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10005" tabRatio="726" activeTab="2"/>
  </bookViews>
  <sheets>
    <sheet name="MENU" sheetId="6" r:id="rId1"/>
    <sheet name="1°TRANCE" sheetId="1" r:id="rId2"/>
    <sheet name="2°TRANCE" sheetId="2" r:id="rId3"/>
    <sheet name="3°TRANCE" sheetId="3" r:id="rId4"/>
    <sheet name="4°TRANCE" sheetId="4" r:id="rId5"/>
    <sheet name="5°TRANCE" sheetId="5" r:id="rId6"/>
    <sheet name="6°TRANCE" sheetId="7" r:id="rId7"/>
    <sheet name="7°TRANCE" sheetId="8" r:id="rId8"/>
    <sheet name="8°TRANCE" sheetId="9" r:id="rId9"/>
    <sheet name="9°TRANCE" sheetId="10" r:id="rId10"/>
    <sheet name="10°TRANCE" sheetId="11" r:id="rId11"/>
    <sheet name="Foglio6" sheetId="12" r:id="rId12"/>
    <sheet name="Spettanza" sheetId="13" r:id="rId13"/>
    <sheet name="Grafico Spettanza" sheetId="14" r:id="rId14"/>
  </sheets>
  <externalReferences>
    <externalReference r:id="rId15"/>
  </externalReferences>
  <definedNames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T8" i="2"/>
  <c r="V8"/>
  <c r="V9" s="1"/>
  <c r="V10" s="1"/>
  <c r="V11" s="1"/>
  <c r="AA4" i="13"/>
  <c r="Z4"/>
  <c r="Y4"/>
  <c r="X4"/>
  <c r="W4"/>
  <c r="AA11"/>
  <c r="D3" i="2"/>
  <c r="AE9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E33" s="1"/>
  <c r="AE34" s="1"/>
  <c r="AE35" s="1"/>
  <c r="AE36" s="1"/>
  <c r="AE37" s="1"/>
  <c r="AE38" s="1"/>
  <c r="AE39" s="1"/>
  <c r="AE40" s="1"/>
  <c r="AE41" s="1"/>
  <c r="AE42" s="1"/>
  <c r="AE43" s="1"/>
  <c r="AE44" s="1"/>
  <c r="AE45" s="1"/>
  <c r="AE46" s="1"/>
  <c r="AE47" s="1"/>
  <c r="AE48" s="1"/>
  <c r="AE49" s="1"/>
  <c r="AE50" s="1"/>
  <c r="AE51" s="1"/>
  <c r="AE52" s="1"/>
  <c r="AE53" s="1"/>
  <c r="AE54" s="1"/>
  <c r="AE55" s="1"/>
  <c r="AE56" s="1"/>
  <c r="AE57" s="1"/>
  <c r="AE58" s="1"/>
  <c r="AE59" s="1"/>
  <c r="AE60" s="1"/>
  <c r="AE61" s="1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AE129" s="1"/>
  <c r="AE130" s="1"/>
  <c r="AE131" s="1"/>
  <c r="AE132" s="1"/>
  <c r="AE133" s="1"/>
  <c r="AE134" s="1"/>
  <c r="AE135" s="1"/>
  <c r="AE136" s="1"/>
  <c r="AE137" s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U5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U73" s="1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93" s="1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U160" s="1"/>
  <c r="U161" s="1"/>
  <c r="U162" s="1"/>
  <c r="U163" s="1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U181" s="1"/>
  <c r="U182" s="1"/>
  <c r="U183" s="1"/>
  <c r="U184" s="1"/>
  <c r="U185" s="1"/>
  <c r="U186" s="1"/>
  <c r="U187" s="1"/>
  <c r="U188" s="1"/>
  <c r="U189" s="1"/>
  <c r="U190" s="1"/>
  <c r="U191" s="1"/>
  <c r="U192" s="1"/>
  <c r="U193" s="1"/>
  <c r="U194" s="1"/>
  <c r="U195" s="1"/>
  <c r="U196" s="1"/>
  <c r="U197" s="1"/>
  <c r="U198" s="1"/>
  <c r="U199" s="1"/>
  <c r="U200" s="1"/>
  <c r="U201" s="1"/>
  <c r="U202" s="1"/>
  <c r="U203" s="1"/>
  <c r="U204" s="1"/>
  <c r="U205" s="1"/>
  <c r="U206" s="1"/>
  <c r="U207" s="1"/>
  <c r="U4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H55" s="1"/>
  <c r="AH56" s="1"/>
  <c r="AH57" s="1"/>
  <c r="AH58" s="1"/>
  <c r="AH59" s="1"/>
  <c r="AH60" s="1"/>
  <c r="AH61" s="1"/>
  <c r="AH62" s="1"/>
  <c r="AH63" s="1"/>
  <c r="AH64" s="1"/>
  <c r="AH65" s="1"/>
  <c r="AH66" s="1"/>
  <c r="AH67" s="1"/>
  <c r="AH68" s="1"/>
  <c r="AH69" s="1"/>
  <c r="AH70" s="1"/>
  <c r="AH71" s="1"/>
  <c r="AH72" s="1"/>
  <c r="AH73" s="1"/>
  <c r="AH74" s="1"/>
  <c r="AH75" s="1"/>
  <c r="AH76" s="1"/>
  <c r="AH77" s="1"/>
  <c r="AH78" s="1"/>
  <c r="AH79" s="1"/>
  <c r="AH80" s="1"/>
  <c r="AH81" s="1"/>
  <c r="AH82" s="1"/>
  <c r="AH83" s="1"/>
  <c r="AH84" s="1"/>
  <c r="AH85" s="1"/>
  <c r="AH86" s="1"/>
  <c r="AH87" s="1"/>
  <c r="AH88" s="1"/>
  <c r="AH89" s="1"/>
  <c r="AH90" s="1"/>
  <c r="AH91" s="1"/>
  <c r="AH92" s="1"/>
  <c r="AH93" s="1"/>
  <c r="AH94" s="1"/>
  <c r="AH95" s="1"/>
  <c r="AH96" s="1"/>
  <c r="AH97" s="1"/>
  <c r="AH98" s="1"/>
  <c r="AH99" s="1"/>
  <c r="AH100" s="1"/>
  <c r="AH101" s="1"/>
  <c r="AH102" s="1"/>
  <c r="AH103" s="1"/>
  <c r="AH104" s="1"/>
  <c r="AH105" s="1"/>
  <c r="AH106" s="1"/>
  <c r="AH107" s="1"/>
  <c r="AH108" s="1"/>
  <c r="AH109" s="1"/>
  <c r="AH110" s="1"/>
  <c r="AH111" s="1"/>
  <c r="AH112" s="1"/>
  <c r="AH113" s="1"/>
  <c r="AH114" s="1"/>
  <c r="AH115" s="1"/>
  <c r="AH116" s="1"/>
  <c r="AH117" s="1"/>
  <c r="AH118" s="1"/>
  <c r="AH119" s="1"/>
  <c r="AH120" s="1"/>
  <c r="AH121" s="1"/>
  <c r="AH122" s="1"/>
  <c r="AH123" s="1"/>
  <c r="AH124" s="1"/>
  <c r="AH125" s="1"/>
  <c r="AH126" s="1"/>
  <c r="AH127" s="1"/>
  <c r="AH128" s="1"/>
  <c r="AH129" s="1"/>
  <c r="AH130" s="1"/>
  <c r="AH131" s="1"/>
  <c r="AH132" s="1"/>
  <c r="AH133" s="1"/>
  <c r="AH134" s="1"/>
  <c r="AH135" s="1"/>
  <c r="AH136" s="1"/>
  <c r="AH137" s="1"/>
  <c r="AH138" s="1"/>
  <c r="AH139" s="1"/>
  <c r="AH140" s="1"/>
  <c r="AH141" s="1"/>
  <c r="AH142" s="1"/>
  <c r="AH143" s="1"/>
  <c r="AH144" s="1"/>
  <c r="AH145" s="1"/>
  <c r="AH146" s="1"/>
  <c r="AH147" s="1"/>
  <c r="AH148" s="1"/>
  <c r="AH149" s="1"/>
  <c r="AH150" s="1"/>
  <c r="AH151" s="1"/>
  <c r="AH152" s="1"/>
  <c r="AH153" s="1"/>
  <c r="AH154" s="1"/>
  <c r="AH155" s="1"/>
  <c r="AH156" s="1"/>
  <c r="AH157" s="1"/>
  <c r="AH158" s="1"/>
  <c r="AH159" s="1"/>
  <c r="AH160" s="1"/>
  <c r="AH161" s="1"/>
  <c r="AH162" s="1"/>
  <c r="AH163" s="1"/>
  <c r="AH164" s="1"/>
  <c r="AH165" s="1"/>
  <c r="AH166" s="1"/>
  <c r="AH167" s="1"/>
  <c r="AH168" s="1"/>
  <c r="AH169" s="1"/>
  <c r="AH170" s="1"/>
  <c r="AH171" s="1"/>
  <c r="AH172" s="1"/>
  <c r="AH173" s="1"/>
  <c r="AH174" s="1"/>
  <c r="AH175" s="1"/>
  <c r="AH176" s="1"/>
  <c r="AH177" s="1"/>
  <c r="AH178" s="1"/>
  <c r="AH179" s="1"/>
  <c r="AH180" s="1"/>
  <c r="AH181" s="1"/>
  <c r="AH182" s="1"/>
  <c r="AH183" s="1"/>
  <c r="AH184" s="1"/>
  <c r="AH185" s="1"/>
  <c r="AH186" s="1"/>
  <c r="AH187" s="1"/>
  <c r="AH188" s="1"/>
  <c r="AH189" s="1"/>
  <c r="AH190" s="1"/>
  <c r="AH191" s="1"/>
  <c r="AH192" s="1"/>
  <c r="AH193" s="1"/>
  <c r="AH194" s="1"/>
  <c r="AH195" s="1"/>
  <c r="AH196" s="1"/>
  <c r="AH197" s="1"/>
  <c r="AH198" s="1"/>
  <c r="AH199" s="1"/>
  <c r="AH200" s="1"/>
  <c r="AH201" s="1"/>
  <c r="AH202" s="1"/>
  <c r="AH203" s="1"/>
  <c r="AH204" s="1"/>
  <c r="AH205" s="1"/>
  <c r="AH206" s="1"/>
  <c r="AH207" s="1"/>
  <c r="AH8" i="1"/>
  <c r="AG8"/>
  <c r="AD8"/>
  <c r="AC8"/>
  <c r="W8"/>
  <c r="AB8" s="1"/>
  <c r="U8"/>
  <c r="AL8"/>
  <c r="V15" i="13"/>
  <c r="T15" s="1"/>
  <c r="U15"/>
  <c r="V12" i="2" l="1"/>
  <c r="AA8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AA44" s="1"/>
  <c r="AA45" s="1"/>
  <c r="AA46" s="1"/>
  <c r="AA47" s="1"/>
  <c r="AA48" s="1"/>
  <c r="AA49" s="1"/>
  <c r="AA50" s="1"/>
  <c r="AA51" s="1"/>
  <c r="AA52" s="1"/>
  <c r="AA53" s="1"/>
  <c r="AA54" s="1"/>
  <c r="AA55" s="1"/>
  <c r="AA56" s="1"/>
  <c r="AA57" s="1"/>
  <c r="AA58" s="1"/>
  <c r="AA59" s="1"/>
  <c r="AA60" s="1"/>
  <c r="AA61" s="1"/>
  <c r="AA62" s="1"/>
  <c r="AA63" s="1"/>
  <c r="AA64" s="1"/>
  <c r="AA65" s="1"/>
  <c r="AA66" s="1"/>
  <c r="AA67" s="1"/>
  <c r="AA68" s="1"/>
  <c r="AA69" s="1"/>
  <c r="AA70" s="1"/>
  <c r="AA71" s="1"/>
  <c r="AA72" s="1"/>
  <c r="AA73" s="1"/>
  <c r="AA74" s="1"/>
  <c r="AA75" s="1"/>
  <c r="AA76" s="1"/>
  <c r="AA77" s="1"/>
  <c r="AA78" s="1"/>
  <c r="AA79" s="1"/>
  <c r="AA80" s="1"/>
  <c r="AA81" s="1"/>
  <c r="AA82" s="1"/>
  <c r="AA83" s="1"/>
  <c r="AA84" s="1"/>
  <c r="AA85" s="1"/>
  <c r="AA86" s="1"/>
  <c r="AA87" s="1"/>
  <c r="AA88" s="1"/>
  <c r="AA89" s="1"/>
  <c r="AA90" s="1"/>
  <c r="AA91" s="1"/>
  <c r="AA92" s="1"/>
  <c r="AA93" s="1"/>
  <c r="AA94" s="1"/>
  <c r="AA95" s="1"/>
  <c r="AA96" s="1"/>
  <c r="AA97" s="1"/>
  <c r="AA98" s="1"/>
  <c r="AA99" s="1"/>
  <c r="AA100" s="1"/>
  <c r="AA101" s="1"/>
  <c r="AA102" s="1"/>
  <c r="AA103" s="1"/>
  <c r="AA104" s="1"/>
  <c r="AA105" s="1"/>
  <c r="AA106" s="1"/>
  <c r="AA107" s="1"/>
  <c r="AA108" s="1"/>
  <c r="AA109" s="1"/>
  <c r="AA110" s="1"/>
  <c r="AA111" s="1"/>
  <c r="AA112" s="1"/>
  <c r="AA113" s="1"/>
  <c r="AA114" s="1"/>
  <c r="AA115" s="1"/>
  <c r="AA116" s="1"/>
  <c r="AA117" s="1"/>
  <c r="AA118" s="1"/>
  <c r="AA119" s="1"/>
  <c r="AA120" s="1"/>
  <c r="AA121" s="1"/>
  <c r="AA122" s="1"/>
  <c r="AA123" s="1"/>
  <c r="AA124" s="1"/>
  <c r="AA125" s="1"/>
  <c r="AA126" s="1"/>
  <c r="AA127" s="1"/>
  <c r="AA128" s="1"/>
  <c r="AA129" s="1"/>
  <c r="AA130" s="1"/>
  <c r="AA131" s="1"/>
  <c r="AA132" s="1"/>
  <c r="AA133" s="1"/>
  <c r="AA134" s="1"/>
  <c r="AA135" s="1"/>
  <c r="AA136" s="1"/>
  <c r="AA137" s="1"/>
  <c r="AA138" s="1"/>
  <c r="AA139" s="1"/>
  <c r="AA140" s="1"/>
  <c r="AA141" s="1"/>
  <c r="AA142" s="1"/>
  <c r="AA143" s="1"/>
  <c r="AA144" s="1"/>
  <c r="AA145" s="1"/>
  <c r="AA146" s="1"/>
  <c r="AA147" s="1"/>
  <c r="AA148" s="1"/>
  <c r="AA149" s="1"/>
  <c r="AA150" s="1"/>
  <c r="AA151" s="1"/>
  <c r="AA152" s="1"/>
  <c r="AA153" s="1"/>
  <c r="AA154" s="1"/>
  <c r="AA155" s="1"/>
  <c r="AA156" s="1"/>
  <c r="AA157" s="1"/>
  <c r="AA158" s="1"/>
  <c r="AA159" s="1"/>
  <c r="AA160" s="1"/>
  <c r="AA161" s="1"/>
  <c r="AA162" s="1"/>
  <c r="AA163" s="1"/>
  <c r="AA164" s="1"/>
  <c r="AA165" s="1"/>
  <c r="AA166" s="1"/>
  <c r="AA167" s="1"/>
  <c r="AA168" s="1"/>
  <c r="AA169" s="1"/>
  <c r="AA170" s="1"/>
  <c r="AA171" s="1"/>
  <c r="AA172" s="1"/>
  <c r="AA173" s="1"/>
  <c r="AA174" s="1"/>
  <c r="AA175" s="1"/>
  <c r="AA176" s="1"/>
  <c r="AA177" s="1"/>
  <c r="AA178" s="1"/>
  <c r="AA179" s="1"/>
  <c r="AA180" s="1"/>
  <c r="AA181" s="1"/>
  <c r="AA182" s="1"/>
  <c r="AA183" s="1"/>
  <c r="AA184" s="1"/>
  <c r="AA185" s="1"/>
  <c r="AA186" s="1"/>
  <c r="AA187" s="1"/>
  <c r="AA188" s="1"/>
  <c r="AA189" s="1"/>
  <c r="AA190" s="1"/>
  <c r="AA191" s="1"/>
  <c r="AA192" s="1"/>
  <c r="AA193" s="1"/>
  <c r="AA194" s="1"/>
  <c r="AA195" s="1"/>
  <c r="AA196" s="1"/>
  <c r="AA197" s="1"/>
  <c r="AA198" s="1"/>
  <c r="AA199" s="1"/>
  <c r="AA200" s="1"/>
  <c r="AA201" s="1"/>
  <c r="AA202" s="1"/>
  <c r="AA203" s="1"/>
  <c r="AA204" s="1"/>
  <c r="AA205" s="1"/>
  <c r="AA206" s="1"/>
  <c r="AA207" s="1"/>
  <c r="AI8" i="1"/>
  <c r="U16" i="13"/>
  <c r="V16"/>
  <c r="T16" s="1"/>
  <c r="V13" i="2" l="1"/>
  <c r="U17" i="13"/>
  <c r="V17"/>
  <c r="T17" s="1"/>
  <c r="AD14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D34" s="1"/>
  <c r="AD35" s="1"/>
  <c r="AD36" s="1"/>
  <c r="AD37" s="1"/>
  <c r="AD38" s="1"/>
  <c r="AD39" s="1"/>
  <c r="AD40" s="1"/>
  <c r="AD41" s="1"/>
  <c r="AD42" s="1"/>
  <c r="AD43" s="1"/>
  <c r="AD44" s="1"/>
  <c r="AD45" s="1"/>
  <c r="AD46" s="1"/>
  <c r="AD47" s="1"/>
  <c r="AD48" s="1"/>
  <c r="AD49" s="1"/>
  <c r="AD50" s="1"/>
  <c r="AD51" s="1"/>
  <c r="AD52" s="1"/>
  <c r="AD53" s="1"/>
  <c r="AD54" s="1"/>
  <c r="AD55" s="1"/>
  <c r="AD56" s="1"/>
  <c r="AD57" s="1"/>
  <c r="AD58" s="1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D208" s="1"/>
  <c r="AD209" s="1"/>
  <c r="AD210" s="1"/>
  <c r="AD211" s="1"/>
  <c r="AD212" s="1"/>
  <c r="AD213" s="1"/>
  <c r="V14" i="2" l="1"/>
  <c r="AR8" i="1"/>
  <c r="AS8" s="1"/>
  <c r="U18" i="13"/>
  <c r="V18"/>
  <c r="T18" s="1"/>
  <c r="T14"/>
  <c r="V15" i="2" l="1"/>
  <c r="AU8" i="1"/>
  <c r="AT8"/>
  <c r="U19" i="13"/>
  <c r="V19"/>
  <c r="T19" s="1"/>
  <c r="V16" i="2" l="1"/>
  <c r="U20" i="13"/>
  <c r="V20"/>
  <c r="T20" s="1"/>
  <c r="B14"/>
  <c r="AH13"/>
  <c r="V17" i="2" l="1"/>
  <c r="U21" i="13"/>
  <c r="V21"/>
  <c r="T21" s="1"/>
  <c r="B15"/>
  <c r="AH14"/>
  <c r="V18" i="2" l="1"/>
  <c r="V22" i="13"/>
  <c r="T22" s="1"/>
  <c r="U22"/>
  <c r="AH15"/>
  <c r="B16"/>
  <c r="Z11"/>
  <c r="Y11"/>
  <c r="X11"/>
  <c r="W11"/>
  <c r="V11"/>
  <c r="W5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W17"/>
  <c r="W21"/>
  <c r="W16"/>
  <c r="W22"/>
  <c r="Z17"/>
  <c r="Y14"/>
  <c r="Y18"/>
  <c r="Y22"/>
  <c r="X19"/>
  <c r="W15"/>
  <c r="W19"/>
  <c r="Z16"/>
  <c r="Z20"/>
  <c r="Y17"/>
  <c r="Y21"/>
  <c r="X14"/>
  <c r="X18"/>
  <c r="X22"/>
  <c r="Y20"/>
  <c r="X17"/>
  <c r="Z14"/>
  <c r="Y15"/>
  <c r="X20"/>
  <c r="X15"/>
  <c r="W14"/>
  <c r="W18"/>
  <c r="Z15"/>
  <c r="Z19"/>
  <c r="Y16"/>
  <c r="Z21"/>
  <c r="X21"/>
  <c r="Z18"/>
  <c r="Y19"/>
  <c r="X16"/>
  <c r="Z22"/>
  <c r="W20"/>
  <c r="V19" i="2" l="1"/>
  <c r="AB14" i="13"/>
  <c r="AC14" s="1"/>
  <c r="V23"/>
  <c r="T23" s="1"/>
  <c r="U23"/>
  <c r="AH16"/>
  <c r="B17"/>
  <c r="Y23"/>
  <c r="W23"/>
  <c r="X23"/>
  <c r="Z23"/>
  <c r="V20" i="2" l="1"/>
  <c r="AH17" i="13"/>
  <c r="B18"/>
  <c r="AI13"/>
  <c r="U24"/>
  <c r="V24"/>
  <c r="T24" s="1"/>
  <c r="AB15"/>
  <c r="I13"/>
  <c r="X24"/>
  <c r="Z24"/>
  <c r="Y24"/>
  <c r="W24"/>
  <c r="D13"/>
  <c r="V21" i="2" l="1"/>
  <c r="AC15" i="13"/>
  <c r="AB16"/>
  <c r="V25"/>
  <c r="T25" s="1"/>
  <c r="U25"/>
  <c r="B19"/>
  <c r="AH18"/>
  <c r="C13"/>
  <c r="H13"/>
  <c r="X25"/>
  <c r="F13"/>
  <c r="Y25"/>
  <c r="E13"/>
  <c r="Z25"/>
  <c r="W25"/>
  <c r="V22" i="2" l="1"/>
  <c r="G13" i="13"/>
  <c r="K13" s="1"/>
  <c r="L13" s="1"/>
  <c r="AC16"/>
  <c r="AI15" s="1"/>
  <c r="AB17"/>
  <c r="U26"/>
  <c r="V26"/>
  <c r="T26" s="1"/>
  <c r="AH19"/>
  <c r="B20"/>
  <c r="AI14"/>
  <c r="I15"/>
  <c r="I14"/>
  <c r="W26"/>
  <c r="Z26"/>
  <c r="X26"/>
  <c r="Y26"/>
  <c r="D15"/>
  <c r="E15"/>
  <c r="E14"/>
  <c r="V23" i="2" l="1"/>
  <c r="AC17" i="13"/>
  <c r="AI16" s="1"/>
  <c r="AB18"/>
  <c r="U27"/>
  <c r="V27"/>
  <c r="T27" s="1"/>
  <c r="AH20"/>
  <c r="B21"/>
  <c r="I16"/>
  <c r="W27"/>
  <c r="D14"/>
  <c r="C16"/>
  <c r="Z27"/>
  <c r="H14"/>
  <c r="Y27"/>
  <c r="C15"/>
  <c r="H15"/>
  <c r="X27"/>
  <c r="F15"/>
  <c r="F14"/>
  <c r="C14"/>
  <c r="G14" l="1"/>
  <c r="K14" s="1"/>
  <c r="L14" s="1"/>
  <c r="M15"/>
  <c r="M14"/>
  <c r="M13"/>
  <c r="V24" i="2"/>
  <c r="G15" i="13"/>
  <c r="K15"/>
  <c r="AC18"/>
  <c r="AI17" s="1"/>
  <c r="AB19"/>
  <c r="B22"/>
  <c r="AH21"/>
  <c r="U28"/>
  <c r="V28"/>
  <c r="T28" s="1"/>
  <c r="I17"/>
  <c r="X28"/>
  <c r="H16"/>
  <c r="D16"/>
  <c r="Z28"/>
  <c r="W28"/>
  <c r="F16"/>
  <c r="Y28"/>
  <c r="E16"/>
  <c r="F17"/>
  <c r="V25" i="2" l="1"/>
  <c r="K16" i="13"/>
  <c r="G16"/>
  <c r="L15"/>
  <c r="G17"/>
  <c r="AH22"/>
  <c r="B23"/>
  <c r="U29"/>
  <c r="V29"/>
  <c r="T29" s="1"/>
  <c r="AC19"/>
  <c r="AB20"/>
  <c r="H17"/>
  <c r="Y29"/>
  <c r="D17"/>
  <c r="W29"/>
  <c r="C17"/>
  <c r="X29"/>
  <c r="E17"/>
  <c r="Z29"/>
  <c r="M16" l="1"/>
  <c r="K17"/>
  <c r="V26" i="2"/>
  <c r="L16" i="13"/>
  <c r="AH23"/>
  <c r="B24"/>
  <c r="AC20"/>
  <c r="AB21"/>
  <c r="V30"/>
  <c r="T30" s="1"/>
  <c r="U30"/>
  <c r="AI18"/>
  <c r="I18"/>
  <c r="Y30"/>
  <c r="X30"/>
  <c r="W30"/>
  <c r="Z30"/>
  <c r="E18"/>
  <c r="V27" i="2" l="1"/>
  <c r="L17" i="13"/>
  <c r="U31"/>
  <c r="V31"/>
  <c r="T31" s="1"/>
  <c r="AC21"/>
  <c r="AB22"/>
  <c r="AH24"/>
  <c r="B25"/>
  <c r="AI19"/>
  <c r="I19"/>
  <c r="W31"/>
  <c r="H18"/>
  <c r="X31"/>
  <c r="F18"/>
  <c r="Y31"/>
  <c r="Z31"/>
  <c r="C18"/>
  <c r="D18"/>
  <c r="E19"/>
  <c r="M17" l="1"/>
  <c r="V28" i="2"/>
  <c r="G18" i="13"/>
  <c r="K18"/>
  <c r="L18" s="1"/>
  <c r="AH25"/>
  <c r="B26"/>
  <c r="AC22"/>
  <c r="AB23"/>
  <c r="U32"/>
  <c r="V32"/>
  <c r="T32" s="1"/>
  <c r="H19"/>
  <c r="X32"/>
  <c r="W32"/>
  <c r="F19"/>
  <c r="Z32"/>
  <c r="C19"/>
  <c r="Y32"/>
  <c r="D19"/>
  <c r="M18" l="1"/>
  <c r="V29" i="2"/>
  <c r="G19" i="13"/>
  <c r="K19"/>
  <c r="L19" s="1"/>
  <c r="AC23"/>
  <c r="AB24"/>
  <c r="U33"/>
  <c r="V33"/>
  <c r="T33" s="1"/>
  <c r="AH26"/>
  <c r="B27"/>
  <c r="Y33"/>
  <c r="X33"/>
  <c r="W33"/>
  <c r="Z33"/>
  <c r="V30" i="2" l="1"/>
  <c r="AC24" i="13"/>
  <c r="AB25"/>
  <c r="U34"/>
  <c r="V34"/>
  <c r="T34" s="1"/>
  <c r="AH27"/>
  <c r="B28"/>
  <c r="Y34"/>
  <c r="W34"/>
  <c r="X34"/>
  <c r="Z34"/>
  <c r="V31" i="2" l="1"/>
  <c r="AC25" i="13"/>
  <c r="AB26"/>
  <c r="AH28"/>
  <c r="B29"/>
  <c r="U35"/>
  <c r="V35"/>
  <c r="T35" s="1"/>
  <c r="Y35"/>
  <c r="W35"/>
  <c r="Z35"/>
  <c r="X35"/>
  <c r="V32" i="2" l="1"/>
  <c r="V36" i="13"/>
  <c r="T36" s="1"/>
  <c r="U36"/>
  <c r="AH29"/>
  <c r="B30"/>
  <c r="AC26"/>
  <c r="AB27"/>
  <c r="Y36"/>
  <c r="W36"/>
  <c r="X36"/>
  <c r="Z36"/>
  <c r="V33" i="2" l="1"/>
  <c r="AH30" i="13"/>
  <c r="B31"/>
  <c r="AC27"/>
  <c r="AB28"/>
  <c r="U37"/>
  <c r="V37"/>
  <c r="T37" s="1"/>
  <c r="Y37"/>
  <c r="W37"/>
  <c r="Z37"/>
  <c r="X37"/>
  <c r="V34" i="2" l="1"/>
  <c r="U38" i="13"/>
  <c r="V38"/>
  <c r="T38" s="1"/>
  <c r="AH31"/>
  <c r="B32"/>
  <c r="AC28"/>
  <c r="AB29"/>
  <c r="Y38"/>
  <c r="X38"/>
  <c r="Z38"/>
  <c r="W38"/>
  <c r="V35" i="2" l="1"/>
  <c r="U39" i="13"/>
  <c r="V39"/>
  <c r="T39" s="1"/>
  <c r="AC29"/>
  <c r="AB30"/>
  <c r="AH32"/>
  <c r="B33"/>
  <c r="Y39"/>
  <c r="Z39"/>
  <c r="X39"/>
  <c r="W39"/>
  <c r="V36" i="2" l="1"/>
  <c r="AC30" i="13"/>
  <c r="AB31"/>
  <c r="U40"/>
  <c r="V40"/>
  <c r="T40" s="1"/>
  <c r="AH33"/>
  <c r="B34"/>
  <c r="Y40"/>
  <c r="W40"/>
  <c r="X40"/>
  <c r="Z40"/>
  <c r="V37" i="2" l="1"/>
  <c r="B35" i="13"/>
  <c r="AH34"/>
  <c r="U41"/>
  <c r="V41"/>
  <c r="T41" s="1"/>
  <c r="AC31"/>
  <c r="AB32"/>
  <c r="Y41"/>
  <c r="X41"/>
  <c r="Z41"/>
  <c r="W41"/>
  <c r="V38" i="2" l="1"/>
  <c r="U42" i="13"/>
  <c r="V42"/>
  <c r="T42" s="1"/>
  <c r="AC32"/>
  <c r="AB33"/>
  <c r="AH35"/>
  <c r="B36"/>
  <c r="Y42"/>
  <c r="X42"/>
  <c r="W42"/>
  <c r="Z42"/>
  <c r="V39" i="2" l="1"/>
  <c r="U43" i="13"/>
  <c r="V43"/>
  <c r="T43" s="1"/>
  <c r="AC33"/>
  <c r="AB34"/>
  <c r="AH36"/>
  <c r="B37"/>
  <c r="Y43"/>
  <c r="X43"/>
  <c r="W43"/>
  <c r="Z43"/>
  <c r="V40" i="2" l="1"/>
  <c r="AC34" i="13"/>
  <c r="AB35"/>
  <c r="U44"/>
  <c r="V44"/>
  <c r="T44" s="1"/>
  <c r="B38"/>
  <c r="AH37"/>
  <c r="X44"/>
  <c r="Z44"/>
  <c r="Y44"/>
  <c r="W44"/>
  <c r="V41" i="2" l="1"/>
  <c r="AH38" i="13"/>
  <c r="B39"/>
  <c r="AC35"/>
  <c r="AB36"/>
  <c r="U45"/>
  <c r="V45"/>
  <c r="T45" s="1"/>
  <c r="Y45"/>
  <c r="X45"/>
  <c r="Z45"/>
  <c r="W45"/>
  <c r="V42" i="2" l="1"/>
  <c r="AC36" i="13"/>
  <c r="AB37"/>
  <c r="U46"/>
  <c r="V46"/>
  <c r="T46" s="1"/>
  <c r="AH39"/>
  <c r="B40"/>
  <c r="Y46"/>
  <c r="X46"/>
  <c r="W46"/>
  <c r="Z46"/>
  <c r="V43" i="2" l="1"/>
  <c r="AH40" i="13"/>
  <c r="B41"/>
  <c r="AC37"/>
  <c r="AB38"/>
  <c r="U47"/>
  <c r="V47"/>
  <c r="T47" s="1"/>
  <c r="Y47"/>
  <c r="X47"/>
  <c r="W47"/>
  <c r="Z47"/>
  <c r="V44" i="2" l="1"/>
  <c r="AC38" i="13"/>
  <c r="AB39"/>
  <c r="U48"/>
  <c r="V48"/>
  <c r="T48" s="1"/>
  <c r="AH41"/>
  <c r="B42"/>
  <c r="Y48"/>
  <c r="X48"/>
  <c r="W48"/>
  <c r="Z48"/>
  <c r="V45" i="2" l="1"/>
  <c r="AC39" i="13"/>
  <c r="AB40"/>
  <c r="B43"/>
  <c r="AH42"/>
  <c r="U49"/>
  <c r="V49"/>
  <c r="T49" s="1"/>
  <c r="Y49"/>
  <c r="W49"/>
  <c r="Z49"/>
  <c r="X49"/>
  <c r="V46" i="2" l="1"/>
  <c r="U50" i="13"/>
  <c r="V50"/>
  <c r="T50" s="1"/>
  <c r="AC40"/>
  <c r="AB41"/>
  <c r="AH43"/>
  <c r="B44"/>
  <c r="Y50"/>
  <c r="X50"/>
  <c r="Z50"/>
  <c r="W50"/>
  <c r="V47" i="2" l="1"/>
  <c r="AC41" i="13"/>
  <c r="AB42"/>
  <c r="U51"/>
  <c r="V51"/>
  <c r="T51" s="1"/>
  <c r="AH44"/>
  <c r="B45"/>
  <c r="Y51"/>
  <c r="Z51"/>
  <c r="X51"/>
  <c r="W51"/>
  <c r="V48" i="2" l="1"/>
  <c r="AC42" i="13"/>
  <c r="AB43"/>
  <c r="AH45"/>
  <c r="B46"/>
  <c r="V52"/>
  <c r="T52" s="1"/>
  <c r="U52"/>
  <c r="Y52"/>
  <c r="X52"/>
  <c r="W52"/>
  <c r="Z52"/>
  <c r="V49" i="2" l="1"/>
  <c r="AH46" i="13"/>
  <c r="B47"/>
  <c r="U53"/>
  <c r="V53"/>
  <c r="T53" s="1"/>
  <c r="AC43"/>
  <c r="AB44"/>
  <c r="Y53"/>
  <c r="W53"/>
  <c r="X53"/>
  <c r="Z53"/>
  <c r="V50" i="2" l="1"/>
  <c r="U54" i="13"/>
  <c r="V54"/>
  <c r="T54" s="1"/>
  <c r="AH47"/>
  <c r="B48"/>
  <c r="AC44"/>
  <c r="AB45"/>
  <c r="Y54"/>
  <c r="W54"/>
  <c r="X54"/>
  <c r="Z54"/>
  <c r="V51" i="2" l="1"/>
  <c r="U55" i="13"/>
  <c r="V55"/>
  <c r="T55" s="1"/>
  <c r="AH48"/>
  <c r="B49"/>
  <c r="AC45"/>
  <c r="AB46"/>
  <c r="Y55"/>
  <c r="X55"/>
  <c r="Z55"/>
  <c r="W55"/>
  <c r="V52" i="2" l="1"/>
  <c r="U56" i="13"/>
  <c r="V56"/>
  <c r="T56" s="1"/>
  <c r="B50"/>
  <c r="AH49"/>
  <c r="AC46"/>
  <c r="AB47"/>
  <c r="Y56"/>
  <c r="X56"/>
  <c r="W56"/>
  <c r="Z56"/>
  <c r="V53" i="2" l="1"/>
  <c r="AC47" i="13"/>
  <c r="AB48"/>
  <c r="B51"/>
  <c r="AH50"/>
  <c r="U57"/>
  <c r="V57"/>
  <c r="T57" s="1"/>
  <c r="Y57"/>
  <c r="W57"/>
  <c r="X57"/>
  <c r="Z57"/>
  <c r="V54" i="2" l="1"/>
  <c r="AH51" i="13"/>
  <c r="B52"/>
  <c r="U58"/>
  <c r="V58"/>
  <c r="T58" s="1"/>
  <c r="AC48"/>
  <c r="AB49"/>
  <c r="Y58"/>
  <c r="X58"/>
  <c r="W58"/>
  <c r="Z58"/>
  <c r="V55" i="2" l="1"/>
  <c r="AC49" i="13"/>
  <c r="AB50"/>
  <c r="U59"/>
  <c r="V59"/>
  <c r="T59" s="1"/>
  <c r="AH52"/>
  <c r="B53"/>
  <c r="Y59"/>
  <c r="X59"/>
  <c r="Z59"/>
  <c r="W59"/>
  <c r="V56" i="2" l="1"/>
  <c r="AC50" i="13"/>
  <c r="AB51"/>
  <c r="AH53"/>
  <c r="B54"/>
  <c r="U60"/>
  <c r="V60"/>
  <c r="T60" s="1"/>
  <c r="Y60"/>
  <c r="X60"/>
  <c r="Z60"/>
  <c r="W60"/>
  <c r="V57" i="2" l="1"/>
  <c r="AH54" i="13"/>
  <c r="B55"/>
  <c r="AC51"/>
  <c r="AB52"/>
  <c r="U61"/>
  <c r="V61"/>
  <c r="T61" s="1"/>
  <c r="Y61"/>
  <c r="X61"/>
  <c r="W61"/>
  <c r="Z61"/>
  <c r="V58" i="2" l="1"/>
  <c r="AH55" i="13"/>
  <c r="B56"/>
  <c r="V62"/>
  <c r="T62" s="1"/>
  <c r="U62"/>
  <c r="AC52"/>
  <c r="AB53"/>
  <c r="Y62"/>
  <c r="X62"/>
  <c r="W62"/>
  <c r="Z62"/>
  <c r="V59" i="2" l="1"/>
  <c r="U63" i="13"/>
  <c r="V63"/>
  <c r="T63" s="1"/>
  <c r="AC53"/>
  <c r="AB54"/>
  <c r="AH56"/>
  <c r="B57"/>
  <c r="Y63"/>
  <c r="Z63"/>
  <c r="W63"/>
  <c r="X63"/>
  <c r="V60" i="2" l="1"/>
  <c r="U64" i="13"/>
  <c r="V64"/>
  <c r="T64" s="1"/>
  <c r="AC54"/>
  <c r="AB55"/>
  <c r="AH57"/>
  <c r="B58"/>
  <c r="Y64"/>
  <c r="Z64"/>
  <c r="X64"/>
  <c r="W64"/>
  <c r="V61" i="2" l="1"/>
  <c r="AH58" i="13"/>
  <c r="B59"/>
  <c r="AC55"/>
  <c r="AB56"/>
  <c r="U65"/>
  <c r="V65"/>
  <c r="T65" s="1"/>
  <c r="Y65"/>
  <c r="X65"/>
  <c r="W65"/>
  <c r="Z65"/>
  <c r="V62" i="2" l="1"/>
  <c r="B60" i="13"/>
  <c r="AH59"/>
  <c r="AC56"/>
  <c r="AB57"/>
  <c r="U66"/>
  <c r="V66"/>
  <c r="T66" s="1"/>
  <c r="Y66"/>
  <c r="X66"/>
  <c r="W66"/>
  <c r="Z66"/>
  <c r="V63" i="2" l="1"/>
  <c r="U67" i="13"/>
  <c r="V67"/>
  <c r="T67" s="1"/>
  <c r="AH60"/>
  <c r="B61"/>
  <c r="AC57"/>
  <c r="AB58"/>
  <c r="Y67"/>
  <c r="W67"/>
  <c r="X67"/>
  <c r="Z67"/>
  <c r="V64" i="2" l="1"/>
  <c r="AC58" i="13"/>
  <c r="AB59"/>
  <c r="U68"/>
  <c r="V68"/>
  <c r="T68" s="1"/>
  <c r="AH61"/>
  <c r="B62"/>
  <c r="Y68"/>
  <c r="X68"/>
  <c r="Z68"/>
  <c r="W68"/>
  <c r="V65" i="2" l="1"/>
  <c r="AC59" i="13"/>
  <c r="AB60"/>
  <c r="AH62"/>
  <c r="B63"/>
  <c r="U69"/>
  <c r="V69"/>
  <c r="T69" s="1"/>
  <c r="Y69"/>
  <c r="X69"/>
  <c r="W69"/>
  <c r="Z69"/>
  <c r="V66" i="2" l="1"/>
  <c r="AH63" i="13"/>
  <c r="B64"/>
  <c r="V70"/>
  <c r="T70" s="1"/>
  <c r="U70"/>
  <c r="AC60"/>
  <c r="AB61"/>
  <c r="Y70"/>
  <c r="X70"/>
  <c r="Z70"/>
  <c r="W70"/>
  <c r="V67" i="2" l="1"/>
  <c r="U71" i="13"/>
  <c r="V71"/>
  <c r="T71" s="1"/>
  <c r="AC61"/>
  <c r="AB62"/>
  <c r="AH64"/>
  <c r="B65"/>
  <c r="Y71"/>
  <c r="X71"/>
  <c r="W71"/>
  <c r="Z71"/>
  <c r="V68" i="2" l="1"/>
  <c r="V72" i="13"/>
  <c r="T72" s="1"/>
  <c r="U72"/>
  <c r="AH65"/>
  <c r="B66"/>
  <c r="AC62"/>
  <c r="AB63"/>
  <c r="Y72"/>
  <c r="W72"/>
  <c r="X72"/>
  <c r="Z72"/>
  <c r="V69" i="2" l="1"/>
  <c r="AH66" i="13"/>
  <c r="B67"/>
  <c r="AC63"/>
  <c r="AB64"/>
  <c r="U73"/>
  <c r="V73"/>
  <c r="T73" s="1"/>
  <c r="Y73"/>
  <c r="Z73"/>
  <c r="X73"/>
  <c r="W73"/>
  <c r="V70" i="2" l="1"/>
  <c r="U74" i="13"/>
  <c r="V74"/>
  <c r="T74" s="1"/>
  <c r="AH67"/>
  <c r="B68"/>
  <c r="AC64"/>
  <c r="AB65"/>
  <c r="Y74"/>
  <c r="X74"/>
  <c r="W74"/>
  <c r="Z74"/>
  <c r="V71" i="2" l="1"/>
  <c r="AH68" i="13"/>
  <c r="B69"/>
  <c r="U75"/>
  <c r="V75"/>
  <c r="T75" s="1"/>
  <c r="AC65"/>
  <c r="AB66"/>
  <c r="Y75"/>
  <c r="X75"/>
  <c r="Z75"/>
  <c r="W75"/>
  <c r="V72" i="2" l="1"/>
  <c r="AH69" i="13"/>
  <c r="B70"/>
  <c r="AC66"/>
  <c r="AB67"/>
  <c r="U76"/>
  <c r="V76"/>
  <c r="T76" s="1"/>
  <c r="Y76"/>
  <c r="X76"/>
  <c r="Z76"/>
  <c r="W76"/>
  <c r="V73" i="2" l="1"/>
  <c r="AC67" i="13"/>
  <c r="AB68"/>
  <c r="U77"/>
  <c r="V77"/>
  <c r="T77" s="1"/>
  <c r="AH70"/>
  <c r="B71"/>
  <c r="Y77"/>
  <c r="W77"/>
  <c r="X77"/>
  <c r="Z77"/>
  <c r="V74" i="2" l="1"/>
  <c r="AC68" i="13"/>
  <c r="AB69"/>
  <c r="AH71"/>
  <c r="B72"/>
  <c r="U78"/>
  <c r="V78"/>
  <c r="T78" s="1"/>
  <c r="Z78"/>
  <c r="Y78"/>
  <c r="W78"/>
  <c r="X78"/>
  <c r="V75" i="2" l="1"/>
  <c r="AH72" i="13"/>
  <c r="B73"/>
  <c r="U79"/>
  <c r="V79"/>
  <c r="T79" s="1"/>
  <c r="AC69"/>
  <c r="AB70"/>
  <c r="Y79"/>
  <c r="W79"/>
  <c r="X79"/>
  <c r="Z79"/>
  <c r="V76" i="2" l="1"/>
  <c r="AC70" i="13"/>
  <c r="AB71"/>
  <c r="U80"/>
  <c r="V80"/>
  <c r="T80" s="1"/>
  <c r="AH73"/>
  <c r="B74"/>
  <c r="Z80"/>
  <c r="X80"/>
  <c r="W80"/>
  <c r="Y80"/>
  <c r="V77" i="2" l="1"/>
  <c r="U81" i="13"/>
  <c r="V81"/>
  <c r="T81" s="1"/>
  <c r="AH74"/>
  <c r="B75"/>
  <c r="AC71"/>
  <c r="AB72"/>
  <c r="Y81"/>
  <c r="W81"/>
  <c r="Z81"/>
  <c r="X81"/>
  <c r="V78" i="2" l="1"/>
  <c r="AH75" i="13"/>
  <c r="B76"/>
  <c r="U82"/>
  <c r="V82"/>
  <c r="T82" s="1"/>
  <c r="AC72"/>
  <c r="AB73"/>
  <c r="Y82"/>
  <c r="X82"/>
  <c r="W82"/>
  <c r="Z82"/>
  <c r="V79" i="2" l="1"/>
  <c r="AH76" i="13"/>
  <c r="B77"/>
  <c r="U83"/>
  <c r="V83"/>
  <c r="T83" s="1"/>
  <c r="AC73"/>
  <c r="AB74"/>
  <c r="Y83"/>
  <c r="Z83"/>
  <c r="X83"/>
  <c r="W83"/>
  <c r="V80" i="2" l="1"/>
  <c r="U84" i="13"/>
  <c r="V84"/>
  <c r="T84" s="1"/>
  <c r="AC74"/>
  <c r="AB75"/>
  <c r="AH77"/>
  <c r="B78"/>
  <c r="Y84"/>
  <c r="X84"/>
  <c r="W84"/>
  <c r="Z84"/>
  <c r="V81" i="2" l="1"/>
  <c r="AH78" i="13"/>
  <c r="B79"/>
  <c r="U85"/>
  <c r="V85"/>
  <c r="T85" s="1"/>
  <c r="AC75"/>
  <c r="AB76"/>
  <c r="Y85"/>
  <c r="X85"/>
  <c r="Z85"/>
  <c r="W85"/>
  <c r="V82" i="2" l="1"/>
  <c r="AC76" i="13"/>
  <c r="AB77"/>
  <c r="V86"/>
  <c r="T86" s="1"/>
  <c r="U86"/>
  <c r="AH79"/>
  <c r="B80"/>
  <c r="Y86"/>
  <c r="X86"/>
  <c r="Z86"/>
  <c r="W86"/>
  <c r="V83" i="2" l="1"/>
  <c r="AC77" i="13"/>
  <c r="AB78"/>
  <c r="B81"/>
  <c r="AH80"/>
  <c r="V87"/>
  <c r="T87" s="1"/>
  <c r="U87"/>
  <c r="Y87"/>
  <c r="X87"/>
  <c r="W87"/>
  <c r="Z87"/>
  <c r="V84" i="2" l="1"/>
  <c r="AH81" i="13"/>
  <c r="B82"/>
  <c r="AC78"/>
  <c r="AB79"/>
  <c r="U88"/>
  <c r="V88"/>
  <c r="T88" s="1"/>
  <c r="Y88"/>
  <c r="X88"/>
  <c r="Z88"/>
  <c r="W88"/>
  <c r="V85" i="2" l="1"/>
  <c r="AH82" i="13"/>
  <c r="B83"/>
  <c r="AC79"/>
  <c r="AB80"/>
  <c r="V89"/>
  <c r="T89" s="1"/>
  <c r="U89"/>
  <c r="Y89"/>
  <c r="W89"/>
  <c r="Z89"/>
  <c r="X89"/>
  <c r="V86" i="2" l="1"/>
  <c r="AC80" i="13"/>
  <c r="AB81"/>
  <c r="V90"/>
  <c r="T90" s="1"/>
  <c r="U90"/>
  <c r="AH83"/>
  <c r="B84"/>
  <c r="Y90"/>
  <c r="X90"/>
  <c r="Z90"/>
  <c r="W90"/>
  <c r="V87" i="2" l="1"/>
  <c r="AH84" i="13"/>
  <c r="B85"/>
  <c r="U91"/>
  <c r="V91"/>
  <c r="T91" s="1"/>
  <c r="AC81"/>
  <c r="AB82"/>
  <c r="Y91"/>
  <c r="X91"/>
  <c r="W91"/>
  <c r="Z91"/>
  <c r="V88" i="2" l="1"/>
  <c r="AC82" i="13"/>
  <c r="AB83"/>
  <c r="AH85"/>
  <c r="B86"/>
  <c r="U92"/>
  <c r="V92"/>
  <c r="T92" s="1"/>
  <c r="Y92"/>
  <c r="X92"/>
  <c r="W92"/>
  <c r="Z92"/>
  <c r="V89" i="2" l="1"/>
  <c r="AH86" i="13"/>
  <c r="B87"/>
  <c r="U93"/>
  <c r="V93"/>
  <c r="T93" s="1"/>
  <c r="AC83"/>
  <c r="AB84"/>
  <c r="Y93"/>
  <c r="Z93"/>
  <c r="W93"/>
  <c r="X93"/>
  <c r="V90" i="2" l="1"/>
  <c r="AH87" i="13"/>
  <c r="B88"/>
  <c r="AC84"/>
  <c r="AB85"/>
  <c r="U94"/>
  <c r="V94"/>
  <c r="T94" s="1"/>
  <c r="Y94"/>
  <c r="W94"/>
  <c r="Z94"/>
  <c r="X94"/>
  <c r="V91" i="2" l="1"/>
  <c r="AH88" i="13"/>
  <c r="B89"/>
  <c r="AC85"/>
  <c r="AB86"/>
  <c r="U95"/>
  <c r="V95"/>
  <c r="T95" s="1"/>
  <c r="Y95"/>
  <c r="Z95"/>
  <c r="X95"/>
  <c r="W95"/>
  <c r="V92" i="2" l="1"/>
  <c r="AC86" i="13"/>
  <c r="AB87"/>
  <c r="U96"/>
  <c r="V96"/>
  <c r="T96" s="1"/>
  <c r="AH89"/>
  <c r="B90"/>
  <c r="Y96"/>
  <c r="W96"/>
  <c r="X96"/>
  <c r="Z96"/>
  <c r="V93" i="2" l="1"/>
  <c r="U97" i="13"/>
  <c r="V97"/>
  <c r="T97" s="1"/>
  <c r="AH90"/>
  <c r="B91"/>
  <c r="AC87"/>
  <c r="AB88"/>
  <c r="Y97"/>
  <c r="W97"/>
  <c r="X97"/>
  <c r="Z97"/>
  <c r="V94" i="2" l="1"/>
  <c r="AC88" i="13"/>
  <c r="AB89"/>
  <c r="B92"/>
  <c r="AH91"/>
  <c r="V98"/>
  <c r="T98" s="1"/>
  <c r="U98"/>
  <c r="Y98"/>
  <c r="X98"/>
  <c r="Z98"/>
  <c r="W98"/>
  <c r="V95" i="2" l="1"/>
  <c r="AH92" i="13"/>
  <c r="B93"/>
  <c r="AC89"/>
  <c r="AB90"/>
  <c r="U99"/>
  <c r="V99"/>
  <c r="T99" s="1"/>
  <c r="Y99"/>
  <c r="W99"/>
  <c r="Z99"/>
  <c r="X99"/>
  <c r="V96" i="2" l="1"/>
  <c r="U100" i="13"/>
  <c r="V100"/>
  <c r="T100" s="1"/>
  <c r="AH93"/>
  <c r="B94"/>
  <c r="AC90"/>
  <c r="AB91"/>
  <c r="Y100"/>
  <c r="W100"/>
  <c r="X100"/>
  <c r="Z100"/>
  <c r="V97" i="2" l="1"/>
  <c r="AC91" i="13"/>
  <c r="AB92"/>
  <c r="AH94"/>
  <c r="B95"/>
  <c r="U101"/>
  <c r="V101"/>
  <c r="T101" s="1"/>
  <c r="Y101"/>
  <c r="X101"/>
  <c r="Z101"/>
  <c r="W101"/>
  <c r="V98" i="2" l="1"/>
  <c r="U102" i="13"/>
  <c r="V102"/>
  <c r="T102" s="1"/>
  <c r="AC92"/>
  <c r="AB93"/>
  <c r="B96"/>
  <c r="AH95"/>
  <c r="Y102"/>
  <c r="W102"/>
  <c r="X102"/>
  <c r="Z102"/>
  <c r="V99" i="2" l="1"/>
  <c r="AC93" i="13"/>
  <c r="AB94"/>
  <c r="B97"/>
  <c r="AH96"/>
  <c r="U103"/>
  <c r="V103"/>
  <c r="T103" s="1"/>
  <c r="Y103"/>
  <c r="X103"/>
  <c r="Z103"/>
  <c r="W103"/>
  <c r="V100" i="2" l="1"/>
  <c r="AH97" i="13"/>
  <c r="B98"/>
  <c r="U104"/>
  <c r="V104"/>
  <c r="T104" s="1"/>
  <c r="AC94"/>
  <c r="AB95"/>
  <c r="Y104"/>
  <c r="W104"/>
  <c r="Z104"/>
  <c r="X104"/>
  <c r="V101" i="2" l="1"/>
  <c r="V105" i="13"/>
  <c r="T105" s="1"/>
  <c r="U105"/>
  <c r="AC95"/>
  <c r="AB96"/>
  <c r="AH98"/>
  <c r="B99"/>
  <c r="Y105"/>
  <c r="X105"/>
  <c r="W105"/>
  <c r="Z105"/>
  <c r="V102" i="2" l="1"/>
  <c r="AH99" i="13"/>
  <c r="B100"/>
  <c r="U106"/>
  <c r="V106"/>
  <c r="T106" s="1"/>
  <c r="AC96"/>
  <c r="AB97"/>
  <c r="Y106"/>
  <c r="X106"/>
  <c r="W106"/>
  <c r="Z106"/>
  <c r="V103" i="2" l="1"/>
  <c r="U107" i="13"/>
  <c r="V107"/>
  <c r="T107" s="1"/>
  <c r="AC97"/>
  <c r="AB98"/>
  <c r="AH100"/>
  <c r="B101"/>
  <c r="Z107"/>
  <c r="X107"/>
  <c r="Y107"/>
  <c r="W107"/>
  <c r="V104" i="2" l="1"/>
  <c r="AH101" i="13"/>
  <c r="B102"/>
  <c r="AC98"/>
  <c r="AB99"/>
  <c r="U108"/>
  <c r="V108"/>
  <c r="T108" s="1"/>
  <c r="Y108"/>
  <c r="X108"/>
  <c r="Z108"/>
  <c r="W108"/>
  <c r="V105" i="2" l="1"/>
  <c r="AC99" i="13"/>
  <c r="AB100"/>
  <c r="U109"/>
  <c r="V109"/>
  <c r="T109" s="1"/>
  <c r="AH102"/>
  <c r="B103"/>
  <c r="Y109"/>
  <c r="W109"/>
  <c r="X109"/>
  <c r="Z109"/>
  <c r="V106" i="2" l="1"/>
  <c r="AC100" i="13"/>
  <c r="AB101"/>
  <c r="AH103"/>
  <c r="B104"/>
  <c r="U110"/>
  <c r="V110"/>
  <c r="T110" s="1"/>
  <c r="Y110"/>
  <c r="X110"/>
  <c r="W110"/>
  <c r="Z110"/>
  <c r="V107" i="2" l="1"/>
  <c r="AH104" i="13"/>
  <c r="B105"/>
  <c r="U111"/>
  <c r="V111"/>
  <c r="T111" s="1"/>
  <c r="AC101"/>
  <c r="AB102"/>
  <c r="Y111"/>
  <c r="Z111"/>
  <c r="W111"/>
  <c r="X111"/>
  <c r="V108" i="2" l="1"/>
  <c r="AC102" i="13"/>
  <c r="AB103"/>
  <c r="AH105"/>
  <c r="B106"/>
  <c r="U112"/>
  <c r="V112"/>
  <c r="T112" s="1"/>
  <c r="Y112"/>
  <c r="X112"/>
  <c r="W112"/>
  <c r="Z112"/>
  <c r="V109" i="2" l="1"/>
  <c r="B107" i="13"/>
  <c r="AH106"/>
  <c r="U113"/>
  <c r="V113"/>
  <c r="T113" s="1"/>
  <c r="AC103"/>
  <c r="AB104"/>
  <c r="Y113"/>
  <c r="X113"/>
  <c r="W113"/>
  <c r="Z113"/>
  <c r="V110" i="2" l="1"/>
  <c r="U114" i="13"/>
  <c r="V114"/>
  <c r="T114" s="1"/>
  <c r="AC104"/>
  <c r="AB105"/>
  <c r="AH107"/>
  <c r="B108"/>
  <c r="Y114"/>
  <c r="X114"/>
  <c r="W114"/>
  <c r="Z114"/>
  <c r="V111" i="2" l="1"/>
  <c r="AC105" i="13"/>
  <c r="AB106"/>
  <c r="U115"/>
  <c r="V115"/>
  <c r="T115" s="1"/>
  <c r="B109"/>
  <c r="AH108"/>
  <c r="Y115"/>
  <c r="X115"/>
  <c r="W115"/>
  <c r="Z115"/>
  <c r="V112" i="2" l="1"/>
  <c r="AH109" i="13"/>
  <c r="B110"/>
  <c r="AC106"/>
  <c r="AB107"/>
  <c r="U116"/>
  <c r="V116"/>
  <c r="T116" s="1"/>
  <c r="Y116"/>
  <c r="X116"/>
  <c r="Z116"/>
  <c r="W116"/>
  <c r="V113" i="2" l="1"/>
  <c r="AC107" i="13"/>
  <c r="AB108"/>
  <c r="V117"/>
  <c r="T117" s="1"/>
  <c r="U117"/>
  <c r="AH110"/>
  <c r="B111"/>
  <c r="Y117"/>
  <c r="Z117"/>
  <c r="X117"/>
  <c r="W117"/>
  <c r="V114" i="2" l="1"/>
  <c r="U118" i="13"/>
  <c r="V118"/>
  <c r="T118" s="1"/>
  <c r="AH111"/>
  <c r="B112"/>
  <c r="AC108"/>
  <c r="AB109"/>
  <c r="Y118"/>
  <c r="X118"/>
  <c r="W118"/>
  <c r="Z118"/>
  <c r="V115" i="2" l="1"/>
  <c r="AC109" i="13"/>
  <c r="AB110"/>
  <c r="AH112"/>
  <c r="B113"/>
  <c r="V119"/>
  <c r="T119" s="1"/>
  <c r="U119"/>
  <c r="Y119"/>
  <c r="X119"/>
  <c r="W119"/>
  <c r="Z119"/>
  <c r="V116" i="2" l="1"/>
  <c r="AC110" i="13"/>
  <c r="AB111"/>
  <c r="V120"/>
  <c r="T120" s="1"/>
  <c r="U120"/>
  <c r="AH113"/>
  <c r="B114"/>
  <c r="Y120"/>
  <c r="Z120"/>
  <c r="W120"/>
  <c r="X120"/>
  <c r="V117" i="2" l="1"/>
  <c r="AC111" i="13"/>
  <c r="AB112"/>
  <c r="B115"/>
  <c r="AH114"/>
  <c r="U121"/>
  <c r="V121"/>
  <c r="T121" s="1"/>
  <c r="Y121"/>
  <c r="Z121"/>
  <c r="X121"/>
  <c r="W121"/>
  <c r="V118" i="2" l="1"/>
  <c r="V122" i="13"/>
  <c r="T122" s="1"/>
  <c r="U122"/>
  <c r="AC112"/>
  <c r="AB113"/>
  <c r="AH115"/>
  <c r="B116"/>
  <c r="Y122"/>
  <c r="X122"/>
  <c r="Z122"/>
  <c r="W122"/>
  <c r="V119" i="2" l="1"/>
  <c r="V123" i="13"/>
  <c r="T123" s="1"/>
  <c r="U123"/>
  <c r="AH116"/>
  <c r="B117"/>
  <c r="AC113"/>
  <c r="AB114"/>
  <c r="Y123"/>
  <c r="W123"/>
  <c r="Z123"/>
  <c r="X123"/>
  <c r="V120" i="2" l="1"/>
  <c r="AC114" i="13"/>
  <c r="AB115"/>
  <c r="AH117"/>
  <c r="B118"/>
  <c r="U124"/>
  <c r="V124"/>
  <c r="T124" s="1"/>
  <c r="Y124"/>
  <c r="X124"/>
  <c r="W124"/>
  <c r="Z124"/>
  <c r="V121" i="2" l="1"/>
  <c r="U125" i="13"/>
  <c r="V125"/>
  <c r="T125" s="1"/>
  <c r="AH118"/>
  <c r="B119"/>
  <c r="AC115"/>
  <c r="AB116"/>
  <c r="Y125"/>
  <c r="W125"/>
  <c r="X125"/>
  <c r="Z125"/>
  <c r="V122" i="2" l="1"/>
  <c r="U126" i="13"/>
  <c r="V126"/>
  <c r="T126" s="1"/>
  <c r="AH119"/>
  <c r="B120"/>
  <c r="AC116"/>
  <c r="AB117"/>
  <c r="Y126"/>
  <c r="X126"/>
  <c r="Z126"/>
  <c r="W126"/>
  <c r="V123" i="2" l="1"/>
  <c r="U127" i="13"/>
  <c r="V127"/>
  <c r="T127" s="1"/>
  <c r="AH120"/>
  <c r="B121"/>
  <c r="AC117"/>
  <c r="AB118"/>
  <c r="Y127"/>
  <c r="X127"/>
  <c r="W127"/>
  <c r="Z127"/>
  <c r="V124" i="2" l="1"/>
  <c r="AC118" i="13"/>
  <c r="AB119"/>
  <c r="AH121"/>
  <c r="B122"/>
  <c r="U128"/>
  <c r="V128"/>
  <c r="T128" s="1"/>
  <c r="Y128"/>
  <c r="Z128"/>
  <c r="X128"/>
  <c r="W128"/>
  <c r="V125" i="2" l="1"/>
  <c r="AH122" i="13"/>
  <c r="B123"/>
  <c r="U129"/>
  <c r="V129"/>
  <c r="T129" s="1"/>
  <c r="AC119"/>
  <c r="AB120"/>
  <c r="Y129"/>
  <c r="X129"/>
  <c r="W129"/>
  <c r="Z129"/>
  <c r="V126" i="2" l="1"/>
  <c r="AH123" i="13"/>
  <c r="B124"/>
  <c r="AC120"/>
  <c r="AB121"/>
  <c r="U130"/>
  <c r="V130"/>
  <c r="T130" s="1"/>
  <c r="Y130"/>
  <c r="X130"/>
  <c r="W130"/>
  <c r="Z130"/>
  <c r="V127" i="2" l="1"/>
  <c r="AH124" i="13"/>
  <c r="B125"/>
  <c r="U131"/>
  <c r="V131"/>
  <c r="T131" s="1"/>
  <c r="AC121"/>
  <c r="AB122"/>
  <c r="Y131"/>
  <c r="W131"/>
  <c r="X131"/>
  <c r="Z131"/>
  <c r="V128" i="2" l="1"/>
  <c r="AC122" i="13"/>
  <c r="AB123"/>
  <c r="AH125"/>
  <c r="B126"/>
  <c r="U132"/>
  <c r="V132"/>
  <c r="T132" s="1"/>
  <c r="Z132"/>
  <c r="Y132"/>
  <c r="X132"/>
  <c r="W132"/>
  <c r="V129" i="2" l="1"/>
  <c r="AH126" i="13"/>
  <c r="B127"/>
  <c r="U133"/>
  <c r="V133"/>
  <c r="T133" s="1"/>
  <c r="AC123"/>
  <c r="AB124"/>
  <c r="Y133"/>
  <c r="X133"/>
  <c r="W133"/>
  <c r="Z133"/>
  <c r="V130" i="2" l="1"/>
  <c r="AC124" i="13"/>
  <c r="AB125"/>
  <c r="U134"/>
  <c r="V134"/>
  <c r="T134" s="1"/>
  <c r="AH127"/>
  <c r="B128"/>
  <c r="Y134"/>
  <c r="X134"/>
  <c r="W134"/>
  <c r="Z134"/>
  <c r="V131" i="2" l="1"/>
  <c r="AC125" i="13"/>
  <c r="AB126"/>
  <c r="AH128"/>
  <c r="B129"/>
  <c r="V135"/>
  <c r="T135" s="1"/>
  <c r="U135"/>
  <c r="Y135"/>
  <c r="X135"/>
  <c r="W135"/>
  <c r="Z135"/>
  <c r="V132" i="2" l="1"/>
  <c r="U136" i="13"/>
  <c r="V136"/>
  <c r="T136" s="1"/>
  <c r="AC126"/>
  <c r="AB127"/>
  <c r="AH129"/>
  <c r="B130"/>
  <c r="Y136"/>
  <c r="X136"/>
  <c r="W136"/>
  <c r="Z136"/>
  <c r="V133" i="2" l="1"/>
  <c r="AC127" i="13"/>
  <c r="AB128"/>
  <c r="U137"/>
  <c r="V137"/>
  <c r="T137" s="1"/>
  <c r="AH130"/>
  <c r="B131"/>
  <c r="Y137"/>
  <c r="W137"/>
  <c r="X137"/>
  <c r="Z137"/>
  <c r="V134" i="2" l="1"/>
  <c r="AC128" i="13"/>
  <c r="AB129"/>
  <c r="AH131"/>
  <c r="B132"/>
  <c r="U138"/>
  <c r="V138"/>
  <c r="T138" s="1"/>
  <c r="Y138"/>
  <c r="X138"/>
  <c r="W138"/>
  <c r="Z138"/>
  <c r="V135" i="2" l="1"/>
  <c r="AH132" i="13"/>
  <c r="B133"/>
  <c r="U139"/>
  <c r="V139"/>
  <c r="T139" s="1"/>
  <c r="AC129"/>
  <c r="AB130"/>
  <c r="Y139"/>
  <c r="X139"/>
  <c r="W139"/>
  <c r="Z139"/>
  <c r="V136" i="2" l="1"/>
  <c r="U140" i="13"/>
  <c r="V140"/>
  <c r="T140" s="1"/>
  <c r="AC130"/>
  <c r="AB131"/>
  <c r="AH133"/>
  <c r="B134"/>
  <c r="Y140"/>
  <c r="Z140"/>
  <c r="W140"/>
  <c r="X140"/>
  <c r="V137" i="2" l="1"/>
  <c r="AH134" i="13"/>
  <c r="B135"/>
  <c r="AC131"/>
  <c r="AB132"/>
  <c r="U141"/>
  <c r="V141"/>
  <c r="T141" s="1"/>
  <c r="Y141"/>
  <c r="X141"/>
  <c r="W141"/>
  <c r="Z141"/>
  <c r="V138" i="2" l="1"/>
  <c r="AC132" i="13"/>
  <c r="AB133"/>
  <c r="U142"/>
  <c r="V142"/>
  <c r="T142" s="1"/>
  <c r="AH135"/>
  <c r="B136"/>
  <c r="Y142"/>
  <c r="X142"/>
  <c r="W142"/>
  <c r="Z142"/>
  <c r="V139" i="2" l="1"/>
  <c r="AH136" i="13"/>
  <c r="B137"/>
  <c r="AC133"/>
  <c r="AB134"/>
  <c r="V143"/>
  <c r="T143" s="1"/>
  <c r="U143"/>
  <c r="Y143"/>
  <c r="X143"/>
  <c r="Z143"/>
  <c r="W143"/>
  <c r="V140" i="2" l="1"/>
  <c r="AC134" i="13"/>
  <c r="AB135"/>
  <c r="U144"/>
  <c r="V144"/>
  <c r="T144" s="1"/>
  <c r="AH137"/>
  <c r="B138"/>
  <c r="Y144"/>
  <c r="W144"/>
  <c r="X144"/>
  <c r="Z144"/>
  <c r="V141" i="2" l="1"/>
  <c r="AC135" i="13"/>
  <c r="AB136"/>
  <c r="AH138"/>
  <c r="B139"/>
  <c r="V145"/>
  <c r="T145" s="1"/>
  <c r="U145"/>
  <c r="Y145"/>
  <c r="Z145"/>
  <c r="X145"/>
  <c r="W145"/>
  <c r="V142" i="2" l="1"/>
  <c r="U146" i="13"/>
  <c r="V146"/>
  <c r="T146" s="1"/>
  <c r="AH139"/>
  <c r="B140"/>
  <c r="AC136"/>
  <c r="AB137"/>
  <c r="Y146"/>
  <c r="X146"/>
  <c r="Z146"/>
  <c r="W146"/>
  <c r="V143" i="2" l="1"/>
  <c r="AC137" i="13"/>
  <c r="AB138"/>
  <c r="U147"/>
  <c r="V147"/>
  <c r="T147" s="1"/>
  <c r="AH140"/>
  <c r="B141"/>
  <c r="Y147"/>
  <c r="X147"/>
  <c r="W147"/>
  <c r="Z147"/>
  <c r="V144" i="2" l="1"/>
  <c r="AC138" i="13"/>
  <c r="AB139"/>
  <c r="AH141"/>
  <c r="B142"/>
  <c r="U148"/>
  <c r="V148"/>
  <c r="T148" s="1"/>
  <c r="Y148"/>
  <c r="X148"/>
  <c r="W148"/>
  <c r="Z148"/>
  <c r="V145" i="2" l="1"/>
  <c r="AH142" i="13"/>
  <c r="B143"/>
  <c r="U149"/>
  <c r="V149"/>
  <c r="T149" s="1"/>
  <c r="AC139"/>
  <c r="AB140"/>
  <c r="Y149"/>
  <c r="X149"/>
  <c r="W149"/>
  <c r="Z149"/>
  <c r="V146" i="2" l="1"/>
  <c r="U150" i="13"/>
  <c r="V150"/>
  <c r="T150" s="1"/>
  <c r="AC140"/>
  <c r="AB141"/>
  <c r="AH143"/>
  <c r="B144"/>
  <c r="Y150"/>
  <c r="X150"/>
  <c r="W150"/>
  <c r="Z150"/>
  <c r="V147" i="2" l="1"/>
  <c r="AH144" i="13"/>
  <c r="B145"/>
  <c r="V151"/>
  <c r="T151" s="1"/>
  <c r="U151"/>
  <c r="AC141"/>
  <c r="AB142"/>
  <c r="Y151"/>
  <c r="W151"/>
  <c r="X151"/>
  <c r="Z151"/>
  <c r="V148" i="2" l="1"/>
  <c r="U152" i="13"/>
  <c r="V152"/>
  <c r="T152" s="1"/>
  <c r="AH145"/>
  <c r="B146"/>
  <c r="AC142"/>
  <c r="AB143"/>
  <c r="Y152"/>
  <c r="W152"/>
  <c r="Z152"/>
  <c r="X152"/>
  <c r="V149" i="2" l="1"/>
  <c r="B147" i="13"/>
  <c r="AH146"/>
  <c r="V153"/>
  <c r="T153" s="1"/>
  <c r="U153"/>
  <c r="AC143"/>
  <c r="AB144"/>
  <c r="Y153"/>
  <c r="W153"/>
  <c r="X153"/>
  <c r="Z153"/>
  <c r="V150" i="2" l="1"/>
  <c r="AC144" i="13"/>
  <c r="AB145"/>
  <c r="V154"/>
  <c r="T154" s="1"/>
  <c r="U154"/>
  <c r="AH147"/>
  <c r="B148"/>
  <c r="Y154"/>
  <c r="X154"/>
  <c r="Z154"/>
  <c r="W154"/>
  <c r="V151" i="2" l="1"/>
  <c r="AH148" i="13"/>
  <c r="B149"/>
  <c r="AC145"/>
  <c r="AB146"/>
  <c r="U155"/>
  <c r="V155"/>
  <c r="T155" s="1"/>
  <c r="Y155"/>
  <c r="X155"/>
  <c r="W155"/>
  <c r="Z155"/>
  <c r="V152" i="2" l="1"/>
  <c r="AH149" i="13"/>
  <c r="B150"/>
  <c r="AC146"/>
  <c r="AB147"/>
  <c r="U156"/>
  <c r="V156"/>
  <c r="T156" s="1"/>
  <c r="Y156"/>
  <c r="X156"/>
  <c r="W156"/>
  <c r="Z156"/>
  <c r="V153" i="2" l="1"/>
  <c r="AC147" i="13"/>
  <c r="AB148"/>
  <c r="U157"/>
  <c r="V157"/>
  <c r="T157" s="1"/>
  <c r="AH150"/>
  <c r="B151"/>
  <c r="Y157"/>
  <c r="W157"/>
  <c r="X157"/>
  <c r="Z157"/>
  <c r="V154" i="2" l="1"/>
  <c r="AH151" i="13"/>
  <c r="B152"/>
  <c r="U158"/>
  <c r="V158"/>
  <c r="T158" s="1"/>
  <c r="AC148"/>
  <c r="AB149"/>
  <c r="Y158"/>
  <c r="W158"/>
  <c r="Z158"/>
  <c r="X158"/>
  <c r="V155" i="2" l="1"/>
  <c r="U159" i="13"/>
  <c r="V159"/>
  <c r="T159" s="1"/>
  <c r="AH152"/>
  <c r="B153"/>
  <c r="AC149"/>
  <c r="AB150"/>
  <c r="Y159"/>
  <c r="X159"/>
  <c r="Z159"/>
  <c r="W159"/>
  <c r="V156" i="2" l="1"/>
  <c r="V160" i="13"/>
  <c r="T160" s="1"/>
  <c r="U160"/>
  <c r="AH153"/>
  <c r="B154"/>
  <c r="AC150"/>
  <c r="AB151"/>
  <c r="Y160"/>
  <c r="X160"/>
  <c r="Z160"/>
  <c r="W160"/>
  <c r="V157" i="2" l="1"/>
  <c r="AC151" i="13"/>
  <c r="AB152"/>
  <c r="U161"/>
  <c r="V161"/>
  <c r="T161" s="1"/>
  <c r="AH154"/>
  <c r="B155"/>
  <c r="Y161"/>
  <c r="X161"/>
  <c r="W161"/>
  <c r="Z161"/>
  <c r="V158" i="2" l="1"/>
  <c r="AC152" i="13"/>
  <c r="AB153"/>
  <c r="B156"/>
  <c r="AH155"/>
  <c r="U162"/>
  <c r="V162"/>
  <c r="T162" s="1"/>
  <c r="Y162"/>
  <c r="X162"/>
  <c r="W162"/>
  <c r="Z162"/>
  <c r="V159" i="2" l="1"/>
  <c r="AC153" i="13"/>
  <c r="AB154"/>
  <c r="U163"/>
  <c r="V163"/>
  <c r="T163" s="1"/>
  <c r="AH156"/>
  <c r="B157"/>
  <c r="Y163"/>
  <c r="X163"/>
  <c r="W163"/>
  <c r="Z163"/>
  <c r="V160" i="2" l="1"/>
  <c r="AH157" i="13"/>
  <c r="B158"/>
  <c r="U164"/>
  <c r="V164"/>
  <c r="T164" s="1"/>
  <c r="AC154"/>
  <c r="AB155"/>
  <c r="Y164"/>
  <c r="Z164"/>
  <c r="X164"/>
  <c r="W164"/>
  <c r="V161" i="2" l="1"/>
  <c r="U165" i="13"/>
  <c r="V165"/>
  <c r="T165" s="1"/>
  <c r="AC155"/>
  <c r="AB156"/>
  <c r="AH158"/>
  <c r="B159"/>
  <c r="Y165"/>
  <c r="Z165"/>
  <c r="X165"/>
  <c r="W165"/>
  <c r="V162" i="2" l="1"/>
  <c r="U166" i="13"/>
  <c r="V166"/>
  <c r="T166" s="1"/>
  <c r="AH159"/>
  <c r="B160"/>
  <c r="AC156"/>
  <c r="AB157"/>
  <c r="Y166"/>
  <c r="X166"/>
  <c r="W166"/>
  <c r="Z166"/>
  <c r="V163" i="2" l="1"/>
  <c r="AH160" i="13"/>
  <c r="B161"/>
  <c r="AC157"/>
  <c r="AB158"/>
  <c r="U167"/>
  <c r="V167"/>
  <c r="T167" s="1"/>
  <c r="Y167"/>
  <c r="X167"/>
  <c r="W167"/>
  <c r="Z167"/>
  <c r="V164" i="2" l="1"/>
  <c r="AH161" i="13"/>
  <c r="B162"/>
  <c r="AC158"/>
  <c r="AB159"/>
  <c r="U168"/>
  <c r="V168"/>
  <c r="T168" s="1"/>
  <c r="Y168"/>
  <c r="W168"/>
  <c r="Z168"/>
  <c r="X168"/>
  <c r="V165" i="2" l="1"/>
  <c r="V169" i="13"/>
  <c r="T169" s="1"/>
  <c r="U169"/>
  <c r="AC159"/>
  <c r="AB160"/>
  <c r="B163"/>
  <c r="AH162"/>
  <c r="Y169"/>
  <c r="X169"/>
  <c r="W169"/>
  <c r="Z169"/>
  <c r="V166" i="2" l="1"/>
  <c r="AH163" i="13"/>
  <c r="B164"/>
  <c r="U170"/>
  <c r="V170"/>
  <c r="T170" s="1"/>
  <c r="AC160"/>
  <c r="AB161"/>
  <c r="Y170"/>
  <c r="X170"/>
  <c r="Z170"/>
  <c r="W170"/>
  <c r="V167" i="2" l="1"/>
  <c r="AH164" i="13"/>
  <c r="B165"/>
  <c r="AC161"/>
  <c r="AB162"/>
  <c r="U171"/>
  <c r="V171"/>
  <c r="T171" s="1"/>
  <c r="Y171"/>
  <c r="W171"/>
  <c r="Z171"/>
  <c r="X171"/>
  <c r="V168" i="2" l="1"/>
  <c r="AC162" i="13"/>
  <c r="AB163"/>
  <c r="V172"/>
  <c r="T172" s="1"/>
  <c r="U172"/>
  <c r="AH165"/>
  <c r="B166"/>
  <c r="Y172"/>
  <c r="X172"/>
  <c r="Z172"/>
  <c r="W172"/>
  <c r="V169" i="2" l="1"/>
  <c r="AH166" i="13"/>
  <c r="B167"/>
  <c r="AC163"/>
  <c r="AB164"/>
  <c r="V173"/>
  <c r="T173" s="1"/>
  <c r="U173"/>
  <c r="Y173"/>
  <c r="X173"/>
  <c r="W173"/>
  <c r="Z173"/>
  <c r="V170" i="2" l="1"/>
  <c r="AH167" i="13"/>
  <c r="B168"/>
  <c r="AC164"/>
  <c r="AB165"/>
  <c r="U174"/>
  <c r="V174"/>
  <c r="T174" s="1"/>
  <c r="Y174"/>
  <c r="W174"/>
  <c r="X174"/>
  <c r="Z174"/>
  <c r="V171" i="2" l="1"/>
  <c r="AC165" i="13"/>
  <c r="AB166"/>
  <c r="U175"/>
  <c r="V175"/>
  <c r="T175" s="1"/>
  <c r="AH168"/>
  <c r="B169"/>
  <c r="Y175"/>
  <c r="X175"/>
  <c r="Z175"/>
  <c r="W175"/>
  <c r="V172" i="2" l="1"/>
  <c r="U176" i="13"/>
  <c r="V176"/>
  <c r="T176" s="1"/>
  <c r="AC166"/>
  <c r="AB167"/>
  <c r="AH169"/>
  <c r="B170"/>
  <c r="Y176"/>
  <c r="X176"/>
  <c r="W176"/>
  <c r="Z176"/>
  <c r="V173" i="2" l="1"/>
  <c r="AH170" i="13"/>
  <c r="B171"/>
  <c r="AC167"/>
  <c r="AB168"/>
  <c r="U177"/>
  <c r="V177"/>
  <c r="T177" s="1"/>
  <c r="Y177"/>
  <c r="X177"/>
  <c r="W177"/>
  <c r="Z177"/>
  <c r="V174" i="2" l="1"/>
  <c r="AC168" i="13"/>
  <c r="AB169"/>
  <c r="U178"/>
  <c r="V178"/>
  <c r="T178" s="1"/>
  <c r="AH171"/>
  <c r="B172"/>
  <c r="Y178"/>
  <c r="X178"/>
  <c r="Z178"/>
  <c r="W178"/>
  <c r="V175" i="2" l="1"/>
  <c r="AC169" i="13"/>
  <c r="AB170"/>
  <c r="AH172"/>
  <c r="B173"/>
  <c r="U179"/>
  <c r="V179"/>
  <c r="T179" s="1"/>
  <c r="Y179"/>
  <c r="X179"/>
  <c r="Z179"/>
  <c r="W179"/>
  <c r="V176" i="2" l="1"/>
  <c r="AC170" i="13"/>
  <c r="AB171"/>
  <c r="AH173"/>
  <c r="B174"/>
  <c r="U180"/>
  <c r="V180"/>
  <c r="T180" s="1"/>
  <c r="Y180"/>
  <c r="W180"/>
  <c r="X180"/>
  <c r="Z180"/>
  <c r="V177" i="2" l="1"/>
  <c r="AH174" i="13"/>
  <c r="B175"/>
  <c r="U181"/>
  <c r="V181"/>
  <c r="T181" s="1"/>
  <c r="AC171"/>
  <c r="AB172"/>
  <c r="Y181"/>
  <c r="X181"/>
  <c r="Z181"/>
  <c r="W181"/>
  <c r="V178" i="2" l="1"/>
  <c r="U182" i="13"/>
  <c r="V182"/>
  <c r="T182" s="1"/>
  <c r="AH175"/>
  <c r="B176"/>
  <c r="AC172"/>
  <c r="AB173"/>
  <c r="Y182"/>
  <c r="X182"/>
  <c r="Z182"/>
  <c r="W182"/>
  <c r="V179" i="2" l="1"/>
  <c r="AC173" i="13"/>
  <c r="AB174"/>
  <c r="AH176"/>
  <c r="B177"/>
  <c r="U183"/>
  <c r="V183"/>
  <c r="T183" s="1"/>
  <c r="Y183"/>
  <c r="W183"/>
  <c r="X183"/>
  <c r="Z183"/>
  <c r="V180" i="2" l="1"/>
  <c r="U184" i="13"/>
  <c r="V184"/>
  <c r="T184" s="1"/>
  <c r="AH177"/>
  <c r="B178"/>
  <c r="AC174"/>
  <c r="AB175"/>
  <c r="Y184"/>
  <c r="W184"/>
  <c r="X184"/>
  <c r="Z184"/>
  <c r="V181" i="2" l="1"/>
  <c r="AC175" i="13"/>
  <c r="AB176"/>
  <c r="AH178"/>
  <c r="B179"/>
  <c r="U185"/>
  <c r="V185"/>
  <c r="T185" s="1"/>
  <c r="Y185"/>
  <c r="X185"/>
  <c r="W185"/>
  <c r="Z185"/>
  <c r="V182" i="2" l="1"/>
  <c r="U186" i="13"/>
  <c r="V186"/>
  <c r="T186" s="1"/>
  <c r="AH179"/>
  <c r="B180"/>
  <c r="AC176"/>
  <c r="AB177"/>
  <c r="Y186"/>
  <c r="X186"/>
  <c r="W186"/>
  <c r="Z186"/>
  <c r="V183" i="2" l="1"/>
  <c r="AC177" i="13"/>
  <c r="AB178"/>
  <c r="AH180"/>
  <c r="B181"/>
  <c r="U187"/>
  <c r="V187"/>
  <c r="T187" s="1"/>
  <c r="Y187"/>
  <c r="W187"/>
  <c r="X187"/>
  <c r="Z187"/>
  <c r="V184" i="2" l="1"/>
  <c r="AH181" i="13"/>
  <c r="B182"/>
  <c r="U188"/>
  <c r="V188"/>
  <c r="T188" s="1"/>
  <c r="AC178"/>
  <c r="AB179"/>
  <c r="Y188"/>
  <c r="X188"/>
  <c r="Z188"/>
  <c r="W188"/>
  <c r="V185" i="2" l="1"/>
  <c r="AH182" i="13"/>
  <c r="B183"/>
  <c r="AC179"/>
  <c r="AB180"/>
  <c r="U189"/>
  <c r="V189"/>
  <c r="T189" s="1"/>
  <c r="Y189"/>
  <c r="X189"/>
  <c r="W189"/>
  <c r="Z189"/>
  <c r="V186" i="2" l="1"/>
  <c r="U190" i="13"/>
  <c r="V190"/>
  <c r="T190" s="1"/>
  <c r="AC180"/>
  <c r="AB181"/>
  <c r="AH183"/>
  <c r="B184"/>
  <c r="Z190"/>
  <c r="Y190"/>
  <c r="X190"/>
  <c r="W190"/>
  <c r="V187" i="2" l="1"/>
  <c r="B185" i="13"/>
  <c r="AH184"/>
  <c r="AC181"/>
  <c r="AB182"/>
  <c r="U191"/>
  <c r="V191"/>
  <c r="T191" s="1"/>
  <c r="Y191"/>
  <c r="X191"/>
  <c r="W191"/>
  <c r="Z191"/>
  <c r="V188" i="2" l="1"/>
  <c r="AC182" i="13"/>
  <c r="AB183"/>
  <c r="V192"/>
  <c r="T192" s="1"/>
  <c r="U192"/>
  <c r="AH185"/>
  <c r="B186"/>
  <c r="Z192"/>
  <c r="X192"/>
  <c r="W192"/>
  <c r="Y192"/>
  <c r="V189" i="2" l="1"/>
  <c r="AH186" i="13"/>
  <c r="B187"/>
  <c r="AC183"/>
  <c r="AB184"/>
  <c r="V193"/>
  <c r="T193" s="1"/>
  <c r="U193"/>
  <c r="Y193"/>
  <c r="X193"/>
  <c r="W193"/>
  <c r="Z193"/>
  <c r="V190" i="2" l="1"/>
  <c r="AH187" i="13"/>
  <c r="B188"/>
  <c r="V194"/>
  <c r="T194" s="1"/>
  <c r="U194"/>
  <c r="AC184"/>
  <c r="AB185"/>
  <c r="Y194"/>
  <c r="Z194"/>
  <c r="X194"/>
  <c r="W194"/>
  <c r="V191" i="2" l="1"/>
  <c r="U195" i="13"/>
  <c r="V195"/>
  <c r="T195" s="1"/>
  <c r="AC185"/>
  <c r="AB186"/>
  <c r="AH188"/>
  <c r="B189"/>
  <c r="Y195"/>
  <c r="X195"/>
  <c r="W195"/>
  <c r="Z195"/>
  <c r="V192" i="2" l="1"/>
  <c r="U196" i="13"/>
  <c r="V196"/>
  <c r="T196" s="1"/>
  <c r="AH189"/>
  <c r="B190"/>
  <c r="AC186"/>
  <c r="AB187"/>
  <c r="Y196"/>
  <c r="X196"/>
  <c r="W196"/>
  <c r="Z196"/>
  <c r="V193" i="2" l="1"/>
  <c r="U197" i="13"/>
  <c r="V197"/>
  <c r="T197" s="1"/>
  <c r="AH190"/>
  <c r="B191"/>
  <c r="AC187"/>
  <c r="AB188"/>
  <c r="Y197"/>
  <c r="X197"/>
  <c r="W197"/>
  <c r="Z197"/>
  <c r="V194" i="2" l="1"/>
  <c r="AC188" i="13"/>
  <c r="AB189"/>
  <c r="AH191"/>
  <c r="B192"/>
  <c r="U198"/>
  <c r="V198"/>
  <c r="T198" s="1"/>
  <c r="Y198"/>
  <c r="W198"/>
  <c r="X198"/>
  <c r="Z198"/>
  <c r="V195" i="2" l="1"/>
  <c r="AH192" i="13"/>
  <c r="B193"/>
  <c r="U199"/>
  <c r="V199"/>
  <c r="T199" s="1"/>
  <c r="AC189"/>
  <c r="AB190"/>
  <c r="Y199"/>
  <c r="X199"/>
  <c r="W199"/>
  <c r="Z199"/>
  <c r="V196" i="2" l="1"/>
  <c r="AH193" i="13"/>
  <c r="B194"/>
  <c r="AC190"/>
  <c r="AB191"/>
  <c r="U200"/>
  <c r="V200"/>
  <c r="T200" s="1"/>
  <c r="X200"/>
  <c r="W200"/>
  <c r="Z200"/>
  <c r="Y200"/>
  <c r="V197" i="2" l="1"/>
  <c r="AH194" i="13"/>
  <c r="B195"/>
  <c r="AC191"/>
  <c r="AB192"/>
  <c r="U201"/>
  <c r="V201"/>
  <c r="T201" s="1"/>
  <c r="Y201"/>
  <c r="X201"/>
  <c r="Z201"/>
  <c r="W201"/>
  <c r="V198" i="2" l="1"/>
  <c r="AC192" i="13"/>
  <c r="AB193"/>
  <c r="AH195"/>
  <c r="B196"/>
  <c r="U202"/>
  <c r="V202"/>
  <c r="T202" s="1"/>
  <c r="Y202"/>
  <c r="X202"/>
  <c r="Z202"/>
  <c r="W202"/>
  <c r="V199" i="2" l="1"/>
  <c r="V203" i="13"/>
  <c r="T203" s="1"/>
  <c r="U203"/>
  <c r="AH196"/>
  <c r="B197"/>
  <c r="AC193"/>
  <c r="AB194"/>
  <c r="Y203"/>
  <c r="X203"/>
  <c r="Z203"/>
  <c r="W203"/>
  <c r="V200" i="2" l="1"/>
  <c r="V201" s="1"/>
  <c r="V202" s="1"/>
  <c r="V203" s="1"/>
  <c r="V204" s="1"/>
  <c r="V205" s="1"/>
  <c r="V206" s="1"/>
  <c r="V207" s="1"/>
  <c r="U204" i="13"/>
  <c r="V204"/>
  <c r="T204" s="1"/>
  <c r="AC194"/>
  <c r="AB195"/>
  <c r="B198"/>
  <c r="AH197"/>
  <c r="Y204"/>
  <c r="X204"/>
  <c r="W204"/>
  <c r="Z204"/>
  <c r="AH198" l="1"/>
  <c r="B199"/>
  <c r="V205"/>
  <c r="T205" s="1"/>
  <c r="U205"/>
  <c r="AC195"/>
  <c r="AB196"/>
  <c r="Z205"/>
  <c r="X205"/>
  <c r="Y205"/>
  <c r="W205"/>
  <c r="AC196" l="1"/>
  <c r="AB197"/>
  <c r="U206"/>
  <c r="V206"/>
  <c r="T206" s="1"/>
  <c r="AH199"/>
  <c r="B200"/>
  <c r="X206"/>
  <c r="Z206"/>
  <c r="Y206"/>
  <c r="W206"/>
  <c r="AC197" l="1"/>
  <c r="AB198"/>
  <c r="AH200"/>
  <c r="B201"/>
  <c r="U207"/>
  <c r="V207"/>
  <c r="T207" s="1"/>
  <c r="W207"/>
  <c r="Y207"/>
  <c r="X207"/>
  <c r="Z207"/>
  <c r="AH201" l="1"/>
  <c r="B202"/>
  <c r="U208"/>
  <c r="V208"/>
  <c r="T208" s="1"/>
  <c r="AC198"/>
  <c r="AB199"/>
  <c r="Z208"/>
  <c r="Y208"/>
  <c r="X208"/>
  <c r="W208"/>
  <c r="AH202" l="1"/>
  <c r="B203"/>
  <c r="AC199"/>
  <c r="AB200"/>
  <c r="U209"/>
  <c r="V209"/>
  <c r="T209" s="1"/>
  <c r="Z209"/>
  <c r="Y209"/>
  <c r="X209"/>
  <c r="W209"/>
  <c r="AC200" l="1"/>
  <c r="AB201"/>
  <c r="V210"/>
  <c r="T210" s="1"/>
  <c r="U210"/>
  <c r="AH203"/>
  <c r="B204"/>
  <c r="Z210"/>
  <c r="W210"/>
  <c r="Y210"/>
  <c r="X210"/>
  <c r="V211" l="1"/>
  <c r="T211" s="1"/>
  <c r="U211"/>
  <c r="AH204"/>
  <c r="B205"/>
  <c r="AC201"/>
  <c r="AB202"/>
  <c r="Z211"/>
  <c r="X211"/>
  <c r="Y211"/>
  <c r="W211"/>
  <c r="AH205" l="1"/>
  <c r="B206"/>
  <c r="V212"/>
  <c r="T212" s="1"/>
  <c r="U212"/>
  <c r="AC202"/>
  <c r="AB203"/>
  <c r="Z212"/>
  <c r="Y212"/>
  <c r="X212"/>
  <c r="W212"/>
  <c r="U213" l="1"/>
  <c r="V213"/>
  <c r="T213" s="1"/>
  <c r="AC203"/>
  <c r="AB204"/>
  <c r="AH206"/>
  <c r="B207"/>
  <c r="Z213"/>
  <c r="Y213"/>
  <c r="X213"/>
  <c r="W213"/>
  <c r="AH207" l="1"/>
  <c r="B208"/>
  <c r="AC204"/>
  <c r="AB205"/>
  <c r="AC205" l="1"/>
  <c r="AB206"/>
  <c r="AH208"/>
  <c r="B209"/>
  <c r="AH209" l="1"/>
  <c r="B210"/>
  <c r="AC206"/>
  <c r="AB207"/>
  <c r="AC207" l="1"/>
  <c r="AB208"/>
  <c r="AH210"/>
  <c r="B211"/>
  <c r="AH211" l="1"/>
  <c r="B212"/>
  <c r="AC208"/>
  <c r="AB209"/>
  <c r="AC209" l="1"/>
  <c r="AB210"/>
  <c r="AH212"/>
  <c r="AC210" l="1"/>
  <c r="AB211"/>
  <c r="AC211" l="1"/>
  <c r="AB212"/>
  <c r="AC212" l="1"/>
  <c r="AB213"/>
  <c r="AC213" s="1"/>
  <c r="AI207" l="1"/>
  <c r="AI20"/>
  <c r="AI21"/>
  <c r="AI22"/>
  <c r="AI23"/>
  <c r="AI24"/>
  <c r="AI25"/>
  <c r="AI27"/>
  <c r="AI28"/>
  <c r="AI26"/>
  <c r="AI29"/>
  <c r="AI32"/>
  <c r="AI30"/>
  <c r="AI31"/>
  <c r="AI34"/>
  <c r="AI33"/>
  <c r="AI35"/>
  <c r="AI36"/>
  <c r="AI37"/>
  <c r="AI38"/>
  <c r="AI39"/>
  <c r="AI41"/>
  <c r="AI40"/>
  <c r="AI43"/>
  <c r="AI42"/>
  <c r="AI45"/>
  <c r="AI44"/>
  <c r="AI46"/>
  <c r="AI48"/>
  <c r="AI47"/>
  <c r="AI50"/>
  <c r="AI49"/>
  <c r="AI51"/>
  <c r="AI53"/>
  <c r="AI52"/>
  <c r="AI54"/>
  <c r="AI56"/>
  <c r="AI55"/>
  <c r="AI57"/>
  <c r="AI58"/>
  <c r="AI60"/>
  <c r="AI63"/>
  <c r="AI59"/>
  <c r="AI61"/>
  <c r="AI62"/>
  <c r="AI64"/>
  <c r="AI65"/>
  <c r="AI66"/>
  <c r="AI68"/>
  <c r="AI67"/>
  <c r="AI70"/>
  <c r="AI69"/>
  <c r="AI72"/>
  <c r="AI71"/>
  <c r="AI73"/>
  <c r="AI74"/>
  <c r="AI76"/>
  <c r="AI75"/>
  <c r="AI77"/>
  <c r="AI81"/>
  <c r="AI79"/>
  <c r="AI80"/>
  <c r="AI78"/>
  <c r="AI82"/>
  <c r="AI83"/>
  <c r="AI84"/>
  <c r="AI85"/>
  <c r="AI86"/>
  <c r="AI89"/>
  <c r="AI87"/>
  <c r="AI88"/>
  <c r="AI90"/>
  <c r="AI91"/>
  <c r="AI92"/>
  <c r="AI93"/>
  <c r="AI95"/>
  <c r="AI94"/>
  <c r="AI96"/>
  <c r="AI98"/>
  <c r="AI99"/>
  <c r="AI97"/>
  <c r="AI100"/>
  <c r="AI102"/>
  <c r="AI101"/>
  <c r="AI103"/>
  <c r="AI104"/>
  <c r="AI105"/>
  <c r="AI106"/>
  <c r="AI107"/>
  <c r="AI108"/>
  <c r="AI109"/>
  <c r="AI110"/>
  <c r="AI111"/>
  <c r="AI112"/>
  <c r="AI113"/>
  <c r="AI115"/>
  <c r="AI114"/>
  <c r="AI117"/>
  <c r="AI116"/>
  <c r="AI118"/>
  <c r="AI119"/>
  <c r="AI120"/>
  <c r="AI121"/>
  <c r="AI123"/>
  <c r="AI122"/>
  <c r="AI124"/>
  <c r="AI125"/>
  <c r="AI126"/>
  <c r="AI127"/>
  <c r="AI128"/>
  <c r="AI129"/>
  <c r="AI130"/>
  <c r="AI132"/>
  <c r="AI133"/>
  <c r="AI131"/>
  <c r="AI134"/>
  <c r="AI135"/>
  <c r="AI137"/>
  <c r="AI136"/>
  <c r="AI138"/>
  <c r="AI139"/>
  <c r="AI141"/>
  <c r="AI140"/>
  <c r="AI142"/>
  <c r="AI143"/>
  <c r="AI144"/>
  <c r="AI146"/>
  <c r="AI145"/>
  <c r="AI148"/>
  <c r="AI147"/>
  <c r="AI150"/>
  <c r="AI149"/>
  <c r="AI151"/>
  <c r="AI152"/>
  <c r="AI153"/>
  <c r="AI155"/>
  <c r="AI154"/>
  <c r="AI156"/>
  <c r="AI157"/>
  <c r="AI159"/>
  <c r="AI160"/>
  <c r="AI158"/>
  <c r="AI161"/>
  <c r="AI162"/>
  <c r="AI163"/>
  <c r="AI165"/>
  <c r="AI164"/>
  <c r="AI166"/>
  <c r="AI169"/>
  <c r="AI168"/>
  <c r="AI167"/>
  <c r="AI170"/>
  <c r="AI171"/>
  <c r="AI173"/>
  <c r="AI172"/>
  <c r="AI175"/>
  <c r="AI174"/>
  <c r="AI176"/>
  <c r="AI178"/>
  <c r="AI177"/>
  <c r="AI179"/>
  <c r="AI180"/>
  <c r="AI182"/>
  <c r="AI183"/>
  <c r="AI181"/>
  <c r="AI184"/>
  <c r="AI186"/>
  <c r="AI185"/>
  <c r="AI187"/>
  <c r="AI188"/>
  <c r="AI190"/>
  <c r="AI189"/>
  <c r="AI191"/>
  <c r="AI192"/>
  <c r="AI193"/>
  <c r="AI194"/>
  <c r="AI196"/>
  <c r="AI195"/>
  <c r="AI197"/>
  <c r="AI198"/>
  <c r="AI199"/>
  <c r="AI200"/>
  <c r="AI203"/>
  <c r="AI201"/>
  <c r="AI202"/>
  <c r="AI205"/>
  <c r="AI204"/>
  <c r="AI208"/>
  <c r="AI206"/>
  <c r="AI211"/>
  <c r="AI210"/>
  <c r="AI209"/>
  <c r="AI212"/>
  <c r="I27"/>
  <c r="I32"/>
  <c r="I33"/>
  <c r="I38"/>
  <c r="I43"/>
  <c r="I46"/>
  <c r="I49"/>
  <c r="I54"/>
  <c r="I58"/>
  <c r="I61"/>
  <c r="I66"/>
  <c r="I69"/>
  <c r="I74"/>
  <c r="I81"/>
  <c r="I82"/>
  <c r="I86"/>
  <c r="I90"/>
  <c r="I95"/>
  <c r="I99"/>
  <c r="I101"/>
  <c r="I106"/>
  <c r="I110"/>
  <c r="I115"/>
  <c r="I118"/>
  <c r="I123"/>
  <c r="I126"/>
  <c r="I130"/>
  <c r="I134"/>
  <c r="I138"/>
  <c r="I142"/>
  <c r="I145"/>
  <c r="I149"/>
  <c r="I155"/>
  <c r="I159"/>
  <c r="I162"/>
  <c r="I166"/>
  <c r="I170"/>
  <c r="I175"/>
  <c r="I177"/>
  <c r="I183"/>
  <c r="I185"/>
  <c r="I189"/>
  <c r="I194"/>
  <c r="I198"/>
  <c r="I201"/>
  <c r="I208"/>
  <c r="I29"/>
  <c r="I34"/>
  <c r="I37"/>
  <c r="I40"/>
  <c r="I44"/>
  <c r="I50"/>
  <c r="I52"/>
  <c r="I57"/>
  <c r="I59"/>
  <c r="I65"/>
  <c r="I70"/>
  <c r="I73"/>
  <c r="I77"/>
  <c r="I78"/>
  <c r="I85"/>
  <c r="I88"/>
  <c r="I93"/>
  <c r="I98"/>
  <c r="I102"/>
  <c r="I105"/>
  <c r="I109"/>
  <c r="I113"/>
  <c r="I116"/>
  <c r="I121"/>
  <c r="I125"/>
  <c r="I129"/>
  <c r="I131"/>
  <c r="I136"/>
  <c r="I140"/>
  <c r="I146"/>
  <c r="I150"/>
  <c r="I153"/>
  <c r="I157"/>
  <c r="I161"/>
  <c r="I164"/>
  <c r="I167"/>
  <c r="I172"/>
  <c r="I178"/>
  <c r="I182"/>
  <c r="I186"/>
  <c r="I190"/>
  <c r="I193"/>
  <c r="I197"/>
  <c r="I203"/>
  <c r="I204"/>
  <c r="I210"/>
  <c r="I196"/>
  <c r="I206"/>
  <c r="I209"/>
  <c r="I31"/>
  <c r="I36"/>
  <c r="I41"/>
  <c r="I45"/>
  <c r="I47"/>
  <c r="I53"/>
  <c r="I55"/>
  <c r="I63"/>
  <c r="I64"/>
  <c r="I67"/>
  <c r="I71"/>
  <c r="I75"/>
  <c r="I80"/>
  <c r="I84"/>
  <c r="I87"/>
  <c r="I92"/>
  <c r="I96"/>
  <c r="I100"/>
  <c r="I104"/>
  <c r="I108"/>
  <c r="I112"/>
  <c r="I117"/>
  <c r="I120"/>
  <c r="I124"/>
  <c r="I128"/>
  <c r="I133"/>
  <c r="I137"/>
  <c r="I141"/>
  <c r="I144"/>
  <c r="I147"/>
  <c r="I152"/>
  <c r="I156"/>
  <c r="I158"/>
  <c r="I165"/>
  <c r="I168"/>
  <c r="I173"/>
  <c r="I176"/>
  <c r="I180"/>
  <c r="I184"/>
  <c r="I188"/>
  <c r="I192"/>
  <c r="I195"/>
  <c r="I200"/>
  <c r="I205"/>
  <c r="I211"/>
  <c r="I181"/>
  <c r="I191"/>
  <c r="I202"/>
  <c r="I207"/>
  <c r="I28"/>
  <c r="I30"/>
  <c r="I35"/>
  <c r="I39"/>
  <c r="I42"/>
  <c r="I48"/>
  <c r="I51"/>
  <c r="I56"/>
  <c r="I60"/>
  <c r="I62"/>
  <c r="I68"/>
  <c r="I72"/>
  <c r="I76"/>
  <c r="I79"/>
  <c r="I83"/>
  <c r="I89"/>
  <c r="I91"/>
  <c r="I94"/>
  <c r="I97"/>
  <c r="I103"/>
  <c r="I107"/>
  <c r="I111"/>
  <c r="I114"/>
  <c r="I119"/>
  <c r="I122"/>
  <c r="I127"/>
  <c r="I132"/>
  <c r="I135"/>
  <c r="I139"/>
  <c r="I143"/>
  <c r="I148"/>
  <c r="I151"/>
  <c r="I154"/>
  <c r="I160"/>
  <c r="I163"/>
  <c r="I169"/>
  <c r="I171"/>
  <c r="I174"/>
  <c r="I179"/>
  <c r="I187"/>
  <c r="I199"/>
  <c r="I212"/>
  <c r="C25"/>
  <c r="D37"/>
  <c r="E50"/>
  <c r="F59"/>
  <c r="H73"/>
  <c r="C88"/>
  <c r="D102"/>
  <c r="E113"/>
  <c r="F125"/>
  <c r="H136"/>
  <c r="C153"/>
  <c r="D164"/>
  <c r="E178"/>
  <c r="F190"/>
  <c r="H203"/>
  <c r="C24"/>
  <c r="D36"/>
  <c r="E47"/>
  <c r="F63"/>
  <c r="H71"/>
  <c r="C87"/>
  <c r="D100"/>
  <c r="E112"/>
  <c r="F124"/>
  <c r="H137"/>
  <c r="C152"/>
  <c r="D165"/>
  <c r="E176"/>
  <c r="F188"/>
  <c r="H200"/>
  <c r="C177"/>
  <c r="D23"/>
  <c r="E35"/>
  <c r="F48"/>
  <c r="H60"/>
  <c r="C76"/>
  <c r="D89"/>
  <c r="E97"/>
  <c r="F111"/>
  <c r="H122"/>
  <c r="C139"/>
  <c r="D151"/>
  <c r="E163"/>
  <c r="F174"/>
  <c r="D162"/>
  <c r="E201"/>
  <c r="F32"/>
  <c r="H43"/>
  <c r="C58"/>
  <c r="D69"/>
  <c r="E82"/>
  <c r="F95"/>
  <c r="H106"/>
  <c r="C123"/>
  <c r="D134"/>
  <c r="E145"/>
  <c r="F159"/>
  <c r="H183"/>
  <c r="C21"/>
  <c r="D34"/>
  <c r="E44"/>
  <c r="F57"/>
  <c r="H70"/>
  <c r="C85"/>
  <c r="D98"/>
  <c r="E109"/>
  <c r="F121"/>
  <c r="H131"/>
  <c r="C150"/>
  <c r="D161"/>
  <c r="E172"/>
  <c r="F186"/>
  <c r="H197"/>
  <c r="C20"/>
  <c r="D31"/>
  <c r="E45"/>
  <c r="F55"/>
  <c r="H67"/>
  <c r="C84"/>
  <c r="D96"/>
  <c r="E108"/>
  <c r="F120"/>
  <c r="H133"/>
  <c r="C147"/>
  <c r="D158"/>
  <c r="E173"/>
  <c r="F184"/>
  <c r="H195"/>
  <c r="C166"/>
  <c r="D208"/>
  <c r="E30"/>
  <c r="F42"/>
  <c r="H56"/>
  <c r="C72"/>
  <c r="D83"/>
  <c r="E94"/>
  <c r="F107"/>
  <c r="H119"/>
  <c r="C135"/>
  <c r="D148"/>
  <c r="E160"/>
  <c r="F171"/>
  <c r="H181"/>
  <c r="C199"/>
  <c r="D212"/>
  <c r="E189"/>
  <c r="F27"/>
  <c r="H38"/>
  <c r="C54"/>
  <c r="D66"/>
  <c r="E81"/>
  <c r="F90"/>
  <c r="H101"/>
  <c r="C118"/>
  <c r="D130"/>
  <c r="E142"/>
  <c r="F155"/>
  <c r="H175"/>
  <c r="H207"/>
  <c r="D29"/>
  <c r="E40"/>
  <c r="F52"/>
  <c r="H65"/>
  <c r="C78"/>
  <c r="D93"/>
  <c r="E105"/>
  <c r="F116"/>
  <c r="H129"/>
  <c r="C146"/>
  <c r="D157"/>
  <c r="E167"/>
  <c r="F182"/>
  <c r="H193"/>
  <c r="C210"/>
  <c r="D26"/>
  <c r="E41"/>
  <c r="F53"/>
  <c r="H64"/>
  <c r="C80"/>
  <c r="D92"/>
  <c r="E104"/>
  <c r="F117"/>
  <c r="H128"/>
  <c r="C144"/>
  <c r="D156"/>
  <c r="E168"/>
  <c r="F180"/>
  <c r="H192"/>
  <c r="C211"/>
  <c r="D194"/>
  <c r="E28"/>
  <c r="F39"/>
  <c r="H51"/>
  <c r="C68"/>
  <c r="D79"/>
  <c r="E91"/>
  <c r="F103"/>
  <c r="H114"/>
  <c r="C132"/>
  <c r="D143"/>
  <c r="E154"/>
  <c r="F169"/>
  <c r="H179"/>
  <c r="C196"/>
  <c r="D206"/>
  <c r="E185"/>
  <c r="F22"/>
  <c r="H33"/>
  <c r="C49"/>
  <c r="D61"/>
  <c r="E74"/>
  <c r="F86"/>
  <c r="H99"/>
  <c r="C115"/>
  <c r="D126"/>
  <c r="E138"/>
  <c r="F149"/>
  <c r="H170"/>
  <c r="C209"/>
  <c r="C142"/>
  <c r="E175"/>
  <c r="E21"/>
  <c r="F34"/>
  <c r="H44"/>
  <c r="C59"/>
  <c r="D73"/>
  <c r="E85"/>
  <c r="F98"/>
  <c r="H109"/>
  <c r="C125"/>
  <c r="D136"/>
  <c r="E150"/>
  <c r="F161"/>
  <c r="H172"/>
  <c r="C190"/>
  <c r="D203"/>
  <c r="E20"/>
  <c r="F31"/>
  <c r="H45"/>
  <c r="C63"/>
  <c r="D71"/>
  <c r="E84"/>
  <c r="F96"/>
  <c r="H108"/>
  <c r="C124"/>
  <c r="D137"/>
  <c r="E147"/>
  <c r="F158"/>
  <c r="H173"/>
  <c r="C188"/>
  <c r="D200"/>
  <c r="E166"/>
  <c r="F208"/>
  <c r="H30"/>
  <c r="C48"/>
  <c r="D60"/>
  <c r="E72"/>
  <c r="F83"/>
  <c r="H94"/>
  <c r="C111"/>
  <c r="D122"/>
  <c r="E135"/>
  <c r="F148"/>
  <c r="H160"/>
  <c r="C174"/>
  <c r="D187"/>
  <c r="E199"/>
  <c r="F212"/>
  <c r="H189"/>
  <c r="C32"/>
  <c r="D43"/>
  <c r="E54"/>
  <c r="F66"/>
  <c r="H81"/>
  <c r="C95"/>
  <c r="D106"/>
  <c r="E118"/>
  <c r="D138"/>
  <c r="F170"/>
  <c r="H59"/>
  <c r="C140"/>
  <c r="H190"/>
  <c r="F47"/>
  <c r="F112"/>
  <c r="E165"/>
  <c r="H188"/>
  <c r="E23"/>
  <c r="D76"/>
  <c r="H111"/>
  <c r="F163"/>
  <c r="E162"/>
  <c r="E69"/>
  <c r="D123"/>
  <c r="D21"/>
  <c r="E34"/>
  <c r="F44"/>
  <c r="H57"/>
  <c r="C73"/>
  <c r="D85"/>
  <c r="E98"/>
  <c r="F109"/>
  <c r="H121"/>
  <c r="C136"/>
  <c r="D150"/>
  <c r="E161"/>
  <c r="F172"/>
  <c r="H186"/>
  <c r="C203"/>
  <c r="D20"/>
  <c r="E31"/>
  <c r="F45"/>
  <c r="H55"/>
  <c r="C71"/>
  <c r="D84"/>
  <c r="E96"/>
  <c r="F108"/>
  <c r="H120"/>
  <c r="C137"/>
  <c r="D147"/>
  <c r="E158"/>
  <c r="F173"/>
  <c r="H184"/>
  <c r="C200"/>
  <c r="D166"/>
  <c r="E208"/>
  <c r="F30"/>
  <c r="H42"/>
  <c r="C60"/>
  <c r="D72"/>
  <c r="E83"/>
  <c r="F94"/>
  <c r="H107"/>
  <c r="C122"/>
  <c r="D135"/>
  <c r="E148"/>
  <c r="F160"/>
  <c r="H171"/>
  <c r="F189"/>
  <c r="H27"/>
  <c r="C43"/>
  <c r="D54"/>
  <c r="E66"/>
  <c r="F81"/>
  <c r="H90"/>
  <c r="C106"/>
  <c r="D118"/>
  <c r="E130"/>
  <c r="F142"/>
  <c r="H155"/>
  <c r="C183"/>
  <c r="F207"/>
  <c r="E29"/>
  <c r="F40"/>
  <c r="H52"/>
  <c r="C70"/>
  <c r="D78"/>
  <c r="E93"/>
  <c r="F105"/>
  <c r="H116"/>
  <c r="C131"/>
  <c r="D146"/>
  <c r="E157"/>
  <c r="F167"/>
  <c r="H182"/>
  <c r="C197"/>
  <c r="D210"/>
  <c r="E26"/>
  <c r="F41"/>
  <c r="H53"/>
  <c r="C67"/>
  <c r="D80"/>
  <c r="E92"/>
  <c r="F104"/>
  <c r="H117"/>
  <c r="C133"/>
  <c r="D144"/>
  <c r="E156"/>
  <c r="F168"/>
  <c r="H180"/>
  <c r="C195"/>
  <c r="D211"/>
  <c r="E194"/>
  <c r="F28"/>
  <c r="H39"/>
  <c r="C56"/>
  <c r="D68"/>
  <c r="E79"/>
  <c r="F91"/>
  <c r="H103"/>
  <c r="C119"/>
  <c r="D132"/>
  <c r="E143"/>
  <c r="F154"/>
  <c r="H169"/>
  <c r="C181"/>
  <c r="D196"/>
  <c r="E206"/>
  <c r="F185"/>
  <c r="H22"/>
  <c r="C38"/>
  <c r="D49"/>
  <c r="E61"/>
  <c r="F74"/>
  <c r="H86"/>
  <c r="C101"/>
  <c r="D115"/>
  <c r="E126"/>
  <c r="F138"/>
  <c r="H149"/>
  <c r="C175"/>
  <c r="D209"/>
  <c r="E25"/>
  <c r="F37"/>
  <c r="H50"/>
  <c r="C65"/>
  <c r="D77"/>
  <c r="E88"/>
  <c r="F102"/>
  <c r="H113"/>
  <c r="C129"/>
  <c r="D140"/>
  <c r="E153"/>
  <c r="F164"/>
  <c r="H178"/>
  <c r="C193"/>
  <c r="D204"/>
  <c r="E24"/>
  <c r="F36"/>
  <c r="H47"/>
  <c r="C64"/>
  <c r="D75"/>
  <c r="E87"/>
  <c r="F100"/>
  <c r="H112"/>
  <c r="C128"/>
  <c r="D141"/>
  <c r="E152"/>
  <c r="F165"/>
  <c r="H176"/>
  <c r="C192"/>
  <c r="D205"/>
  <c r="E177"/>
  <c r="F23"/>
  <c r="H35"/>
  <c r="C51"/>
  <c r="D62"/>
  <c r="E76"/>
  <c r="F89"/>
  <c r="H97"/>
  <c r="C114"/>
  <c r="D127"/>
  <c r="E139"/>
  <c r="F151"/>
  <c r="H163"/>
  <c r="C179"/>
  <c r="D191"/>
  <c r="E202"/>
  <c r="F162"/>
  <c r="H201"/>
  <c r="C33"/>
  <c r="D46"/>
  <c r="E58"/>
  <c r="F69"/>
  <c r="H82"/>
  <c r="C99"/>
  <c r="D110"/>
  <c r="E123"/>
  <c r="F134"/>
  <c r="H145"/>
  <c r="C170"/>
  <c r="D198"/>
  <c r="E134"/>
  <c r="H159"/>
  <c r="D207"/>
  <c r="H29"/>
  <c r="C44"/>
  <c r="D57"/>
  <c r="E70"/>
  <c r="F78"/>
  <c r="H93"/>
  <c r="C109"/>
  <c r="D121"/>
  <c r="E131"/>
  <c r="F146"/>
  <c r="H157"/>
  <c r="C172"/>
  <c r="D186"/>
  <c r="E197"/>
  <c r="F210"/>
  <c r="H26"/>
  <c r="C45"/>
  <c r="D55"/>
  <c r="E67"/>
  <c r="F80"/>
  <c r="H92"/>
  <c r="C108"/>
  <c r="D120"/>
  <c r="E133"/>
  <c r="F144"/>
  <c r="H156"/>
  <c r="C173"/>
  <c r="D184"/>
  <c r="E195"/>
  <c r="F211"/>
  <c r="H194"/>
  <c r="C30"/>
  <c r="D42"/>
  <c r="E56"/>
  <c r="F68"/>
  <c r="H79"/>
  <c r="C94"/>
  <c r="D107"/>
  <c r="E119"/>
  <c r="F132"/>
  <c r="H143"/>
  <c r="C160"/>
  <c r="D171"/>
  <c r="E181"/>
  <c r="F196"/>
  <c r="H206"/>
  <c r="C189"/>
  <c r="D27"/>
  <c r="E38"/>
  <c r="F49"/>
  <c r="H61"/>
  <c r="C81"/>
  <c r="D90"/>
  <c r="E101"/>
  <c r="F115"/>
  <c r="F130"/>
  <c r="C159"/>
  <c r="F50"/>
  <c r="E102"/>
  <c r="D153"/>
  <c r="C204"/>
  <c r="H63"/>
  <c r="E100"/>
  <c r="D152"/>
  <c r="D177"/>
  <c r="C62"/>
  <c r="E89"/>
  <c r="D139"/>
  <c r="H174"/>
  <c r="F201"/>
  <c r="H32"/>
  <c r="F82"/>
  <c r="H142"/>
  <c r="E207"/>
  <c r="F29"/>
  <c r="H40"/>
  <c r="C57"/>
  <c r="D70"/>
  <c r="E78"/>
  <c r="F93"/>
  <c r="H105"/>
  <c r="C121"/>
  <c r="D131"/>
  <c r="E146"/>
  <c r="F157"/>
  <c r="H167"/>
  <c r="C186"/>
  <c r="D197"/>
  <c r="E210"/>
  <c r="F26"/>
  <c r="H41"/>
  <c r="C55"/>
  <c r="D67"/>
  <c r="E80"/>
  <c r="F92"/>
  <c r="H104"/>
  <c r="C120"/>
  <c r="D133"/>
  <c r="E144"/>
  <c r="F156"/>
  <c r="H168"/>
  <c r="C184"/>
  <c r="D195"/>
  <c r="E211"/>
  <c r="F194"/>
  <c r="H28"/>
  <c r="C42"/>
  <c r="D56"/>
  <c r="E68"/>
  <c r="F79"/>
  <c r="H91"/>
  <c r="C107"/>
  <c r="D119"/>
  <c r="E132"/>
  <c r="F143"/>
  <c r="H154"/>
  <c r="H185"/>
  <c r="C27"/>
  <c r="D38"/>
  <c r="E49"/>
  <c r="F61"/>
  <c r="H74"/>
  <c r="C90"/>
  <c r="D101"/>
  <c r="E115"/>
  <c r="F126"/>
  <c r="H138"/>
  <c r="C155"/>
  <c r="D175"/>
  <c r="E209"/>
  <c r="F25"/>
  <c r="H37"/>
  <c r="C52"/>
  <c r="D65"/>
  <c r="E77"/>
  <c r="F88"/>
  <c r="H102"/>
  <c r="C116"/>
  <c r="D129"/>
  <c r="E140"/>
  <c r="F153"/>
  <c r="H164"/>
  <c r="C182"/>
  <c r="D193"/>
  <c r="E204"/>
  <c r="F24"/>
  <c r="H36"/>
  <c r="C53"/>
  <c r="D64"/>
  <c r="E75"/>
  <c r="F87"/>
  <c r="H100"/>
  <c r="C117"/>
  <c r="D128"/>
  <c r="E141"/>
  <c r="F152"/>
  <c r="H165"/>
  <c r="C180"/>
  <c r="D192"/>
  <c r="E205"/>
  <c r="F177"/>
  <c r="H23"/>
  <c r="C39"/>
  <c r="D51"/>
  <c r="E62"/>
  <c r="F76"/>
  <c r="H89"/>
  <c r="C103"/>
  <c r="D114"/>
  <c r="E127"/>
  <c r="F139"/>
  <c r="H151"/>
  <c r="C169"/>
  <c r="D179"/>
  <c r="E191"/>
  <c r="F202"/>
  <c r="H162"/>
  <c r="C22"/>
  <c r="D33"/>
  <c r="E46"/>
  <c r="F58"/>
  <c r="H69"/>
  <c r="C86"/>
  <c r="D99"/>
  <c r="E110"/>
  <c r="F123"/>
  <c r="H134"/>
  <c r="C149"/>
  <c r="D170"/>
  <c r="E198"/>
  <c r="F21"/>
  <c r="H34"/>
  <c r="C50"/>
  <c r="D59"/>
  <c r="E73"/>
  <c r="F85"/>
  <c r="H98"/>
  <c r="C113"/>
  <c r="D125"/>
  <c r="E136"/>
  <c r="F150"/>
  <c r="H161"/>
  <c r="C178"/>
  <c r="D190"/>
  <c r="E203"/>
  <c r="F20"/>
  <c r="H31"/>
  <c r="C47"/>
  <c r="D63"/>
  <c r="E71"/>
  <c r="F84"/>
  <c r="H96"/>
  <c r="C112"/>
  <c r="D124"/>
  <c r="E137"/>
  <c r="F147"/>
  <c r="H158"/>
  <c r="C176"/>
  <c r="D188"/>
  <c r="E200"/>
  <c r="F166"/>
  <c r="H208"/>
  <c r="C35"/>
  <c r="D48"/>
  <c r="E60"/>
  <c r="F72"/>
  <c r="H83"/>
  <c r="C97"/>
  <c r="D111"/>
  <c r="E122"/>
  <c r="F135"/>
  <c r="H148"/>
  <c r="C163"/>
  <c r="D174"/>
  <c r="E187"/>
  <c r="F199"/>
  <c r="H212"/>
  <c r="C201"/>
  <c r="D32"/>
  <c r="E43"/>
  <c r="F54"/>
  <c r="H66"/>
  <c r="C82"/>
  <c r="D95"/>
  <c r="E106"/>
  <c r="F118"/>
  <c r="H130"/>
  <c r="C145"/>
  <c r="D159"/>
  <c r="E183"/>
  <c r="H126"/>
  <c r="D155"/>
  <c r="F209"/>
  <c r="C29"/>
  <c r="D40"/>
  <c r="E52"/>
  <c r="F65"/>
  <c r="H77"/>
  <c r="C93"/>
  <c r="D105"/>
  <c r="E116"/>
  <c r="F129"/>
  <c r="H140"/>
  <c r="C157"/>
  <c r="D167"/>
  <c r="E182"/>
  <c r="F193"/>
  <c r="H204"/>
  <c r="C26"/>
  <c r="D41"/>
  <c r="E53"/>
  <c r="F64"/>
  <c r="H75"/>
  <c r="C92"/>
  <c r="D104"/>
  <c r="E117"/>
  <c r="F128"/>
  <c r="H141"/>
  <c r="C156"/>
  <c r="D168"/>
  <c r="E180"/>
  <c r="F192"/>
  <c r="H205"/>
  <c r="C194"/>
  <c r="D28"/>
  <c r="E39"/>
  <c r="F51"/>
  <c r="H62"/>
  <c r="C79"/>
  <c r="D91"/>
  <c r="E103"/>
  <c r="F114"/>
  <c r="H127"/>
  <c r="C143"/>
  <c r="D154"/>
  <c r="E169"/>
  <c r="F179"/>
  <c r="H191"/>
  <c r="C206"/>
  <c r="D185"/>
  <c r="E22"/>
  <c r="F33"/>
  <c r="H46"/>
  <c r="C61"/>
  <c r="D74"/>
  <c r="E86"/>
  <c r="F99"/>
  <c r="H110"/>
  <c r="C126"/>
  <c r="E149"/>
  <c r="H198"/>
  <c r="F175"/>
  <c r="F113"/>
  <c r="E164"/>
  <c r="D24"/>
  <c r="C75"/>
  <c r="H124"/>
  <c r="F176"/>
  <c r="F35"/>
  <c r="F97"/>
  <c r="E151"/>
  <c r="D202"/>
  <c r="C46"/>
  <c r="H95"/>
  <c r="D183"/>
  <c r="H25"/>
  <c r="C40"/>
  <c r="D52"/>
  <c r="E65"/>
  <c r="F77"/>
  <c r="H88"/>
  <c r="C105"/>
  <c r="D116"/>
  <c r="E129"/>
  <c r="F140"/>
  <c r="H153"/>
  <c r="C167"/>
  <c r="D182"/>
  <c r="E193"/>
  <c r="F204"/>
  <c r="H24"/>
  <c r="C41"/>
  <c r="D53"/>
  <c r="E64"/>
  <c r="F75"/>
  <c r="H87"/>
  <c r="C104"/>
  <c r="D117"/>
  <c r="E128"/>
  <c r="F141"/>
  <c r="H152"/>
  <c r="C168"/>
  <c r="D180"/>
  <c r="E192"/>
  <c r="F205"/>
  <c r="H177"/>
  <c r="C28"/>
  <c r="D39"/>
  <c r="E51"/>
  <c r="F62"/>
  <c r="H76"/>
  <c r="C91"/>
  <c r="D103"/>
  <c r="E114"/>
  <c r="F127"/>
  <c r="H139"/>
  <c r="C154"/>
  <c r="D169"/>
  <c r="E179"/>
  <c r="F191"/>
  <c r="H202"/>
  <c r="C185"/>
  <c r="D22"/>
  <c r="E33"/>
  <c r="F46"/>
  <c r="H58"/>
  <c r="C74"/>
  <c r="D86"/>
  <c r="E99"/>
  <c r="F110"/>
  <c r="H123"/>
  <c r="C138"/>
  <c r="D149"/>
  <c r="E170"/>
  <c r="F198"/>
  <c r="H21"/>
  <c r="C37"/>
  <c r="D50"/>
  <c r="E59"/>
  <c r="F73"/>
  <c r="H85"/>
  <c r="C102"/>
  <c r="D113"/>
  <c r="E125"/>
  <c r="F136"/>
  <c r="H150"/>
  <c r="C164"/>
  <c r="D178"/>
  <c r="E190"/>
  <c r="F203"/>
  <c r="H20"/>
  <c r="C36"/>
  <c r="D47"/>
  <c r="E63"/>
  <c r="F71"/>
  <c r="H84"/>
  <c r="C100"/>
  <c r="D112"/>
  <c r="E124"/>
  <c r="F137"/>
  <c r="H147"/>
  <c r="C165"/>
  <c r="D176"/>
  <c r="E188"/>
  <c r="F200"/>
  <c r="H166"/>
  <c r="C23"/>
  <c r="D35"/>
  <c r="E48"/>
  <c r="F60"/>
  <c r="H72"/>
  <c r="C89"/>
  <c r="D97"/>
  <c r="E111"/>
  <c r="F122"/>
  <c r="H135"/>
  <c r="C151"/>
  <c r="D163"/>
  <c r="E174"/>
  <c r="F187"/>
  <c r="H199"/>
  <c r="C162"/>
  <c r="D201"/>
  <c r="E32"/>
  <c r="F43"/>
  <c r="H54"/>
  <c r="C69"/>
  <c r="D82"/>
  <c r="E95"/>
  <c r="F106"/>
  <c r="H118"/>
  <c r="C134"/>
  <c r="D145"/>
  <c r="E159"/>
  <c r="F183"/>
  <c r="C207"/>
  <c r="C34"/>
  <c r="D44"/>
  <c r="E57"/>
  <c r="F70"/>
  <c r="H78"/>
  <c r="C98"/>
  <c r="D109"/>
  <c r="E121"/>
  <c r="F131"/>
  <c r="H146"/>
  <c r="C161"/>
  <c r="D172"/>
  <c r="E186"/>
  <c r="F197"/>
  <c r="H210"/>
  <c r="C31"/>
  <c r="D45"/>
  <c r="E55"/>
  <c r="F67"/>
  <c r="H80"/>
  <c r="C96"/>
  <c r="D108"/>
  <c r="E120"/>
  <c r="F133"/>
  <c r="H144"/>
  <c r="C158"/>
  <c r="D173"/>
  <c r="E184"/>
  <c r="F195"/>
  <c r="H211"/>
  <c r="C208"/>
  <c r="D30"/>
  <c r="E42"/>
  <c r="F56"/>
  <c r="H68"/>
  <c r="C83"/>
  <c r="D94"/>
  <c r="E107"/>
  <c r="F119"/>
  <c r="H132"/>
  <c r="C148"/>
  <c r="D160"/>
  <c r="E171"/>
  <c r="F181"/>
  <c r="H196"/>
  <c r="C212"/>
  <c r="D189"/>
  <c r="E27"/>
  <c r="F38"/>
  <c r="H49"/>
  <c r="C66"/>
  <c r="D81"/>
  <c r="E90"/>
  <c r="F101"/>
  <c r="H115"/>
  <c r="C130"/>
  <c r="D142"/>
  <c r="E155"/>
  <c r="H209"/>
  <c r="F145"/>
  <c r="C198"/>
  <c r="D25"/>
  <c r="E37"/>
  <c r="C77"/>
  <c r="D88"/>
  <c r="H125"/>
  <c r="F178"/>
  <c r="E36"/>
  <c r="D87"/>
  <c r="C141"/>
  <c r="C205"/>
  <c r="H48"/>
  <c r="C127"/>
  <c r="C191"/>
  <c r="D58"/>
  <c r="C110"/>
  <c r="D181"/>
  <c r="E212"/>
  <c r="H187"/>
  <c r="F206"/>
  <c r="E196"/>
  <c r="C171"/>
  <c r="D199"/>
  <c r="C202"/>
  <c r="M159" l="1"/>
  <c r="M126"/>
  <c r="M110"/>
  <c r="M95"/>
  <c r="M81"/>
  <c r="M46"/>
  <c r="M32"/>
  <c r="M189"/>
  <c r="M206"/>
  <c r="M191"/>
  <c r="M174"/>
  <c r="M160"/>
  <c r="M143"/>
  <c r="M127"/>
  <c r="M111"/>
  <c r="M94"/>
  <c r="M79"/>
  <c r="M62"/>
  <c r="M48"/>
  <c r="M30"/>
  <c r="M194"/>
  <c r="M205"/>
  <c r="M188"/>
  <c r="M173"/>
  <c r="M156"/>
  <c r="M141"/>
  <c r="M124"/>
  <c r="M108"/>
  <c r="M92"/>
  <c r="M63"/>
  <c r="M45"/>
  <c r="M204"/>
  <c r="M190"/>
  <c r="M172"/>
  <c r="M157"/>
  <c r="M140"/>
  <c r="M125"/>
  <c r="M109"/>
  <c r="M93"/>
  <c r="M77"/>
  <c r="M59"/>
  <c r="M44"/>
  <c r="M29"/>
  <c r="M198"/>
  <c r="M142"/>
  <c r="M209"/>
  <c r="M170"/>
  <c r="M145"/>
  <c r="M130"/>
  <c r="M115"/>
  <c r="M99"/>
  <c r="M66"/>
  <c r="M49"/>
  <c r="M201"/>
  <c r="M212"/>
  <c r="M196"/>
  <c r="M179"/>
  <c r="M163"/>
  <c r="M148"/>
  <c r="M132"/>
  <c r="M114"/>
  <c r="M97"/>
  <c r="M83"/>
  <c r="M51"/>
  <c r="M35"/>
  <c r="M208"/>
  <c r="M211"/>
  <c r="M192"/>
  <c r="M176"/>
  <c r="M158"/>
  <c r="M144"/>
  <c r="M128"/>
  <c r="M112"/>
  <c r="M96"/>
  <c r="M80"/>
  <c r="M64"/>
  <c r="M31"/>
  <c r="M210"/>
  <c r="M193"/>
  <c r="M178"/>
  <c r="M161"/>
  <c r="M146"/>
  <c r="M129"/>
  <c r="M113"/>
  <c r="M98"/>
  <c r="M78"/>
  <c r="M65"/>
  <c r="M50"/>
  <c r="M34"/>
  <c r="M207"/>
  <c r="M175"/>
  <c r="M149"/>
  <c r="M134"/>
  <c r="M118"/>
  <c r="M101"/>
  <c r="M86"/>
  <c r="M69"/>
  <c r="M38"/>
  <c r="M22"/>
  <c r="M162"/>
  <c r="M199"/>
  <c r="M181"/>
  <c r="M169"/>
  <c r="M151"/>
  <c r="M135"/>
  <c r="M119"/>
  <c r="M103"/>
  <c r="M89"/>
  <c r="M72"/>
  <c r="M56"/>
  <c r="M39"/>
  <c r="M23"/>
  <c r="M166"/>
  <c r="M195"/>
  <c r="M180"/>
  <c r="M165"/>
  <c r="M147"/>
  <c r="M133"/>
  <c r="M117"/>
  <c r="M100"/>
  <c r="M84"/>
  <c r="M67"/>
  <c r="M53"/>
  <c r="M36"/>
  <c r="M20"/>
  <c r="M19"/>
  <c r="M197"/>
  <c r="M182"/>
  <c r="M164"/>
  <c r="M150"/>
  <c r="M131"/>
  <c r="M116"/>
  <c r="M102"/>
  <c r="M85"/>
  <c r="M70"/>
  <c r="M52"/>
  <c r="M37"/>
  <c r="M21"/>
  <c r="M183"/>
  <c r="M155"/>
  <c r="M138"/>
  <c r="M123"/>
  <c r="M106"/>
  <c r="M90"/>
  <c r="M74"/>
  <c r="M58"/>
  <c r="M43"/>
  <c r="M27"/>
  <c r="M185"/>
  <c r="M202"/>
  <c r="M171"/>
  <c r="M154"/>
  <c r="M139"/>
  <c r="M122"/>
  <c r="M107"/>
  <c r="M91"/>
  <c r="M76"/>
  <c r="M60"/>
  <c r="M42"/>
  <c r="M28"/>
  <c r="M177"/>
  <c r="M200"/>
  <c r="M184"/>
  <c r="M168"/>
  <c r="M152"/>
  <c r="M137"/>
  <c r="M120"/>
  <c r="M104"/>
  <c r="M87"/>
  <c r="M71"/>
  <c r="M55"/>
  <c r="M41"/>
  <c r="M24"/>
  <c r="M203"/>
  <c r="M167"/>
  <c r="M153"/>
  <c r="M136"/>
  <c r="M121"/>
  <c r="M105"/>
  <c r="M88"/>
  <c r="M73"/>
  <c r="M57"/>
  <c r="M25"/>
  <c r="N4"/>
  <c r="N6" s="1"/>
  <c r="L5"/>
  <c r="L4"/>
  <c r="G207"/>
  <c r="K207"/>
  <c r="K209"/>
  <c r="G209"/>
  <c r="K198"/>
  <c r="G198"/>
  <c r="K183"/>
  <c r="G183"/>
  <c r="K175"/>
  <c r="G175"/>
  <c r="K170"/>
  <c r="G170"/>
  <c r="K159"/>
  <c r="G159"/>
  <c r="K155"/>
  <c r="G155"/>
  <c r="K149"/>
  <c r="G149"/>
  <c r="K145"/>
  <c r="G145"/>
  <c r="K142"/>
  <c r="G142"/>
  <c r="K138"/>
  <c r="G138"/>
  <c r="K134"/>
  <c r="G134"/>
  <c r="K130"/>
  <c r="G130"/>
  <c r="K126"/>
  <c r="G126"/>
  <c r="K123"/>
  <c r="G123"/>
  <c r="K118"/>
  <c r="G118"/>
  <c r="K115"/>
  <c r="G115"/>
  <c r="K110"/>
  <c r="G110"/>
  <c r="K106"/>
  <c r="G106"/>
  <c r="K101"/>
  <c r="G101"/>
  <c r="K99"/>
  <c r="G99"/>
  <c r="K95"/>
  <c r="G95"/>
  <c r="K90"/>
  <c r="G90"/>
  <c r="K86"/>
  <c r="G86"/>
  <c r="K82"/>
  <c r="G82"/>
  <c r="G81"/>
  <c r="K81" s="1"/>
  <c r="K74"/>
  <c r="G74"/>
  <c r="G69"/>
  <c r="K69" s="1"/>
  <c r="K66"/>
  <c r="G66"/>
  <c r="K61"/>
  <c r="G61"/>
  <c r="G58"/>
  <c r="K58" s="1"/>
  <c r="K54"/>
  <c r="G54"/>
  <c r="G49"/>
  <c r="K49" s="1"/>
  <c r="K46"/>
  <c r="G46"/>
  <c r="K43"/>
  <c r="G43"/>
  <c r="K38"/>
  <c r="G38"/>
  <c r="K33"/>
  <c r="G33"/>
  <c r="K32"/>
  <c r="G32"/>
  <c r="G27"/>
  <c r="K27" s="1"/>
  <c r="K22"/>
  <c r="G22"/>
  <c r="K201"/>
  <c r="G201"/>
  <c r="K189"/>
  <c r="G189"/>
  <c r="K185"/>
  <c r="G185"/>
  <c r="K162"/>
  <c r="G162"/>
  <c r="K212"/>
  <c r="G212"/>
  <c r="K206"/>
  <c r="G206"/>
  <c r="K202"/>
  <c r="G202"/>
  <c r="K199"/>
  <c r="G199"/>
  <c r="K196"/>
  <c r="G196"/>
  <c r="K191"/>
  <c r="G191"/>
  <c r="K187"/>
  <c r="G187"/>
  <c r="K181"/>
  <c r="G181"/>
  <c r="K179"/>
  <c r="G179"/>
  <c r="K174"/>
  <c r="G174"/>
  <c r="K171"/>
  <c r="G171"/>
  <c r="K169"/>
  <c r="G169"/>
  <c r="K163"/>
  <c r="G163"/>
  <c r="K160"/>
  <c r="G160"/>
  <c r="K154"/>
  <c r="G154"/>
  <c r="K151"/>
  <c r="G151"/>
  <c r="K148"/>
  <c r="G148"/>
  <c r="K143"/>
  <c r="G143"/>
  <c r="K139"/>
  <c r="G139"/>
  <c r="K135"/>
  <c r="G135"/>
  <c r="K132"/>
  <c r="G132"/>
  <c r="K127"/>
  <c r="G127"/>
  <c r="K122"/>
  <c r="G122"/>
  <c r="K119"/>
  <c r="G119"/>
  <c r="K114"/>
  <c r="G114"/>
  <c r="K111"/>
  <c r="G111"/>
  <c r="K107"/>
  <c r="G107"/>
  <c r="K103"/>
  <c r="G103"/>
  <c r="K97"/>
  <c r="G97"/>
  <c r="K94"/>
  <c r="G94"/>
  <c r="K91"/>
  <c r="G91"/>
  <c r="K89"/>
  <c r="G89"/>
  <c r="K83"/>
  <c r="G83"/>
  <c r="G79"/>
  <c r="K79" s="1"/>
  <c r="G76"/>
  <c r="K76" s="1"/>
  <c r="G72"/>
  <c r="K72" s="1"/>
  <c r="K68"/>
  <c r="G68"/>
  <c r="G62"/>
  <c r="K62" s="1"/>
  <c r="K60"/>
  <c r="G60"/>
  <c r="G56"/>
  <c r="K56" s="1"/>
  <c r="G51"/>
  <c r="K51" s="1"/>
  <c r="G48"/>
  <c r="K48" s="1"/>
  <c r="G42"/>
  <c r="K42" s="1"/>
  <c r="K39"/>
  <c r="G39"/>
  <c r="G35"/>
  <c r="K35" s="1"/>
  <c r="K30"/>
  <c r="G30"/>
  <c r="G28"/>
  <c r="K28" s="1"/>
  <c r="K23"/>
  <c r="G23"/>
  <c r="K208"/>
  <c r="G208"/>
  <c r="K194"/>
  <c r="G194"/>
  <c r="K177"/>
  <c r="G177"/>
  <c r="K166"/>
  <c r="G166"/>
  <c r="K211"/>
  <c r="G211"/>
  <c r="K205"/>
  <c r="G205"/>
  <c r="K200"/>
  <c r="G200"/>
  <c r="K195"/>
  <c r="G195"/>
  <c r="K192"/>
  <c r="G192"/>
  <c r="K188"/>
  <c r="G188"/>
  <c r="K184"/>
  <c r="G184"/>
  <c r="K180"/>
  <c r="G180"/>
  <c r="K176"/>
  <c r="G176"/>
  <c r="K173"/>
  <c r="G173"/>
  <c r="K168"/>
  <c r="G168"/>
  <c r="K165"/>
  <c r="G165"/>
  <c r="K158"/>
  <c r="G158"/>
  <c r="K156"/>
  <c r="G156"/>
  <c r="K152"/>
  <c r="G152"/>
  <c r="K147"/>
  <c r="G147"/>
  <c r="K144"/>
  <c r="G144"/>
  <c r="K141"/>
  <c r="G141"/>
  <c r="K137"/>
  <c r="G137"/>
  <c r="K133"/>
  <c r="G133"/>
  <c r="K128"/>
  <c r="G128"/>
  <c r="K124"/>
  <c r="G124"/>
  <c r="K120"/>
  <c r="G120"/>
  <c r="K117"/>
  <c r="G117"/>
  <c r="K112"/>
  <c r="G112"/>
  <c r="K108"/>
  <c r="G108"/>
  <c r="K104"/>
  <c r="G104"/>
  <c r="K100"/>
  <c r="G100"/>
  <c r="K96"/>
  <c r="G96"/>
  <c r="K92"/>
  <c r="G92"/>
  <c r="K87"/>
  <c r="G87"/>
  <c r="K84"/>
  <c r="G84"/>
  <c r="G80"/>
  <c r="K80" s="1"/>
  <c r="K75"/>
  <c r="G75"/>
  <c r="G71"/>
  <c r="K71" s="1"/>
  <c r="K67"/>
  <c r="G67"/>
  <c r="G64"/>
  <c r="K64" s="1"/>
  <c r="G63"/>
  <c r="K63" s="1"/>
  <c r="G55"/>
  <c r="K55" s="1"/>
  <c r="K53"/>
  <c r="G53"/>
  <c r="K47"/>
  <c r="G47"/>
  <c r="K45"/>
  <c r="G45"/>
  <c r="G41"/>
  <c r="K41" s="1"/>
  <c r="G36"/>
  <c r="K36" s="1"/>
  <c r="K31"/>
  <c r="G31"/>
  <c r="K26"/>
  <c r="G26"/>
  <c r="K24"/>
  <c r="G24"/>
  <c r="G20"/>
  <c r="K20" s="1"/>
  <c r="L20" s="1"/>
  <c r="K210"/>
  <c r="G210"/>
  <c r="K204"/>
  <c r="G204"/>
  <c r="K203"/>
  <c r="G203"/>
  <c r="K197"/>
  <c r="G197"/>
  <c r="K193"/>
  <c r="G193"/>
  <c r="K190"/>
  <c r="G190"/>
  <c r="K186"/>
  <c r="G186"/>
  <c r="K182"/>
  <c r="G182"/>
  <c r="K178"/>
  <c r="G178"/>
  <c r="K172"/>
  <c r="G172"/>
  <c r="K167"/>
  <c r="G167"/>
  <c r="K164"/>
  <c r="G164"/>
  <c r="K161"/>
  <c r="G161"/>
  <c r="K157"/>
  <c r="G157"/>
  <c r="K153"/>
  <c r="G153"/>
  <c r="K150"/>
  <c r="G150"/>
  <c r="K146"/>
  <c r="G146"/>
  <c r="K140"/>
  <c r="G140"/>
  <c r="K136"/>
  <c r="G136"/>
  <c r="K131"/>
  <c r="G131"/>
  <c r="K129"/>
  <c r="G129"/>
  <c r="K125"/>
  <c r="G125"/>
  <c r="K121"/>
  <c r="G121"/>
  <c r="K116"/>
  <c r="G116"/>
  <c r="K113"/>
  <c r="G113"/>
  <c r="K109"/>
  <c r="G109"/>
  <c r="K105"/>
  <c r="G105"/>
  <c r="K102"/>
  <c r="G102"/>
  <c r="K98"/>
  <c r="G98"/>
  <c r="K93"/>
  <c r="G93"/>
  <c r="K88"/>
  <c r="G88"/>
  <c r="K85"/>
  <c r="G85"/>
  <c r="G78"/>
  <c r="K78" s="1"/>
  <c r="G77"/>
  <c r="K77" s="1"/>
  <c r="K73"/>
  <c r="G73"/>
  <c r="G70"/>
  <c r="K70" s="1"/>
  <c r="G65"/>
  <c r="K65" s="1"/>
  <c r="G59"/>
  <c r="K59" s="1"/>
  <c r="G57"/>
  <c r="K57" s="1"/>
  <c r="K52"/>
  <c r="G52"/>
  <c r="G50"/>
  <c r="K50" s="1"/>
  <c r="K44"/>
  <c r="G44"/>
  <c r="K40"/>
  <c r="G40"/>
  <c r="G37"/>
  <c r="K37" s="1"/>
  <c r="G34"/>
  <c r="K34" s="1"/>
  <c r="K29"/>
  <c r="G29"/>
  <c r="K25"/>
  <c r="G25"/>
  <c r="G21"/>
  <c r="K21" s="1"/>
  <c r="C187"/>
  <c r="M187" l="1"/>
  <c r="M186"/>
  <c r="L6"/>
  <c r="L21"/>
  <c r="L22" l="1"/>
  <c r="L23" l="1"/>
  <c r="L24" l="1"/>
  <c r="L25" l="1"/>
  <c r="L26" l="1"/>
  <c r="M26" s="1"/>
  <c r="L27" l="1"/>
  <c r="L28" l="1"/>
  <c r="L29" l="1"/>
  <c r="L30" l="1"/>
  <c r="L31" l="1"/>
  <c r="L32" l="1"/>
  <c r="L33" l="1"/>
  <c r="M33" s="1"/>
  <c r="L34" l="1"/>
  <c r="L35" l="1"/>
  <c r="L36" l="1"/>
  <c r="L37" l="1"/>
  <c r="L38" l="1"/>
  <c r="L39" l="1"/>
  <c r="L40" l="1"/>
  <c r="M40" s="1"/>
  <c r="L41" l="1"/>
  <c r="L42" l="1"/>
  <c r="L43" l="1"/>
  <c r="L44" l="1"/>
  <c r="L45" l="1"/>
  <c r="L46" l="1"/>
  <c r="L47" l="1"/>
  <c r="M47" s="1"/>
  <c r="L48" l="1"/>
  <c r="L49" l="1"/>
  <c r="L50" l="1"/>
  <c r="L51" l="1"/>
  <c r="L52" l="1"/>
  <c r="L53" l="1"/>
  <c r="L54" l="1"/>
  <c r="M54" s="1"/>
  <c r="L55" l="1"/>
  <c r="L56" l="1"/>
  <c r="L57" l="1"/>
  <c r="L58" l="1"/>
  <c r="L59" l="1"/>
  <c r="L60" l="1"/>
  <c r="L61" l="1"/>
  <c r="M61" s="1"/>
  <c r="L62" l="1"/>
  <c r="L63" l="1"/>
  <c r="L64" l="1"/>
  <c r="L65" l="1"/>
  <c r="L66" l="1"/>
  <c r="L67" l="1"/>
  <c r="L68" l="1"/>
  <c r="M68" s="1"/>
  <c r="L69" l="1"/>
  <c r="L70" l="1"/>
  <c r="L71" l="1"/>
  <c r="L72" l="1"/>
  <c r="L73" l="1"/>
  <c r="L74" l="1"/>
  <c r="L75" l="1"/>
  <c r="M75" s="1"/>
  <c r="L76" l="1"/>
  <c r="L77" l="1"/>
  <c r="L78" l="1"/>
  <c r="L79" l="1"/>
  <c r="L80" l="1"/>
  <c r="L81" l="1"/>
  <c r="L82" l="1"/>
  <c r="M82" s="1"/>
  <c r="L83" l="1"/>
  <c r="L84" l="1"/>
  <c r="L85" l="1"/>
  <c r="L86" l="1"/>
  <c r="L87" l="1"/>
  <c r="L88" l="1"/>
  <c r="L89" l="1"/>
  <c r="L90" l="1"/>
  <c r="L91" l="1"/>
  <c r="L92" l="1"/>
  <c r="L93" l="1"/>
  <c r="L94" l="1"/>
  <c r="L95" l="1"/>
  <c r="L96" l="1"/>
  <c r="L97" l="1"/>
  <c r="L98" l="1"/>
  <c r="L99" l="1"/>
  <c r="L100" l="1"/>
  <c r="L101" l="1"/>
  <c r="L102" l="1"/>
  <c r="L103" l="1"/>
  <c r="L104" l="1"/>
  <c r="L105" l="1"/>
  <c r="L106" l="1"/>
  <c r="L107" l="1"/>
  <c r="L108" l="1"/>
  <c r="L109" l="1"/>
  <c r="L110" l="1"/>
  <c r="L111" l="1"/>
  <c r="L112" l="1"/>
  <c r="L113" l="1"/>
  <c r="L114" l="1"/>
  <c r="L115" l="1"/>
  <c r="L116" l="1"/>
  <c r="L117" l="1"/>
  <c r="L118" l="1"/>
  <c r="L119" l="1"/>
  <c r="L120" l="1"/>
  <c r="L121" l="1"/>
  <c r="L122" l="1"/>
  <c r="L123" l="1"/>
  <c r="L124" l="1"/>
  <c r="L125" l="1"/>
  <c r="L126" l="1"/>
  <c r="L127" l="1"/>
  <c r="L128" l="1"/>
  <c r="L129" l="1"/>
  <c r="L130" l="1"/>
  <c r="L131" l="1"/>
  <c r="L132" l="1"/>
  <c r="L133" l="1"/>
  <c r="L134" l="1"/>
  <c r="L135" l="1"/>
  <c r="L136" l="1"/>
  <c r="L137" l="1"/>
  <c r="L138" l="1"/>
  <c r="L139" l="1"/>
  <c r="L140" l="1"/>
  <c r="L141" l="1"/>
  <c r="L142" l="1"/>
  <c r="L143" l="1"/>
  <c r="L144" l="1"/>
  <c r="L145" l="1"/>
  <c r="L146" l="1"/>
  <c r="L147" l="1"/>
  <c r="L148" l="1"/>
  <c r="L149" l="1"/>
  <c r="L150" l="1"/>
  <c r="L151" l="1"/>
  <c r="L152" l="1"/>
  <c r="L153" l="1"/>
  <c r="L154" l="1"/>
  <c r="L155" l="1"/>
  <c r="L156" l="1"/>
  <c r="L157" l="1"/>
  <c r="L158" l="1"/>
  <c r="L159" l="1"/>
  <c r="L160" l="1"/>
  <c r="L161" l="1"/>
  <c r="L162" l="1"/>
  <c r="L163" l="1"/>
  <c r="L164" l="1"/>
  <c r="L165" l="1"/>
  <c r="L166" l="1"/>
  <c r="L167" l="1"/>
  <c r="L168" l="1"/>
  <c r="L169" l="1"/>
  <c r="L170" l="1"/>
  <c r="L171" l="1"/>
  <c r="L172" l="1"/>
  <c r="L173" l="1"/>
  <c r="L174" l="1"/>
  <c r="L175" l="1"/>
  <c r="L176" l="1"/>
  <c r="L177" l="1"/>
  <c r="L178" l="1"/>
  <c r="L179" l="1"/>
  <c r="L180" l="1"/>
  <c r="L181" l="1"/>
  <c r="L182" l="1"/>
  <c r="L183" l="1"/>
  <c r="L184" l="1"/>
  <c r="L185" l="1"/>
  <c r="L186" l="1"/>
  <c r="L187" l="1"/>
  <c r="L188" l="1"/>
  <c r="L189" l="1"/>
  <c r="L190" l="1"/>
  <c r="L191" l="1"/>
  <c r="L192" l="1"/>
  <c r="L193" l="1"/>
  <c r="L194" l="1"/>
  <c r="L195" l="1"/>
  <c r="L196" l="1"/>
  <c r="L197" l="1"/>
  <c r="L198" l="1"/>
  <c r="L199" l="1"/>
  <c r="L200" l="1"/>
  <c r="L201" l="1"/>
  <c r="L202" l="1"/>
  <c r="L203" l="1"/>
  <c r="L204" l="1"/>
  <c r="L205" l="1"/>
  <c r="L206" l="1"/>
  <c r="L207" l="1"/>
  <c r="L208" l="1"/>
  <c r="L209" l="1"/>
  <c r="L210" l="1"/>
  <c r="L211" l="1"/>
  <c r="L212" l="1"/>
  <c r="H27" i="2" l="1"/>
  <c r="H26"/>
  <c r="H25"/>
  <c r="H24"/>
  <c r="H23"/>
  <c r="H22"/>
  <c r="H21"/>
  <c r="H20"/>
  <c r="H19"/>
  <c r="H18"/>
  <c r="H17"/>
  <c r="H16"/>
  <c r="H15"/>
  <c r="G27" i="1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H27" i="11"/>
  <c r="H26"/>
  <c r="H25"/>
  <c r="H24"/>
  <c r="H23"/>
  <c r="H22"/>
  <c r="H21"/>
  <c r="H20"/>
  <c r="H19"/>
  <c r="H18"/>
  <c r="H17"/>
  <c r="H16"/>
  <c r="H15"/>
  <c r="H27" i="10"/>
  <c r="H26"/>
  <c r="H25"/>
  <c r="H24"/>
  <c r="H23"/>
  <c r="H22"/>
  <c r="H21"/>
  <c r="H20"/>
  <c r="H19"/>
  <c r="H18"/>
  <c r="H17"/>
  <c r="H16"/>
  <c r="H15"/>
  <c r="H27" i="9"/>
  <c r="H26"/>
  <c r="H25"/>
  <c r="H24"/>
  <c r="H23"/>
  <c r="H22"/>
  <c r="H21"/>
  <c r="H20"/>
  <c r="H19"/>
  <c r="H18"/>
  <c r="H17"/>
  <c r="H16"/>
  <c r="H15"/>
  <c r="H27" i="8"/>
  <c r="H26"/>
  <c r="H25"/>
  <c r="H24"/>
  <c r="H23"/>
  <c r="H22"/>
  <c r="H21"/>
  <c r="H20"/>
  <c r="H19"/>
  <c r="H18"/>
  <c r="H17"/>
  <c r="H16"/>
  <c r="H15"/>
  <c r="H27" i="7"/>
  <c r="H26"/>
  <c r="H25"/>
  <c r="H24"/>
  <c r="H23"/>
  <c r="H22"/>
  <c r="H21"/>
  <c r="H20"/>
  <c r="H19"/>
  <c r="H18"/>
  <c r="H17"/>
  <c r="H16"/>
  <c r="H15"/>
  <c r="H27" i="5"/>
  <c r="H26"/>
  <c r="H25"/>
  <c r="H24"/>
  <c r="H23"/>
  <c r="H22"/>
  <c r="H21"/>
  <c r="H20"/>
  <c r="H19"/>
  <c r="H18"/>
  <c r="H17"/>
  <c r="H16"/>
  <c r="H15"/>
  <c r="H27" i="4"/>
  <c r="H26"/>
  <c r="H25"/>
  <c r="H24"/>
  <c r="H23"/>
  <c r="H22"/>
  <c r="H21"/>
  <c r="H20"/>
  <c r="H19"/>
  <c r="H18"/>
  <c r="H27" i="3"/>
  <c r="H26"/>
  <c r="H25"/>
  <c r="H24"/>
  <c r="H23"/>
  <c r="H22"/>
  <c r="H21"/>
  <c r="H20"/>
  <c r="H19"/>
  <c r="H18"/>
  <c r="H17"/>
  <c r="H16"/>
  <c r="H15"/>
  <c r="H27" i="1"/>
  <c r="H26"/>
  <c r="H25"/>
  <c r="H24"/>
  <c r="H23"/>
  <c r="H22"/>
  <c r="H21"/>
  <c r="H20"/>
  <c r="H19"/>
  <c r="H18"/>
  <c r="H17"/>
  <c r="H16"/>
  <c r="H15"/>
  <c r="D37" i="12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B6"/>
  <c r="A6"/>
  <c r="B5"/>
  <c r="A5"/>
  <c r="B4"/>
  <c r="A4"/>
  <c r="B3"/>
  <c r="A3"/>
  <c r="B2"/>
  <c r="A2"/>
  <c r="M27" i="11"/>
  <c r="K27"/>
  <c r="M26"/>
  <c r="K26"/>
  <c r="M25"/>
  <c r="K25"/>
  <c r="M24"/>
  <c r="K24"/>
  <c r="C4"/>
  <c r="G3"/>
  <c r="N3" s="1"/>
  <c r="D3"/>
  <c r="I3" s="1"/>
  <c r="C3"/>
  <c r="M27" i="10"/>
  <c r="K27"/>
  <c r="M26"/>
  <c r="K26"/>
  <c r="M25"/>
  <c r="K25"/>
  <c r="M24"/>
  <c r="K24"/>
  <c r="C4"/>
  <c r="G3"/>
  <c r="N3" s="1"/>
  <c r="D3"/>
  <c r="I3" s="1"/>
  <c r="C3"/>
  <c r="M27" i="9"/>
  <c r="K27"/>
  <c r="M26"/>
  <c r="K26"/>
  <c r="M25"/>
  <c r="K25"/>
  <c r="M24"/>
  <c r="K24"/>
  <c r="C4"/>
  <c r="G3"/>
  <c r="N3" s="1"/>
  <c r="D3"/>
  <c r="I3" s="1"/>
  <c r="C3"/>
  <c r="M27" i="8"/>
  <c r="K27"/>
  <c r="M26"/>
  <c r="K26"/>
  <c r="M25"/>
  <c r="K25"/>
  <c r="M24"/>
  <c r="K24"/>
  <c r="C4"/>
  <c r="G3"/>
  <c r="N3" s="1"/>
  <c r="D3"/>
  <c r="C3"/>
  <c r="M27" i="7"/>
  <c r="K27"/>
  <c r="M26"/>
  <c r="K26"/>
  <c r="M25"/>
  <c r="K25"/>
  <c r="M24"/>
  <c r="K24"/>
  <c r="C4"/>
  <c r="G3"/>
  <c r="N3" s="1"/>
  <c r="D3"/>
  <c r="I3" s="1"/>
  <c r="C3"/>
  <c r="G3" i="5"/>
  <c r="N3" s="1"/>
  <c r="G3" i="4"/>
  <c r="N3" s="1"/>
  <c r="G3" i="3"/>
  <c r="N3" s="1"/>
  <c r="G3" i="2"/>
  <c r="N3" i="1"/>
  <c r="H12" s="1"/>
  <c r="C6" i="12" s="1"/>
  <c r="M27" i="5"/>
  <c r="K27"/>
  <c r="C4"/>
  <c r="D3"/>
  <c r="I3" s="1"/>
  <c r="K24" s="1"/>
  <c r="C3"/>
  <c r="M27" i="4"/>
  <c r="K27"/>
  <c r="M26"/>
  <c r="K26"/>
  <c r="C4"/>
  <c r="D3"/>
  <c r="I3" s="1"/>
  <c r="K24" s="1"/>
  <c r="C3"/>
  <c r="C4" i="3"/>
  <c r="D3"/>
  <c r="I3" s="1"/>
  <c r="C3"/>
  <c r="C4" i="2"/>
  <c r="C3"/>
  <c r="C4" i="1"/>
  <c r="F4" s="1"/>
  <c r="C3"/>
  <c r="F3" s="1"/>
  <c r="D3"/>
  <c r="X8" s="1"/>
  <c r="I3" i="2" l="1"/>
  <c r="K26" s="1"/>
  <c r="N3"/>
  <c r="AB8"/>
  <c r="AW8" i="1"/>
  <c r="H8"/>
  <c r="C2" i="12" s="1"/>
  <c r="H10" i="1"/>
  <c r="C4" i="12" s="1"/>
  <c r="H14" i="1"/>
  <c r="H9"/>
  <c r="C3" i="12" s="1"/>
  <c r="H11" i="1"/>
  <c r="C5" i="12" s="1"/>
  <c r="H13" i="1"/>
  <c r="D2" i="12"/>
  <c r="D4"/>
  <c r="D6"/>
  <c r="D3"/>
  <c r="D5"/>
  <c r="I3" i="8"/>
  <c r="K8" s="1"/>
  <c r="K23" i="10"/>
  <c r="K23" i="11"/>
  <c r="K8"/>
  <c r="K10"/>
  <c r="K12"/>
  <c r="K14"/>
  <c r="K16"/>
  <c r="K18"/>
  <c r="K20"/>
  <c r="K22"/>
  <c r="K9"/>
  <c r="K11"/>
  <c r="K13"/>
  <c r="K15"/>
  <c r="K17"/>
  <c r="K19"/>
  <c r="K21"/>
  <c r="K8" i="10"/>
  <c r="K10"/>
  <c r="K12"/>
  <c r="K14"/>
  <c r="K16"/>
  <c r="K18"/>
  <c r="K20"/>
  <c r="K22"/>
  <c r="K9"/>
  <c r="K11"/>
  <c r="K13"/>
  <c r="K15"/>
  <c r="K17"/>
  <c r="K19"/>
  <c r="K21"/>
  <c r="K23" i="9"/>
  <c r="K21"/>
  <c r="K19"/>
  <c r="K17"/>
  <c r="K15"/>
  <c r="K13"/>
  <c r="K11"/>
  <c r="K9"/>
  <c r="K22"/>
  <c r="K20"/>
  <c r="K18"/>
  <c r="K16"/>
  <c r="K14"/>
  <c r="K12"/>
  <c r="K10"/>
  <c r="K8"/>
  <c r="K10" i="8"/>
  <c r="K12"/>
  <c r="K14"/>
  <c r="K16"/>
  <c r="K18"/>
  <c r="K20"/>
  <c r="K22"/>
  <c r="K11"/>
  <c r="K13"/>
  <c r="K15"/>
  <c r="K17"/>
  <c r="K19"/>
  <c r="K21"/>
  <c r="K23" i="7"/>
  <c r="K21"/>
  <c r="K19"/>
  <c r="K17"/>
  <c r="K15"/>
  <c r="K13"/>
  <c r="K11"/>
  <c r="K9"/>
  <c r="K22"/>
  <c r="K20"/>
  <c r="K18"/>
  <c r="K16"/>
  <c r="K14"/>
  <c r="K12"/>
  <c r="K10"/>
  <c r="K8"/>
  <c r="F3" i="2"/>
  <c r="F3" i="3" s="1"/>
  <c r="F3" i="4" s="1"/>
  <c r="F3" i="5" s="1"/>
  <c r="F3" i="7" s="1"/>
  <c r="F3" i="8" s="1"/>
  <c r="F3" i="9" s="1"/>
  <c r="F3" i="10" s="1"/>
  <c r="F3" i="11" s="1"/>
  <c r="F4" i="2"/>
  <c r="F4" i="3" s="1"/>
  <c r="F4" i="4" s="1"/>
  <c r="F4" i="5" s="1"/>
  <c r="F4" i="7" s="1"/>
  <c r="F4" i="8" s="1"/>
  <c r="F4" i="9" s="1"/>
  <c r="F4" i="10" s="1"/>
  <c r="F4" i="11" s="1"/>
  <c r="I3" i="1"/>
  <c r="E3" i="2"/>
  <c r="W8" s="1"/>
  <c r="E3" i="1"/>
  <c r="T8" s="1"/>
  <c r="Y8" s="1"/>
  <c r="AX8" s="1"/>
  <c r="K26" i="5"/>
  <c r="K25"/>
  <c r="K21"/>
  <c r="K23"/>
  <c r="K25" i="4"/>
  <c r="K21"/>
  <c r="K23"/>
  <c r="K8" i="5"/>
  <c r="K10"/>
  <c r="K12"/>
  <c r="K14"/>
  <c r="K16"/>
  <c r="K18"/>
  <c r="K20"/>
  <c r="K22"/>
  <c r="K9"/>
  <c r="K11"/>
  <c r="K13"/>
  <c r="K15"/>
  <c r="K17"/>
  <c r="K19"/>
  <c r="K8" i="4"/>
  <c r="K10"/>
  <c r="K12"/>
  <c r="K14"/>
  <c r="K16"/>
  <c r="K18"/>
  <c r="K20"/>
  <c r="K22"/>
  <c r="K9"/>
  <c r="K11"/>
  <c r="K13"/>
  <c r="K15"/>
  <c r="K17"/>
  <c r="K19"/>
  <c r="I24" i="1"/>
  <c r="K27" i="3"/>
  <c r="K25"/>
  <c r="K23"/>
  <c r="K21"/>
  <c r="K19"/>
  <c r="K17"/>
  <c r="K15"/>
  <c r="K13"/>
  <c r="K11"/>
  <c r="K9"/>
  <c r="K26"/>
  <c r="K24"/>
  <c r="K22"/>
  <c r="K20"/>
  <c r="K18"/>
  <c r="K16"/>
  <c r="K14"/>
  <c r="K12"/>
  <c r="K10"/>
  <c r="K8"/>
  <c r="K9" i="2"/>
  <c r="K11"/>
  <c r="K13"/>
  <c r="K15"/>
  <c r="K17"/>
  <c r="K19"/>
  <c r="K21"/>
  <c r="K23"/>
  <c r="K25"/>
  <c r="K27"/>
  <c r="K8"/>
  <c r="K10"/>
  <c r="K12"/>
  <c r="K14"/>
  <c r="K16"/>
  <c r="K18"/>
  <c r="K20"/>
  <c r="K22"/>
  <c r="K24"/>
  <c r="K27" i="1"/>
  <c r="K26"/>
  <c r="K25"/>
  <c r="K24"/>
  <c r="I11"/>
  <c r="I12"/>
  <c r="I13"/>
  <c r="I17"/>
  <c r="I18"/>
  <c r="I19"/>
  <c r="I20"/>
  <c r="I21"/>
  <c r="I26"/>
  <c r="I27"/>
  <c r="I10"/>
  <c r="K13"/>
  <c r="K16"/>
  <c r="K18"/>
  <c r="K19"/>
  <c r="K20"/>
  <c r="K21"/>
  <c r="K22"/>
  <c r="AB9" i="2" l="1"/>
  <c r="E3" i="3"/>
  <c r="E3" i="4" s="1"/>
  <c r="E3" i="5" s="1"/>
  <c r="E3" i="7" s="1"/>
  <c r="E3" i="8" s="1"/>
  <c r="E3" i="9" s="1"/>
  <c r="E3" i="10" s="1"/>
  <c r="E3" i="11" s="1"/>
  <c r="AI8" i="2"/>
  <c r="AY8" i="1"/>
  <c r="Z8"/>
  <c r="K9" i="8"/>
  <c r="D39" i="12"/>
  <c r="J3" i="2"/>
  <c r="AG8" s="1"/>
  <c r="I4" i="1"/>
  <c r="J4" s="1"/>
  <c r="K28" i="7"/>
  <c r="L28" s="1"/>
  <c r="K23" i="8"/>
  <c r="K28" i="9"/>
  <c r="L28" s="1"/>
  <c r="K28" i="11"/>
  <c r="L28" s="1"/>
  <c r="K28" i="10"/>
  <c r="L28" s="1"/>
  <c r="K28" i="8"/>
  <c r="L28" s="1"/>
  <c r="K17" i="1"/>
  <c r="K15"/>
  <c r="K11"/>
  <c r="J12"/>
  <c r="L12" s="1"/>
  <c r="M12" s="1"/>
  <c r="K14"/>
  <c r="K12"/>
  <c r="K8"/>
  <c r="K10"/>
  <c r="K9"/>
  <c r="K23"/>
  <c r="J13"/>
  <c r="L13" s="1"/>
  <c r="M13" s="1"/>
  <c r="J11"/>
  <c r="L11" s="1"/>
  <c r="M11" s="1"/>
  <c r="J19"/>
  <c r="L19" s="1"/>
  <c r="M19" s="1"/>
  <c r="K28" i="5"/>
  <c r="L28" s="1"/>
  <c r="K28" i="4"/>
  <c r="L28" s="1"/>
  <c r="K28" i="3"/>
  <c r="L28" s="1"/>
  <c r="K28" i="2"/>
  <c r="L28" s="1"/>
  <c r="J21" i="1"/>
  <c r="L21" s="1"/>
  <c r="M21" s="1"/>
  <c r="J17"/>
  <c r="L17" s="1"/>
  <c r="M17" s="1"/>
  <c r="I9"/>
  <c r="J9"/>
  <c r="J20"/>
  <c r="L20" s="1"/>
  <c r="M20" s="1"/>
  <c r="J18"/>
  <c r="L18" s="1"/>
  <c r="M18" s="1"/>
  <c r="I15"/>
  <c r="J15"/>
  <c r="J26"/>
  <c r="L26" s="1"/>
  <c r="M26" s="1"/>
  <c r="J10"/>
  <c r="L10" s="1"/>
  <c r="M10" s="1"/>
  <c r="I16"/>
  <c r="J16"/>
  <c r="I14"/>
  <c r="J14"/>
  <c r="I22"/>
  <c r="J22"/>
  <c r="I25"/>
  <c r="J25"/>
  <c r="I23"/>
  <c r="J23"/>
  <c r="J27"/>
  <c r="L27" s="1"/>
  <c r="M27" s="1"/>
  <c r="J24"/>
  <c r="L24" s="1"/>
  <c r="M24" s="1"/>
  <c r="J8"/>
  <c r="I8"/>
  <c r="AJ8" i="2" l="1"/>
  <c r="AB10"/>
  <c r="X8"/>
  <c r="X9" s="1"/>
  <c r="T9"/>
  <c r="AI9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I56" s="1"/>
  <c r="AI57" s="1"/>
  <c r="AI58" s="1"/>
  <c r="AI59" s="1"/>
  <c r="AI60" s="1"/>
  <c r="AI61" s="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I79" s="1"/>
  <c r="AI80" s="1"/>
  <c r="AI81" s="1"/>
  <c r="AI82" s="1"/>
  <c r="AI83" s="1"/>
  <c r="AI84" s="1"/>
  <c r="AI85" s="1"/>
  <c r="AI86" s="1"/>
  <c r="AI87" s="1"/>
  <c r="AI88" s="1"/>
  <c r="AI89" s="1"/>
  <c r="AI90" s="1"/>
  <c r="AI91" s="1"/>
  <c r="AI92" s="1"/>
  <c r="AI93" s="1"/>
  <c r="AI94" s="1"/>
  <c r="AI95" s="1"/>
  <c r="AI96" s="1"/>
  <c r="AI97" s="1"/>
  <c r="AI98" s="1"/>
  <c r="AI99" s="1"/>
  <c r="AI100" s="1"/>
  <c r="AI101" s="1"/>
  <c r="AI102" s="1"/>
  <c r="AI103" s="1"/>
  <c r="AI104" s="1"/>
  <c r="AI105" s="1"/>
  <c r="AI106" s="1"/>
  <c r="AI107" s="1"/>
  <c r="AI108" s="1"/>
  <c r="AI109" s="1"/>
  <c r="AI110" s="1"/>
  <c r="AI111" s="1"/>
  <c r="AI112" s="1"/>
  <c r="AI113" s="1"/>
  <c r="AI114" s="1"/>
  <c r="AI115" s="1"/>
  <c r="AI116" s="1"/>
  <c r="AI117" s="1"/>
  <c r="AI118" s="1"/>
  <c r="AI119" s="1"/>
  <c r="AI120" s="1"/>
  <c r="AI121" s="1"/>
  <c r="AI122" s="1"/>
  <c r="AI123" s="1"/>
  <c r="AI124" s="1"/>
  <c r="AI125" s="1"/>
  <c r="AI126" s="1"/>
  <c r="AI127" s="1"/>
  <c r="AI128" s="1"/>
  <c r="AI129" s="1"/>
  <c r="AI130" s="1"/>
  <c r="AI131" s="1"/>
  <c r="AI132" s="1"/>
  <c r="AI133" s="1"/>
  <c r="AI134" s="1"/>
  <c r="AI135" s="1"/>
  <c r="AI136" s="1"/>
  <c r="AI137" s="1"/>
  <c r="AI138" s="1"/>
  <c r="AI139" s="1"/>
  <c r="AI140" s="1"/>
  <c r="AI141" s="1"/>
  <c r="AI142" s="1"/>
  <c r="AI143" s="1"/>
  <c r="AI144" s="1"/>
  <c r="AI145" s="1"/>
  <c r="AI146" s="1"/>
  <c r="AI147" s="1"/>
  <c r="AI148" s="1"/>
  <c r="AI149" s="1"/>
  <c r="AI150" s="1"/>
  <c r="AI151" s="1"/>
  <c r="AI152" s="1"/>
  <c r="AI153" s="1"/>
  <c r="AI154" s="1"/>
  <c r="AI155" s="1"/>
  <c r="AI156" s="1"/>
  <c r="AI157" s="1"/>
  <c r="AI158" s="1"/>
  <c r="AI159" s="1"/>
  <c r="AI160" s="1"/>
  <c r="AI161" s="1"/>
  <c r="AI162" s="1"/>
  <c r="AI163" s="1"/>
  <c r="AI164" s="1"/>
  <c r="AI165" s="1"/>
  <c r="AI166" s="1"/>
  <c r="AI167" s="1"/>
  <c r="AI168" s="1"/>
  <c r="AI169" s="1"/>
  <c r="AI170" s="1"/>
  <c r="AI171" s="1"/>
  <c r="AI172" s="1"/>
  <c r="AI173" s="1"/>
  <c r="AI174" s="1"/>
  <c r="AI175" s="1"/>
  <c r="AI176" s="1"/>
  <c r="AI177" s="1"/>
  <c r="AI178" s="1"/>
  <c r="AI179" s="1"/>
  <c r="AI180" s="1"/>
  <c r="AI181" s="1"/>
  <c r="AI182" s="1"/>
  <c r="AI183" s="1"/>
  <c r="AI184" s="1"/>
  <c r="AI185" s="1"/>
  <c r="AI186" s="1"/>
  <c r="AI187" s="1"/>
  <c r="AI188" s="1"/>
  <c r="AI189" s="1"/>
  <c r="AI190" s="1"/>
  <c r="AI191" s="1"/>
  <c r="AI192" s="1"/>
  <c r="AI193" s="1"/>
  <c r="AI194" s="1"/>
  <c r="AI195" s="1"/>
  <c r="AI196" s="1"/>
  <c r="AI197" s="1"/>
  <c r="AI198" s="1"/>
  <c r="AI199" s="1"/>
  <c r="AI200" s="1"/>
  <c r="AI201" s="1"/>
  <c r="BC8" i="1"/>
  <c r="AF8"/>
  <c r="BA8"/>
  <c r="AA8"/>
  <c r="AZ8"/>
  <c r="J3" i="3"/>
  <c r="I4" i="2"/>
  <c r="J4" s="1"/>
  <c r="K28" i="1"/>
  <c r="L28" s="1"/>
  <c r="L15"/>
  <c r="M15" s="1"/>
  <c r="L9"/>
  <c r="M9" s="1"/>
  <c r="L22"/>
  <c r="M22" s="1"/>
  <c r="L14"/>
  <c r="M14" s="1"/>
  <c r="L16"/>
  <c r="M16" s="1"/>
  <c r="L23"/>
  <c r="M23" s="1"/>
  <c r="L25"/>
  <c r="M25" s="1"/>
  <c r="L8"/>
  <c r="M8" s="1"/>
  <c r="AB11" i="2" l="1"/>
  <c r="T10"/>
  <c r="W9"/>
  <c r="Y8"/>
  <c r="Y9" s="1"/>
  <c r="X10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X86" s="1"/>
  <c r="X87" s="1"/>
  <c r="X88" s="1"/>
  <c r="X89" s="1"/>
  <c r="X90" s="1"/>
  <c r="X91" s="1"/>
  <c r="X92" s="1"/>
  <c r="X93" s="1"/>
  <c r="X94" s="1"/>
  <c r="X95" s="1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X174" s="1"/>
  <c r="X175" s="1"/>
  <c r="X176" s="1"/>
  <c r="X177" s="1"/>
  <c r="X178" s="1"/>
  <c r="X179" s="1"/>
  <c r="X180" s="1"/>
  <c r="X181" s="1"/>
  <c r="X182" s="1"/>
  <c r="X183" s="1"/>
  <c r="X184" s="1"/>
  <c r="X185" s="1"/>
  <c r="X186" s="1"/>
  <c r="X187" s="1"/>
  <c r="X188" s="1"/>
  <c r="X189" s="1"/>
  <c r="X190" s="1"/>
  <c r="X191" s="1"/>
  <c r="X192" s="1"/>
  <c r="X193" s="1"/>
  <c r="X194" s="1"/>
  <c r="X195" s="1"/>
  <c r="X196" s="1"/>
  <c r="X197" s="1"/>
  <c r="X198" s="1"/>
  <c r="X199" s="1"/>
  <c r="X200" s="1"/>
  <c r="X201" s="1"/>
  <c r="X202" s="1"/>
  <c r="X203" s="1"/>
  <c r="X204" s="1"/>
  <c r="X205" s="1"/>
  <c r="X206" s="1"/>
  <c r="X207" s="1"/>
  <c r="AI202"/>
  <c r="AI203" s="1"/>
  <c r="AI204" s="1"/>
  <c r="AI205" s="1"/>
  <c r="AI206" s="1"/>
  <c r="AI207" s="1"/>
  <c r="AJ8" i="1"/>
  <c r="AK8" s="1"/>
  <c r="AM8" s="1"/>
  <c r="AQ8"/>
  <c r="AV8"/>
  <c r="J3" i="4"/>
  <c r="I4" i="3"/>
  <c r="J4" s="1"/>
  <c r="M28" i="1"/>
  <c r="AB12" i="2" l="1"/>
  <c r="T11"/>
  <c r="W10"/>
  <c r="Z8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Z52" s="1"/>
  <c r="Z53" s="1"/>
  <c r="Z54" s="1"/>
  <c r="Z55" s="1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79" s="1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Z93" s="1"/>
  <c r="Z94" s="1"/>
  <c r="Z95" s="1"/>
  <c r="Z96" s="1"/>
  <c r="Z97" s="1"/>
  <c r="Z98" s="1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Z116" s="1"/>
  <c r="Z117" s="1"/>
  <c r="Z118" s="1"/>
  <c r="Z119" s="1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0" s="1"/>
  <c r="Z141" s="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Z167" s="1"/>
  <c r="Z168" s="1"/>
  <c r="Z169" s="1"/>
  <c r="Z170" s="1"/>
  <c r="Z171" s="1"/>
  <c r="Z172" s="1"/>
  <c r="Z173" s="1"/>
  <c r="Z174" s="1"/>
  <c r="Z175" s="1"/>
  <c r="Z176" s="1"/>
  <c r="Z177" s="1"/>
  <c r="Z178" s="1"/>
  <c r="Z179" s="1"/>
  <c r="Z180" s="1"/>
  <c r="Z181" s="1"/>
  <c r="Z182" s="1"/>
  <c r="Z183" s="1"/>
  <c r="Z184" s="1"/>
  <c r="Z185" s="1"/>
  <c r="Z186" s="1"/>
  <c r="Z187" s="1"/>
  <c r="Z188" s="1"/>
  <c r="Z189" s="1"/>
  <c r="Z190" s="1"/>
  <c r="Z191" s="1"/>
  <c r="Z192" s="1"/>
  <c r="Z193" s="1"/>
  <c r="Z194" s="1"/>
  <c r="Z195" s="1"/>
  <c r="Z196" s="1"/>
  <c r="Z197" s="1"/>
  <c r="Z198" s="1"/>
  <c r="Z199" s="1"/>
  <c r="Z200" s="1"/>
  <c r="Z201" s="1"/>
  <c r="Z202" s="1"/>
  <c r="Z203" s="1"/>
  <c r="Z204" s="1"/>
  <c r="Z205" s="1"/>
  <c r="Z206" s="1"/>
  <c r="Z207" s="1"/>
  <c r="AF8"/>
  <c r="Y10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Y93" s="1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Y149" s="1"/>
  <c r="Y150" s="1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Y181" s="1"/>
  <c r="Y182" s="1"/>
  <c r="Y183" s="1"/>
  <c r="Y184" s="1"/>
  <c r="Y185" s="1"/>
  <c r="Y186" s="1"/>
  <c r="Y187" s="1"/>
  <c r="Y188" s="1"/>
  <c r="Y189" s="1"/>
  <c r="Y190" s="1"/>
  <c r="Y191" s="1"/>
  <c r="Y192" s="1"/>
  <c r="Y193" s="1"/>
  <c r="Y194" s="1"/>
  <c r="Y195" s="1"/>
  <c r="Y196" s="1"/>
  <c r="Y197" s="1"/>
  <c r="Y198" s="1"/>
  <c r="Y199" s="1"/>
  <c r="Y200" s="1"/>
  <c r="Y201" s="1"/>
  <c r="Y202" s="1"/>
  <c r="Y203" s="1"/>
  <c r="Y204" s="1"/>
  <c r="Y205" s="1"/>
  <c r="Y206" s="1"/>
  <c r="Y207" s="1"/>
  <c r="AG9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81" s="1"/>
  <c r="AG82" s="1"/>
  <c r="AG83" s="1"/>
  <c r="AG84" s="1"/>
  <c r="AG85" s="1"/>
  <c r="AG86" s="1"/>
  <c r="AG87" s="1"/>
  <c r="AG88" s="1"/>
  <c r="AG89" s="1"/>
  <c r="AG90" s="1"/>
  <c r="AG91" s="1"/>
  <c r="AG92" s="1"/>
  <c r="AG93" s="1"/>
  <c r="AG94" s="1"/>
  <c r="AG95" s="1"/>
  <c r="AG96" s="1"/>
  <c r="AG97" s="1"/>
  <c r="AG98" s="1"/>
  <c r="AG99" s="1"/>
  <c r="AG100" s="1"/>
  <c r="AG101" s="1"/>
  <c r="AG102" s="1"/>
  <c r="AG103" s="1"/>
  <c r="AG104" s="1"/>
  <c r="AG105" s="1"/>
  <c r="AG106" s="1"/>
  <c r="AG107" s="1"/>
  <c r="AG108" s="1"/>
  <c r="AG109" s="1"/>
  <c r="AG110" s="1"/>
  <c r="AG111" s="1"/>
  <c r="AG112" s="1"/>
  <c r="AG113" s="1"/>
  <c r="AG114" s="1"/>
  <c r="AG115" s="1"/>
  <c r="AG116" s="1"/>
  <c r="AG117" s="1"/>
  <c r="AG118" s="1"/>
  <c r="AG119" s="1"/>
  <c r="AG120" s="1"/>
  <c r="AG121" s="1"/>
  <c r="AG122" s="1"/>
  <c r="AG123" s="1"/>
  <c r="AG124" s="1"/>
  <c r="AG125" s="1"/>
  <c r="AG126" s="1"/>
  <c r="AG127" s="1"/>
  <c r="AG128" s="1"/>
  <c r="AG129" s="1"/>
  <c r="AG130" s="1"/>
  <c r="AG131" s="1"/>
  <c r="AG132" s="1"/>
  <c r="AG133" s="1"/>
  <c r="AG134" s="1"/>
  <c r="AG135" s="1"/>
  <c r="AG136" s="1"/>
  <c r="AG137" s="1"/>
  <c r="AG138" s="1"/>
  <c r="AG139" s="1"/>
  <c r="AG140" s="1"/>
  <c r="AG141" s="1"/>
  <c r="AG142" s="1"/>
  <c r="AG143" s="1"/>
  <c r="AG144" s="1"/>
  <c r="AG145" s="1"/>
  <c r="AG146" s="1"/>
  <c r="AG147" s="1"/>
  <c r="AG148" s="1"/>
  <c r="AG149" s="1"/>
  <c r="AG150" s="1"/>
  <c r="AG151" s="1"/>
  <c r="AG152" s="1"/>
  <c r="AG153" s="1"/>
  <c r="AG154" s="1"/>
  <c r="AG155" s="1"/>
  <c r="AG156" s="1"/>
  <c r="AG157" s="1"/>
  <c r="AG158" s="1"/>
  <c r="AG159" s="1"/>
  <c r="AG160" s="1"/>
  <c r="AG161" s="1"/>
  <c r="AG162" s="1"/>
  <c r="AG163" s="1"/>
  <c r="AG164" s="1"/>
  <c r="AG165" s="1"/>
  <c r="AG166" s="1"/>
  <c r="AG167" s="1"/>
  <c r="AG168" s="1"/>
  <c r="AG169" s="1"/>
  <c r="AG170" s="1"/>
  <c r="AG171" s="1"/>
  <c r="AG172" s="1"/>
  <c r="AG173" s="1"/>
  <c r="AG174" s="1"/>
  <c r="AG175" s="1"/>
  <c r="AG176" s="1"/>
  <c r="AG177" s="1"/>
  <c r="AG178" s="1"/>
  <c r="AG179" s="1"/>
  <c r="AG180" s="1"/>
  <c r="AG181" s="1"/>
  <c r="AG182" s="1"/>
  <c r="AG183" s="1"/>
  <c r="AG184" s="1"/>
  <c r="AG185" s="1"/>
  <c r="AG186" s="1"/>
  <c r="AG187" s="1"/>
  <c r="AG188" s="1"/>
  <c r="AG189" s="1"/>
  <c r="AG190" s="1"/>
  <c r="AG191" s="1"/>
  <c r="AG192" s="1"/>
  <c r="AG193" s="1"/>
  <c r="AG194" s="1"/>
  <c r="AG195" s="1"/>
  <c r="AG196" s="1"/>
  <c r="AG197" s="1"/>
  <c r="AG198" s="1"/>
  <c r="AG199" s="1"/>
  <c r="AG200" s="1"/>
  <c r="AG201" s="1"/>
  <c r="AG202" s="1"/>
  <c r="AG203" s="1"/>
  <c r="AG204" s="1"/>
  <c r="AG205" s="1"/>
  <c r="AG206" s="1"/>
  <c r="AG207" s="1"/>
  <c r="AR8"/>
  <c r="AP8" i="1"/>
  <c r="BB8" s="1"/>
  <c r="AN8"/>
  <c r="AO8" s="1"/>
  <c r="J3" i="5"/>
  <c r="I4" i="4"/>
  <c r="J4" s="1"/>
  <c r="H3" i="1"/>
  <c r="AB13" i="2" l="1"/>
  <c r="T12"/>
  <c r="W11"/>
  <c r="AF9"/>
  <c r="AW8"/>
  <c r="AJ9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J33" s="1"/>
  <c r="AJ34" s="1"/>
  <c r="AJ35" s="1"/>
  <c r="AJ36" s="1"/>
  <c r="AJ37" s="1"/>
  <c r="AJ38" s="1"/>
  <c r="AJ39" s="1"/>
  <c r="AJ40" s="1"/>
  <c r="AJ41" s="1"/>
  <c r="AJ42" s="1"/>
  <c r="AJ43" s="1"/>
  <c r="AJ44" s="1"/>
  <c r="AJ45" s="1"/>
  <c r="AJ46" s="1"/>
  <c r="AJ47" s="1"/>
  <c r="AJ48" s="1"/>
  <c r="AJ49" s="1"/>
  <c r="AJ50" s="1"/>
  <c r="AJ51" s="1"/>
  <c r="AJ52" s="1"/>
  <c r="AJ53" s="1"/>
  <c r="AJ54" s="1"/>
  <c r="AJ55" s="1"/>
  <c r="AJ56" s="1"/>
  <c r="AJ57" s="1"/>
  <c r="AJ58" s="1"/>
  <c r="AJ59" s="1"/>
  <c r="AJ60" s="1"/>
  <c r="AJ61" s="1"/>
  <c r="AJ62" s="1"/>
  <c r="AJ63" s="1"/>
  <c r="AJ64" s="1"/>
  <c r="AJ65" s="1"/>
  <c r="AJ66" s="1"/>
  <c r="AJ67" s="1"/>
  <c r="AJ68" s="1"/>
  <c r="AJ69" s="1"/>
  <c r="AJ70" s="1"/>
  <c r="AJ71" s="1"/>
  <c r="AJ72" s="1"/>
  <c r="AJ73" s="1"/>
  <c r="AJ74" s="1"/>
  <c r="AJ75" s="1"/>
  <c r="AJ76" s="1"/>
  <c r="AJ77" s="1"/>
  <c r="AJ78" s="1"/>
  <c r="AJ79" s="1"/>
  <c r="AJ80" s="1"/>
  <c r="AJ81" s="1"/>
  <c r="AJ82" s="1"/>
  <c r="AJ83" s="1"/>
  <c r="AJ84" s="1"/>
  <c r="AJ85" s="1"/>
  <c r="AJ86" s="1"/>
  <c r="AJ87" s="1"/>
  <c r="AJ88" s="1"/>
  <c r="AJ89" s="1"/>
  <c r="AJ90" s="1"/>
  <c r="AJ91" s="1"/>
  <c r="AJ92" s="1"/>
  <c r="AJ93" s="1"/>
  <c r="AJ94" s="1"/>
  <c r="AJ95" s="1"/>
  <c r="AJ96" s="1"/>
  <c r="AJ97" s="1"/>
  <c r="AJ98" s="1"/>
  <c r="AJ99" s="1"/>
  <c r="AJ100" s="1"/>
  <c r="AJ101" s="1"/>
  <c r="AJ102" s="1"/>
  <c r="AJ103" s="1"/>
  <c r="AJ104" s="1"/>
  <c r="AJ105" s="1"/>
  <c r="AJ106" s="1"/>
  <c r="AJ107" s="1"/>
  <c r="AJ108" s="1"/>
  <c r="AJ109" s="1"/>
  <c r="AJ110" s="1"/>
  <c r="AJ111" s="1"/>
  <c r="AJ112" s="1"/>
  <c r="AJ113" s="1"/>
  <c r="AJ114" s="1"/>
  <c r="AJ115" s="1"/>
  <c r="AJ116" s="1"/>
  <c r="AJ117" s="1"/>
  <c r="AJ118" s="1"/>
  <c r="AJ119" s="1"/>
  <c r="AJ120" s="1"/>
  <c r="AJ121" s="1"/>
  <c r="AJ122" s="1"/>
  <c r="AJ123" s="1"/>
  <c r="AJ124" s="1"/>
  <c r="AJ125" s="1"/>
  <c r="AJ126" s="1"/>
  <c r="AJ127" s="1"/>
  <c r="AJ128" s="1"/>
  <c r="AJ129" s="1"/>
  <c r="AJ130" s="1"/>
  <c r="AJ131" s="1"/>
  <c r="AJ132" s="1"/>
  <c r="AJ133" s="1"/>
  <c r="AJ134" s="1"/>
  <c r="AJ135" s="1"/>
  <c r="AJ136" s="1"/>
  <c r="AJ137" s="1"/>
  <c r="AJ138" s="1"/>
  <c r="AJ139" s="1"/>
  <c r="AJ140" s="1"/>
  <c r="AJ141" s="1"/>
  <c r="AJ142" s="1"/>
  <c r="AJ143" s="1"/>
  <c r="AJ144" s="1"/>
  <c r="AJ145" s="1"/>
  <c r="AJ146" s="1"/>
  <c r="AJ147" s="1"/>
  <c r="AJ148" s="1"/>
  <c r="AJ149" s="1"/>
  <c r="AJ150" s="1"/>
  <c r="AJ151" s="1"/>
  <c r="AJ152" s="1"/>
  <c r="AJ153" s="1"/>
  <c r="AJ154" s="1"/>
  <c r="AJ155" s="1"/>
  <c r="AJ156" s="1"/>
  <c r="AJ157" s="1"/>
  <c r="AJ158" s="1"/>
  <c r="AJ159" s="1"/>
  <c r="AJ160" s="1"/>
  <c r="AJ161" s="1"/>
  <c r="AJ162" s="1"/>
  <c r="AJ163" s="1"/>
  <c r="AJ164" s="1"/>
  <c r="AJ165" s="1"/>
  <c r="AJ166" s="1"/>
  <c r="AJ167" s="1"/>
  <c r="AJ168" s="1"/>
  <c r="AJ169" s="1"/>
  <c r="AJ170" s="1"/>
  <c r="AJ171" s="1"/>
  <c r="AJ172" s="1"/>
  <c r="AJ173" s="1"/>
  <c r="AJ174" s="1"/>
  <c r="AJ175" s="1"/>
  <c r="AJ176" s="1"/>
  <c r="AJ177" s="1"/>
  <c r="AJ178" s="1"/>
  <c r="AJ179" s="1"/>
  <c r="AJ180" s="1"/>
  <c r="AJ181" s="1"/>
  <c r="AJ182" s="1"/>
  <c r="AJ183" s="1"/>
  <c r="AJ184" s="1"/>
  <c r="AJ185" s="1"/>
  <c r="AJ186" s="1"/>
  <c r="AJ187" s="1"/>
  <c r="AJ188" s="1"/>
  <c r="AJ189" s="1"/>
  <c r="AJ190" s="1"/>
  <c r="AJ191" s="1"/>
  <c r="AJ192" s="1"/>
  <c r="AJ193" s="1"/>
  <c r="AJ194" s="1"/>
  <c r="AJ195" s="1"/>
  <c r="AJ196" s="1"/>
  <c r="AJ197" s="1"/>
  <c r="AJ198" s="1"/>
  <c r="AJ199" s="1"/>
  <c r="AJ200" s="1"/>
  <c r="AJ201" s="1"/>
  <c r="AJ202" s="1"/>
  <c r="AJ203" s="1"/>
  <c r="AJ204" s="1"/>
  <c r="AJ205" s="1"/>
  <c r="AJ206" s="1"/>
  <c r="AJ207" s="1"/>
  <c r="H4" i="1"/>
  <c r="N28"/>
  <c r="D28" s="1"/>
  <c r="J3" i="7"/>
  <c r="I4" i="5"/>
  <c r="J4" s="1"/>
  <c r="AB14" i="2" l="1"/>
  <c r="T13"/>
  <c r="W12"/>
  <c r="AF10"/>
  <c r="AR9"/>
  <c r="AW9"/>
  <c r="AK8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K33" s="1"/>
  <c r="AK34" s="1"/>
  <c r="AK35" s="1"/>
  <c r="AK36" s="1"/>
  <c r="AK37" s="1"/>
  <c r="AK38" s="1"/>
  <c r="AK39" s="1"/>
  <c r="AK40" s="1"/>
  <c r="AK41" s="1"/>
  <c r="AK42" s="1"/>
  <c r="AK43" s="1"/>
  <c r="AK44" s="1"/>
  <c r="AK45" s="1"/>
  <c r="AK46" s="1"/>
  <c r="AK47" s="1"/>
  <c r="AK48" s="1"/>
  <c r="AK49" s="1"/>
  <c r="AK50" s="1"/>
  <c r="AK51" s="1"/>
  <c r="AK52" s="1"/>
  <c r="AK53" s="1"/>
  <c r="AK54" s="1"/>
  <c r="AK55" s="1"/>
  <c r="AK56" s="1"/>
  <c r="AK57" s="1"/>
  <c r="AK58" s="1"/>
  <c r="AK59" s="1"/>
  <c r="AK60" s="1"/>
  <c r="AK61" s="1"/>
  <c r="AK62" s="1"/>
  <c r="AK63" s="1"/>
  <c r="AK64" s="1"/>
  <c r="AK65" s="1"/>
  <c r="AK66" s="1"/>
  <c r="AK67" s="1"/>
  <c r="AK68" s="1"/>
  <c r="AK69" s="1"/>
  <c r="AK70" s="1"/>
  <c r="AK71" s="1"/>
  <c r="AK72" s="1"/>
  <c r="AK73" s="1"/>
  <c r="AK74" s="1"/>
  <c r="AK75" s="1"/>
  <c r="AK76" s="1"/>
  <c r="AK77" s="1"/>
  <c r="AK78" s="1"/>
  <c r="AK79" s="1"/>
  <c r="AK80" s="1"/>
  <c r="AK81" s="1"/>
  <c r="AK82" s="1"/>
  <c r="AK83" s="1"/>
  <c r="AK84" s="1"/>
  <c r="AK85" s="1"/>
  <c r="AK86" s="1"/>
  <c r="AK87" s="1"/>
  <c r="AK88" s="1"/>
  <c r="AK89" s="1"/>
  <c r="AK90" s="1"/>
  <c r="AK91" s="1"/>
  <c r="AK92" s="1"/>
  <c r="AK93" s="1"/>
  <c r="AK94" s="1"/>
  <c r="AK95" s="1"/>
  <c r="AK96" s="1"/>
  <c r="AK97" s="1"/>
  <c r="AK98" s="1"/>
  <c r="AK99" s="1"/>
  <c r="AK100" s="1"/>
  <c r="AK101" s="1"/>
  <c r="AK102" s="1"/>
  <c r="AK103" s="1"/>
  <c r="AK104" s="1"/>
  <c r="AK105" s="1"/>
  <c r="AK106" s="1"/>
  <c r="AK107" s="1"/>
  <c r="AK108" s="1"/>
  <c r="AK109" s="1"/>
  <c r="AK110" s="1"/>
  <c r="AK111" s="1"/>
  <c r="AK112" s="1"/>
  <c r="AK113" s="1"/>
  <c r="AK114" s="1"/>
  <c r="AK115" s="1"/>
  <c r="AK116" s="1"/>
  <c r="AK117" s="1"/>
  <c r="AK118" s="1"/>
  <c r="AK119" s="1"/>
  <c r="AK120" s="1"/>
  <c r="AK121" s="1"/>
  <c r="AK122" s="1"/>
  <c r="AK123" s="1"/>
  <c r="AK124" s="1"/>
  <c r="AK125" s="1"/>
  <c r="AK126" s="1"/>
  <c r="AK127" s="1"/>
  <c r="AK128" s="1"/>
  <c r="AK129" s="1"/>
  <c r="AK130" s="1"/>
  <c r="AK131" s="1"/>
  <c r="AK132" s="1"/>
  <c r="AK133" s="1"/>
  <c r="AK134" s="1"/>
  <c r="AK135" s="1"/>
  <c r="AK136" s="1"/>
  <c r="AK137" s="1"/>
  <c r="AK138" s="1"/>
  <c r="AK139" s="1"/>
  <c r="AK140" s="1"/>
  <c r="AK141" s="1"/>
  <c r="AK142" s="1"/>
  <c r="AK143" s="1"/>
  <c r="AK144" s="1"/>
  <c r="AK145" s="1"/>
  <c r="AK146" s="1"/>
  <c r="AK147" s="1"/>
  <c r="AK148" s="1"/>
  <c r="AK149" s="1"/>
  <c r="AK150" s="1"/>
  <c r="AK151" s="1"/>
  <c r="AK152" s="1"/>
  <c r="AK153" s="1"/>
  <c r="AK154" s="1"/>
  <c r="AK155" s="1"/>
  <c r="AK156" s="1"/>
  <c r="AK157" s="1"/>
  <c r="AK158" s="1"/>
  <c r="AK159" s="1"/>
  <c r="AK160" s="1"/>
  <c r="AK161" s="1"/>
  <c r="AK162" s="1"/>
  <c r="AK163" s="1"/>
  <c r="AK164" s="1"/>
  <c r="AK165" s="1"/>
  <c r="AK166" s="1"/>
  <c r="AK167" s="1"/>
  <c r="AK168" s="1"/>
  <c r="AK169" s="1"/>
  <c r="AK170" s="1"/>
  <c r="AK171" s="1"/>
  <c r="AK172" s="1"/>
  <c r="AK173" s="1"/>
  <c r="AK174" s="1"/>
  <c r="AK175" s="1"/>
  <c r="AK176" s="1"/>
  <c r="AK177" s="1"/>
  <c r="AK178" s="1"/>
  <c r="AK179" s="1"/>
  <c r="AK180" s="1"/>
  <c r="AK181" s="1"/>
  <c r="AK182" s="1"/>
  <c r="AK183" s="1"/>
  <c r="AK184" s="1"/>
  <c r="AK185" s="1"/>
  <c r="AK186" s="1"/>
  <c r="AK187" s="1"/>
  <c r="AK188" s="1"/>
  <c r="AK189" s="1"/>
  <c r="AK190" s="1"/>
  <c r="AK191" s="1"/>
  <c r="AK192" s="1"/>
  <c r="AK193" s="1"/>
  <c r="AK194" s="1"/>
  <c r="AK195" s="1"/>
  <c r="AK196" s="1"/>
  <c r="AK197" s="1"/>
  <c r="AK198" s="1"/>
  <c r="AK199" s="1"/>
  <c r="AK200" s="1"/>
  <c r="AK201" s="1"/>
  <c r="AK202" s="1"/>
  <c r="AK203" s="1"/>
  <c r="AK204" s="1"/>
  <c r="AK205" s="1"/>
  <c r="AK206" s="1"/>
  <c r="AK207" s="1"/>
  <c r="I4" i="7"/>
  <c r="J4" s="1"/>
  <c r="J3" i="8"/>
  <c r="O28" i="1"/>
  <c r="K3" i="2" s="1"/>
  <c r="J25"/>
  <c r="I25"/>
  <c r="AB15" l="1"/>
  <c r="T14"/>
  <c r="W13"/>
  <c r="AR10"/>
  <c r="AF11"/>
  <c r="AW10"/>
  <c r="K4"/>
  <c r="G13" s="1"/>
  <c r="H13" s="1"/>
  <c r="I13" s="1"/>
  <c r="AL8"/>
  <c r="AM8" s="1"/>
  <c r="I20"/>
  <c r="I22"/>
  <c r="J19"/>
  <c r="I23"/>
  <c r="I18"/>
  <c r="L18" s="1"/>
  <c r="M18" s="1"/>
  <c r="J17"/>
  <c r="I15"/>
  <c r="J16"/>
  <c r="I24"/>
  <c r="J27"/>
  <c r="I21"/>
  <c r="J3" i="9"/>
  <c r="I4" i="8"/>
  <c r="J4" s="1"/>
  <c r="I26" i="2"/>
  <c r="J18"/>
  <c r="J26"/>
  <c r="I17"/>
  <c r="L17" s="1"/>
  <c r="M17" s="1"/>
  <c r="J15"/>
  <c r="I16"/>
  <c r="L16" s="1"/>
  <c r="M16" s="1"/>
  <c r="I19"/>
  <c r="L19" s="1"/>
  <c r="M19" s="1"/>
  <c r="J24"/>
  <c r="I27"/>
  <c r="L27" s="1"/>
  <c r="M27" s="1"/>
  <c r="J21"/>
  <c r="J23"/>
  <c r="J20"/>
  <c r="J22"/>
  <c r="L25"/>
  <c r="M25" s="1"/>
  <c r="G11" l="1"/>
  <c r="H11" s="1"/>
  <c r="I11" s="1"/>
  <c r="G9"/>
  <c r="H9" s="1"/>
  <c r="I9" s="1"/>
  <c r="G19"/>
  <c r="G20"/>
  <c r="AB16"/>
  <c r="G22"/>
  <c r="G14"/>
  <c r="H14" s="1"/>
  <c r="I14" s="1"/>
  <c r="G12"/>
  <c r="H12" s="1"/>
  <c r="J12" s="1"/>
  <c r="G27"/>
  <c r="G17"/>
  <c r="G25"/>
  <c r="G16"/>
  <c r="G15"/>
  <c r="G10"/>
  <c r="H10" s="1"/>
  <c r="I10" s="1"/>
  <c r="G26"/>
  <c r="G21"/>
  <c r="AM9"/>
  <c r="AS8"/>
  <c r="AT8" s="1"/>
  <c r="BF8" s="1"/>
  <c r="G24"/>
  <c r="G23"/>
  <c r="G18"/>
  <c r="T15"/>
  <c r="W14"/>
  <c r="AR11"/>
  <c r="AW11"/>
  <c r="AF12"/>
  <c r="AL9"/>
  <c r="G8"/>
  <c r="H8" s="1"/>
  <c r="I8" s="1"/>
  <c r="L26"/>
  <c r="M26" s="1"/>
  <c r="L21"/>
  <c r="M21" s="1"/>
  <c r="J13"/>
  <c r="L13" s="1"/>
  <c r="M13" s="1"/>
  <c r="L15"/>
  <c r="M15" s="1"/>
  <c r="L22"/>
  <c r="M22" s="1"/>
  <c r="L23"/>
  <c r="M23" s="1"/>
  <c r="L24"/>
  <c r="M24" s="1"/>
  <c r="L20"/>
  <c r="M20" s="1"/>
  <c r="J3" i="10"/>
  <c r="I4" i="9"/>
  <c r="J4" s="1"/>
  <c r="J9" i="2"/>
  <c r="L9" s="1"/>
  <c r="M9" s="1"/>
  <c r="I12"/>
  <c r="L12" s="1"/>
  <c r="M12" s="1"/>
  <c r="J14" l="1"/>
  <c r="J11"/>
  <c r="L11" s="1"/>
  <c r="M11" s="1"/>
  <c r="AB17"/>
  <c r="J10"/>
  <c r="L10" s="1"/>
  <c r="M10" s="1"/>
  <c r="J8"/>
  <c r="L8" s="1"/>
  <c r="M8" s="1"/>
  <c r="AM10"/>
  <c r="AS9"/>
  <c r="AT9" s="1"/>
  <c r="BF9" s="1"/>
  <c r="T16"/>
  <c r="W15"/>
  <c r="AW12"/>
  <c r="AF13"/>
  <c r="AR12"/>
  <c r="AU8"/>
  <c r="AV8"/>
  <c r="AY8" s="1"/>
  <c r="BB8"/>
  <c r="AL10"/>
  <c r="L14"/>
  <c r="M14" s="1"/>
  <c r="J3" i="11"/>
  <c r="I4" s="1"/>
  <c r="J4" s="1"/>
  <c r="I4" i="10"/>
  <c r="J4" s="1"/>
  <c r="M28" i="2" l="1"/>
  <c r="H3" s="1"/>
  <c r="AC8" s="1"/>
  <c r="AD8" s="1"/>
  <c r="AX8"/>
  <c r="AZ8" s="1"/>
  <c r="AB18"/>
  <c r="AM11"/>
  <c r="AS10"/>
  <c r="AT10" s="1"/>
  <c r="BF10" s="1"/>
  <c r="T17"/>
  <c r="W16"/>
  <c r="AW13"/>
  <c r="AF14"/>
  <c r="AR13"/>
  <c r="AU9"/>
  <c r="AV9"/>
  <c r="AY9" s="1"/>
  <c r="BB9"/>
  <c r="AL11"/>
  <c r="BC8" l="1"/>
  <c r="BH8" s="1"/>
  <c r="BD8"/>
  <c r="BI8" s="1"/>
  <c r="AB19"/>
  <c r="AM12"/>
  <c r="AS11"/>
  <c r="AT11" s="1"/>
  <c r="BF11" s="1"/>
  <c r="T18"/>
  <c r="W17"/>
  <c r="AC9"/>
  <c r="BA8"/>
  <c r="AQ8"/>
  <c r="BG8" s="1"/>
  <c r="AW14"/>
  <c r="AF15"/>
  <c r="AR14"/>
  <c r="AL12"/>
  <c r="AX9"/>
  <c r="AZ9" s="1"/>
  <c r="AU10"/>
  <c r="BB10"/>
  <c r="AV10"/>
  <c r="AY10" s="1"/>
  <c r="AN8"/>
  <c r="AN9" s="1"/>
  <c r="H4"/>
  <c r="N28"/>
  <c r="I27" i="3"/>
  <c r="J27"/>
  <c r="BD9" i="2" l="1"/>
  <c r="BI9" s="1"/>
  <c r="AC10"/>
  <c r="AD10" s="1"/>
  <c r="AD9"/>
  <c r="AB20"/>
  <c r="BC9"/>
  <c r="BH9" s="1"/>
  <c r="AM13"/>
  <c r="AS12"/>
  <c r="AT12" s="1"/>
  <c r="BF12" s="1"/>
  <c r="T19"/>
  <c r="W18"/>
  <c r="BA9"/>
  <c r="AQ9"/>
  <c r="BG9" s="1"/>
  <c r="AF16"/>
  <c r="AR15"/>
  <c r="AW15"/>
  <c r="AX10"/>
  <c r="AZ10" s="1"/>
  <c r="AL13"/>
  <c r="AU11"/>
  <c r="BB11"/>
  <c r="AV11"/>
  <c r="AY11" s="1"/>
  <c r="AN10"/>
  <c r="AO8"/>
  <c r="O28"/>
  <c r="K3" i="3" s="1"/>
  <c r="K4" s="1"/>
  <c r="D28" i="2"/>
  <c r="J15" i="3"/>
  <c r="J23"/>
  <c r="J17"/>
  <c r="I20"/>
  <c r="L20" s="1"/>
  <c r="M20" s="1"/>
  <c r="J22"/>
  <c r="J21"/>
  <c r="I24"/>
  <c r="L24" s="1"/>
  <c r="M24" s="1"/>
  <c r="I18"/>
  <c r="L18" s="1"/>
  <c r="M18" s="1"/>
  <c r="I16"/>
  <c r="L16" s="1"/>
  <c r="M16" s="1"/>
  <c r="J25"/>
  <c r="J19"/>
  <c r="I26"/>
  <c r="L26" s="1"/>
  <c r="M26" s="1"/>
  <c r="L27"/>
  <c r="M27" s="1"/>
  <c r="AQ10" i="2" l="1"/>
  <c r="BG10" s="1"/>
  <c r="BD10"/>
  <c r="BI10" s="1"/>
  <c r="AC11"/>
  <c r="AD11" s="1"/>
  <c r="BC10"/>
  <c r="BH10" s="1"/>
  <c r="AB21"/>
  <c r="AM14"/>
  <c r="AS13"/>
  <c r="AT13" s="1"/>
  <c r="BF13" s="1"/>
  <c r="T20"/>
  <c r="W19"/>
  <c r="AF17"/>
  <c r="AR16"/>
  <c r="AW16"/>
  <c r="BA10"/>
  <c r="AX11"/>
  <c r="AZ11" s="1"/>
  <c r="BD11" s="1"/>
  <c r="BI11" s="1"/>
  <c r="AL14"/>
  <c r="AC12"/>
  <c r="AD12" s="1"/>
  <c r="AU12"/>
  <c r="BB12"/>
  <c r="AV12"/>
  <c r="AY12" s="1"/>
  <c r="AN11"/>
  <c r="AP8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P33" s="1"/>
  <c r="AP34" s="1"/>
  <c r="AP35" s="1"/>
  <c r="AP36" s="1"/>
  <c r="AP37" s="1"/>
  <c r="AP38" s="1"/>
  <c r="AP39" s="1"/>
  <c r="AP40" s="1"/>
  <c r="AP41" s="1"/>
  <c r="AP42" s="1"/>
  <c r="AP43" s="1"/>
  <c r="AP44" s="1"/>
  <c r="AP45" s="1"/>
  <c r="AP46" s="1"/>
  <c r="AP47" s="1"/>
  <c r="AP48" s="1"/>
  <c r="AP49" s="1"/>
  <c r="AP50" s="1"/>
  <c r="AP51" s="1"/>
  <c r="AP52" s="1"/>
  <c r="AP53" s="1"/>
  <c r="AP54" s="1"/>
  <c r="AP55" s="1"/>
  <c r="AP56" s="1"/>
  <c r="AP57" s="1"/>
  <c r="AP58" s="1"/>
  <c r="AP59" s="1"/>
  <c r="AP60" s="1"/>
  <c r="AP61" s="1"/>
  <c r="AP62" s="1"/>
  <c r="AP63" s="1"/>
  <c r="AP64" s="1"/>
  <c r="AP65" s="1"/>
  <c r="AP66" s="1"/>
  <c r="AP67" s="1"/>
  <c r="AP68" s="1"/>
  <c r="AP69" s="1"/>
  <c r="AP70" s="1"/>
  <c r="AP71" s="1"/>
  <c r="AP72" s="1"/>
  <c r="AP73" s="1"/>
  <c r="AP74" s="1"/>
  <c r="AP75" s="1"/>
  <c r="AP76" s="1"/>
  <c r="AP77" s="1"/>
  <c r="AP78" s="1"/>
  <c r="AP79" s="1"/>
  <c r="AP80" s="1"/>
  <c r="AP81" s="1"/>
  <c r="AP82" s="1"/>
  <c r="AP83" s="1"/>
  <c r="AP84" s="1"/>
  <c r="AP85" s="1"/>
  <c r="AP86" s="1"/>
  <c r="AP87" s="1"/>
  <c r="AP88" s="1"/>
  <c r="AP89" s="1"/>
  <c r="AP90" s="1"/>
  <c r="AP91" s="1"/>
  <c r="AP92" s="1"/>
  <c r="AP93" s="1"/>
  <c r="AP94" s="1"/>
  <c r="AP95" s="1"/>
  <c r="AP96" s="1"/>
  <c r="AP97" s="1"/>
  <c r="AP98" s="1"/>
  <c r="AP99" s="1"/>
  <c r="AP100" s="1"/>
  <c r="AP101" s="1"/>
  <c r="AP102" s="1"/>
  <c r="AP103" s="1"/>
  <c r="AP104" s="1"/>
  <c r="AP105" s="1"/>
  <c r="AP106" s="1"/>
  <c r="AP107" s="1"/>
  <c r="AP108" s="1"/>
  <c r="AP109" s="1"/>
  <c r="AP110" s="1"/>
  <c r="AP111" s="1"/>
  <c r="AP112" s="1"/>
  <c r="AP113" s="1"/>
  <c r="AP114" s="1"/>
  <c r="AP115" s="1"/>
  <c r="AP116" s="1"/>
  <c r="AP117" s="1"/>
  <c r="AP118" s="1"/>
  <c r="AP119" s="1"/>
  <c r="AP120" s="1"/>
  <c r="AP121" s="1"/>
  <c r="AP122" s="1"/>
  <c r="AP123" s="1"/>
  <c r="AP124" s="1"/>
  <c r="AP125" s="1"/>
  <c r="AP126" s="1"/>
  <c r="AP127" s="1"/>
  <c r="AP128" s="1"/>
  <c r="AP129" s="1"/>
  <c r="AP130" s="1"/>
  <c r="AP131" s="1"/>
  <c r="AP132" s="1"/>
  <c r="AP133" s="1"/>
  <c r="AP134" s="1"/>
  <c r="AP135" s="1"/>
  <c r="AP136" s="1"/>
  <c r="AP137" s="1"/>
  <c r="AP138" s="1"/>
  <c r="AP139" s="1"/>
  <c r="AP140" s="1"/>
  <c r="AP141" s="1"/>
  <c r="AP142" s="1"/>
  <c r="AP143" s="1"/>
  <c r="AP144" s="1"/>
  <c r="AP145" s="1"/>
  <c r="AP146" s="1"/>
  <c r="AP147" s="1"/>
  <c r="AP148" s="1"/>
  <c r="AP149" s="1"/>
  <c r="AP150" s="1"/>
  <c r="AP151" s="1"/>
  <c r="AP152" s="1"/>
  <c r="AP153" s="1"/>
  <c r="AP154" s="1"/>
  <c r="AP155" s="1"/>
  <c r="AP156" s="1"/>
  <c r="AP157" s="1"/>
  <c r="AP158" s="1"/>
  <c r="AP159" s="1"/>
  <c r="AP160" s="1"/>
  <c r="AP161" s="1"/>
  <c r="AP162" s="1"/>
  <c r="AP163" s="1"/>
  <c r="AP164" s="1"/>
  <c r="AP165" s="1"/>
  <c r="AP166" s="1"/>
  <c r="AP167" s="1"/>
  <c r="AP168" s="1"/>
  <c r="AP169" s="1"/>
  <c r="AP170" s="1"/>
  <c r="AP171" s="1"/>
  <c r="AP172" s="1"/>
  <c r="AP173" s="1"/>
  <c r="AP174" s="1"/>
  <c r="AP175" s="1"/>
  <c r="AP176" s="1"/>
  <c r="AP177" s="1"/>
  <c r="AP178" s="1"/>
  <c r="AP179" s="1"/>
  <c r="AP180" s="1"/>
  <c r="AP181" s="1"/>
  <c r="AP182" s="1"/>
  <c r="AP183" s="1"/>
  <c r="AP184" s="1"/>
  <c r="AP185" s="1"/>
  <c r="AP186" s="1"/>
  <c r="AP187" s="1"/>
  <c r="AP188" s="1"/>
  <c r="AP189" s="1"/>
  <c r="AP190" s="1"/>
  <c r="AP191" s="1"/>
  <c r="AP192" s="1"/>
  <c r="AP193" s="1"/>
  <c r="AP194" s="1"/>
  <c r="AP195" s="1"/>
  <c r="AP196" s="1"/>
  <c r="AP197" s="1"/>
  <c r="AP198" s="1"/>
  <c r="AP199" s="1"/>
  <c r="AP200" s="1"/>
  <c r="AP201" s="1"/>
  <c r="AP202" s="1"/>
  <c r="AP203" s="1"/>
  <c r="AP204" s="1"/>
  <c r="AP205" s="1"/>
  <c r="AP206" s="1"/>
  <c r="AP207" s="1"/>
  <c r="AO9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O33" s="1"/>
  <c r="AO34" s="1"/>
  <c r="AO35" s="1"/>
  <c r="AO36" s="1"/>
  <c r="AO37" s="1"/>
  <c r="AO38" s="1"/>
  <c r="AO39" s="1"/>
  <c r="AO40" s="1"/>
  <c r="AO41" s="1"/>
  <c r="AO42" s="1"/>
  <c r="AO43" s="1"/>
  <c r="AO44" s="1"/>
  <c r="AO45" s="1"/>
  <c r="AO46" s="1"/>
  <c r="AO47" s="1"/>
  <c r="AO48" s="1"/>
  <c r="AO49" s="1"/>
  <c r="AO50" s="1"/>
  <c r="AO51" s="1"/>
  <c r="AO52" s="1"/>
  <c r="AO53" s="1"/>
  <c r="AO54" s="1"/>
  <c r="AO55" s="1"/>
  <c r="AO56" s="1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G27" i="3"/>
  <c r="G25"/>
  <c r="G23"/>
  <c r="G21"/>
  <c r="G19"/>
  <c r="G17"/>
  <c r="G15"/>
  <c r="G13"/>
  <c r="G11"/>
  <c r="G9"/>
  <c r="H9" s="1"/>
  <c r="I9" s="1"/>
  <c r="G26"/>
  <c r="G24"/>
  <c r="G22"/>
  <c r="G20"/>
  <c r="G18"/>
  <c r="G16"/>
  <c r="G14"/>
  <c r="G12"/>
  <c r="H12" s="1"/>
  <c r="G10"/>
  <c r="H10" s="1"/>
  <c r="G8"/>
  <c r="H8" s="1"/>
  <c r="I17"/>
  <c r="L17" s="1"/>
  <c r="M17" s="1"/>
  <c r="J24"/>
  <c r="J20"/>
  <c r="I21"/>
  <c r="L21" s="1"/>
  <c r="M21" s="1"/>
  <c r="I22"/>
  <c r="L22" s="1"/>
  <c r="M22" s="1"/>
  <c r="I15"/>
  <c r="L15" s="1"/>
  <c r="M15" s="1"/>
  <c r="H11"/>
  <c r="J11" s="1"/>
  <c r="J16"/>
  <c r="I25"/>
  <c r="L25" s="1"/>
  <c r="M25" s="1"/>
  <c r="J18"/>
  <c r="J26"/>
  <c r="I23"/>
  <c r="L23" s="1"/>
  <c r="M23" s="1"/>
  <c r="I19"/>
  <c r="L19" s="1"/>
  <c r="M19" s="1"/>
  <c r="AQ11" i="2" l="1"/>
  <c r="BG11" s="1"/>
  <c r="BC11"/>
  <c r="BH11" s="1"/>
  <c r="AB22"/>
  <c r="BC12"/>
  <c r="BH12" s="1"/>
  <c r="AX12"/>
  <c r="AZ12" s="1"/>
  <c r="AM15"/>
  <c r="AS14"/>
  <c r="AT14" s="1"/>
  <c r="BF14" s="1"/>
  <c r="T21"/>
  <c r="W20"/>
  <c r="BA11"/>
  <c r="AR17"/>
  <c r="AW17"/>
  <c r="AF18"/>
  <c r="AL15"/>
  <c r="AU13"/>
  <c r="AV13"/>
  <c r="AY13" s="1"/>
  <c r="BB13"/>
  <c r="BC13" s="1"/>
  <c r="BH13" s="1"/>
  <c r="AC13"/>
  <c r="AD13" s="1"/>
  <c r="AN12"/>
  <c r="J12" i="3"/>
  <c r="I12"/>
  <c r="J9"/>
  <c r="L9" s="1"/>
  <c r="M9" s="1"/>
  <c r="J8"/>
  <c r="I8"/>
  <c r="H14"/>
  <c r="J14" s="1"/>
  <c r="H13"/>
  <c r="J13" s="1"/>
  <c r="I11"/>
  <c r="L11" s="1"/>
  <c r="M11" s="1"/>
  <c r="J10"/>
  <c r="I10"/>
  <c r="AQ12" i="2" l="1"/>
  <c r="BG12" s="1"/>
  <c r="BD12"/>
  <c r="BI12" s="1"/>
  <c r="AB23"/>
  <c r="BA12"/>
  <c r="AM16"/>
  <c r="AS15"/>
  <c r="AT15" s="1"/>
  <c r="BF15" s="1"/>
  <c r="T22"/>
  <c r="W21"/>
  <c r="AX13"/>
  <c r="AZ13" s="1"/>
  <c r="AR18"/>
  <c r="AW18"/>
  <c r="AF19"/>
  <c r="AL16"/>
  <c r="AC14"/>
  <c r="AD14" s="1"/>
  <c r="AU14"/>
  <c r="AV14"/>
  <c r="AY14" s="1"/>
  <c r="BB14"/>
  <c r="AN13"/>
  <c r="L12" i="3"/>
  <c r="M12" s="1"/>
  <c r="L8"/>
  <c r="M8" s="1"/>
  <c r="I13"/>
  <c r="L13" s="1"/>
  <c r="M13" s="1"/>
  <c r="I14"/>
  <c r="L14" s="1"/>
  <c r="M14" s="1"/>
  <c r="L10"/>
  <c r="M10" s="1"/>
  <c r="I20" i="4"/>
  <c r="AQ13" i="2" l="1"/>
  <c r="BG13" s="1"/>
  <c r="BD13"/>
  <c r="BI13" s="1"/>
  <c r="AB24"/>
  <c r="BC14"/>
  <c r="BH14" s="1"/>
  <c r="AM17"/>
  <c r="AS16"/>
  <c r="AT16" s="1"/>
  <c r="BF16" s="1"/>
  <c r="T23"/>
  <c r="W22"/>
  <c r="BA13"/>
  <c r="AR19"/>
  <c r="AF20"/>
  <c r="AW19"/>
  <c r="BB15"/>
  <c r="AV15"/>
  <c r="AY15" s="1"/>
  <c r="AU15"/>
  <c r="AC15"/>
  <c r="AD15" s="1"/>
  <c r="AL17"/>
  <c r="AX14"/>
  <c r="AZ14" s="1"/>
  <c r="AN14"/>
  <c r="M28" i="3"/>
  <c r="H3" s="1"/>
  <c r="H4" s="1"/>
  <c r="H17" i="4"/>
  <c r="I17" s="1"/>
  <c r="H15"/>
  <c r="I15" s="1"/>
  <c r="H16"/>
  <c r="J16" s="1"/>
  <c r="J22"/>
  <c r="J19"/>
  <c r="I21"/>
  <c r="L21" s="1"/>
  <c r="M21" s="1"/>
  <c r="I24"/>
  <c r="L24" s="1"/>
  <c r="M24" s="1"/>
  <c r="I23"/>
  <c r="L23" s="1"/>
  <c r="M23" s="1"/>
  <c r="I26"/>
  <c r="L26" s="1"/>
  <c r="J25"/>
  <c r="I18"/>
  <c r="L18" s="1"/>
  <c r="M18" s="1"/>
  <c r="J27"/>
  <c r="L20"/>
  <c r="M20" s="1"/>
  <c r="AQ14" i="2" l="1"/>
  <c r="BG14" s="1"/>
  <c r="BD14"/>
  <c r="BI14" s="1"/>
  <c r="AB25"/>
  <c r="BC15"/>
  <c r="BH15" s="1"/>
  <c r="AM18"/>
  <c r="AS17"/>
  <c r="AT17" s="1"/>
  <c r="BF17" s="1"/>
  <c r="T24"/>
  <c r="W23"/>
  <c r="BA14"/>
  <c r="AR20"/>
  <c r="AW20"/>
  <c r="AF21"/>
  <c r="AX15"/>
  <c r="AZ15" s="1"/>
  <c r="AL18"/>
  <c r="AU16"/>
  <c r="AV16"/>
  <c r="AY16" s="1"/>
  <c r="BB16"/>
  <c r="AC16"/>
  <c r="AD16" s="1"/>
  <c r="AN15"/>
  <c r="N28" i="3"/>
  <c r="D28" s="1"/>
  <c r="J17" i="4"/>
  <c r="J15"/>
  <c r="I16"/>
  <c r="L16" s="1"/>
  <c r="M16" s="1"/>
  <c r="L17"/>
  <c r="M17" s="1"/>
  <c r="L15"/>
  <c r="M15" s="1"/>
  <c r="AQ15" i="2" l="1"/>
  <c r="BG15" s="1"/>
  <c r="BD15"/>
  <c r="BI15" s="1"/>
  <c r="AB26"/>
  <c r="BC16"/>
  <c r="BH16" s="1"/>
  <c r="AM19"/>
  <c r="AS18"/>
  <c r="AT18" s="1"/>
  <c r="BF18" s="1"/>
  <c r="T25"/>
  <c r="W24"/>
  <c r="BA15"/>
  <c r="AR21"/>
  <c r="AW21"/>
  <c r="AF22"/>
  <c r="AX16"/>
  <c r="AZ16" s="1"/>
  <c r="AC17"/>
  <c r="AD17" s="1"/>
  <c r="AU17"/>
  <c r="AV17"/>
  <c r="AY17" s="1"/>
  <c r="BB17"/>
  <c r="AL19"/>
  <c r="AN16"/>
  <c r="O28" i="3"/>
  <c r="P28" s="1"/>
  <c r="K3" i="4" s="1"/>
  <c r="I25"/>
  <c r="L25" s="1"/>
  <c r="M25" s="1"/>
  <c r="J26"/>
  <c r="I27"/>
  <c r="L27" s="1"/>
  <c r="J18"/>
  <c r="J24"/>
  <c r="I19"/>
  <c r="L19" s="1"/>
  <c r="M19" s="1"/>
  <c r="J20"/>
  <c r="J23"/>
  <c r="J21"/>
  <c r="I22"/>
  <c r="L22" s="1"/>
  <c r="M22" s="1"/>
  <c r="BA16" i="2" l="1"/>
  <c r="BD16"/>
  <c r="BI16" s="1"/>
  <c r="AB27"/>
  <c r="BC17"/>
  <c r="BH17" s="1"/>
  <c r="AM20"/>
  <c r="AS19"/>
  <c r="AT19" s="1"/>
  <c r="BF19" s="1"/>
  <c r="T26"/>
  <c r="W25"/>
  <c r="AQ16"/>
  <c r="BG16" s="1"/>
  <c r="AF23"/>
  <c r="AR22"/>
  <c r="AW22"/>
  <c r="AX17"/>
  <c r="AZ17" s="1"/>
  <c r="AV18"/>
  <c r="AY18" s="1"/>
  <c r="BB18"/>
  <c r="AU18"/>
  <c r="AL20"/>
  <c r="AC18"/>
  <c r="AD18" s="1"/>
  <c r="AN17"/>
  <c r="K4" i="4"/>
  <c r="AQ17" i="2" l="1"/>
  <c r="BG17" s="1"/>
  <c r="BD17"/>
  <c r="BI17" s="1"/>
  <c r="AB28"/>
  <c r="BC18"/>
  <c r="BH18" s="1"/>
  <c r="AM21"/>
  <c r="AS20"/>
  <c r="AT20" s="1"/>
  <c r="BF20" s="1"/>
  <c r="T27"/>
  <c r="W26"/>
  <c r="BA17"/>
  <c r="AW23"/>
  <c r="AR23"/>
  <c r="AF24"/>
  <c r="AL21"/>
  <c r="AC19"/>
  <c r="AD19" s="1"/>
  <c r="AX18"/>
  <c r="AZ18" s="1"/>
  <c r="BB19"/>
  <c r="AU19"/>
  <c r="AV19"/>
  <c r="AY19" s="1"/>
  <c r="AN18"/>
  <c r="G27" i="4"/>
  <c r="G25"/>
  <c r="G23"/>
  <c r="G21"/>
  <c r="G19"/>
  <c r="G17"/>
  <c r="G15"/>
  <c r="G13"/>
  <c r="H13" s="1"/>
  <c r="G11"/>
  <c r="H11" s="1"/>
  <c r="G9"/>
  <c r="H9" s="1"/>
  <c r="G26"/>
  <c r="G24"/>
  <c r="G22"/>
  <c r="G20"/>
  <c r="G18"/>
  <c r="G16"/>
  <c r="G14"/>
  <c r="H14" s="1"/>
  <c r="G12"/>
  <c r="H12" s="1"/>
  <c r="G10"/>
  <c r="H10" s="1"/>
  <c r="G8"/>
  <c r="H8" s="1"/>
  <c r="I26" i="5"/>
  <c r="AQ18" i="2" l="1"/>
  <c r="BG18" s="1"/>
  <c r="BD18"/>
  <c r="BI18" s="1"/>
  <c r="AB29"/>
  <c r="BC19"/>
  <c r="BH19" s="1"/>
  <c r="AM22"/>
  <c r="AS21"/>
  <c r="AT21" s="1"/>
  <c r="BF21" s="1"/>
  <c r="T28"/>
  <c r="W27"/>
  <c r="AX19"/>
  <c r="AZ19" s="1"/>
  <c r="BA18"/>
  <c r="AW24"/>
  <c r="AF25"/>
  <c r="AR24"/>
  <c r="AU20"/>
  <c r="BB20"/>
  <c r="AV20"/>
  <c r="AY20" s="1"/>
  <c r="AL22"/>
  <c r="AC20"/>
  <c r="AD20" s="1"/>
  <c r="AN19"/>
  <c r="I8" i="4"/>
  <c r="J8"/>
  <c r="I10"/>
  <c r="J10"/>
  <c r="I14"/>
  <c r="J14"/>
  <c r="J11"/>
  <c r="I11"/>
  <c r="J12"/>
  <c r="I12"/>
  <c r="J9"/>
  <c r="I9"/>
  <c r="J13"/>
  <c r="I13"/>
  <c r="J24" i="5"/>
  <c r="J20"/>
  <c r="J15"/>
  <c r="J19"/>
  <c r="I23"/>
  <c r="L23" s="1"/>
  <c r="M23" s="1"/>
  <c r="J16"/>
  <c r="I25"/>
  <c r="L25" s="1"/>
  <c r="M25" s="1"/>
  <c r="J22"/>
  <c r="I21"/>
  <c r="L21" s="1"/>
  <c r="M21" s="1"/>
  <c r="I18"/>
  <c r="L18" s="1"/>
  <c r="M18" s="1"/>
  <c r="J17"/>
  <c r="J27"/>
  <c r="L26"/>
  <c r="M26" s="1"/>
  <c r="AQ19" i="2" l="1"/>
  <c r="BG19" s="1"/>
  <c r="BD19"/>
  <c r="BI19" s="1"/>
  <c r="AB30"/>
  <c r="BC20"/>
  <c r="BH20" s="1"/>
  <c r="AM23"/>
  <c r="AS22"/>
  <c r="AT22" s="1"/>
  <c r="BF22" s="1"/>
  <c r="BA19"/>
  <c r="T29"/>
  <c r="W28"/>
  <c r="L8" i="4"/>
  <c r="M8" s="1"/>
  <c r="AF26" i="2"/>
  <c r="AR25"/>
  <c r="AW25"/>
  <c r="AX20"/>
  <c r="AZ20" s="1"/>
  <c r="AU21"/>
  <c r="BB21"/>
  <c r="AV21"/>
  <c r="AY21" s="1"/>
  <c r="AC21"/>
  <c r="AD21" s="1"/>
  <c r="AL23"/>
  <c r="AN20"/>
  <c r="L14" i="4"/>
  <c r="M14" s="1"/>
  <c r="L10"/>
  <c r="M10" s="1"/>
  <c r="L13"/>
  <c r="M13" s="1"/>
  <c r="L9"/>
  <c r="M9" s="1"/>
  <c r="L12"/>
  <c r="M12" s="1"/>
  <c r="L11"/>
  <c r="M11" s="1"/>
  <c r="J25" i="5"/>
  <c r="I24"/>
  <c r="L24" s="1"/>
  <c r="M24" s="1"/>
  <c r="J26"/>
  <c r="I27"/>
  <c r="L27" s="1"/>
  <c r="I17"/>
  <c r="L17" s="1"/>
  <c r="M17" s="1"/>
  <c r="J18"/>
  <c r="I15"/>
  <c r="L15" s="1"/>
  <c r="M15" s="1"/>
  <c r="I16"/>
  <c r="L16" s="1"/>
  <c r="M16" s="1"/>
  <c r="I19"/>
  <c r="L19" s="1"/>
  <c r="M19" s="1"/>
  <c r="I20"/>
  <c r="L20" s="1"/>
  <c r="M20" s="1"/>
  <c r="J23"/>
  <c r="J21"/>
  <c r="I22"/>
  <c r="L22" s="1"/>
  <c r="M22" s="1"/>
  <c r="AQ20" i="2" l="1"/>
  <c r="BG20" s="1"/>
  <c r="BD20"/>
  <c r="BI20" s="1"/>
  <c r="AB31"/>
  <c r="BC21"/>
  <c r="BH21" s="1"/>
  <c r="AM24"/>
  <c r="AS23"/>
  <c r="AT23" s="1"/>
  <c r="BF23" s="1"/>
  <c r="T30"/>
  <c r="W29"/>
  <c r="BA20"/>
  <c r="AX21"/>
  <c r="AZ21" s="1"/>
  <c r="AW26"/>
  <c r="AF27"/>
  <c r="AR26"/>
  <c r="AL24"/>
  <c r="AU22"/>
  <c r="AV22"/>
  <c r="AY22" s="1"/>
  <c r="BB22"/>
  <c r="AC22"/>
  <c r="AD22" s="1"/>
  <c r="AN21"/>
  <c r="M28" i="4"/>
  <c r="H3" s="1"/>
  <c r="AQ21" i="2" l="1"/>
  <c r="BG21" s="1"/>
  <c r="BD21"/>
  <c r="BI21" s="1"/>
  <c r="BC22"/>
  <c r="BH22" s="1"/>
  <c r="AB32"/>
  <c r="AM25"/>
  <c r="AS24"/>
  <c r="AT24" s="1"/>
  <c r="BF24" s="1"/>
  <c r="T31"/>
  <c r="W30"/>
  <c r="AX22"/>
  <c r="AZ22" s="1"/>
  <c r="BA21"/>
  <c r="AF28"/>
  <c r="AW27"/>
  <c r="AR27"/>
  <c r="AU23"/>
  <c r="AV23"/>
  <c r="AY23" s="1"/>
  <c r="BB23"/>
  <c r="AC23"/>
  <c r="AD23" s="1"/>
  <c r="AL25"/>
  <c r="AN22"/>
  <c r="H4" i="4"/>
  <c r="N28"/>
  <c r="BC23" i="2" l="1"/>
  <c r="BH23" s="1"/>
  <c r="AQ22"/>
  <c r="BG22" s="1"/>
  <c r="BD22"/>
  <c r="BI22" s="1"/>
  <c r="AB33"/>
  <c r="BA22"/>
  <c r="AM26"/>
  <c r="AS25"/>
  <c r="AT25" s="1"/>
  <c r="BF25" s="1"/>
  <c r="T32"/>
  <c r="W31"/>
  <c r="AX23"/>
  <c r="AZ23" s="1"/>
  <c r="AF29"/>
  <c r="AR28"/>
  <c r="AW28"/>
  <c r="AL26"/>
  <c r="AU24"/>
  <c r="BB24"/>
  <c r="AV24"/>
  <c r="AY24" s="1"/>
  <c r="AC24"/>
  <c r="AD24" s="1"/>
  <c r="AN23"/>
  <c r="O28" i="4"/>
  <c r="P28" s="1"/>
  <c r="K3" i="5" s="1"/>
  <c r="K4" s="1"/>
  <c r="D28" i="4"/>
  <c r="AQ23" i="2" l="1"/>
  <c r="BG23" s="1"/>
  <c r="BD23"/>
  <c r="BI23" s="1"/>
  <c r="AB34"/>
  <c r="BC24"/>
  <c r="BH24" s="1"/>
  <c r="AM27"/>
  <c r="AS26"/>
  <c r="AT26" s="1"/>
  <c r="BF26" s="1"/>
  <c r="T33"/>
  <c r="W32"/>
  <c r="BA23"/>
  <c r="AF30"/>
  <c r="AR29"/>
  <c r="AW29"/>
  <c r="AC25"/>
  <c r="AD25" s="1"/>
  <c r="AL27"/>
  <c r="BB25"/>
  <c r="AV25"/>
  <c r="AY25" s="1"/>
  <c r="AU25"/>
  <c r="AX24"/>
  <c r="AZ24" s="1"/>
  <c r="AN24"/>
  <c r="G26" i="5"/>
  <c r="G24"/>
  <c r="G22"/>
  <c r="G20"/>
  <c r="G18"/>
  <c r="G16"/>
  <c r="G14"/>
  <c r="H14" s="1"/>
  <c r="G12"/>
  <c r="H12" s="1"/>
  <c r="G10"/>
  <c r="H10" s="1"/>
  <c r="G8"/>
  <c r="H8" s="1"/>
  <c r="G27"/>
  <c r="G25"/>
  <c r="G23"/>
  <c r="G21"/>
  <c r="G19"/>
  <c r="G17"/>
  <c r="G15"/>
  <c r="G13"/>
  <c r="H13" s="1"/>
  <c r="G11"/>
  <c r="H11" s="1"/>
  <c r="G9"/>
  <c r="H9" s="1"/>
  <c r="I16" i="7"/>
  <c r="J16"/>
  <c r="I20"/>
  <c r="J20"/>
  <c r="J24"/>
  <c r="I24"/>
  <c r="J19"/>
  <c r="I19"/>
  <c r="I26"/>
  <c r="J26"/>
  <c r="J21"/>
  <c r="I21"/>
  <c r="J25"/>
  <c r="I25"/>
  <c r="J17"/>
  <c r="I17"/>
  <c r="I18"/>
  <c r="J18"/>
  <c r="I22"/>
  <c r="J22"/>
  <c r="J23"/>
  <c r="I23"/>
  <c r="J15"/>
  <c r="I15"/>
  <c r="J27"/>
  <c r="I27"/>
  <c r="AQ24" i="2" l="1"/>
  <c r="BG24" s="1"/>
  <c r="BD24"/>
  <c r="BI24" s="1"/>
  <c r="AB35"/>
  <c r="BC25"/>
  <c r="BH25" s="1"/>
  <c r="AM28"/>
  <c r="AS27"/>
  <c r="AT27" s="1"/>
  <c r="BF27" s="1"/>
  <c r="T34"/>
  <c r="W33"/>
  <c r="BA24"/>
  <c r="AW30"/>
  <c r="AF31"/>
  <c r="AR30"/>
  <c r="AC26"/>
  <c r="AD26" s="1"/>
  <c r="AU26"/>
  <c r="AV26"/>
  <c r="AY26" s="1"/>
  <c r="BB26"/>
  <c r="AX25"/>
  <c r="AZ25" s="1"/>
  <c r="AL28"/>
  <c r="AN25"/>
  <c r="J9" i="5"/>
  <c r="I9"/>
  <c r="J11"/>
  <c r="I11"/>
  <c r="J13"/>
  <c r="I13"/>
  <c r="J14"/>
  <c r="I14"/>
  <c r="I10"/>
  <c r="J10"/>
  <c r="I12"/>
  <c r="J12"/>
  <c r="J8"/>
  <c r="I8"/>
  <c r="L27" i="7"/>
  <c r="L15"/>
  <c r="M15" s="1"/>
  <c r="L23"/>
  <c r="M23" s="1"/>
  <c r="L17"/>
  <c r="M17" s="1"/>
  <c r="L25"/>
  <c r="L21"/>
  <c r="M21" s="1"/>
  <c r="L19"/>
  <c r="M19" s="1"/>
  <c r="L24"/>
  <c r="L22"/>
  <c r="M22" s="1"/>
  <c r="L18"/>
  <c r="M18" s="1"/>
  <c r="L26"/>
  <c r="L20"/>
  <c r="M20" s="1"/>
  <c r="L16"/>
  <c r="M16" s="1"/>
  <c r="BC26" i="2" l="1"/>
  <c r="BH26" s="1"/>
  <c r="AQ25"/>
  <c r="BG25" s="1"/>
  <c r="BD25"/>
  <c r="BI25" s="1"/>
  <c r="AB36"/>
  <c r="AM29"/>
  <c r="AS28"/>
  <c r="AT28" s="1"/>
  <c r="BF28" s="1"/>
  <c r="T35"/>
  <c r="W34"/>
  <c r="AR31"/>
  <c r="AW31"/>
  <c r="AF32"/>
  <c r="BA25"/>
  <c r="AX26"/>
  <c r="AZ26" s="1"/>
  <c r="AC27"/>
  <c r="AD27" s="1"/>
  <c r="AU27"/>
  <c r="AV27"/>
  <c r="AY27" s="1"/>
  <c r="BB27"/>
  <c r="AL29"/>
  <c r="AN26"/>
  <c r="L8" i="5"/>
  <c r="M8" s="1"/>
  <c r="L13"/>
  <c r="M13" s="1"/>
  <c r="L11"/>
  <c r="M11" s="1"/>
  <c r="L9"/>
  <c r="M9" s="1"/>
  <c r="L12"/>
  <c r="M12" s="1"/>
  <c r="L10"/>
  <c r="M10" s="1"/>
  <c r="L14"/>
  <c r="M14" s="1"/>
  <c r="BC27" i="2" l="1"/>
  <c r="BH27" s="1"/>
  <c r="BA26"/>
  <c r="BD26"/>
  <c r="BI26" s="1"/>
  <c r="AB37"/>
  <c r="AM30"/>
  <c r="AS29"/>
  <c r="AT29" s="1"/>
  <c r="BF29" s="1"/>
  <c r="T36"/>
  <c r="W35"/>
  <c r="AQ26"/>
  <c r="BG26" s="1"/>
  <c r="AR32"/>
  <c r="AF33"/>
  <c r="AW32"/>
  <c r="AX27"/>
  <c r="AZ27" s="1"/>
  <c r="AC28"/>
  <c r="AD28" s="1"/>
  <c r="AL30"/>
  <c r="BB28"/>
  <c r="AV28"/>
  <c r="AY28" s="1"/>
  <c r="AU28"/>
  <c r="AN27"/>
  <c r="M28" i="5"/>
  <c r="H3" s="1"/>
  <c r="N28" s="1"/>
  <c r="AQ27" i="2" l="1"/>
  <c r="BG27" s="1"/>
  <c r="BD27"/>
  <c r="BI27" s="1"/>
  <c r="AB38"/>
  <c r="BC28"/>
  <c r="BH28" s="1"/>
  <c r="AM31"/>
  <c r="AS30"/>
  <c r="AT30" s="1"/>
  <c r="BF30" s="1"/>
  <c r="T37"/>
  <c r="W36"/>
  <c r="BA27"/>
  <c r="AW33"/>
  <c r="AF34"/>
  <c r="AR33"/>
  <c r="AC29"/>
  <c r="AD29" s="1"/>
  <c r="AL31"/>
  <c r="AX28"/>
  <c r="AZ28" s="1"/>
  <c r="AU29"/>
  <c r="AV29"/>
  <c r="AY29" s="1"/>
  <c r="BB29"/>
  <c r="AN28"/>
  <c r="H4" i="5"/>
  <c r="O28"/>
  <c r="P28" s="1"/>
  <c r="K3" i="7" s="1"/>
  <c r="K4" s="1"/>
  <c r="D28" i="5"/>
  <c r="BA28" i="2" l="1"/>
  <c r="BD28"/>
  <c r="BI28" s="1"/>
  <c r="AB39"/>
  <c r="BC29"/>
  <c r="BH29" s="1"/>
  <c r="AM32"/>
  <c r="AS31"/>
  <c r="AT31" s="1"/>
  <c r="BF31" s="1"/>
  <c r="T38"/>
  <c r="W37"/>
  <c r="AR34"/>
  <c r="AW34"/>
  <c r="AF35"/>
  <c r="AQ28"/>
  <c r="BG28" s="1"/>
  <c r="AC30"/>
  <c r="AD30" s="1"/>
  <c r="AX29"/>
  <c r="AZ29" s="1"/>
  <c r="AV30"/>
  <c r="AY30" s="1"/>
  <c r="BB30"/>
  <c r="AU30"/>
  <c r="AL32"/>
  <c r="AN29"/>
  <c r="G27" i="7"/>
  <c r="G25"/>
  <c r="G23"/>
  <c r="G21"/>
  <c r="G19"/>
  <c r="G17"/>
  <c r="G15"/>
  <c r="G13"/>
  <c r="H13" s="1"/>
  <c r="G11"/>
  <c r="H11" s="1"/>
  <c r="G9"/>
  <c r="H9" s="1"/>
  <c r="G26"/>
  <c r="G24"/>
  <c r="G22"/>
  <c r="G20"/>
  <c r="G18"/>
  <c r="G16"/>
  <c r="G14"/>
  <c r="H14" s="1"/>
  <c r="G12"/>
  <c r="H12" s="1"/>
  <c r="G10"/>
  <c r="H10" s="1"/>
  <c r="G8"/>
  <c r="H8" s="1"/>
  <c r="I15" i="8"/>
  <c r="J15"/>
  <c r="I19"/>
  <c r="J19"/>
  <c r="J20"/>
  <c r="I20"/>
  <c r="J26"/>
  <c r="I26"/>
  <c r="I21"/>
  <c r="J21"/>
  <c r="J22"/>
  <c r="I22"/>
  <c r="I25"/>
  <c r="J25"/>
  <c r="I23"/>
  <c r="J23"/>
  <c r="J24"/>
  <c r="I24"/>
  <c r="J16"/>
  <c r="I16"/>
  <c r="I27"/>
  <c r="J27"/>
  <c r="I17"/>
  <c r="J17"/>
  <c r="J18"/>
  <c r="I18"/>
  <c r="BC30" i="2" l="1"/>
  <c r="BH30" s="1"/>
  <c r="AQ29"/>
  <c r="BG29" s="1"/>
  <c r="BD29"/>
  <c r="BI29" s="1"/>
  <c r="AB40"/>
  <c r="AM33"/>
  <c r="AS32"/>
  <c r="AT32" s="1"/>
  <c r="BF32" s="1"/>
  <c r="T39"/>
  <c r="W38"/>
  <c r="BA29"/>
  <c r="AF36"/>
  <c r="AW35"/>
  <c r="AR35"/>
  <c r="AX30"/>
  <c r="AZ30" s="1"/>
  <c r="AL33"/>
  <c r="AU31"/>
  <c r="AV31"/>
  <c r="AY31" s="1"/>
  <c r="BB31"/>
  <c r="AC31"/>
  <c r="AD31" s="1"/>
  <c r="AN30"/>
  <c r="I10" i="7"/>
  <c r="J10"/>
  <c r="J9"/>
  <c r="I9"/>
  <c r="I14"/>
  <c r="J14"/>
  <c r="I8"/>
  <c r="J8"/>
  <c r="J13"/>
  <c r="I13"/>
  <c r="I12"/>
  <c r="J12"/>
  <c r="I11"/>
  <c r="J11"/>
  <c r="L18" i="8"/>
  <c r="M18" s="1"/>
  <c r="L16"/>
  <c r="M16" s="1"/>
  <c r="L24"/>
  <c r="L22"/>
  <c r="M22" s="1"/>
  <c r="L26"/>
  <c r="L17"/>
  <c r="M17" s="1"/>
  <c r="L27"/>
  <c r="L23"/>
  <c r="M23" s="1"/>
  <c r="L25"/>
  <c r="L21"/>
  <c r="M21" s="1"/>
  <c r="L19"/>
  <c r="M19" s="1"/>
  <c r="L15"/>
  <c r="M15" s="1"/>
  <c r="L20"/>
  <c r="M20" s="1"/>
  <c r="BC31" i="2" l="1"/>
  <c r="BH31" s="1"/>
  <c r="AQ30"/>
  <c r="BG30" s="1"/>
  <c r="BD30"/>
  <c r="BI30" s="1"/>
  <c r="AB41"/>
  <c r="AM34"/>
  <c r="AS33"/>
  <c r="AT33" s="1"/>
  <c r="BF33" s="1"/>
  <c r="T40"/>
  <c r="W39"/>
  <c r="AX31"/>
  <c r="AZ31" s="1"/>
  <c r="BA30"/>
  <c r="AR36"/>
  <c r="AF37"/>
  <c r="AW36"/>
  <c r="AC32"/>
  <c r="AD32" s="1"/>
  <c r="BB32"/>
  <c r="AU32"/>
  <c r="AV32"/>
  <c r="AY32" s="1"/>
  <c r="AL34"/>
  <c r="AN31"/>
  <c r="L11" i="7"/>
  <c r="M11" s="1"/>
  <c r="L12"/>
  <c r="M12" s="1"/>
  <c r="L8"/>
  <c r="M8" s="1"/>
  <c r="L10"/>
  <c r="M10" s="1"/>
  <c r="L9"/>
  <c r="M9" s="1"/>
  <c r="L14"/>
  <c r="M14" s="1"/>
  <c r="L13"/>
  <c r="M13" s="1"/>
  <c r="AQ31" i="2" l="1"/>
  <c r="BG31" s="1"/>
  <c r="BD31"/>
  <c r="BI31" s="1"/>
  <c r="AB42"/>
  <c r="BC32"/>
  <c r="BH32" s="1"/>
  <c r="AM35"/>
  <c r="AS34"/>
  <c r="AT34" s="1"/>
  <c r="BF34" s="1"/>
  <c r="T41"/>
  <c r="W40"/>
  <c r="BA31"/>
  <c r="AR37"/>
  <c r="AW37"/>
  <c r="AF38"/>
  <c r="AL35"/>
  <c r="AX32"/>
  <c r="AZ32" s="1"/>
  <c r="AU33"/>
  <c r="BB33"/>
  <c r="AV33"/>
  <c r="AY33" s="1"/>
  <c r="AC33"/>
  <c r="AD33" s="1"/>
  <c r="AN32"/>
  <c r="M28" i="7"/>
  <c r="H3" s="1"/>
  <c r="H4" s="1"/>
  <c r="AQ32" i="2" l="1"/>
  <c r="BG32" s="1"/>
  <c r="BD32"/>
  <c r="BI32" s="1"/>
  <c r="AB43"/>
  <c r="BC33"/>
  <c r="BH33" s="1"/>
  <c r="AM36"/>
  <c r="AS35"/>
  <c r="AT35" s="1"/>
  <c r="BF35" s="1"/>
  <c r="T42"/>
  <c r="W41"/>
  <c r="BA32"/>
  <c r="AF39"/>
  <c r="AR38"/>
  <c r="AW38"/>
  <c r="AX33"/>
  <c r="AZ33" s="1"/>
  <c r="AL36"/>
  <c r="AU34"/>
  <c r="BB34"/>
  <c r="AV34"/>
  <c r="AY34" s="1"/>
  <c r="AC34"/>
  <c r="AD34" s="1"/>
  <c r="AN33"/>
  <c r="N28" i="7"/>
  <c r="D28" s="1"/>
  <c r="AQ33" i="2" l="1"/>
  <c r="BG33" s="1"/>
  <c r="BD33"/>
  <c r="BI33" s="1"/>
  <c r="AB44"/>
  <c r="BC34"/>
  <c r="BH34" s="1"/>
  <c r="AM37"/>
  <c r="AS36"/>
  <c r="AT36" s="1"/>
  <c r="BF36" s="1"/>
  <c r="T43"/>
  <c r="W42"/>
  <c r="BA33"/>
  <c r="AW39"/>
  <c r="AF40"/>
  <c r="AR39"/>
  <c r="AV35"/>
  <c r="AY35" s="1"/>
  <c r="AU35"/>
  <c r="BB35"/>
  <c r="AL37"/>
  <c r="AC35"/>
  <c r="AD35" s="1"/>
  <c r="AX34"/>
  <c r="AZ34" s="1"/>
  <c r="AN34"/>
  <c r="O28" i="7"/>
  <c r="P28" s="1"/>
  <c r="K3" i="8" s="1"/>
  <c r="K4" s="1"/>
  <c r="I19" i="9"/>
  <c r="J19"/>
  <c r="I27"/>
  <c r="J27"/>
  <c r="J16"/>
  <c r="I16"/>
  <c r="J22"/>
  <c r="I22"/>
  <c r="I17"/>
  <c r="J17"/>
  <c r="I23"/>
  <c r="J23"/>
  <c r="J24"/>
  <c r="I24"/>
  <c r="I25"/>
  <c r="J25"/>
  <c r="J18"/>
  <c r="I18"/>
  <c r="J20"/>
  <c r="I20"/>
  <c r="J26"/>
  <c r="I26"/>
  <c r="I21"/>
  <c r="J21"/>
  <c r="I15"/>
  <c r="J15"/>
  <c r="AQ34" i="2" l="1"/>
  <c r="BG34" s="1"/>
  <c r="BD34"/>
  <c r="BI34" s="1"/>
  <c r="AB45"/>
  <c r="BC35"/>
  <c r="BH35" s="1"/>
  <c r="AM38"/>
  <c r="AS37"/>
  <c r="AT37" s="1"/>
  <c r="BF37" s="1"/>
  <c r="T44"/>
  <c r="W43"/>
  <c r="BA34"/>
  <c r="AF41"/>
  <c r="AR40"/>
  <c r="AW40"/>
  <c r="AU36"/>
  <c r="AV36"/>
  <c r="AY36" s="1"/>
  <c r="BB36"/>
  <c r="AC36"/>
  <c r="AD36" s="1"/>
  <c r="AX35"/>
  <c r="AZ35" s="1"/>
  <c r="AL38"/>
  <c r="AN35"/>
  <c r="G27" i="8"/>
  <c r="G23"/>
  <c r="G19"/>
  <c r="G15"/>
  <c r="G11"/>
  <c r="G24"/>
  <c r="G20"/>
  <c r="G16"/>
  <c r="G12"/>
  <c r="H12" s="1"/>
  <c r="G8"/>
  <c r="H8" s="1"/>
  <c r="I8" s="1"/>
  <c r="G25"/>
  <c r="G21"/>
  <c r="G17"/>
  <c r="G13"/>
  <c r="H13" s="1"/>
  <c r="J13" s="1"/>
  <c r="G9"/>
  <c r="H9" s="1"/>
  <c r="I9" s="1"/>
  <c r="G26"/>
  <c r="G22"/>
  <c r="G18"/>
  <c r="G14"/>
  <c r="H14" s="1"/>
  <c r="I14" s="1"/>
  <c r="G10"/>
  <c r="H10" s="1"/>
  <c r="H11"/>
  <c r="J11" s="1"/>
  <c r="L15" i="9"/>
  <c r="M15" s="1"/>
  <c r="L21"/>
  <c r="M21" s="1"/>
  <c r="L25"/>
  <c r="L23"/>
  <c r="M23" s="1"/>
  <c r="L17"/>
  <c r="M17" s="1"/>
  <c r="L27"/>
  <c r="L19"/>
  <c r="M19" s="1"/>
  <c r="L26"/>
  <c r="L20"/>
  <c r="M20" s="1"/>
  <c r="L18"/>
  <c r="M18" s="1"/>
  <c r="L24"/>
  <c r="L22"/>
  <c r="M22" s="1"/>
  <c r="L16"/>
  <c r="M16" s="1"/>
  <c r="AQ35" i="2" l="1"/>
  <c r="BG35" s="1"/>
  <c r="BD35"/>
  <c r="BI35" s="1"/>
  <c r="AB46"/>
  <c r="BC36"/>
  <c r="BH36" s="1"/>
  <c r="AM39"/>
  <c r="AS38"/>
  <c r="T45"/>
  <c r="W44"/>
  <c r="BA35"/>
  <c r="AX36"/>
  <c r="AZ36" s="1"/>
  <c r="AW41"/>
  <c r="AF42"/>
  <c r="AR41"/>
  <c r="BB37"/>
  <c r="AU37"/>
  <c r="AV37"/>
  <c r="AY37" s="1"/>
  <c r="AL39"/>
  <c r="AT38"/>
  <c r="BF38" s="1"/>
  <c r="AC37"/>
  <c r="AD37" s="1"/>
  <c r="AN36"/>
  <c r="J12" i="8"/>
  <c r="I12"/>
  <c r="I11"/>
  <c r="L11" s="1"/>
  <c r="M11" s="1"/>
  <c r="I10"/>
  <c r="J10"/>
  <c r="J9"/>
  <c r="L9" s="1"/>
  <c r="M9" s="1"/>
  <c r="I13"/>
  <c r="L13" s="1"/>
  <c r="M13" s="1"/>
  <c r="J14"/>
  <c r="L14" s="1"/>
  <c r="M14" s="1"/>
  <c r="J8"/>
  <c r="L8" s="1"/>
  <c r="M8" s="1"/>
  <c r="BC37" i="2" l="1"/>
  <c r="BH37" s="1"/>
  <c r="AQ36"/>
  <c r="BG36" s="1"/>
  <c r="BD36"/>
  <c r="BI36" s="1"/>
  <c r="AB47"/>
  <c r="AM40"/>
  <c r="AS39"/>
  <c r="AT39" s="1"/>
  <c r="BF39" s="1"/>
  <c r="T46"/>
  <c r="W45"/>
  <c r="BA36"/>
  <c r="AW42"/>
  <c r="AR42"/>
  <c r="AF43"/>
  <c r="AX37"/>
  <c r="AZ37" s="1"/>
  <c r="BB38"/>
  <c r="AV38"/>
  <c r="AY38" s="1"/>
  <c r="AU38"/>
  <c r="L12" i="8"/>
  <c r="M12" s="1"/>
  <c r="AC38" i="2"/>
  <c r="AD38" s="1"/>
  <c r="AL40"/>
  <c r="AN37"/>
  <c r="L10" i="8"/>
  <c r="M10" s="1"/>
  <c r="BA37" i="2" l="1"/>
  <c r="BD37"/>
  <c r="BI37" s="1"/>
  <c r="AB48"/>
  <c r="AQ37"/>
  <c r="BG37" s="1"/>
  <c r="BC38"/>
  <c r="BH38" s="1"/>
  <c r="AM41"/>
  <c r="AS40"/>
  <c r="AT40" s="1"/>
  <c r="BF40" s="1"/>
  <c r="M28" i="8"/>
  <c r="H3" s="1"/>
  <c r="H4" s="1"/>
  <c r="T47" i="2"/>
  <c r="W46"/>
  <c r="AF44"/>
  <c r="AR43"/>
  <c r="AW43"/>
  <c r="AL41"/>
  <c r="AC39"/>
  <c r="AD39" s="1"/>
  <c r="AV39"/>
  <c r="AY39" s="1"/>
  <c r="AU39"/>
  <c r="BB39"/>
  <c r="AX38"/>
  <c r="AZ38" s="1"/>
  <c r="AN38"/>
  <c r="AQ38" l="1"/>
  <c r="BG38" s="1"/>
  <c r="BD38"/>
  <c r="BI38" s="1"/>
  <c r="AB49"/>
  <c r="BC39"/>
  <c r="BH39" s="1"/>
  <c r="AM42"/>
  <c r="AS41"/>
  <c r="AT41" s="1"/>
  <c r="BF41" s="1"/>
  <c r="N28" i="8"/>
  <c r="O28" s="1"/>
  <c r="P28" s="1"/>
  <c r="K3" i="9" s="1"/>
  <c r="K4" s="1"/>
  <c r="G14" s="1"/>
  <c r="H14" s="1"/>
  <c r="I14" s="1"/>
  <c r="T48" i="2"/>
  <c r="W47"/>
  <c r="BA38"/>
  <c r="AX39"/>
  <c r="AZ39" s="1"/>
  <c r="AF45"/>
  <c r="AW44"/>
  <c r="AR44"/>
  <c r="AL42"/>
  <c r="AC40"/>
  <c r="AD40" s="1"/>
  <c r="AU40"/>
  <c r="BB40"/>
  <c r="AV40"/>
  <c r="AY40" s="1"/>
  <c r="AN39"/>
  <c r="I22" i="10"/>
  <c r="J22"/>
  <c r="I27"/>
  <c r="J27"/>
  <c r="I18"/>
  <c r="J18"/>
  <c r="J19"/>
  <c r="I19"/>
  <c r="J25"/>
  <c r="I25"/>
  <c r="J16"/>
  <c r="I16"/>
  <c r="J17"/>
  <c r="I17"/>
  <c r="I26"/>
  <c r="J26"/>
  <c r="I24"/>
  <c r="J24"/>
  <c r="J21"/>
  <c r="I21"/>
  <c r="I15"/>
  <c r="J15"/>
  <c r="I20"/>
  <c r="J20"/>
  <c r="I23"/>
  <c r="J23"/>
  <c r="AQ39" i="2" l="1"/>
  <c r="BG39" s="1"/>
  <c r="BD39"/>
  <c r="BI39" s="1"/>
  <c r="BC40"/>
  <c r="BH40" s="1"/>
  <c r="AB50"/>
  <c r="G26" i="9"/>
  <c r="AM43" i="2"/>
  <c r="AS42"/>
  <c r="D28" i="8"/>
  <c r="G10" i="9"/>
  <c r="H10" s="1"/>
  <c r="I10" s="1"/>
  <c r="G15"/>
  <c r="G21"/>
  <c r="G16"/>
  <c r="G17"/>
  <c r="G12"/>
  <c r="H12" s="1"/>
  <c r="J12" s="1"/>
  <c r="G11"/>
  <c r="H11" s="1"/>
  <c r="I11" s="1"/>
  <c r="G27"/>
  <c r="G22"/>
  <c r="G13"/>
  <c r="H13" s="1"/>
  <c r="J13" s="1"/>
  <c r="G8"/>
  <c r="H8" s="1"/>
  <c r="I8" s="1"/>
  <c r="G24"/>
  <c r="G23"/>
  <c r="G18"/>
  <c r="G9"/>
  <c r="H9" s="1"/>
  <c r="I9" s="1"/>
  <c r="G25"/>
  <c r="G20"/>
  <c r="G19"/>
  <c r="T49" i="2"/>
  <c r="W48"/>
  <c r="BA39"/>
  <c r="AR45"/>
  <c r="AW45"/>
  <c r="AF46"/>
  <c r="AX40"/>
  <c r="AZ40" s="1"/>
  <c r="AL43"/>
  <c r="AT42"/>
  <c r="BF42" s="1"/>
  <c r="AU41"/>
  <c r="AV41"/>
  <c r="AY41" s="1"/>
  <c r="BB41"/>
  <c r="AC41"/>
  <c r="AD41" s="1"/>
  <c r="AN40"/>
  <c r="J14" i="9"/>
  <c r="L14" s="1"/>
  <c r="M14" s="1"/>
  <c r="L21" i="10"/>
  <c r="M21" s="1"/>
  <c r="L17"/>
  <c r="M17" s="1"/>
  <c r="L16"/>
  <c r="M16" s="1"/>
  <c r="L25"/>
  <c r="L19"/>
  <c r="M19" s="1"/>
  <c r="L23"/>
  <c r="M23" s="1"/>
  <c r="L20"/>
  <c r="M20" s="1"/>
  <c r="L15"/>
  <c r="M15" s="1"/>
  <c r="L24"/>
  <c r="L26"/>
  <c r="L18"/>
  <c r="M18" s="1"/>
  <c r="L27"/>
  <c r="L22"/>
  <c r="M22" s="1"/>
  <c r="J10" i="9" l="1"/>
  <c r="L10" s="1"/>
  <c r="M10" s="1"/>
  <c r="I13"/>
  <c r="L13" s="1"/>
  <c r="M13" s="1"/>
  <c r="BA40" i="2"/>
  <c r="BD40"/>
  <c r="BI40" s="1"/>
  <c r="J11" i="9"/>
  <c r="L11" s="1"/>
  <c r="M11" s="1"/>
  <c r="I12"/>
  <c r="L12" s="1"/>
  <c r="M12" s="1"/>
  <c r="AB51" i="2"/>
  <c r="BC41"/>
  <c r="BH41" s="1"/>
  <c r="AM44"/>
  <c r="AS43"/>
  <c r="AT43" s="1"/>
  <c r="BF43" s="1"/>
  <c r="AQ40"/>
  <c r="BG40" s="1"/>
  <c r="J8" i="9"/>
  <c r="L8" s="1"/>
  <c r="M8" s="1"/>
  <c r="J9"/>
  <c r="L9" s="1"/>
  <c r="M9" s="1"/>
  <c r="T50" i="2"/>
  <c r="W49"/>
  <c r="AW46"/>
  <c r="AF47"/>
  <c r="AR46"/>
  <c r="AL44"/>
  <c r="AC42"/>
  <c r="AD42" s="1"/>
  <c r="AU42"/>
  <c r="BB42"/>
  <c r="AV42"/>
  <c r="AY42" s="1"/>
  <c r="AX41"/>
  <c r="AZ41" s="1"/>
  <c r="AN41"/>
  <c r="AQ41" l="1"/>
  <c r="BG41" s="1"/>
  <c r="BD41"/>
  <c r="BI41" s="1"/>
  <c r="AB52"/>
  <c r="BC42"/>
  <c r="BH42" s="1"/>
  <c r="AM45"/>
  <c r="AS44"/>
  <c r="AT44" s="1"/>
  <c r="BF44" s="1"/>
  <c r="T51"/>
  <c r="W50"/>
  <c r="AF48"/>
  <c r="AR47"/>
  <c r="AW47"/>
  <c r="BA41"/>
  <c r="AL45"/>
  <c r="AC43"/>
  <c r="AD43" s="1"/>
  <c r="AV43"/>
  <c r="AY43" s="1"/>
  <c r="AU43"/>
  <c r="BB43"/>
  <c r="AX42"/>
  <c r="AZ42" s="1"/>
  <c r="AN42"/>
  <c r="M28" i="9"/>
  <c r="H3" s="1"/>
  <c r="H4" s="1"/>
  <c r="AQ42" i="2" l="1"/>
  <c r="BG42" s="1"/>
  <c r="BD42"/>
  <c r="BI42" s="1"/>
  <c r="BC43"/>
  <c r="BH43" s="1"/>
  <c r="AB53"/>
  <c r="AM46"/>
  <c r="AS45"/>
  <c r="AT45" s="1"/>
  <c r="BF45" s="1"/>
  <c r="T52"/>
  <c r="W51"/>
  <c r="AF49"/>
  <c r="AR48"/>
  <c r="AW48"/>
  <c r="BA42"/>
  <c r="AX43"/>
  <c r="AZ43" s="1"/>
  <c r="AL46"/>
  <c r="AU44"/>
  <c r="AV44"/>
  <c r="AY44" s="1"/>
  <c r="BB44"/>
  <c r="BC44" s="1"/>
  <c r="BH44" s="1"/>
  <c r="AC44"/>
  <c r="AD44" s="1"/>
  <c r="AN43"/>
  <c r="N28" i="9"/>
  <c r="D28" s="1"/>
  <c r="BA43" i="2" l="1"/>
  <c r="BD43"/>
  <c r="BI43" s="1"/>
  <c r="AB54"/>
  <c r="AQ43"/>
  <c r="BG43" s="1"/>
  <c r="AX44"/>
  <c r="AZ44" s="1"/>
  <c r="AM47"/>
  <c r="AS46"/>
  <c r="AT46" s="1"/>
  <c r="BF46" s="1"/>
  <c r="T53"/>
  <c r="W52"/>
  <c r="AF50"/>
  <c r="AR49"/>
  <c r="AW49"/>
  <c r="AC45"/>
  <c r="AD45" s="1"/>
  <c r="AU45"/>
  <c r="AV45"/>
  <c r="AY45" s="1"/>
  <c r="BB45"/>
  <c r="AL47"/>
  <c r="AN44"/>
  <c r="O28" i="9"/>
  <c r="P28" s="1"/>
  <c r="K3" i="10" s="1"/>
  <c r="K4" s="1"/>
  <c r="G17" s="1"/>
  <c r="I19" i="11"/>
  <c r="J19"/>
  <c r="J16"/>
  <c r="I16"/>
  <c r="J23"/>
  <c r="I23"/>
  <c r="I18"/>
  <c r="J18"/>
  <c r="I27"/>
  <c r="J27"/>
  <c r="J20"/>
  <c r="I20"/>
  <c r="I26"/>
  <c r="J26"/>
  <c r="J22"/>
  <c r="I22"/>
  <c r="J17"/>
  <c r="I17"/>
  <c r="I15"/>
  <c r="J15"/>
  <c r="I21"/>
  <c r="J21"/>
  <c r="I25"/>
  <c r="J25"/>
  <c r="I24"/>
  <c r="J24"/>
  <c r="AQ44" i="2" l="1"/>
  <c r="BG44" s="1"/>
  <c r="BD44"/>
  <c r="BI44" s="1"/>
  <c r="BC45"/>
  <c r="BH45" s="1"/>
  <c r="AB55"/>
  <c r="BA44"/>
  <c r="AM48"/>
  <c r="AS47"/>
  <c r="AT47" s="1"/>
  <c r="BF47" s="1"/>
  <c r="T54"/>
  <c r="W53"/>
  <c r="AR50"/>
  <c r="AW50"/>
  <c r="AF51"/>
  <c r="AX45"/>
  <c r="AZ45" s="1"/>
  <c r="AC46"/>
  <c r="AD46" s="1"/>
  <c r="AL48"/>
  <c r="AU46"/>
  <c r="BB46"/>
  <c r="AV46"/>
  <c r="AY46" s="1"/>
  <c r="AN45"/>
  <c r="G23" i="10"/>
  <c r="G20"/>
  <c r="G19"/>
  <c r="G14"/>
  <c r="H14" s="1"/>
  <c r="I14" s="1"/>
  <c r="G9"/>
  <c r="H9" s="1"/>
  <c r="J9" s="1"/>
  <c r="G25"/>
  <c r="G16"/>
  <c r="G15"/>
  <c r="G10"/>
  <c r="H10" s="1"/>
  <c r="J10" s="1"/>
  <c r="G26"/>
  <c r="G21"/>
  <c r="G8"/>
  <c r="H8" s="1"/>
  <c r="I8" s="1"/>
  <c r="G24"/>
  <c r="G18"/>
  <c r="G13"/>
  <c r="H13" s="1"/>
  <c r="J13" s="1"/>
  <c r="G12"/>
  <c r="H12" s="1"/>
  <c r="J12" s="1"/>
  <c r="G11"/>
  <c r="H11" s="1"/>
  <c r="I11" s="1"/>
  <c r="G27"/>
  <c r="G22"/>
  <c r="J14"/>
  <c r="L17" i="11"/>
  <c r="M17" s="1"/>
  <c r="L22"/>
  <c r="M22" s="1"/>
  <c r="L20"/>
  <c r="M20" s="1"/>
  <c r="L23"/>
  <c r="M23" s="1"/>
  <c r="L16"/>
  <c r="M16" s="1"/>
  <c r="L24"/>
  <c r="L25"/>
  <c r="L21"/>
  <c r="M21" s="1"/>
  <c r="L15"/>
  <c r="M15" s="1"/>
  <c r="L26"/>
  <c r="L27"/>
  <c r="L18"/>
  <c r="M18" s="1"/>
  <c r="L19"/>
  <c r="M19" s="1"/>
  <c r="AQ45" i="2" l="1"/>
  <c r="BG45" s="1"/>
  <c r="BD45"/>
  <c r="BI45" s="1"/>
  <c r="AB56"/>
  <c r="BC46"/>
  <c r="BH46" s="1"/>
  <c r="AM49"/>
  <c r="AS48"/>
  <c r="AT48" s="1"/>
  <c r="BF48" s="1"/>
  <c r="J8" i="10"/>
  <c r="L8" s="1"/>
  <c r="M8" s="1"/>
  <c r="T55" i="2"/>
  <c r="W54"/>
  <c r="BA45"/>
  <c r="I10" i="10"/>
  <c r="L10" s="1"/>
  <c r="M10" s="1"/>
  <c r="AF52" i="2"/>
  <c r="AR51"/>
  <c r="AW51"/>
  <c r="I12" i="10"/>
  <c r="L12" s="1"/>
  <c r="M12" s="1"/>
  <c r="AL49" i="2"/>
  <c r="AC47"/>
  <c r="AD47" s="1"/>
  <c r="AU47"/>
  <c r="BB47"/>
  <c r="AV47"/>
  <c r="AY47" s="1"/>
  <c r="I13" i="10"/>
  <c r="L13" s="1"/>
  <c r="M13" s="1"/>
  <c r="AX46" i="2"/>
  <c r="AZ46" s="1"/>
  <c r="AN46"/>
  <c r="J11" i="10"/>
  <c r="L11" s="1"/>
  <c r="M11" s="1"/>
  <c r="I9"/>
  <c r="L9" s="1"/>
  <c r="M9" s="1"/>
  <c r="L14"/>
  <c r="M14" s="1"/>
  <c r="AQ46" i="2" l="1"/>
  <c r="BG46" s="1"/>
  <c r="BD46"/>
  <c r="BI46" s="1"/>
  <c r="BC47"/>
  <c r="BH47" s="1"/>
  <c r="AB57"/>
  <c r="AM50"/>
  <c r="AS49"/>
  <c r="AT49" s="1"/>
  <c r="BF49" s="1"/>
  <c r="T56"/>
  <c r="W55"/>
  <c r="AF53"/>
  <c r="AR52"/>
  <c r="AW52"/>
  <c r="BA46"/>
  <c r="BB48"/>
  <c r="AV48"/>
  <c r="AY48" s="1"/>
  <c r="AU48"/>
  <c r="AC48"/>
  <c r="AD48" s="1"/>
  <c r="AL50"/>
  <c r="AX47"/>
  <c r="AZ47" s="1"/>
  <c r="AN47"/>
  <c r="M28" i="10"/>
  <c r="H3" s="1"/>
  <c r="H4" s="1"/>
  <c r="AQ47" i="2" l="1"/>
  <c r="BG47" s="1"/>
  <c r="BD47"/>
  <c r="BI47" s="1"/>
  <c r="AB58"/>
  <c r="BC48"/>
  <c r="BH48" s="1"/>
  <c r="AM51"/>
  <c r="AS50"/>
  <c r="AT50" s="1"/>
  <c r="BF50" s="1"/>
  <c r="T57"/>
  <c r="W56"/>
  <c r="AF54"/>
  <c r="AR53"/>
  <c r="AW53"/>
  <c r="BA47"/>
  <c r="AX48"/>
  <c r="AZ48" s="1"/>
  <c r="AC49"/>
  <c r="AD49" s="1"/>
  <c r="BB49"/>
  <c r="AU49"/>
  <c r="AV49"/>
  <c r="AY49" s="1"/>
  <c r="AL51"/>
  <c r="AN48"/>
  <c r="N28" i="10"/>
  <c r="O28" s="1"/>
  <c r="P28" s="1"/>
  <c r="K3" i="11" s="1"/>
  <c r="K4" s="1"/>
  <c r="AQ48" i="2" l="1"/>
  <c r="BG48" s="1"/>
  <c r="BD48"/>
  <c r="BI48" s="1"/>
  <c r="AB59"/>
  <c r="BC49"/>
  <c r="BH49" s="1"/>
  <c r="AM52"/>
  <c r="AS51"/>
  <c r="AT51" s="1"/>
  <c r="BF51" s="1"/>
  <c r="T58"/>
  <c r="W57"/>
  <c r="BA48"/>
  <c r="AW54"/>
  <c r="AF55"/>
  <c r="AR54"/>
  <c r="AC50"/>
  <c r="AD50" s="1"/>
  <c r="AL52"/>
  <c r="AU50"/>
  <c r="BB50"/>
  <c r="AV50"/>
  <c r="AY50" s="1"/>
  <c r="AX49"/>
  <c r="AZ49" s="1"/>
  <c r="AN49"/>
  <c r="G24" i="11"/>
  <c r="G20"/>
  <c r="G16"/>
  <c r="G12"/>
  <c r="H12" s="1"/>
  <c r="G8"/>
  <c r="H8" s="1"/>
  <c r="G25"/>
  <c r="G21"/>
  <c r="G17"/>
  <c r="G13"/>
  <c r="H13" s="1"/>
  <c r="G9"/>
  <c r="H9" s="1"/>
  <c r="G26"/>
  <c r="G22"/>
  <c r="G18"/>
  <c r="G14"/>
  <c r="H14" s="1"/>
  <c r="G10"/>
  <c r="H10" s="1"/>
  <c r="G27"/>
  <c r="G23"/>
  <c r="G19"/>
  <c r="G15"/>
  <c r="G11"/>
  <c r="H11" s="1"/>
  <c r="D28" i="10"/>
  <c r="AQ49" i="2" l="1"/>
  <c r="BG49" s="1"/>
  <c r="BD49"/>
  <c r="BI49" s="1"/>
  <c r="AB60"/>
  <c r="BC50"/>
  <c r="BH50" s="1"/>
  <c r="AM53"/>
  <c r="AS52"/>
  <c r="AT52" s="1"/>
  <c r="BF52" s="1"/>
  <c r="T59"/>
  <c r="W58"/>
  <c r="BA49"/>
  <c r="AR55"/>
  <c r="AF56"/>
  <c r="AW55"/>
  <c r="AU51"/>
  <c r="BB51"/>
  <c r="AV51"/>
  <c r="AY51" s="1"/>
  <c r="AL53"/>
  <c r="AC51"/>
  <c r="AD51" s="1"/>
  <c r="AX50"/>
  <c r="AZ50" s="1"/>
  <c r="AN50"/>
  <c r="I14" i="11"/>
  <c r="J14"/>
  <c r="J9"/>
  <c r="I9"/>
  <c r="I8"/>
  <c r="J8"/>
  <c r="J10"/>
  <c r="I10"/>
  <c r="J13"/>
  <c r="I13"/>
  <c r="J11"/>
  <c r="I11"/>
  <c r="I12"/>
  <c r="J12"/>
  <c r="AQ50" i="2" l="1"/>
  <c r="BG50" s="1"/>
  <c r="BD50"/>
  <c r="BI50" s="1"/>
  <c r="AB61"/>
  <c r="BC51"/>
  <c r="BH51" s="1"/>
  <c r="AM54"/>
  <c r="AS53"/>
  <c r="AT53" s="1"/>
  <c r="BF53" s="1"/>
  <c r="T60"/>
  <c r="W59"/>
  <c r="BA50"/>
  <c r="AF57"/>
  <c r="AR56"/>
  <c r="AW56"/>
  <c r="AX51"/>
  <c r="AZ51" s="1"/>
  <c r="AC52"/>
  <c r="AD52" s="1"/>
  <c r="AU52"/>
  <c r="AV52"/>
  <c r="AY52" s="1"/>
  <c r="BB52"/>
  <c r="AL54"/>
  <c r="AN51"/>
  <c r="L13" i="11"/>
  <c r="M13" s="1"/>
  <c r="L11"/>
  <c r="M11" s="1"/>
  <c r="L10"/>
  <c r="M10" s="1"/>
  <c r="L9"/>
  <c r="M9" s="1"/>
  <c r="L12"/>
  <c r="M12" s="1"/>
  <c r="L8"/>
  <c r="M8" s="1"/>
  <c r="L14"/>
  <c r="M14" s="1"/>
  <c r="AQ51" i="2" l="1"/>
  <c r="BG51" s="1"/>
  <c r="BD51"/>
  <c r="BI51" s="1"/>
  <c r="AB62"/>
  <c r="BC52"/>
  <c r="BH52" s="1"/>
  <c r="AM55"/>
  <c r="AS54"/>
  <c r="AT54" s="1"/>
  <c r="BF54" s="1"/>
  <c r="T61"/>
  <c r="W60"/>
  <c r="AX52"/>
  <c r="AZ52" s="1"/>
  <c r="AR57"/>
  <c r="AW57"/>
  <c r="AF58"/>
  <c r="BA51"/>
  <c r="AC53"/>
  <c r="AD53" s="1"/>
  <c r="AL55"/>
  <c r="AU53"/>
  <c r="AV53"/>
  <c r="AY53" s="1"/>
  <c r="BB53"/>
  <c r="BC53" s="1"/>
  <c r="BH53" s="1"/>
  <c r="AN52"/>
  <c r="M28" i="11"/>
  <c r="H3" s="1"/>
  <c r="N28" s="1"/>
  <c r="D28" s="1"/>
  <c r="AQ52" i="2" l="1"/>
  <c r="BG52" s="1"/>
  <c r="BD52"/>
  <c r="BI52" s="1"/>
  <c r="AB63"/>
  <c r="AM56"/>
  <c r="AS55"/>
  <c r="AT55" s="1"/>
  <c r="BF55" s="1"/>
  <c r="T62"/>
  <c r="W61"/>
  <c r="BA52"/>
  <c r="AW58"/>
  <c r="AF59"/>
  <c r="AR58"/>
  <c r="AX53"/>
  <c r="AZ53" s="1"/>
  <c r="AC54"/>
  <c r="AD54" s="1"/>
  <c r="AL56"/>
  <c r="BB54"/>
  <c r="AV54"/>
  <c r="AY54" s="1"/>
  <c r="AU54"/>
  <c r="AN53"/>
  <c r="H4" i="11"/>
  <c r="O28"/>
  <c r="P28" s="1"/>
  <c r="BA53" i="2" l="1"/>
  <c r="BD53"/>
  <c r="BI53" s="1"/>
  <c r="BC54"/>
  <c r="BH54" s="1"/>
  <c r="AB64"/>
  <c r="AM57"/>
  <c r="AS56"/>
  <c r="AT56" s="1"/>
  <c r="BF56" s="1"/>
  <c r="T63"/>
  <c r="W62"/>
  <c r="AQ53"/>
  <c r="BG53" s="1"/>
  <c r="AW59"/>
  <c r="AR59"/>
  <c r="AF60"/>
  <c r="AU55"/>
  <c r="BB55"/>
  <c r="AV55"/>
  <c r="AY55" s="1"/>
  <c r="AC55"/>
  <c r="AD55" s="1"/>
  <c r="AL57"/>
  <c r="AX54"/>
  <c r="AZ54" s="1"/>
  <c r="AN54"/>
  <c r="AQ54" l="1"/>
  <c r="BG54" s="1"/>
  <c r="BD54"/>
  <c r="BI54" s="1"/>
  <c r="AB65"/>
  <c r="BC55"/>
  <c r="BH55" s="1"/>
  <c r="AM58"/>
  <c r="AS57"/>
  <c r="AT57" s="1"/>
  <c r="BF57" s="1"/>
  <c r="T64"/>
  <c r="W63"/>
  <c r="BA54"/>
  <c r="AX55"/>
  <c r="AZ55" s="1"/>
  <c r="AW60"/>
  <c r="AR60"/>
  <c r="AF61"/>
  <c r="AU56"/>
  <c r="AV56"/>
  <c r="AY56" s="1"/>
  <c r="BB56"/>
  <c r="AL58"/>
  <c r="AC56"/>
  <c r="AD56" s="1"/>
  <c r="AN55"/>
  <c r="BA55" l="1"/>
  <c r="BD55"/>
  <c r="BI55" s="1"/>
  <c r="AB66"/>
  <c r="BC56"/>
  <c r="BH56" s="1"/>
  <c r="AM59"/>
  <c r="AS58"/>
  <c r="AT58" s="1"/>
  <c r="BF58" s="1"/>
  <c r="T65"/>
  <c r="W64"/>
  <c r="AQ55"/>
  <c r="BG55" s="1"/>
  <c r="AW61"/>
  <c r="AR61"/>
  <c r="AF62"/>
  <c r="AX56"/>
  <c r="AZ56" s="1"/>
  <c r="AC57"/>
  <c r="AD57" s="1"/>
  <c r="AL59"/>
  <c r="AU57"/>
  <c r="AV57"/>
  <c r="AY57" s="1"/>
  <c r="BB57"/>
  <c r="AN56"/>
  <c r="AQ56" l="1"/>
  <c r="BG56" s="1"/>
  <c r="BD56"/>
  <c r="BI56" s="1"/>
  <c r="AB67"/>
  <c r="BC57"/>
  <c r="BH57" s="1"/>
  <c r="AM60"/>
  <c r="AS59"/>
  <c r="AT59" s="1"/>
  <c r="BF59" s="1"/>
  <c r="T66"/>
  <c r="W65"/>
  <c r="BA56"/>
  <c r="AW62"/>
  <c r="AF63"/>
  <c r="AR62"/>
  <c r="AC58"/>
  <c r="AD58" s="1"/>
  <c r="AV58"/>
  <c r="AY58" s="1"/>
  <c r="AU58"/>
  <c r="BB58"/>
  <c r="AL60"/>
  <c r="AX57"/>
  <c r="AZ57" s="1"/>
  <c r="AN57"/>
  <c r="BA57" l="1"/>
  <c r="BD57"/>
  <c r="BI57" s="1"/>
  <c r="BC58"/>
  <c r="BH58" s="1"/>
  <c r="AB68"/>
  <c r="AM61"/>
  <c r="AS60"/>
  <c r="AT60" s="1"/>
  <c r="BF60" s="1"/>
  <c r="T67"/>
  <c r="W66"/>
  <c r="AQ57"/>
  <c r="BG57" s="1"/>
  <c r="AF64"/>
  <c r="AR63"/>
  <c r="AW63"/>
  <c r="AL61"/>
  <c r="AC59"/>
  <c r="AD59" s="1"/>
  <c r="AV59"/>
  <c r="AY59" s="1"/>
  <c r="AU59"/>
  <c r="BB59"/>
  <c r="BC59" s="1"/>
  <c r="BH59" s="1"/>
  <c r="AX58"/>
  <c r="AZ58" s="1"/>
  <c r="AN58"/>
  <c r="AQ58" l="1"/>
  <c r="BG58" s="1"/>
  <c r="BD58"/>
  <c r="BI58" s="1"/>
  <c r="AB69"/>
  <c r="AM62"/>
  <c r="AS61"/>
  <c r="AT61" s="1"/>
  <c r="BF61" s="1"/>
  <c r="T68"/>
  <c r="W67"/>
  <c r="BA58"/>
  <c r="AW64"/>
  <c r="AR64"/>
  <c r="AF65"/>
  <c r="AL62"/>
  <c r="BB60"/>
  <c r="AU60"/>
  <c r="AV60"/>
  <c r="AY60" s="1"/>
  <c r="AX59"/>
  <c r="AZ59" s="1"/>
  <c r="AC60"/>
  <c r="AD60" s="1"/>
  <c r="AN59"/>
  <c r="AQ59" l="1"/>
  <c r="BG59" s="1"/>
  <c r="BD59"/>
  <c r="BI59" s="1"/>
  <c r="AB70"/>
  <c r="BC60"/>
  <c r="BH60" s="1"/>
  <c r="AM63"/>
  <c r="AS62"/>
  <c r="AT62" s="1"/>
  <c r="BF62" s="1"/>
  <c r="T69"/>
  <c r="W68"/>
  <c r="AX60"/>
  <c r="AZ60" s="1"/>
  <c r="BA59"/>
  <c r="AF66"/>
  <c r="AR65"/>
  <c r="AW65"/>
  <c r="AL63"/>
  <c r="AC61"/>
  <c r="AD61" s="1"/>
  <c r="BB61"/>
  <c r="AU61"/>
  <c r="AV61"/>
  <c r="AY61" s="1"/>
  <c r="AN60"/>
  <c r="AQ60" l="1"/>
  <c r="BG60" s="1"/>
  <c r="BD60"/>
  <c r="BI60" s="1"/>
  <c r="AB71"/>
  <c r="BC61"/>
  <c r="BH61" s="1"/>
  <c r="AM64"/>
  <c r="AS63"/>
  <c r="AT63" s="1"/>
  <c r="BF63" s="1"/>
  <c r="T70"/>
  <c r="W69"/>
  <c r="BA60"/>
  <c r="AX61"/>
  <c r="AZ61" s="1"/>
  <c r="AF67"/>
  <c r="AR66"/>
  <c r="AW66"/>
  <c r="AU62"/>
  <c r="AV62"/>
  <c r="AY62" s="1"/>
  <c r="BB62"/>
  <c r="AC62"/>
  <c r="AD62" s="1"/>
  <c r="AL64"/>
  <c r="AN61"/>
  <c r="BA61" l="1"/>
  <c r="BD61"/>
  <c r="BI61" s="1"/>
  <c r="BC62"/>
  <c r="BH62" s="1"/>
  <c r="AB72"/>
  <c r="AM65"/>
  <c r="AS64"/>
  <c r="AT64" s="1"/>
  <c r="BF64" s="1"/>
  <c r="T71"/>
  <c r="W70"/>
  <c r="AQ61"/>
  <c r="BG61" s="1"/>
  <c r="AX62"/>
  <c r="AZ62" s="1"/>
  <c r="AR67"/>
  <c r="AF68"/>
  <c r="AW67"/>
  <c r="AU63"/>
  <c r="BB63"/>
  <c r="AV63"/>
  <c r="AY63" s="1"/>
  <c r="AL65"/>
  <c r="AC63"/>
  <c r="AD63" s="1"/>
  <c r="AN62"/>
  <c r="AQ62" l="1"/>
  <c r="BG62" s="1"/>
  <c r="BD62"/>
  <c r="BI62" s="1"/>
  <c r="AB73"/>
  <c r="BC63"/>
  <c r="BH63" s="1"/>
  <c r="AM66"/>
  <c r="AS65"/>
  <c r="AT65" s="1"/>
  <c r="BF65" s="1"/>
  <c r="T72"/>
  <c r="W71"/>
  <c r="BA62"/>
  <c r="AF69"/>
  <c r="AR68"/>
  <c r="AW68"/>
  <c r="AX63"/>
  <c r="AZ63" s="1"/>
  <c r="AV64"/>
  <c r="AY64" s="1"/>
  <c r="BB64"/>
  <c r="AU64"/>
  <c r="AC64"/>
  <c r="AD64" s="1"/>
  <c r="AL66"/>
  <c r="AN63"/>
  <c r="AQ63" l="1"/>
  <c r="BG63" s="1"/>
  <c r="BD63"/>
  <c r="BI63" s="1"/>
  <c r="AB74"/>
  <c r="BC64"/>
  <c r="BH64" s="1"/>
  <c r="AM67"/>
  <c r="AS66"/>
  <c r="AT66" s="1"/>
  <c r="BF66" s="1"/>
  <c r="T73"/>
  <c r="W72"/>
  <c r="AF70"/>
  <c r="AW69"/>
  <c r="AR69"/>
  <c r="BA63"/>
  <c r="AU65"/>
  <c r="AV65"/>
  <c r="AY65" s="1"/>
  <c r="BB65"/>
  <c r="AL67"/>
  <c r="AC65"/>
  <c r="AD65" s="1"/>
  <c r="AX64"/>
  <c r="AZ64" s="1"/>
  <c r="AN64"/>
  <c r="AQ64" l="1"/>
  <c r="BG64" s="1"/>
  <c r="BD64"/>
  <c r="BI64" s="1"/>
  <c r="AB75"/>
  <c r="BC65"/>
  <c r="BH65" s="1"/>
  <c r="AM68"/>
  <c r="AS67"/>
  <c r="AT67" s="1"/>
  <c r="BF67" s="1"/>
  <c r="T74"/>
  <c r="W73"/>
  <c r="BA64"/>
  <c r="AF71"/>
  <c r="AR70"/>
  <c r="AW70"/>
  <c r="AX65"/>
  <c r="AZ65" s="1"/>
  <c r="AC66"/>
  <c r="AD66" s="1"/>
  <c r="AV66"/>
  <c r="AY66" s="1"/>
  <c r="AU66"/>
  <c r="BB66"/>
  <c r="AL68"/>
  <c r="AN65"/>
  <c r="AQ65" l="1"/>
  <c r="BG65" s="1"/>
  <c r="BD65"/>
  <c r="BI65" s="1"/>
  <c r="AB76"/>
  <c r="BC66"/>
  <c r="BH66" s="1"/>
  <c r="AM69"/>
  <c r="AS68"/>
  <c r="AT68" s="1"/>
  <c r="BF68" s="1"/>
  <c r="T75"/>
  <c r="W74"/>
  <c r="BA65"/>
  <c r="AR71"/>
  <c r="AW71"/>
  <c r="AF72"/>
  <c r="AL69"/>
  <c r="AV67"/>
  <c r="AY67" s="1"/>
  <c r="BB67"/>
  <c r="AU67"/>
  <c r="AC67"/>
  <c r="AD67" s="1"/>
  <c r="AX66"/>
  <c r="AZ66" s="1"/>
  <c r="AN66"/>
  <c r="AQ66" l="1"/>
  <c r="BG66" s="1"/>
  <c r="BD66"/>
  <c r="BI66" s="1"/>
  <c r="AB77"/>
  <c r="BC67"/>
  <c r="BH67" s="1"/>
  <c r="AM70"/>
  <c r="AS69"/>
  <c r="AT69" s="1"/>
  <c r="BF69" s="1"/>
  <c r="T76"/>
  <c r="W75"/>
  <c r="BA66"/>
  <c r="AX67"/>
  <c r="AZ67" s="1"/>
  <c r="AW72"/>
  <c r="AF73"/>
  <c r="AR72"/>
  <c r="AV68"/>
  <c r="AY68" s="1"/>
  <c r="BB68"/>
  <c r="AU68"/>
  <c r="AL70"/>
  <c r="AC68"/>
  <c r="AD68" s="1"/>
  <c r="AN67"/>
  <c r="AQ67" l="1"/>
  <c r="BG67" s="1"/>
  <c r="BD67"/>
  <c r="BI67" s="1"/>
  <c r="AB78"/>
  <c r="BC68"/>
  <c r="BH68" s="1"/>
  <c r="AM71"/>
  <c r="AS70"/>
  <c r="AT70" s="1"/>
  <c r="BF70" s="1"/>
  <c r="T77"/>
  <c r="W76"/>
  <c r="BA67"/>
  <c r="AW73"/>
  <c r="AR73"/>
  <c r="AF74"/>
  <c r="AX68"/>
  <c r="AZ68" s="1"/>
  <c r="AL71"/>
  <c r="AC69"/>
  <c r="AD69" s="1"/>
  <c r="BB69"/>
  <c r="AU69"/>
  <c r="AV69"/>
  <c r="AY69" s="1"/>
  <c r="AN68"/>
  <c r="AQ68" l="1"/>
  <c r="BG68" s="1"/>
  <c r="BD68"/>
  <c r="BI68" s="1"/>
  <c r="AB79"/>
  <c r="BC69"/>
  <c r="BH69" s="1"/>
  <c r="AM72"/>
  <c r="AS71"/>
  <c r="AT71" s="1"/>
  <c r="BF71" s="1"/>
  <c r="T78"/>
  <c r="W77"/>
  <c r="BA68"/>
  <c r="AW74"/>
  <c r="AR74"/>
  <c r="AF75"/>
  <c r="AX69"/>
  <c r="AZ69" s="1"/>
  <c r="AL72"/>
  <c r="BB70"/>
  <c r="AU70"/>
  <c r="AV70"/>
  <c r="AY70" s="1"/>
  <c r="AC70"/>
  <c r="AD70" s="1"/>
  <c r="AN69"/>
  <c r="AQ69" l="1"/>
  <c r="BG69" s="1"/>
  <c r="BD69"/>
  <c r="BI69" s="1"/>
  <c r="AB80"/>
  <c r="BC70"/>
  <c r="BH70" s="1"/>
  <c r="AM73"/>
  <c r="AS72"/>
  <c r="AT72" s="1"/>
  <c r="BF72" s="1"/>
  <c r="T79"/>
  <c r="W78"/>
  <c r="BA69"/>
  <c r="AR75"/>
  <c r="AW75"/>
  <c r="AF76"/>
  <c r="AC71"/>
  <c r="AD71" s="1"/>
  <c r="AU71"/>
  <c r="AV71"/>
  <c r="AY71" s="1"/>
  <c r="BB71"/>
  <c r="AL73"/>
  <c r="AX70"/>
  <c r="AZ70" s="1"/>
  <c r="AN70"/>
  <c r="BC71" l="1"/>
  <c r="BH71" s="1"/>
  <c r="AQ70"/>
  <c r="BG70" s="1"/>
  <c r="BD70"/>
  <c r="BI70" s="1"/>
  <c r="AB81"/>
  <c r="AM74"/>
  <c r="AS73"/>
  <c r="AT73" s="1"/>
  <c r="BF73" s="1"/>
  <c r="T80"/>
  <c r="W79"/>
  <c r="BA70"/>
  <c r="AR76"/>
  <c r="AW76"/>
  <c r="AF77"/>
  <c r="AX71"/>
  <c r="AZ71" s="1"/>
  <c r="AC72"/>
  <c r="AD72" s="1"/>
  <c r="AL74"/>
  <c r="AU72"/>
  <c r="AV72"/>
  <c r="AY72" s="1"/>
  <c r="BB72"/>
  <c r="BC72" s="1"/>
  <c r="BH72" s="1"/>
  <c r="AN71"/>
  <c r="AQ71" l="1"/>
  <c r="BG71" s="1"/>
  <c r="BD71"/>
  <c r="BI71" s="1"/>
  <c r="AB82"/>
  <c r="AM75"/>
  <c r="AS74"/>
  <c r="AT74" s="1"/>
  <c r="BF74" s="1"/>
  <c r="T81"/>
  <c r="W80"/>
  <c r="BA71"/>
  <c r="AF78"/>
  <c r="AR77"/>
  <c r="AW77"/>
  <c r="AC73"/>
  <c r="AD73" s="1"/>
  <c r="BB73"/>
  <c r="AU73"/>
  <c r="AV73"/>
  <c r="AY73" s="1"/>
  <c r="AL75"/>
  <c r="AX72"/>
  <c r="AZ72" s="1"/>
  <c r="AN72"/>
  <c r="BA72" l="1"/>
  <c r="BD72"/>
  <c r="BI72" s="1"/>
  <c r="AB83"/>
  <c r="BC73"/>
  <c r="BH73" s="1"/>
  <c r="AM76"/>
  <c r="AS75"/>
  <c r="AT75" s="1"/>
  <c r="BF75" s="1"/>
  <c r="T82"/>
  <c r="W81"/>
  <c r="AQ72"/>
  <c r="BG72" s="1"/>
  <c r="AR78"/>
  <c r="AF79"/>
  <c r="AW78"/>
  <c r="AC74"/>
  <c r="AD74" s="1"/>
  <c r="AU74"/>
  <c r="AV74"/>
  <c r="AY74" s="1"/>
  <c r="BB74"/>
  <c r="AL76"/>
  <c r="AX73"/>
  <c r="AZ73" s="1"/>
  <c r="AN73"/>
  <c r="AQ73" l="1"/>
  <c r="BG73" s="1"/>
  <c r="BD73"/>
  <c r="BI73" s="1"/>
  <c r="BC74"/>
  <c r="BH74" s="1"/>
  <c r="AB84"/>
  <c r="AM77"/>
  <c r="AS76"/>
  <c r="T83"/>
  <c r="W82"/>
  <c r="BA73"/>
  <c r="AX74"/>
  <c r="AZ74" s="1"/>
  <c r="AW79"/>
  <c r="AF80"/>
  <c r="AR79"/>
  <c r="AU75"/>
  <c r="AV75"/>
  <c r="AY75" s="1"/>
  <c r="BB75"/>
  <c r="AL77"/>
  <c r="AT76"/>
  <c r="BF76" s="1"/>
  <c r="AC75"/>
  <c r="AD75" s="1"/>
  <c r="AN74"/>
  <c r="AQ74" l="1"/>
  <c r="BG74" s="1"/>
  <c r="BD74"/>
  <c r="BI74" s="1"/>
  <c r="AB85"/>
  <c r="BC75"/>
  <c r="BH75" s="1"/>
  <c r="AM78"/>
  <c r="AS77"/>
  <c r="AT77" s="1"/>
  <c r="BF77" s="1"/>
  <c r="T84"/>
  <c r="W83"/>
  <c r="BA74"/>
  <c r="AF81"/>
  <c r="AW80"/>
  <c r="AR80"/>
  <c r="AU76"/>
  <c r="BB76"/>
  <c r="AV76"/>
  <c r="AY76" s="1"/>
  <c r="AX75"/>
  <c r="AZ75" s="1"/>
  <c r="AC76"/>
  <c r="AD76" s="1"/>
  <c r="AL78"/>
  <c r="AN75"/>
  <c r="AQ75" l="1"/>
  <c r="BG75" s="1"/>
  <c r="BD75"/>
  <c r="BI75" s="1"/>
  <c r="AB86"/>
  <c r="BC76"/>
  <c r="BH76" s="1"/>
  <c r="AM79"/>
  <c r="AS78"/>
  <c r="AT78" s="1"/>
  <c r="BF78" s="1"/>
  <c r="T85"/>
  <c r="W84"/>
  <c r="BA75"/>
  <c r="AR81"/>
  <c r="AW81"/>
  <c r="AF82"/>
  <c r="AX76"/>
  <c r="AZ76" s="1"/>
  <c r="AC77"/>
  <c r="AD77" s="1"/>
  <c r="AU77"/>
  <c r="AV77"/>
  <c r="AY77" s="1"/>
  <c r="BB77"/>
  <c r="AL79"/>
  <c r="AN76"/>
  <c r="AQ76" l="1"/>
  <c r="BG76" s="1"/>
  <c r="BD76"/>
  <c r="BI76" s="1"/>
  <c r="AB87"/>
  <c r="BC77"/>
  <c r="BH77" s="1"/>
  <c r="AM80"/>
  <c r="AS79"/>
  <c r="AT79" s="1"/>
  <c r="BF79" s="1"/>
  <c r="T86"/>
  <c r="W85"/>
  <c r="BA76"/>
  <c r="AF83"/>
  <c r="AR82"/>
  <c r="AW82"/>
  <c r="AU78"/>
  <c r="AV78"/>
  <c r="AY78" s="1"/>
  <c r="BB78"/>
  <c r="AC78"/>
  <c r="AD78" s="1"/>
  <c r="AL80"/>
  <c r="AX77"/>
  <c r="AZ77" s="1"/>
  <c r="AN77"/>
  <c r="BA77" l="1"/>
  <c r="BD77"/>
  <c r="BI77" s="1"/>
  <c r="BC78"/>
  <c r="BH78" s="1"/>
  <c r="AB88"/>
  <c r="AM81"/>
  <c r="AS80"/>
  <c r="AT80" s="1"/>
  <c r="BF80" s="1"/>
  <c r="T87"/>
  <c r="W86"/>
  <c r="AR83"/>
  <c r="AW83"/>
  <c r="AF84"/>
  <c r="AQ77"/>
  <c r="BG77" s="1"/>
  <c r="AX78"/>
  <c r="AZ78" s="1"/>
  <c r="AL81"/>
  <c r="AU79"/>
  <c r="BB79"/>
  <c r="AV79"/>
  <c r="AY79" s="1"/>
  <c r="AC79"/>
  <c r="AD79" s="1"/>
  <c r="AN78"/>
  <c r="BC79" l="1"/>
  <c r="BH79" s="1"/>
  <c r="AQ78"/>
  <c r="BG78" s="1"/>
  <c r="BD78"/>
  <c r="BI78" s="1"/>
  <c r="AB89"/>
  <c r="AM82"/>
  <c r="AS81"/>
  <c r="AT81" s="1"/>
  <c r="BF81" s="1"/>
  <c r="T88"/>
  <c r="W87"/>
  <c r="BA78"/>
  <c r="AX79"/>
  <c r="AZ79" s="1"/>
  <c r="AF85"/>
  <c r="AR84"/>
  <c r="AW84"/>
  <c r="AU80"/>
  <c r="BB80"/>
  <c r="AV80"/>
  <c r="AY80" s="1"/>
  <c r="AC80"/>
  <c r="AD80" s="1"/>
  <c r="AL82"/>
  <c r="AN79"/>
  <c r="BA79" l="1"/>
  <c r="BD79"/>
  <c r="BI79" s="1"/>
  <c r="BC80"/>
  <c r="BH80" s="1"/>
  <c r="AB90"/>
  <c r="AM83"/>
  <c r="AS82"/>
  <c r="AT82" s="1"/>
  <c r="BF82" s="1"/>
  <c r="T89"/>
  <c r="W88"/>
  <c r="AQ79"/>
  <c r="BG79" s="1"/>
  <c r="AF86"/>
  <c r="AR85"/>
  <c r="AW85"/>
  <c r="AX80"/>
  <c r="AZ80" s="1"/>
  <c r="AL83"/>
  <c r="BB81"/>
  <c r="AU81"/>
  <c r="AV81"/>
  <c r="AY81" s="1"/>
  <c r="AC81"/>
  <c r="AD81" s="1"/>
  <c r="AN80"/>
  <c r="AQ80" l="1"/>
  <c r="BG80" s="1"/>
  <c r="BD80"/>
  <c r="BI80" s="1"/>
  <c r="AB91"/>
  <c r="BC81"/>
  <c r="BH81" s="1"/>
  <c r="AM84"/>
  <c r="AS83"/>
  <c r="AT83" s="1"/>
  <c r="BF83" s="1"/>
  <c r="T90"/>
  <c r="W89"/>
  <c r="BA80"/>
  <c r="AR86"/>
  <c r="AW86"/>
  <c r="AF87"/>
  <c r="AC82"/>
  <c r="AD82" s="1"/>
  <c r="AL84"/>
  <c r="AU82"/>
  <c r="AV82"/>
  <c r="AY82" s="1"/>
  <c r="BB82"/>
  <c r="AX81"/>
  <c r="AZ81" s="1"/>
  <c r="AN81"/>
  <c r="BC82" l="1"/>
  <c r="BH82" s="1"/>
  <c r="AQ81"/>
  <c r="BG81" s="1"/>
  <c r="BD81"/>
  <c r="BI81" s="1"/>
  <c r="AB92"/>
  <c r="AM85"/>
  <c r="AS84"/>
  <c r="AT84" s="1"/>
  <c r="BF84" s="1"/>
  <c r="T91"/>
  <c r="W90"/>
  <c r="BA81"/>
  <c r="AF88"/>
  <c r="AR87"/>
  <c r="AW87"/>
  <c r="AC83"/>
  <c r="AD83" s="1"/>
  <c r="AX82"/>
  <c r="AZ82" s="1"/>
  <c r="AU83"/>
  <c r="AV83"/>
  <c r="AY83" s="1"/>
  <c r="BB83"/>
  <c r="BC83" s="1"/>
  <c r="BH83" s="1"/>
  <c r="AL85"/>
  <c r="AN82"/>
  <c r="AQ82" l="1"/>
  <c r="BG82" s="1"/>
  <c r="BD82"/>
  <c r="BI82" s="1"/>
  <c r="AB93"/>
  <c r="AM86"/>
  <c r="AS85"/>
  <c r="AT85" s="1"/>
  <c r="BF85" s="1"/>
  <c r="T92"/>
  <c r="W91"/>
  <c r="BA82"/>
  <c r="AF89"/>
  <c r="AR88"/>
  <c r="AW88"/>
  <c r="AC84"/>
  <c r="AD84" s="1"/>
  <c r="AL86"/>
  <c r="AU84"/>
  <c r="BB84"/>
  <c r="AV84"/>
  <c r="AY84" s="1"/>
  <c r="AX83"/>
  <c r="AZ83" s="1"/>
  <c r="AN83"/>
  <c r="BA83" l="1"/>
  <c r="BD83"/>
  <c r="BI83" s="1"/>
  <c r="AB94"/>
  <c r="BC84"/>
  <c r="BH84" s="1"/>
  <c r="AM87"/>
  <c r="AS86"/>
  <c r="AT86" s="1"/>
  <c r="BF86" s="1"/>
  <c r="T93"/>
  <c r="W92"/>
  <c r="AX84"/>
  <c r="AZ84" s="1"/>
  <c r="AQ83"/>
  <c r="BG83" s="1"/>
  <c r="AF90"/>
  <c r="AW89"/>
  <c r="AR89"/>
  <c r="AC85"/>
  <c r="AD85" s="1"/>
  <c r="AL87"/>
  <c r="AV85"/>
  <c r="AY85" s="1"/>
  <c r="AU85"/>
  <c r="BB85"/>
  <c r="AN84"/>
  <c r="AQ84" l="1"/>
  <c r="BG84" s="1"/>
  <c r="BD84"/>
  <c r="BI84" s="1"/>
  <c r="AB95"/>
  <c r="BC85"/>
  <c r="BH85" s="1"/>
  <c r="AM88"/>
  <c r="AS87"/>
  <c r="AT87" s="1"/>
  <c r="BF87" s="1"/>
  <c r="T94"/>
  <c r="W93"/>
  <c r="BA84"/>
  <c r="AX85"/>
  <c r="AZ85" s="1"/>
  <c r="AR90"/>
  <c r="AW90"/>
  <c r="AF91"/>
  <c r="AC86"/>
  <c r="AD86" s="1"/>
  <c r="AL88"/>
  <c r="AU86"/>
  <c r="BB86"/>
  <c r="AV86"/>
  <c r="AY86" s="1"/>
  <c r="AN85"/>
  <c r="BA85" l="1"/>
  <c r="BD85"/>
  <c r="BI85" s="1"/>
  <c r="AB96"/>
  <c r="BC86"/>
  <c r="BH86" s="1"/>
  <c r="AM89"/>
  <c r="AS88"/>
  <c r="AT88" s="1"/>
  <c r="BF88" s="1"/>
  <c r="T95"/>
  <c r="W94"/>
  <c r="AR91"/>
  <c r="AW91"/>
  <c r="AF92"/>
  <c r="AQ85"/>
  <c r="BG85" s="1"/>
  <c r="AV87"/>
  <c r="AY87" s="1"/>
  <c r="BB87"/>
  <c r="AU87"/>
  <c r="AL89"/>
  <c r="AC87"/>
  <c r="AD87" s="1"/>
  <c r="AX86"/>
  <c r="AZ86" s="1"/>
  <c r="AN86"/>
  <c r="AQ86" l="1"/>
  <c r="BG86" s="1"/>
  <c r="BD86"/>
  <c r="BI86" s="1"/>
  <c r="AB97"/>
  <c r="BC87"/>
  <c r="BH87" s="1"/>
  <c r="AM90"/>
  <c r="AS89"/>
  <c r="AT89" s="1"/>
  <c r="BF89" s="1"/>
  <c r="T96"/>
  <c r="W95"/>
  <c r="AX87"/>
  <c r="AZ87" s="1"/>
  <c r="BA86"/>
  <c r="AW92"/>
  <c r="AF93"/>
  <c r="AR92"/>
  <c r="AC88"/>
  <c r="AD88" s="1"/>
  <c r="AU88"/>
  <c r="AV88"/>
  <c r="AY88" s="1"/>
  <c r="BB88"/>
  <c r="AL90"/>
  <c r="AN87"/>
  <c r="AQ87" l="1"/>
  <c r="BG87" s="1"/>
  <c r="BD87"/>
  <c r="BI87" s="1"/>
  <c r="AB98"/>
  <c r="BC88"/>
  <c r="BH88" s="1"/>
  <c r="AM91"/>
  <c r="AS90"/>
  <c r="AT90" s="1"/>
  <c r="BF90" s="1"/>
  <c r="T97"/>
  <c r="W96"/>
  <c r="BA87"/>
  <c r="AF94"/>
  <c r="AR93"/>
  <c r="AW93"/>
  <c r="AL91"/>
  <c r="AV89"/>
  <c r="AY89" s="1"/>
  <c r="AU89"/>
  <c r="BB89"/>
  <c r="AC89"/>
  <c r="AD89" s="1"/>
  <c r="AX88"/>
  <c r="AZ88" s="1"/>
  <c r="AN88"/>
  <c r="AQ88" l="1"/>
  <c r="BG88" s="1"/>
  <c r="BD88"/>
  <c r="BI88" s="1"/>
  <c r="AB99"/>
  <c r="BC89"/>
  <c r="BH89" s="1"/>
  <c r="AM92"/>
  <c r="AS91"/>
  <c r="AT91" s="1"/>
  <c r="BF91" s="1"/>
  <c r="T98"/>
  <c r="W97"/>
  <c r="BA88"/>
  <c r="AW94"/>
  <c r="AF95"/>
  <c r="AR94"/>
  <c r="AL92"/>
  <c r="AU90"/>
  <c r="BB90"/>
  <c r="AV90"/>
  <c r="AY90" s="1"/>
  <c r="AC90"/>
  <c r="AD90" s="1"/>
  <c r="AX89"/>
  <c r="AZ89" s="1"/>
  <c r="AN89"/>
  <c r="AQ89" l="1"/>
  <c r="BG89" s="1"/>
  <c r="BD89"/>
  <c r="BI89" s="1"/>
  <c r="AB100"/>
  <c r="BC90"/>
  <c r="BH90" s="1"/>
  <c r="AM93"/>
  <c r="AS92"/>
  <c r="AT92" s="1"/>
  <c r="BF92" s="1"/>
  <c r="T99"/>
  <c r="W98"/>
  <c r="AR95"/>
  <c r="AF96"/>
  <c r="AW95"/>
  <c r="BA89"/>
  <c r="AX90"/>
  <c r="AZ90" s="1"/>
  <c r="AU91"/>
  <c r="AV91"/>
  <c r="AY91" s="1"/>
  <c r="BB91"/>
  <c r="AC91"/>
  <c r="AD91" s="1"/>
  <c r="AL93"/>
  <c r="AN90"/>
  <c r="BC91" l="1"/>
  <c r="BH91" s="1"/>
  <c r="AQ90"/>
  <c r="BG90" s="1"/>
  <c r="BD90"/>
  <c r="BI90" s="1"/>
  <c r="AB101"/>
  <c r="AM94"/>
  <c r="AS93"/>
  <c r="AT93" s="1"/>
  <c r="BF93" s="1"/>
  <c r="T100"/>
  <c r="W99"/>
  <c r="BA90"/>
  <c r="AR96"/>
  <c r="AW96"/>
  <c r="AF97"/>
  <c r="AX91"/>
  <c r="AZ91" s="1"/>
  <c r="AL94"/>
  <c r="AV92"/>
  <c r="AY92" s="1"/>
  <c r="BB92"/>
  <c r="AU92"/>
  <c r="AC92"/>
  <c r="AD92" s="1"/>
  <c r="AN91"/>
  <c r="AQ91" l="1"/>
  <c r="BG91" s="1"/>
  <c r="BD91"/>
  <c r="BI91" s="1"/>
  <c r="AB102"/>
  <c r="BC92"/>
  <c r="BH92" s="1"/>
  <c r="AM95"/>
  <c r="AS94"/>
  <c r="AT94" s="1"/>
  <c r="BF94" s="1"/>
  <c r="T101"/>
  <c r="W100"/>
  <c r="BA91"/>
  <c r="AR97"/>
  <c r="AW97"/>
  <c r="AF98"/>
  <c r="AC93"/>
  <c r="AD93" s="1"/>
  <c r="AL95"/>
  <c r="AV93"/>
  <c r="AY93" s="1"/>
  <c r="AU93"/>
  <c r="BB93"/>
  <c r="BC93" s="1"/>
  <c r="BH93" s="1"/>
  <c r="AX92"/>
  <c r="AZ92" s="1"/>
  <c r="AN92"/>
  <c r="AQ92" l="1"/>
  <c r="BG92" s="1"/>
  <c r="BD92"/>
  <c r="BI92" s="1"/>
  <c r="AB103"/>
  <c r="AM96"/>
  <c r="AS95"/>
  <c r="AT95" s="1"/>
  <c r="BF95" s="1"/>
  <c r="T102"/>
  <c r="W101"/>
  <c r="BA92"/>
  <c r="AR98"/>
  <c r="AW98"/>
  <c r="AF99"/>
  <c r="AC94"/>
  <c r="AD94" s="1"/>
  <c r="AL96"/>
  <c r="AX93"/>
  <c r="AZ93" s="1"/>
  <c r="AV94"/>
  <c r="AY94" s="1"/>
  <c r="AU94"/>
  <c r="BB94"/>
  <c r="AN93"/>
  <c r="AQ93" l="1"/>
  <c r="BG93" s="1"/>
  <c r="BD93"/>
  <c r="BI93" s="1"/>
  <c r="AB104"/>
  <c r="BC94"/>
  <c r="BH94" s="1"/>
  <c r="AM97"/>
  <c r="AS96"/>
  <c r="AT96" s="1"/>
  <c r="BF96" s="1"/>
  <c r="T103"/>
  <c r="W102"/>
  <c r="BA93"/>
  <c r="AW99"/>
  <c r="AF100"/>
  <c r="AR99"/>
  <c r="AX94"/>
  <c r="AZ94" s="1"/>
  <c r="AL97"/>
  <c r="BB95"/>
  <c r="AU95"/>
  <c r="AV95"/>
  <c r="AY95" s="1"/>
  <c r="AC95"/>
  <c r="AD95" s="1"/>
  <c r="AN94"/>
  <c r="AQ94" l="1"/>
  <c r="BG94" s="1"/>
  <c r="BD94"/>
  <c r="BI94" s="1"/>
  <c r="AB105"/>
  <c r="BC95"/>
  <c r="BH95" s="1"/>
  <c r="AM98"/>
  <c r="AS97"/>
  <c r="AT97" s="1"/>
  <c r="BF97" s="1"/>
  <c r="T104"/>
  <c r="W103"/>
  <c r="AF101"/>
  <c r="AR100"/>
  <c r="AW100"/>
  <c r="BA94"/>
  <c r="AU96"/>
  <c r="AV96"/>
  <c r="AY96" s="1"/>
  <c r="BB96"/>
  <c r="AL98"/>
  <c r="AC96"/>
  <c r="AD96" s="1"/>
  <c r="AX95"/>
  <c r="AZ95" s="1"/>
  <c r="AN95"/>
  <c r="AQ95" l="1"/>
  <c r="BG95" s="1"/>
  <c r="BD95"/>
  <c r="BI95" s="1"/>
  <c r="AB106"/>
  <c r="BC96"/>
  <c r="BH96" s="1"/>
  <c r="AM99"/>
  <c r="AS98"/>
  <c r="AT98" s="1"/>
  <c r="BF98" s="1"/>
  <c r="T105"/>
  <c r="W104"/>
  <c r="AR101"/>
  <c r="AW101"/>
  <c r="AF102"/>
  <c r="BA95"/>
  <c r="AX96"/>
  <c r="AZ96" s="1"/>
  <c r="AC97"/>
  <c r="AD97" s="1"/>
  <c r="AU97"/>
  <c r="BB97"/>
  <c r="AV97"/>
  <c r="AY97" s="1"/>
  <c r="AL99"/>
  <c r="AN96"/>
  <c r="BA96" l="1"/>
  <c r="BD96"/>
  <c r="BI96" s="1"/>
  <c r="AB107"/>
  <c r="BC97"/>
  <c r="BH97" s="1"/>
  <c r="AQ96"/>
  <c r="BG96" s="1"/>
  <c r="AM100"/>
  <c r="AS99"/>
  <c r="AT99" s="1"/>
  <c r="BF99" s="1"/>
  <c r="T106"/>
  <c r="W105"/>
  <c r="AW102"/>
  <c r="AF103"/>
  <c r="AR102"/>
  <c r="AC98"/>
  <c r="AD98" s="1"/>
  <c r="AL100"/>
  <c r="AU98"/>
  <c r="AV98"/>
  <c r="AY98" s="1"/>
  <c r="BB98"/>
  <c r="AX97"/>
  <c r="AZ97" s="1"/>
  <c r="AN97"/>
  <c r="BC98" l="1"/>
  <c r="BH98" s="1"/>
  <c r="AQ97"/>
  <c r="BG97" s="1"/>
  <c r="BD97"/>
  <c r="BI97" s="1"/>
  <c r="AB108"/>
  <c r="AM101"/>
  <c r="AS100"/>
  <c r="AT100" s="1"/>
  <c r="BF100" s="1"/>
  <c r="T107"/>
  <c r="W106"/>
  <c r="AX98"/>
  <c r="AZ98" s="1"/>
  <c r="AR103"/>
  <c r="AF104"/>
  <c r="AW103"/>
  <c r="BA97"/>
  <c r="AC99"/>
  <c r="AD99" s="1"/>
  <c r="AL101"/>
  <c r="AU99"/>
  <c r="AV99"/>
  <c r="AY99" s="1"/>
  <c r="BB99"/>
  <c r="AN98"/>
  <c r="AQ98" l="1"/>
  <c r="BG98" s="1"/>
  <c r="BD98"/>
  <c r="BI98" s="1"/>
  <c r="AB109"/>
  <c r="BC99"/>
  <c r="BH99" s="1"/>
  <c r="AM102"/>
  <c r="AS101"/>
  <c r="AT101" s="1"/>
  <c r="BF101" s="1"/>
  <c r="T108"/>
  <c r="W107"/>
  <c r="BA98"/>
  <c r="AF105"/>
  <c r="AR104"/>
  <c r="AW104"/>
  <c r="AC100"/>
  <c r="AD100" s="1"/>
  <c r="AL102"/>
  <c r="AU100"/>
  <c r="AV100"/>
  <c r="AY100" s="1"/>
  <c r="BB100"/>
  <c r="BC100" s="1"/>
  <c r="BH100" s="1"/>
  <c r="AX99"/>
  <c r="AZ99" s="1"/>
  <c r="AN99"/>
  <c r="AQ99" l="1"/>
  <c r="BG99" s="1"/>
  <c r="BD99"/>
  <c r="BI99" s="1"/>
  <c r="AB110"/>
  <c r="AM103"/>
  <c r="AS102"/>
  <c r="AT102" s="1"/>
  <c r="BF102" s="1"/>
  <c r="T109"/>
  <c r="W108"/>
  <c r="BA99"/>
  <c r="AW105"/>
  <c r="AR105"/>
  <c r="AF106"/>
  <c r="AC101"/>
  <c r="AD101" s="1"/>
  <c r="AX100"/>
  <c r="AZ100" s="1"/>
  <c r="AL103"/>
  <c r="BB101"/>
  <c r="BC101" s="1"/>
  <c r="BH101" s="1"/>
  <c r="AV101"/>
  <c r="AY101" s="1"/>
  <c r="AU101"/>
  <c r="AN100"/>
  <c r="AQ100" l="1"/>
  <c r="BG100" s="1"/>
  <c r="BD100"/>
  <c r="BI100" s="1"/>
  <c r="AB111"/>
  <c r="AM104"/>
  <c r="AS103"/>
  <c r="AT103" s="1"/>
  <c r="BF103" s="1"/>
  <c r="T110"/>
  <c r="W109"/>
  <c r="BA100"/>
  <c r="AW106"/>
  <c r="AF107"/>
  <c r="AR106"/>
  <c r="AX101"/>
  <c r="AZ101" s="1"/>
  <c r="AC102"/>
  <c r="AD102" s="1"/>
  <c r="AL104"/>
  <c r="AU102"/>
  <c r="BB102"/>
  <c r="AV102"/>
  <c r="AY102" s="1"/>
  <c r="AN101"/>
  <c r="BC102" l="1"/>
  <c r="BH102" s="1"/>
  <c r="AQ101"/>
  <c r="BG101" s="1"/>
  <c r="BD101"/>
  <c r="BI101" s="1"/>
  <c r="AB112"/>
  <c r="AM105"/>
  <c r="AS104"/>
  <c r="AT104" s="1"/>
  <c r="BF104" s="1"/>
  <c r="T111"/>
  <c r="W110"/>
  <c r="BA101"/>
  <c r="AF108"/>
  <c r="AR107"/>
  <c r="AW107"/>
  <c r="AC103"/>
  <c r="AD103" s="1"/>
  <c r="AV103"/>
  <c r="AY103" s="1"/>
  <c r="BB103"/>
  <c r="AU103"/>
  <c r="AL105"/>
  <c r="AX102"/>
  <c r="AZ102" s="1"/>
  <c r="AN102"/>
  <c r="AQ102" l="1"/>
  <c r="BG102" s="1"/>
  <c r="BD102"/>
  <c r="BI102" s="1"/>
  <c r="AB113"/>
  <c r="BC103"/>
  <c r="BH103" s="1"/>
  <c r="AM106"/>
  <c r="AS105"/>
  <c r="AT105" s="1"/>
  <c r="BF105" s="1"/>
  <c r="T112"/>
  <c r="W111"/>
  <c r="BA102"/>
  <c r="AF109"/>
  <c r="AR108"/>
  <c r="AW108"/>
  <c r="AV104"/>
  <c r="AY104" s="1"/>
  <c r="BB104"/>
  <c r="AU104"/>
  <c r="AL106"/>
  <c r="AC104"/>
  <c r="AD104" s="1"/>
  <c r="AX103"/>
  <c r="AZ103" s="1"/>
  <c r="AN103"/>
  <c r="AQ103" l="1"/>
  <c r="BG103" s="1"/>
  <c r="BD103"/>
  <c r="BI103" s="1"/>
  <c r="AB114"/>
  <c r="BC104"/>
  <c r="BH104" s="1"/>
  <c r="AM107"/>
  <c r="AS106"/>
  <c r="AT106" s="1"/>
  <c r="BF106" s="1"/>
  <c r="T113"/>
  <c r="W112"/>
  <c r="BA103"/>
  <c r="AF110"/>
  <c r="AW109"/>
  <c r="AR109"/>
  <c r="AU105"/>
  <c r="BB105"/>
  <c r="AV105"/>
  <c r="AY105" s="1"/>
  <c r="AC105"/>
  <c r="AD105" s="1"/>
  <c r="AX104"/>
  <c r="AZ104" s="1"/>
  <c r="AL107"/>
  <c r="AN104"/>
  <c r="AQ104" l="1"/>
  <c r="BG104" s="1"/>
  <c r="BD104"/>
  <c r="BI104" s="1"/>
  <c r="AB115"/>
  <c r="BC105"/>
  <c r="BH105" s="1"/>
  <c r="AM108"/>
  <c r="AS107"/>
  <c r="AT107" s="1"/>
  <c r="BF107" s="1"/>
  <c r="T114"/>
  <c r="W113"/>
  <c r="BA104"/>
  <c r="AW110"/>
  <c r="AR110"/>
  <c r="AF111"/>
  <c r="AC106"/>
  <c r="AD106" s="1"/>
  <c r="AX105"/>
  <c r="AZ105" s="1"/>
  <c r="AL108"/>
  <c r="AU106"/>
  <c r="BB106"/>
  <c r="BC106" s="1"/>
  <c r="BH106" s="1"/>
  <c r="AV106"/>
  <c r="AY106" s="1"/>
  <c r="AN105"/>
  <c r="BA105" l="1"/>
  <c r="BD105"/>
  <c r="BI105" s="1"/>
  <c r="AB116"/>
  <c r="AM109"/>
  <c r="AS108"/>
  <c r="AT108" s="1"/>
  <c r="BF108" s="1"/>
  <c r="T115"/>
  <c r="W114"/>
  <c r="AX106"/>
  <c r="AZ106" s="1"/>
  <c r="AQ105"/>
  <c r="BG105" s="1"/>
  <c r="AW111"/>
  <c r="AR111"/>
  <c r="AF112"/>
  <c r="AU107"/>
  <c r="BB107"/>
  <c r="AV107"/>
  <c r="AY107" s="1"/>
  <c r="AC107"/>
  <c r="AD107" s="1"/>
  <c r="AL109"/>
  <c r="AN106"/>
  <c r="BA106" l="1"/>
  <c r="BD106"/>
  <c r="BI106" s="1"/>
  <c r="AB117"/>
  <c r="AQ106"/>
  <c r="BG106" s="1"/>
  <c r="BC107"/>
  <c r="BH107" s="1"/>
  <c r="AM110"/>
  <c r="AS109"/>
  <c r="AT109" s="1"/>
  <c r="BF109" s="1"/>
  <c r="T116"/>
  <c r="W115"/>
  <c r="AW112"/>
  <c r="AR112"/>
  <c r="AF113"/>
  <c r="AX107"/>
  <c r="AZ107" s="1"/>
  <c r="AU108"/>
  <c r="AV108"/>
  <c r="AY108" s="1"/>
  <c r="BB108"/>
  <c r="AC108"/>
  <c r="AD108" s="1"/>
  <c r="AL110"/>
  <c r="AN107"/>
  <c r="BC108" l="1"/>
  <c r="BH108" s="1"/>
  <c r="BA107"/>
  <c r="BD107"/>
  <c r="BI107" s="1"/>
  <c r="AB118"/>
  <c r="AM111"/>
  <c r="AS110"/>
  <c r="AT110" s="1"/>
  <c r="BF110" s="1"/>
  <c r="T117"/>
  <c r="W116"/>
  <c r="AQ107"/>
  <c r="BG107" s="1"/>
  <c r="AW113"/>
  <c r="AF114"/>
  <c r="AR113"/>
  <c r="AX108"/>
  <c r="AZ108" s="1"/>
  <c r="BB109"/>
  <c r="AU109"/>
  <c r="AV109"/>
  <c r="AY109" s="1"/>
  <c r="AL111"/>
  <c r="AC109"/>
  <c r="AD109" s="1"/>
  <c r="AN108"/>
  <c r="AQ108" l="1"/>
  <c r="BG108" s="1"/>
  <c r="BD108"/>
  <c r="BI108" s="1"/>
  <c r="AB119"/>
  <c r="BC109"/>
  <c r="BH109" s="1"/>
  <c r="AM112"/>
  <c r="AS111"/>
  <c r="AT111" s="1"/>
  <c r="BF111" s="1"/>
  <c r="T118"/>
  <c r="W117"/>
  <c r="AX109"/>
  <c r="AZ109" s="1"/>
  <c r="BA108"/>
  <c r="AF115"/>
  <c r="AW114"/>
  <c r="AR114"/>
  <c r="AU110"/>
  <c r="BB110"/>
  <c r="AV110"/>
  <c r="AY110" s="1"/>
  <c r="AC110"/>
  <c r="AD110" s="1"/>
  <c r="AL112"/>
  <c r="AN109"/>
  <c r="AQ109" l="1"/>
  <c r="BG109" s="1"/>
  <c r="BD109"/>
  <c r="BI109" s="1"/>
  <c r="AB120"/>
  <c r="BC110"/>
  <c r="BH110" s="1"/>
  <c r="AM113"/>
  <c r="AS112"/>
  <c r="AT112" s="1"/>
  <c r="BF112" s="1"/>
  <c r="T119"/>
  <c r="W118"/>
  <c r="BA109"/>
  <c r="AR115"/>
  <c r="AF116"/>
  <c r="AW115"/>
  <c r="AX110"/>
  <c r="AZ110" s="1"/>
  <c r="AU111"/>
  <c r="BB111"/>
  <c r="AV111"/>
  <c r="AY111" s="1"/>
  <c r="AC111"/>
  <c r="AD111" s="1"/>
  <c r="AL113"/>
  <c r="AN110"/>
  <c r="AQ110" l="1"/>
  <c r="BG110" s="1"/>
  <c r="BD110"/>
  <c r="BI110" s="1"/>
  <c r="AB121"/>
  <c r="BC111"/>
  <c r="BH111" s="1"/>
  <c r="AM114"/>
  <c r="AS113"/>
  <c r="AT113" s="1"/>
  <c r="BF113" s="1"/>
  <c r="T120"/>
  <c r="W119"/>
  <c r="BA110"/>
  <c r="AF117"/>
  <c r="AR116"/>
  <c r="AW116"/>
  <c r="AX111"/>
  <c r="AZ111" s="1"/>
  <c r="AC112"/>
  <c r="AD112" s="1"/>
  <c r="AL114"/>
  <c r="AV112"/>
  <c r="AY112" s="1"/>
  <c r="BB112"/>
  <c r="AU112"/>
  <c r="AN111"/>
  <c r="AQ111" l="1"/>
  <c r="BG111" s="1"/>
  <c r="BD111"/>
  <c r="BI111" s="1"/>
  <c r="AB122"/>
  <c r="BC112"/>
  <c r="BH112" s="1"/>
  <c r="AM115"/>
  <c r="AS114"/>
  <c r="AT114" s="1"/>
  <c r="BF114" s="1"/>
  <c r="T121"/>
  <c r="W120"/>
  <c r="BA111"/>
  <c r="AF118"/>
  <c r="AR117"/>
  <c r="AW117"/>
  <c r="AX112"/>
  <c r="AZ112" s="1"/>
  <c r="AV113"/>
  <c r="AY113" s="1"/>
  <c r="BB113"/>
  <c r="AU113"/>
  <c r="AC113"/>
  <c r="AD113" s="1"/>
  <c r="AL115"/>
  <c r="AN112"/>
  <c r="BA112" l="1"/>
  <c r="BD112"/>
  <c r="BI112" s="1"/>
  <c r="AB123"/>
  <c r="BC113"/>
  <c r="BH113" s="1"/>
  <c r="AM116"/>
  <c r="AS115"/>
  <c r="AT115" s="1"/>
  <c r="BF115" s="1"/>
  <c r="T122"/>
  <c r="W121"/>
  <c r="AQ112"/>
  <c r="BG112" s="1"/>
  <c r="AF119"/>
  <c r="AW118"/>
  <c r="AR118"/>
  <c r="AC114"/>
  <c r="AD114" s="1"/>
  <c r="AV114"/>
  <c r="AY114" s="1"/>
  <c r="AU114"/>
  <c r="BB114"/>
  <c r="AL116"/>
  <c r="AX113"/>
  <c r="AZ113" s="1"/>
  <c r="AN113"/>
  <c r="BC114" l="1"/>
  <c r="BH114" s="1"/>
  <c r="BA113"/>
  <c r="BD113"/>
  <c r="BI113" s="1"/>
  <c r="AB124"/>
  <c r="AM117"/>
  <c r="AS116"/>
  <c r="AT116" s="1"/>
  <c r="BF116" s="1"/>
  <c r="T123"/>
  <c r="W122"/>
  <c r="AQ113"/>
  <c r="BG113" s="1"/>
  <c r="AW119"/>
  <c r="AR119"/>
  <c r="AF120"/>
  <c r="AX114"/>
  <c r="AZ114" s="1"/>
  <c r="AU115"/>
  <c r="BB115"/>
  <c r="AV115"/>
  <c r="AY115" s="1"/>
  <c r="AL117"/>
  <c r="AC115"/>
  <c r="AD115" s="1"/>
  <c r="AN114"/>
  <c r="AQ114" l="1"/>
  <c r="BG114" s="1"/>
  <c r="BD114"/>
  <c r="BI114" s="1"/>
  <c r="AB125"/>
  <c r="BC115"/>
  <c r="BH115" s="1"/>
  <c r="AM118"/>
  <c r="AS117"/>
  <c r="AT117" s="1"/>
  <c r="BF117" s="1"/>
  <c r="T124"/>
  <c r="W123"/>
  <c r="BA114"/>
  <c r="AF121"/>
  <c r="AW120"/>
  <c r="AR120"/>
  <c r="AX115"/>
  <c r="AZ115" s="1"/>
  <c r="AL118"/>
  <c r="AC116"/>
  <c r="AD116" s="1"/>
  <c r="BB116"/>
  <c r="AV116"/>
  <c r="AY116" s="1"/>
  <c r="AU116"/>
  <c r="AN115"/>
  <c r="AQ115" l="1"/>
  <c r="BG115" s="1"/>
  <c r="BD115"/>
  <c r="BI115" s="1"/>
  <c r="AB126"/>
  <c r="BC116"/>
  <c r="BH116" s="1"/>
  <c r="AM119"/>
  <c r="AS118"/>
  <c r="AT118" s="1"/>
  <c r="BF118" s="1"/>
  <c r="T125"/>
  <c r="W124"/>
  <c r="BA115"/>
  <c r="AR121"/>
  <c r="AW121"/>
  <c r="AF122"/>
  <c r="AL119"/>
  <c r="BB117"/>
  <c r="AU117"/>
  <c r="AV117"/>
  <c r="AY117" s="1"/>
  <c r="AC117"/>
  <c r="AD117" s="1"/>
  <c r="AX116"/>
  <c r="AZ116" s="1"/>
  <c r="AN116"/>
  <c r="AQ116" l="1"/>
  <c r="BG116" s="1"/>
  <c r="BD116"/>
  <c r="BI116" s="1"/>
  <c r="AB127"/>
  <c r="BC117"/>
  <c r="BH117" s="1"/>
  <c r="AM120"/>
  <c r="AS119"/>
  <c r="AT119" s="1"/>
  <c r="BF119" s="1"/>
  <c r="T126"/>
  <c r="W125"/>
  <c r="AX117"/>
  <c r="AZ117" s="1"/>
  <c r="BA116"/>
  <c r="AF123"/>
  <c r="AR122"/>
  <c r="AW122"/>
  <c r="AU118"/>
  <c r="BB118"/>
  <c r="AV118"/>
  <c r="AY118" s="1"/>
  <c r="AC118"/>
  <c r="AD118" s="1"/>
  <c r="AL120"/>
  <c r="AN117"/>
  <c r="AQ117" l="1"/>
  <c r="BG117" s="1"/>
  <c r="BD117"/>
  <c r="BI117" s="1"/>
  <c r="AB128"/>
  <c r="BC118"/>
  <c r="BH118" s="1"/>
  <c r="AM121"/>
  <c r="AS120"/>
  <c r="AT120" s="1"/>
  <c r="BF120" s="1"/>
  <c r="T127"/>
  <c r="W126"/>
  <c r="BA117"/>
  <c r="AF124"/>
  <c r="AR123"/>
  <c r="AW123"/>
  <c r="AU119"/>
  <c r="AV119"/>
  <c r="AY119" s="1"/>
  <c r="BB119"/>
  <c r="AX118"/>
  <c r="AZ118" s="1"/>
  <c r="AL121"/>
  <c r="AC119"/>
  <c r="AD119" s="1"/>
  <c r="AN118"/>
  <c r="AQ118" l="1"/>
  <c r="BG118" s="1"/>
  <c r="BD118"/>
  <c r="BI118" s="1"/>
  <c r="AB129"/>
  <c r="BC119"/>
  <c r="BH119" s="1"/>
  <c r="AM122"/>
  <c r="AS121"/>
  <c r="AT121" s="1"/>
  <c r="BF121" s="1"/>
  <c r="T128"/>
  <c r="W127"/>
  <c r="BA118"/>
  <c r="AR124"/>
  <c r="AF125"/>
  <c r="AW124"/>
  <c r="AV120"/>
  <c r="AY120" s="1"/>
  <c r="BB120"/>
  <c r="AU120"/>
  <c r="AX119"/>
  <c r="AZ119" s="1"/>
  <c r="AC120"/>
  <c r="AD120" s="1"/>
  <c r="AL122"/>
  <c r="AN119"/>
  <c r="AQ119" l="1"/>
  <c r="BG119" s="1"/>
  <c r="BD119"/>
  <c r="BI119" s="1"/>
  <c r="AB130"/>
  <c r="BC120"/>
  <c r="BH120" s="1"/>
  <c r="AM123"/>
  <c r="AS122"/>
  <c r="T129"/>
  <c r="W128"/>
  <c r="AX120"/>
  <c r="AZ120" s="1"/>
  <c r="BA119"/>
  <c r="AR125"/>
  <c r="AW125"/>
  <c r="AF126"/>
  <c r="AV121"/>
  <c r="AY121" s="1"/>
  <c r="AU121"/>
  <c r="BB121"/>
  <c r="AC121"/>
  <c r="AD121" s="1"/>
  <c r="AT122"/>
  <c r="BF122" s="1"/>
  <c r="AL123"/>
  <c r="AN120"/>
  <c r="AQ120" l="1"/>
  <c r="BG120" s="1"/>
  <c r="BD120"/>
  <c r="BI120" s="1"/>
  <c r="BC121"/>
  <c r="BH121" s="1"/>
  <c r="AB131"/>
  <c r="AM124"/>
  <c r="AS123"/>
  <c r="AT123" s="1"/>
  <c r="BF123" s="1"/>
  <c r="T130"/>
  <c r="W129"/>
  <c r="BA120"/>
  <c r="AF127"/>
  <c r="AR126"/>
  <c r="AW126"/>
  <c r="AX121"/>
  <c r="AZ121" s="1"/>
  <c r="AC122"/>
  <c r="AD122" s="1"/>
  <c r="AU122"/>
  <c r="BB122"/>
  <c r="AV122"/>
  <c r="AY122" s="1"/>
  <c r="AL124"/>
  <c r="AN121"/>
  <c r="BA121" l="1"/>
  <c r="BD121"/>
  <c r="BI121" s="1"/>
  <c r="AB132"/>
  <c r="BC122"/>
  <c r="BH122" s="1"/>
  <c r="AM125"/>
  <c r="AS124"/>
  <c r="AT124" s="1"/>
  <c r="BF124" s="1"/>
  <c r="T131"/>
  <c r="W130"/>
  <c r="AQ121"/>
  <c r="BG121" s="1"/>
  <c r="AR127"/>
  <c r="AF128"/>
  <c r="AW127"/>
  <c r="AX122"/>
  <c r="AZ122" s="1"/>
  <c r="AV123"/>
  <c r="AY123" s="1"/>
  <c r="BB123"/>
  <c r="AU123"/>
  <c r="AL125"/>
  <c r="AC123"/>
  <c r="AD123" s="1"/>
  <c r="AN122"/>
  <c r="BA122" l="1"/>
  <c r="BD122"/>
  <c r="BI122" s="1"/>
  <c r="AB133"/>
  <c r="BC123"/>
  <c r="BH123" s="1"/>
  <c r="AQ122"/>
  <c r="BG122" s="1"/>
  <c r="AM126"/>
  <c r="AS125"/>
  <c r="AT125" s="1"/>
  <c r="BF125" s="1"/>
  <c r="T132"/>
  <c r="W131"/>
  <c r="AW128"/>
  <c r="AF129"/>
  <c r="AR128"/>
  <c r="AC124"/>
  <c r="AD124" s="1"/>
  <c r="AL126"/>
  <c r="AX123"/>
  <c r="AZ123" s="1"/>
  <c r="AU124"/>
  <c r="AV124"/>
  <c r="AY124" s="1"/>
  <c r="BB124"/>
  <c r="AN123"/>
  <c r="AQ123" l="1"/>
  <c r="BG123" s="1"/>
  <c r="BD123"/>
  <c r="BI123" s="1"/>
  <c r="BC124"/>
  <c r="BH124" s="1"/>
  <c r="AB134"/>
  <c r="AM127"/>
  <c r="AS126"/>
  <c r="AT126" s="1"/>
  <c r="BF126" s="1"/>
  <c r="T133"/>
  <c r="W132"/>
  <c r="AX124"/>
  <c r="AZ124" s="1"/>
  <c r="BA123"/>
  <c r="AW129"/>
  <c r="AF130"/>
  <c r="AR129"/>
  <c r="AC125"/>
  <c r="AD125" s="1"/>
  <c r="AL127"/>
  <c r="AU125"/>
  <c r="BB125"/>
  <c r="BC125" s="1"/>
  <c r="BH125" s="1"/>
  <c r="AV125"/>
  <c r="AY125" s="1"/>
  <c r="AN124"/>
  <c r="AQ124" l="1"/>
  <c r="BG124" s="1"/>
  <c r="BD124"/>
  <c r="BI124" s="1"/>
  <c r="AB135"/>
  <c r="AM128"/>
  <c r="AS127"/>
  <c r="AT127" s="1"/>
  <c r="BF127" s="1"/>
  <c r="T134"/>
  <c r="W133"/>
  <c r="BA124"/>
  <c r="AF131"/>
  <c r="AR130"/>
  <c r="AW130"/>
  <c r="AL128"/>
  <c r="BB126"/>
  <c r="AV126"/>
  <c r="AY126" s="1"/>
  <c r="AU126"/>
  <c r="AC126"/>
  <c r="AD126" s="1"/>
  <c r="AX125"/>
  <c r="AZ125" s="1"/>
  <c r="AN125"/>
  <c r="AQ125" l="1"/>
  <c r="BG125" s="1"/>
  <c r="BD125"/>
  <c r="BI125" s="1"/>
  <c r="AB136"/>
  <c r="BC126"/>
  <c r="BH126" s="1"/>
  <c r="AM129"/>
  <c r="AS128"/>
  <c r="AT128" s="1"/>
  <c r="BF128" s="1"/>
  <c r="T135"/>
  <c r="W134"/>
  <c r="BA125"/>
  <c r="AW131"/>
  <c r="AR131"/>
  <c r="AF132"/>
  <c r="AX126"/>
  <c r="AZ126" s="1"/>
  <c r="AU127"/>
  <c r="AV127"/>
  <c r="AY127" s="1"/>
  <c r="BB127"/>
  <c r="AL129"/>
  <c r="AC127"/>
  <c r="AD127" s="1"/>
  <c r="AN126"/>
  <c r="AQ126" l="1"/>
  <c r="BG126" s="1"/>
  <c r="BD126"/>
  <c r="BI126" s="1"/>
  <c r="AB137"/>
  <c r="BC127"/>
  <c r="BH127" s="1"/>
  <c r="AM130"/>
  <c r="AS129"/>
  <c r="AT129" s="1"/>
  <c r="BF129" s="1"/>
  <c r="T136"/>
  <c r="W135"/>
  <c r="BA126"/>
  <c r="AW132"/>
  <c r="AF133"/>
  <c r="AR132"/>
  <c r="AL130"/>
  <c r="AX127"/>
  <c r="AZ127" s="1"/>
  <c r="AC128"/>
  <c r="AD128" s="1"/>
  <c r="AV128"/>
  <c r="AY128" s="1"/>
  <c r="BB128"/>
  <c r="AU128"/>
  <c r="AN127"/>
  <c r="AQ127" l="1"/>
  <c r="BG127" s="1"/>
  <c r="BD127"/>
  <c r="BI127" s="1"/>
  <c r="AB138"/>
  <c r="BC128"/>
  <c r="BH128" s="1"/>
  <c r="AM131"/>
  <c r="AS130"/>
  <c r="AT130" s="1"/>
  <c r="BF130" s="1"/>
  <c r="T137"/>
  <c r="W136"/>
  <c r="AW133"/>
  <c r="AF134"/>
  <c r="AR133"/>
  <c r="BA127"/>
  <c r="AL131"/>
  <c r="AV129"/>
  <c r="AY129" s="1"/>
  <c r="AU129"/>
  <c r="BB129"/>
  <c r="AC129"/>
  <c r="AD129" s="1"/>
  <c r="AX128"/>
  <c r="AZ128" s="1"/>
  <c r="AN128"/>
  <c r="AQ128" l="1"/>
  <c r="BG128" s="1"/>
  <c r="BD128"/>
  <c r="BI128" s="1"/>
  <c r="AB139"/>
  <c r="BC129"/>
  <c r="BH129" s="1"/>
  <c r="AM132"/>
  <c r="AS131"/>
  <c r="AT131" s="1"/>
  <c r="BF131" s="1"/>
  <c r="T138"/>
  <c r="W137"/>
  <c r="BA128"/>
  <c r="AF135"/>
  <c r="AR134"/>
  <c r="AW134"/>
  <c r="AC130"/>
  <c r="AD130" s="1"/>
  <c r="AU130"/>
  <c r="BB130"/>
  <c r="AV130"/>
  <c r="AY130" s="1"/>
  <c r="AL132"/>
  <c r="AX129"/>
  <c r="AZ129" s="1"/>
  <c r="AN129"/>
  <c r="AQ129" l="1"/>
  <c r="BG129" s="1"/>
  <c r="BD129"/>
  <c r="BI129" s="1"/>
  <c r="AB140"/>
  <c r="BC130"/>
  <c r="BH130" s="1"/>
  <c r="AM133"/>
  <c r="AS132"/>
  <c r="AT132" s="1"/>
  <c r="BF132" s="1"/>
  <c r="T139"/>
  <c r="W138"/>
  <c r="BA129"/>
  <c r="AF136"/>
  <c r="AR135"/>
  <c r="AW135"/>
  <c r="AC131"/>
  <c r="AD131" s="1"/>
  <c r="AV131"/>
  <c r="AY131" s="1"/>
  <c r="BB131"/>
  <c r="AU131"/>
  <c r="AL133"/>
  <c r="AX130"/>
  <c r="AZ130" s="1"/>
  <c r="AN130"/>
  <c r="AQ130" l="1"/>
  <c r="BG130" s="1"/>
  <c r="BD130"/>
  <c r="BI130" s="1"/>
  <c r="AB141"/>
  <c r="BC131"/>
  <c r="BH131" s="1"/>
  <c r="AM134"/>
  <c r="AS133"/>
  <c r="AT133" s="1"/>
  <c r="BF133" s="1"/>
  <c r="T140"/>
  <c r="W139"/>
  <c r="BA130"/>
  <c r="AR136"/>
  <c r="AF137"/>
  <c r="AW136"/>
  <c r="AL134"/>
  <c r="AV132"/>
  <c r="AY132" s="1"/>
  <c r="BB132"/>
  <c r="AU132"/>
  <c r="AC132"/>
  <c r="AD132" s="1"/>
  <c r="AX131"/>
  <c r="AZ131" s="1"/>
  <c r="AN131"/>
  <c r="BC132" l="1"/>
  <c r="BH132" s="1"/>
  <c r="AQ131"/>
  <c r="BG131" s="1"/>
  <c r="BD131"/>
  <c r="BI131" s="1"/>
  <c r="AB142"/>
  <c r="AM135"/>
  <c r="AS134"/>
  <c r="AT134" s="1"/>
  <c r="BF134" s="1"/>
  <c r="T141"/>
  <c r="W140"/>
  <c r="AF138"/>
  <c r="AW137"/>
  <c r="AR137"/>
  <c r="BA131"/>
  <c r="AC133"/>
  <c r="AD133" s="1"/>
  <c r="AL135"/>
  <c r="BB133"/>
  <c r="AV133"/>
  <c r="AY133" s="1"/>
  <c r="AU133"/>
  <c r="AX132"/>
  <c r="AZ132" s="1"/>
  <c r="AN132"/>
  <c r="AQ132" l="1"/>
  <c r="BG132" s="1"/>
  <c r="BD132"/>
  <c r="BI132" s="1"/>
  <c r="AB143"/>
  <c r="BC133"/>
  <c r="BH133" s="1"/>
  <c r="AM136"/>
  <c r="AS135"/>
  <c r="AT135" s="1"/>
  <c r="BF135" s="1"/>
  <c r="T142"/>
  <c r="W141"/>
  <c r="BA132"/>
  <c r="AR138"/>
  <c r="AF139"/>
  <c r="AW138"/>
  <c r="AX133"/>
  <c r="AZ133" s="1"/>
  <c r="AC134"/>
  <c r="AD134" s="1"/>
  <c r="AL136"/>
  <c r="AV134"/>
  <c r="AY134" s="1"/>
  <c r="AU134"/>
  <c r="BB134"/>
  <c r="AN133"/>
  <c r="AQ133" l="1"/>
  <c r="BG133" s="1"/>
  <c r="BD133"/>
  <c r="BI133" s="1"/>
  <c r="AB144"/>
  <c r="BC134"/>
  <c r="BH134" s="1"/>
  <c r="AM137"/>
  <c r="AS136"/>
  <c r="AT136" s="1"/>
  <c r="BF136" s="1"/>
  <c r="T143"/>
  <c r="W142"/>
  <c r="BA133"/>
  <c r="AR139"/>
  <c r="AW139"/>
  <c r="AF140"/>
  <c r="AX134"/>
  <c r="AZ134" s="1"/>
  <c r="AL137"/>
  <c r="BB135"/>
  <c r="AU135"/>
  <c r="AV135"/>
  <c r="AY135" s="1"/>
  <c r="AC135"/>
  <c r="AD135" s="1"/>
  <c r="AN134"/>
  <c r="BA134" l="1"/>
  <c r="BD134"/>
  <c r="BI134" s="1"/>
  <c r="AB145"/>
  <c r="BC135"/>
  <c r="BH135" s="1"/>
  <c r="AM138"/>
  <c r="AS137"/>
  <c r="AT137" s="1"/>
  <c r="BF137" s="1"/>
  <c r="T144"/>
  <c r="W143"/>
  <c r="AQ134"/>
  <c r="BG134" s="1"/>
  <c r="AW140"/>
  <c r="AR140"/>
  <c r="AF141"/>
  <c r="AX135"/>
  <c r="AZ135" s="1"/>
  <c r="AL138"/>
  <c r="AC136"/>
  <c r="AD136" s="1"/>
  <c r="AU136"/>
  <c r="BB136"/>
  <c r="AV136"/>
  <c r="AY136" s="1"/>
  <c r="AN135"/>
  <c r="AQ135" l="1"/>
  <c r="BG135" s="1"/>
  <c r="BD135"/>
  <c r="BI135" s="1"/>
  <c r="AB146"/>
  <c r="BC136"/>
  <c r="BH136" s="1"/>
  <c r="AM139"/>
  <c r="AS138"/>
  <c r="AT138" s="1"/>
  <c r="BF138" s="1"/>
  <c r="T145"/>
  <c r="W144"/>
  <c r="BA135"/>
  <c r="AR141"/>
  <c r="AW141"/>
  <c r="AF142"/>
  <c r="AL139"/>
  <c r="AC137"/>
  <c r="AD137" s="1"/>
  <c r="AU137"/>
  <c r="BB137"/>
  <c r="AV137"/>
  <c r="AY137" s="1"/>
  <c r="AX136"/>
  <c r="AZ136" s="1"/>
  <c r="AN136"/>
  <c r="BA136" l="1"/>
  <c r="BD136"/>
  <c r="BI136" s="1"/>
  <c r="AB147"/>
  <c r="BC137"/>
  <c r="BH137" s="1"/>
  <c r="AM140"/>
  <c r="AS139"/>
  <c r="AT139" s="1"/>
  <c r="BF139" s="1"/>
  <c r="T146"/>
  <c r="W145"/>
  <c r="AQ136"/>
  <c r="BG136" s="1"/>
  <c r="AF143"/>
  <c r="AR142"/>
  <c r="AW142"/>
  <c r="AV138"/>
  <c r="AY138" s="1"/>
  <c r="AU138"/>
  <c r="BB138"/>
  <c r="AC138"/>
  <c r="AD138" s="1"/>
  <c r="AL140"/>
  <c r="AX137"/>
  <c r="AZ137" s="1"/>
  <c r="AN137"/>
  <c r="BA137" l="1"/>
  <c r="BD137"/>
  <c r="BI137" s="1"/>
  <c r="BC138"/>
  <c r="BH138" s="1"/>
  <c r="AB148"/>
  <c r="AM141"/>
  <c r="AS140"/>
  <c r="AT140" s="1"/>
  <c r="BF140" s="1"/>
  <c r="T147"/>
  <c r="W146"/>
  <c r="AQ137"/>
  <c r="BG137" s="1"/>
  <c r="AF144"/>
  <c r="AR143"/>
  <c r="AW143"/>
  <c r="AX138"/>
  <c r="AZ138" s="1"/>
  <c r="AU139"/>
  <c r="AV139"/>
  <c r="AY139" s="1"/>
  <c r="BB139"/>
  <c r="AC139"/>
  <c r="AD139" s="1"/>
  <c r="AL141"/>
  <c r="AN138"/>
  <c r="BA138" l="1"/>
  <c r="BD138"/>
  <c r="BI138" s="1"/>
  <c r="AB149"/>
  <c r="BC139"/>
  <c r="BH139" s="1"/>
  <c r="AM142"/>
  <c r="AS141"/>
  <c r="AT141" s="1"/>
  <c r="BF141" s="1"/>
  <c r="T148"/>
  <c r="W147"/>
  <c r="AQ138"/>
  <c r="BG138" s="1"/>
  <c r="AR144"/>
  <c r="AW144"/>
  <c r="AF145"/>
  <c r="AX139"/>
  <c r="AZ139" s="1"/>
  <c r="AU140"/>
  <c r="BB140"/>
  <c r="AV140"/>
  <c r="AY140" s="1"/>
  <c r="AL142"/>
  <c r="AC140"/>
  <c r="AD140" s="1"/>
  <c r="AN139"/>
  <c r="AQ139" l="1"/>
  <c r="BG139" s="1"/>
  <c r="BD139"/>
  <c r="BI139" s="1"/>
  <c r="AB150"/>
  <c r="BC140"/>
  <c r="BH140" s="1"/>
  <c r="AM143"/>
  <c r="AS142"/>
  <c r="AT142" s="1"/>
  <c r="BF142" s="1"/>
  <c r="T149"/>
  <c r="W148"/>
  <c r="BA139"/>
  <c r="AW145"/>
  <c r="AF146"/>
  <c r="AR145"/>
  <c r="AX140"/>
  <c r="AZ140" s="1"/>
  <c r="AL143"/>
  <c r="AC141"/>
  <c r="AD141" s="1"/>
  <c r="AV141"/>
  <c r="AY141" s="1"/>
  <c r="AU141"/>
  <c r="BB141"/>
  <c r="AN140"/>
  <c r="AQ140" l="1"/>
  <c r="BG140" s="1"/>
  <c r="BD140"/>
  <c r="BI140" s="1"/>
  <c r="AB151"/>
  <c r="BC141"/>
  <c r="BH141" s="1"/>
  <c r="AM144"/>
  <c r="AS143"/>
  <c r="AT143" s="1"/>
  <c r="BF143" s="1"/>
  <c r="T150"/>
  <c r="W149"/>
  <c r="BA140"/>
  <c r="AR146"/>
  <c r="AW146"/>
  <c r="AF147"/>
  <c r="AX141"/>
  <c r="AZ141" s="1"/>
  <c r="AL144"/>
  <c r="BB142"/>
  <c r="AV142"/>
  <c r="AY142" s="1"/>
  <c r="AU142"/>
  <c r="AC142"/>
  <c r="AD142" s="1"/>
  <c r="AN141"/>
  <c r="AQ141" l="1"/>
  <c r="BG141" s="1"/>
  <c r="BD141"/>
  <c r="BI141" s="1"/>
  <c r="AB152"/>
  <c r="BC142"/>
  <c r="BH142" s="1"/>
  <c r="AM145"/>
  <c r="AS144"/>
  <c r="AT144" s="1"/>
  <c r="BF144" s="1"/>
  <c r="T151"/>
  <c r="W150"/>
  <c r="BA141"/>
  <c r="AF148"/>
  <c r="AW147"/>
  <c r="AR147"/>
  <c r="AC143"/>
  <c r="AD143" s="1"/>
  <c r="AV143"/>
  <c r="AY143" s="1"/>
  <c r="BB143"/>
  <c r="AU143"/>
  <c r="AL145"/>
  <c r="AX142"/>
  <c r="AZ142" s="1"/>
  <c r="AN142"/>
  <c r="AQ142" l="1"/>
  <c r="BG142" s="1"/>
  <c r="BD142"/>
  <c r="BI142" s="1"/>
  <c r="AB153"/>
  <c r="BC143"/>
  <c r="BH143" s="1"/>
  <c r="AM146"/>
  <c r="AS145"/>
  <c r="AT145" s="1"/>
  <c r="BF145" s="1"/>
  <c r="T152"/>
  <c r="W151"/>
  <c r="AX143"/>
  <c r="AZ143" s="1"/>
  <c r="BA142"/>
  <c r="AR148"/>
  <c r="AW148"/>
  <c r="AF149"/>
  <c r="AC144"/>
  <c r="AD144" s="1"/>
  <c r="AU144"/>
  <c r="BB144"/>
  <c r="AV144"/>
  <c r="AY144" s="1"/>
  <c r="AL146"/>
  <c r="AN143"/>
  <c r="AQ143" l="1"/>
  <c r="BG143" s="1"/>
  <c r="BD143"/>
  <c r="BI143" s="1"/>
  <c r="AB154"/>
  <c r="BC144"/>
  <c r="BH144" s="1"/>
  <c r="AM147"/>
  <c r="AS146"/>
  <c r="AT146" s="1"/>
  <c r="BF146" s="1"/>
  <c r="T153"/>
  <c r="W152"/>
  <c r="BA143"/>
  <c r="AF150"/>
  <c r="AW149"/>
  <c r="AR149"/>
  <c r="BB145"/>
  <c r="AV145"/>
  <c r="AY145" s="1"/>
  <c r="AU145"/>
  <c r="AC145"/>
  <c r="AD145" s="1"/>
  <c r="AL147"/>
  <c r="AX144"/>
  <c r="AZ144" s="1"/>
  <c r="AN144"/>
  <c r="AQ144" l="1"/>
  <c r="BG144" s="1"/>
  <c r="BD144"/>
  <c r="BI144" s="1"/>
  <c r="AB155"/>
  <c r="BC145"/>
  <c r="BH145" s="1"/>
  <c r="AM148"/>
  <c r="AS147"/>
  <c r="AT147" s="1"/>
  <c r="BF147" s="1"/>
  <c r="T154"/>
  <c r="W153"/>
  <c r="BA144"/>
  <c r="AR150"/>
  <c r="AW150"/>
  <c r="AF151"/>
  <c r="AX145"/>
  <c r="AZ145" s="1"/>
  <c r="AC146"/>
  <c r="AD146" s="1"/>
  <c r="AU146"/>
  <c r="BB146"/>
  <c r="AV146"/>
  <c r="AY146" s="1"/>
  <c r="AL148"/>
  <c r="AN145"/>
  <c r="AQ145" l="1"/>
  <c r="BG145" s="1"/>
  <c r="BD145"/>
  <c r="BI145" s="1"/>
  <c r="AB156"/>
  <c r="BC146"/>
  <c r="BH146" s="1"/>
  <c r="AM149"/>
  <c r="AS148"/>
  <c r="AT148" s="1"/>
  <c r="BF148" s="1"/>
  <c r="T155"/>
  <c r="W154"/>
  <c r="BA145"/>
  <c r="AR151"/>
  <c r="AW151"/>
  <c r="AF152"/>
  <c r="AX146"/>
  <c r="AZ146" s="1"/>
  <c r="AL149"/>
  <c r="AC147"/>
  <c r="AD147" s="1"/>
  <c r="BB147"/>
  <c r="AV147"/>
  <c r="AY147" s="1"/>
  <c r="AU147"/>
  <c r="AN146"/>
  <c r="BA146" l="1"/>
  <c r="BD146"/>
  <c r="BI146" s="1"/>
  <c r="AB157"/>
  <c r="BC147"/>
  <c r="BH147" s="1"/>
  <c r="AQ146"/>
  <c r="BG146" s="1"/>
  <c r="AM150"/>
  <c r="AS149"/>
  <c r="AT149" s="1"/>
  <c r="BF149" s="1"/>
  <c r="T156"/>
  <c r="W155"/>
  <c r="AR152"/>
  <c r="AF153"/>
  <c r="AW152"/>
  <c r="AX147"/>
  <c r="AZ147" s="1"/>
  <c r="AL150"/>
  <c r="AU148"/>
  <c r="AV148"/>
  <c r="AY148" s="1"/>
  <c r="BB148"/>
  <c r="BC148" s="1"/>
  <c r="BH148" s="1"/>
  <c r="AC148"/>
  <c r="AD148" s="1"/>
  <c r="AN147"/>
  <c r="AQ147" l="1"/>
  <c r="BG147" s="1"/>
  <c r="BD147"/>
  <c r="BI147" s="1"/>
  <c r="AB158"/>
  <c r="AM151"/>
  <c r="AS150"/>
  <c r="AT150" s="1"/>
  <c r="BF150" s="1"/>
  <c r="T157"/>
  <c r="W156"/>
  <c r="BA147"/>
  <c r="AW153"/>
  <c r="AF154"/>
  <c r="AR153"/>
  <c r="AX148"/>
  <c r="AZ148" s="1"/>
  <c r="AU149"/>
  <c r="AV149"/>
  <c r="AY149" s="1"/>
  <c r="BB149"/>
  <c r="BC149" s="1"/>
  <c r="BH149" s="1"/>
  <c r="AC149"/>
  <c r="AD149" s="1"/>
  <c r="AL151"/>
  <c r="AN148"/>
  <c r="BA148" l="1"/>
  <c r="BD148"/>
  <c r="BI148" s="1"/>
  <c r="AB159"/>
  <c r="AQ148"/>
  <c r="BG148" s="1"/>
  <c r="AM152"/>
  <c r="AS151"/>
  <c r="AT151" s="1"/>
  <c r="BF151" s="1"/>
  <c r="T158"/>
  <c r="W157"/>
  <c r="AF155"/>
  <c r="AR154"/>
  <c r="AW154"/>
  <c r="AX149"/>
  <c r="AZ149" s="1"/>
  <c r="AL152"/>
  <c r="BB150"/>
  <c r="AV150"/>
  <c r="AY150" s="1"/>
  <c r="AU150"/>
  <c r="AC150"/>
  <c r="AD150" s="1"/>
  <c r="AN149"/>
  <c r="AQ149" l="1"/>
  <c r="BG149" s="1"/>
  <c r="BD149"/>
  <c r="BI149" s="1"/>
  <c r="AB160"/>
  <c r="BC150"/>
  <c r="BH150" s="1"/>
  <c r="AM153"/>
  <c r="AS152"/>
  <c r="AT152" s="1"/>
  <c r="BF152" s="1"/>
  <c r="T159"/>
  <c r="W158"/>
  <c r="BA149"/>
  <c r="AW155"/>
  <c r="AF156"/>
  <c r="AR155"/>
  <c r="AX150"/>
  <c r="AZ150" s="1"/>
  <c r="AV151"/>
  <c r="AY151" s="1"/>
  <c r="BB151"/>
  <c r="AU151"/>
  <c r="AL153"/>
  <c r="AC151"/>
  <c r="AD151" s="1"/>
  <c r="AN150"/>
  <c r="AQ150" l="1"/>
  <c r="BG150" s="1"/>
  <c r="BD150"/>
  <c r="BI150" s="1"/>
  <c r="AB161"/>
  <c r="BC151"/>
  <c r="BH151" s="1"/>
  <c r="AM154"/>
  <c r="AS153"/>
  <c r="AT153" s="1"/>
  <c r="BF153" s="1"/>
  <c r="T160"/>
  <c r="W159"/>
  <c r="BA150"/>
  <c r="AR156"/>
  <c r="AW156"/>
  <c r="AF157"/>
  <c r="AU152"/>
  <c r="BB152"/>
  <c r="AV152"/>
  <c r="AY152" s="1"/>
  <c r="AC152"/>
  <c r="AD152" s="1"/>
  <c r="AL154"/>
  <c r="AX151"/>
  <c r="AZ151" s="1"/>
  <c r="AN151"/>
  <c r="AQ151" l="1"/>
  <c r="BG151" s="1"/>
  <c r="BD151"/>
  <c r="BI151" s="1"/>
  <c r="BC152"/>
  <c r="BH152" s="1"/>
  <c r="AB162"/>
  <c r="AM155"/>
  <c r="AS154"/>
  <c r="AT154" s="1"/>
  <c r="BF154" s="1"/>
  <c r="T161"/>
  <c r="W160"/>
  <c r="BA151"/>
  <c r="AF158"/>
  <c r="AR157"/>
  <c r="AW157"/>
  <c r="AX152"/>
  <c r="AZ152" s="1"/>
  <c r="AU153"/>
  <c r="BB153"/>
  <c r="AV153"/>
  <c r="AY153" s="1"/>
  <c r="AL155"/>
  <c r="AC153"/>
  <c r="AD153" s="1"/>
  <c r="AN152"/>
  <c r="BA152" l="1"/>
  <c r="BD152"/>
  <c r="BI152" s="1"/>
  <c r="AB163"/>
  <c r="BC153"/>
  <c r="BH153" s="1"/>
  <c r="AM156"/>
  <c r="AS155"/>
  <c r="AT155" s="1"/>
  <c r="BF155" s="1"/>
  <c r="T162"/>
  <c r="W161"/>
  <c r="AF159"/>
  <c r="AR158"/>
  <c r="AW158"/>
  <c r="AQ152"/>
  <c r="BG152" s="1"/>
  <c r="AV154"/>
  <c r="AY154" s="1"/>
  <c r="BB154"/>
  <c r="AU154"/>
  <c r="AX153"/>
  <c r="AZ153" s="1"/>
  <c r="AC154"/>
  <c r="AD154" s="1"/>
  <c r="AL156"/>
  <c r="AN153"/>
  <c r="AQ153" l="1"/>
  <c r="BG153" s="1"/>
  <c r="BD153"/>
  <c r="BI153" s="1"/>
  <c r="AB164"/>
  <c r="BC154"/>
  <c r="BH154" s="1"/>
  <c r="AM157"/>
  <c r="AS156"/>
  <c r="AT156" s="1"/>
  <c r="BF156" s="1"/>
  <c r="T163"/>
  <c r="W162"/>
  <c r="BA153"/>
  <c r="AW159"/>
  <c r="AR159"/>
  <c r="AF160"/>
  <c r="AU155"/>
  <c r="AV155"/>
  <c r="AY155" s="1"/>
  <c r="BB155"/>
  <c r="AL157"/>
  <c r="AX154"/>
  <c r="AZ154" s="1"/>
  <c r="AC155"/>
  <c r="AD155" s="1"/>
  <c r="AN154"/>
  <c r="AQ154" l="1"/>
  <c r="BG154" s="1"/>
  <c r="BD154"/>
  <c r="BI154" s="1"/>
  <c r="AB165"/>
  <c r="BC155"/>
  <c r="BH155" s="1"/>
  <c r="AM158"/>
  <c r="AS157"/>
  <c r="AT157" s="1"/>
  <c r="BF157" s="1"/>
  <c r="T164"/>
  <c r="W163"/>
  <c r="BA154"/>
  <c r="AF161"/>
  <c r="AR160"/>
  <c r="AW160"/>
  <c r="AC156"/>
  <c r="AD156" s="1"/>
  <c r="AL158"/>
  <c r="BB156"/>
  <c r="AV156"/>
  <c r="AY156" s="1"/>
  <c r="AU156"/>
  <c r="AX155"/>
  <c r="AZ155" s="1"/>
  <c r="AN155"/>
  <c r="BA155" l="1"/>
  <c r="BD155"/>
  <c r="BI155" s="1"/>
  <c r="AB166"/>
  <c r="BC156"/>
  <c r="BH156" s="1"/>
  <c r="AM159"/>
  <c r="AS158"/>
  <c r="AT158" s="1"/>
  <c r="BF158" s="1"/>
  <c r="T165"/>
  <c r="W164"/>
  <c r="AW161"/>
  <c r="AR161"/>
  <c r="AF162"/>
  <c r="AQ155"/>
  <c r="BG155" s="1"/>
  <c r="AL159"/>
  <c r="AC157"/>
  <c r="AD157" s="1"/>
  <c r="AX156"/>
  <c r="AZ156" s="1"/>
  <c r="AU157"/>
  <c r="AV157"/>
  <c r="AY157" s="1"/>
  <c r="BB157"/>
  <c r="AN156"/>
  <c r="BC157" l="1"/>
  <c r="BH157" s="1"/>
  <c r="AQ156"/>
  <c r="BG156" s="1"/>
  <c r="BD156"/>
  <c r="BI156" s="1"/>
  <c r="AB167"/>
  <c r="AM160"/>
  <c r="AS159"/>
  <c r="AT159" s="1"/>
  <c r="BF159" s="1"/>
  <c r="T166"/>
  <c r="W165"/>
  <c r="BA156"/>
  <c r="AF163"/>
  <c r="AR162"/>
  <c r="AW162"/>
  <c r="AX157"/>
  <c r="AZ157" s="1"/>
  <c r="AL160"/>
  <c r="AU158"/>
  <c r="AV158"/>
  <c r="AY158" s="1"/>
  <c r="BB158"/>
  <c r="BC158" s="1"/>
  <c r="BH158" s="1"/>
  <c r="AC158"/>
  <c r="AD158" s="1"/>
  <c r="AN157"/>
  <c r="AQ157" l="1"/>
  <c r="BG157" s="1"/>
  <c r="BD157"/>
  <c r="BI157" s="1"/>
  <c r="AB168"/>
  <c r="AM161"/>
  <c r="AS160"/>
  <c r="AT160" s="1"/>
  <c r="BF160" s="1"/>
  <c r="T167"/>
  <c r="W166"/>
  <c r="BA157"/>
  <c r="AR163"/>
  <c r="AF164"/>
  <c r="AW163"/>
  <c r="AC159"/>
  <c r="AD159" s="1"/>
  <c r="AL161"/>
  <c r="AX158"/>
  <c r="AZ158" s="1"/>
  <c r="BB159"/>
  <c r="AU159"/>
  <c r="AV159"/>
  <c r="AY159" s="1"/>
  <c r="AN158"/>
  <c r="AQ158" l="1"/>
  <c r="BG158" s="1"/>
  <c r="BD158"/>
  <c r="BI158" s="1"/>
  <c r="AX159"/>
  <c r="AZ159" s="1"/>
  <c r="BD159" s="1"/>
  <c r="BI159" s="1"/>
  <c r="AB169"/>
  <c r="BC159"/>
  <c r="BH159" s="1"/>
  <c r="AM162"/>
  <c r="AS161"/>
  <c r="AT161" s="1"/>
  <c r="BF161" s="1"/>
  <c r="T168"/>
  <c r="W167"/>
  <c r="BA158"/>
  <c r="AW164"/>
  <c r="AF165"/>
  <c r="AR164"/>
  <c r="BA159"/>
  <c r="AQ159"/>
  <c r="BG159" s="1"/>
  <c r="AC160"/>
  <c r="AD160" s="1"/>
  <c r="AV160"/>
  <c r="AY160" s="1"/>
  <c r="AU160"/>
  <c r="BB160"/>
  <c r="AL162"/>
  <c r="AN159"/>
  <c r="BC160" l="1"/>
  <c r="BH160" s="1"/>
  <c r="AB170"/>
  <c r="AM163"/>
  <c r="AS162"/>
  <c r="AT162" s="1"/>
  <c r="BF162" s="1"/>
  <c r="T169"/>
  <c r="W168"/>
  <c r="AF166"/>
  <c r="AW165"/>
  <c r="AR165"/>
  <c r="AX160"/>
  <c r="AZ160" s="1"/>
  <c r="AL163"/>
  <c r="AU161"/>
  <c r="AV161"/>
  <c r="AY161" s="1"/>
  <c r="BB161"/>
  <c r="AC161"/>
  <c r="AD161" s="1"/>
  <c r="AN160"/>
  <c r="BC161" l="1"/>
  <c r="BH161" s="1"/>
  <c r="AQ160"/>
  <c r="BG160" s="1"/>
  <c r="BD160"/>
  <c r="BI160" s="1"/>
  <c r="AB171"/>
  <c r="AM164"/>
  <c r="AS163"/>
  <c r="AT163" s="1"/>
  <c r="BF163" s="1"/>
  <c r="T170"/>
  <c r="W169"/>
  <c r="BA160"/>
  <c r="AR166"/>
  <c r="AW166"/>
  <c r="AF167"/>
  <c r="AX161"/>
  <c r="AZ161" s="1"/>
  <c r="AC162"/>
  <c r="AD162" s="1"/>
  <c r="AL164"/>
  <c r="AU162"/>
  <c r="AV162"/>
  <c r="AY162" s="1"/>
  <c r="BB162"/>
  <c r="AN161"/>
  <c r="AQ161" l="1"/>
  <c r="BG161" s="1"/>
  <c r="BD161"/>
  <c r="BI161" s="1"/>
  <c r="BC162"/>
  <c r="BH162" s="1"/>
  <c r="AB172"/>
  <c r="AM165"/>
  <c r="AS164"/>
  <c r="AT164" s="1"/>
  <c r="BF164" s="1"/>
  <c r="T171"/>
  <c r="W170"/>
  <c r="BA161"/>
  <c r="AW167"/>
  <c r="AF168"/>
  <c r="AR167"/>
  <c r="AC163"/>
  <c r="AD163" s="1"/>
  <c r="AX162"/>
  <c r="AZ162" s="1"/>
  <c r="AU163"/>
  <c r="AV163"/>
  <c r="AY163" s="1"/>
  <c r="BB163"/>
  <c r="BC163" s="1"/>
  <c r="BH163" s="1"/>
  <c r="AL165"/>
  <c r="AN162"/>
  <c r="AQ162" l="1"/>
  <c r="BG162" s="1"/>
  <c r="BD162"/>
  <c r="BI162" s="1"/>
  <c r="AB173"/>
  <c r="AM166"/>
  <c r="AS165"/>
  <c r="AT165" s="1"/>
  <c r="BF165" s="1"/>
  <c r="T172"/>
  <c r="W171"/>
  <c r="BA162"/>
  <c r="AF169"/>
  <c r="AR168"/>
  <c r="AW168"/>
  <c r="AC164"/>
  <c r="AD164" s="1"/>
  <c r="AL166"/>
  <c r="AV164"/>
  <c r="AY164" s="1"/>
  <c r="AU164"/>
  <c r="BB164"/>
  <c r="BC164" s="1"/>
  <c r="BH164" s="1"/>
  <c r="AX163"/>
  <c r="AZ163" s="1"/>
  <c r="AN163"/>
  <c r="AQ163" l="1"/>
  <c r="BG163" s="1"/>
  <c r="BD163"/>
  <c r="BI163" s="1"/>
  <c r="AB174"/>
  <c r="AM167"/>
  <c r="AS166"/>
  <c r="AT166" s="1"/>
  <c r="BF166" s="1"/>
  <c r="T173"/>
  <c r="W172"/>
  <c r="BA163"/>
  <c r="AR169"/>
  <c r="AW169"/>
  <c r="AF170"/>
  <c r="AX164"/>
  <c r="AZ164" s="1"/>
  <c r="AC165"/>
  <c r="AD165" s="1"/>
  <c r="AL167"/>
  <c r="AU165"/>
  <c r="BB165"/>
  <c r="AV165"/>
  <c r="AY165" s="1"/>
  <c r="AN164"/>
  <c r="BC165" l="1"/>
  <c r="BH165" s="1"/>
  <c r="AQ164"/>
  <c r="BG164" s="1"/>
  <c r="BD164"/>
  <c r="BI164" s="1"/>
  <c r="AB175"/>
  <c r="AM168"/>
  <c r="AS167"/>
  <c r="AT167" s="1"/>
  <c r="BF167" s="1"/>
  <c r="T174"/>
  <c r="W173"/>
  <c r="BA164"/>
  <c r="AF171"/>
  <c r="AR170"/>
  <c r="AW170"/>
  <c r="AL168"/>
  <c r="AU166"/>
  <c r="AV166"/>
  <c r="AY166" s="1"/>
  <c r="BB166"/>
  <c r="AC166"/>
  <c r="AD166" s="1"/>
  <c r="AX165"/>
  <c r="AZ165" s="1"/>
  <c r="AN165"/>
  <c r="AQ165" l="1"/>
  <c r="BG165" s="1"/>
  <c r="BD165"/>
  <c r="BI165" s="1"/>
  <c r="AB176"/>
  <c r="BC166"/>
  <c r="BH166" s="1"/>
  <c r="AM169"/>
  <c r="AS168"/>
  <c r="AT168" s="1"/>
  <c r="BF168" s="1"/>
  <c r="T175"/>
  <c r="W174"/>
  <c r="AX166"/>
  <c r="AZ166" s="1"/>
  <c r="BA165"/>
  <c r="AF172"/>
  <c r="AR171"/>
  <c r="AW171"/>
  <c r="AL169"/>
  <c r="AC167"/>
  <c r="AD167" s="1"/>
  <c r="AU167"/>
  <c r="AV167"/>
  <c r="AY167" s="1"/>
  <c r="BB167"/>
  <c r="AN166"/>
  <c r="AQ166" l="1"/>
  <c r="BG166" s="1"/>
  <c r="BD166"/>
  <c r="BI166" s="1"/>
  <c r="BC167"/>
  <c r="BH167" s="1"/>
  <c r="AB177"/>
  <c r="AM170"/>
  <c r="AS169"/>
  <c r="AT169" s="1"/>
  <c r="BF169" s="1"/>
  <c r="T176"/>
  <c r="W175"/>
  <c r="BA166"/>
  <c r="AX167"/>
  <c r="AZ167" s="1"/>
  <c r="AR172"/>
  <c r="AF173"/>
  <c r="AW172"/>
  <c r="AV168"/>
  <c r="AY168" s="1"/>
  <c r="AU168"/>
  <c r="BB168"/>
  <c r="AL170"/>
  <c r="AC168"/>
  <c r="AD168" s="1"/>
  <c r="AN167"/>
  <c r="AQ167" l="1"/>
  <c r="BG167" s="1"/>
  <c r="BD167"/>
  <c r="BI167" s="1"/>
  <c r="AB178"/>
  <c r="BC168"/>
  <c r="BH168" s="1"/>
  <c r="AM171"/>
  <c r="AS170"/>
  <c r="AT170" s="1"/>
  <c r="BF170" s="1"/>
  <c r="T177"/>
  <c r="W176"/>
  <c r="BA167"/>
  <c r="AR173"/>
  <c r="AW173"/>
  <c r="AF174"/>
  <c r="AC169"/>
  <c r="AD169" s="1"/>
  <c r="AL171"/>
  <c r="AU169"/>
  <c r="BB169"/>
  <c r="AV169"/>
  <c r="AY169" s="1"/>
  <c r="AX168"/>
  <c r="AZ168" s="1"/>
  <c r="AN168"/>
  <c r="BC169" l="1"/>
  <c r="BH169" s="1"/>
  <c r="BA168"/>
  <c r="BD168"/>
  <c r="BI168" s="1"/>
  <c r="AB179"/>
  <c r="AM172"/>
  <c r="AS171"/>
  <c r="AT171" s="1"/>
  <c r="BF171" s="1"/>
  <c r="T178"/>
  <c r="W177"/>
  <c r="AQ168"/>
  <c r="BG168" s="1"/>
  <c r="AF175"/>
  <c r="AW174"/>
  <c r="AR174"/>
  <c r="AC170"/>
  <c r="AD170" s="1"/>
  <c r="AL172"/>
  <c r="BB170"/>
  <c r="AV170"/>
  <c r="AY170" s="1"/>
  <c r="AU170"/>
  <c r="AX169"/>
  <c r="AZ169" s="1"/>
  <c r="AN169"/>
  <c r="AQ169" l="1"/>
  <c r="BG169" s="1"/>
  <c r="BD169"/>
  <c r="BI169" s="1"/>
  <c r="AB180"/>
  <c r="BC170"/>
  <c r="BH170" s="1"/>
  <c r="AM173"/>
  <c r="AS172"/>
  <c r="AT172" s="1"/>
  <c r="BF172" s="1"/>
  <c r="T179"/>
  <c r="W178"/>
  <c r="BA169"/>
  <c r="AW175"/>
  <c r="AF176"/>
  <c r="AR175"/>
  <c r="AX170"/>
  <c r="AZ170" s="1"/>
  <c r="AC171"/>
  <c r="AD171" s="1"/>
  <c r="AL173"/>
  <c r="BB171"/>
  <c r="AU171"/>
  <c r="AV171"/>
  <c r="AY171" s="1"/>
  <c r="AN170"/>
  <c r="AQ170" l="1"/>
  <c r="BG170" s="1"/>
  <c r="BD170"/>
  <c r="BI170" s="1"/>
  <c r="AB181"/>
  <c r="BC171"/>
  <c r="BH171" s="1"/>
  <c r="AM174"/>
  <c r="AS173"/>
  <c r="AT173" s="1"/>
  <c r="BF173" s="1"/>
  <c r="T180"/>
  <c r="W179"/>
  <c r="BA170"/>
  <c r="AW176"/>
  <c r="AR176"/>
  <c r="AF177"/>
  <c r="AX171"/>
  <c r="AZ171" s="1"/>
  <c r="AC172"/>
  <c r="AD172" s="1"/>
  <c r="AU172"/>
  <c r="AV172"/>
  <c r="AY172" s="1"/>
  <c r="BB172"/>
  <c r="AL174"/>
  <c r="AN171"/>
  <c r="AQ171" l="1"/>
  <c r="BG171" s="1"/>
  <c r="BD171"/>
  <c r="BI171" s="1"/>
  <c r="AB182"/>
  <c r="BC172"/>
  <c r="BH172" s="1"/>
  <c r="AM175"/>
  <c r="AS174"/>
  <c r="AT174" s="1"/>
  <c r="BF174" s="1"/>
  <c r="T181"/>
  <c r="W180"/>
  <c r="BA171"/>
  <c r="AF178"/>
  <c r="AR177"/>
  <c r="AW177"/>
  <c r="AX172"/>
  <c r="AZ172" s="1"/>
  <c r="BB173"/>
  <c r="AV173"/>
  <c r="AY173" s="1"/>
  <c r="AU173"/>
  <c r="AL175"/>
  <c r="AC173"/>
  <c r="AD173" s="1"/>
  <c r="AN172"/>
  <c r="AQ172" l="1"/>
  <c r="BG172" s="1"/>
  <c r="BD172"/>
  <c r="BI172" s="1"/>
  <c r="AB183"/>
  <c r="BC173"/>
  <c r="BH173" s="1"/>
  <c r="AM176"/>
  <c r="AS175"/>
  <c r="AT175" s="1"/>
  <c r="BF175" s="1"/>
  <c r="T182"/>
  <c r="W181"/>
  <c r="BA172"/>
  <c r="AF179"/>
  <c r="AR178"/>
  <c r="AW178"/>
  <c r="AX173"/>
  <c r="AZ173" s="1"/>
  <c r="AU174"/>
  <c r="BB174"/>
  <c r="AV174"/>
  <c r="AY174" s="1"/>
  <c r="AC174"/>
  <c r="AD174" s="1"/>
  <c r="AL176"/>
  <c r="AN173"/>
  <c r="AQ173" l="1"/>
  <c r="BG173" s="1"/>
  <c r="BD173"/>
  <c r="BI173" s="1"/>
  <c r="AB184"/>
  <c r="BC174"/>
  <c r="BH174" s="1"/>
  <c r="AM177"/>
  <c r="AS176"/>
  <c r="AT176" s="1"/>
  <c r="BF176" s="1"/>
  <c r="T183"/>
  <c r="W182"/>
  <c r="BA173"/>
  <c r="AR179"/>
  <c r="AF180"/>
  <c r="AW179"/>
  <c r="AX174"/>
  <c r="AZ174" s="1"/>
  <c r="BB175"/>
  <c r="AV175"/>
  <c r="AY175" s="1"/>
  <c r="AU175"/>
  <c r="AL177"/>
  <c r="AC175"/>
  <c r="AD175" s="1"/>
  <c r="AN174"/>
  <c r="AQ174" l="1"/>
  <c r="BG174" s="1"/>
  <c r="BD174"/>
  <c r="BI174" s="1"/>
  <c r="AB185"/>
  <c r="BC175"/>
  <c r="BH175" s="1"/>
  <c r="AM178"/>
  <c r="AS177"/>
  <c r="AT177" s="1"/>
  <c r="BF177" s="1"/>
  <c r="T184"/>
  <c r="W183"/>
  <c r="BA174"/>
  <c r="AW180"/>
  <c r="AR180"/>
  <c r="AF181"/>
  <c r="AC176"/>
  <c r="AD176" s="1"/>
  <c r="AL178"/>
  <c r="BB176"/>
  <c r="AU176"/>
  <c r="AV176"/>
  <c r="AY176" s="1"/>
  <c r="AX175"/>
  <c r="AZ175" s="1"/>
  <c r="AN175"/>
  <c r="AQ175" l="1"/>
  <c r="BG175" s="1"/>
  <c r="BD175"/>
  <c r="BI175" s="1"/>
  <c r="AB186"/>
  <c r="BC176"/>
  <c r="BH176" s="1"/>
  <c r="AM179"/>
  <c r="AS178"/>
  <c r="AT178" s="1"/>
  <c r="BF178" s="1"/>
  <c r="T185"/>
  <c r="W184"/>
  <c r="AX176"/>
  <c r="AZ176" s="1"/>
  <c r="BA175"/>
  <c r="AR181"/>
  <c r="AF182"/>
  <c r="AW181"/>
  <c r="AC177"/>
  <c r="AD177" s="1"/>
  <c r="BB177"/>
  <c r="AV177"/>
  <c r="AY177" s="1"/>
  <c r="AU177"/>
  <c r="AL179"/>
  <c r="AN176"/>
  <c r="AQ176" l="1"/>
  <c r="BG176" s="1"/>
  <c r="BD176"/>
  <c r="BI176" s="1"/>
  <c r="AB187"/>
  <c r="BC177"/>
  <c r="BH177" s="1"/>
  <c r="AM180"/>
  <c r="AS179"/>
  <c r="AT179" s="1"/>
  <c r="BF179" s="1"/>
  <c r="T186"/>
  <c r="W185"/>
  <c r="BA176"/>
  <c r="AF183"/>
  <c r="AW182"/>
  <c r="AR182"/>
  <c r="AL180"/>
  <c r="AV178"/>
  <c r="AY178" s="1"/>
  <c r="AU178"/>
  <c r="BB178"/>
  <c r="AC178"/>
  <c r="AD178" s="1"/>
  <c r="AX177"/>
  <c r="AZ177" s="1"/>
  <c r="AN177"/>
  <c r="BC178" l="1"/>
  <c r="BH178" s="1"/>
  <c r="AQ177"/>
  <c r="BG177" s="1"/>
  <c r="BD177"/>
  <c r="BI177" s="1"/>
  <c r="AB188"/>
  <c r="AM181"/>
  <c r="AS180"/>
  <c r="AT180" s="1"/>
  <c r="BF180" s="1"/>
  <c r="T187"/>
  <c r="W186"/>
  <c r="BA177"/>
  <c r="AF184"/>
  <c r="AW183"/>
  <c r="AR183"/>
  <c r="AL181"/>
  <c r="AC179"/>
  <c r="AD179" s="1"/>
  <c r="AU179"/>
  <c r="AV179"/>
  <c r="AY179" s="1"/>
  <c r="BB179"/>
  <c r="AX178"/>
  <c r="AZ178" s="1"/>
  <c r="AN178"/>
  <c r="BC179" l="1"/>
  <c r="BH179" s="1"/>
  <c r="AQ178"/>
  <c r="BG178" s="1"/>
  <c r="BD178"/>
  <c r="BI178" s="1"/>
  <c r="AB189"/>
  <c r="AM182"/>
  <c r="AS181"/>
  <c r="AT181" s="1"/>
  <c r="BF181" s="1"/>
  <c r="T188"/>
  <c r="W187"/>
  <c r="AX179"/>
  <c r="AZ179" s="1"/>
  <c r="AW184"/>
  <c r="AF185"/>
  <c r="AR184"/>
  <c r="BA178"/>
  <c r="BB180"/>
  <c r="AV180"/>
  <c r="AY180" s="1"/>
  <c r="AU180"/>
  <c r="AL182"/>
  <c r="AC180"/>
  <c r="AD180" s="1"/>
  <c r="AN179"/>
  <c r="AQ179" l="1"/>
  <c r="BG179" s="1"/>
  <c r="BD179"/>
  <c r="BI179" s="1"/>
  <c r="AB190"/>
  <c r="BC180"/>
  <c r="BH180" s="1"/>
  <c r="AM183"/>
  <c r="AS182"/>
  <c r="AT182" s="1"/>
  <c r="BF182" s="1"/>
  <c r="T189"/>
  <c r="W188"/>
  <c r="BA179"/>
  <c r="AW185"/>
  <c r="AR185"/>
  <c r="AF186"/>
  <c r="AX180"/>
  <c r="AZ180" s="1"/>
  <c r="AC181"/>
  <c r="AD181" s="1"/>
  <c r="AU181"/>
  <c r="AV181"/>
  <c r="AY181" s="1"/>
  <c r="BB181"/>
  <c r="AL183"/>
  <c r="AN180"/>
  <c r="BA180" l="1"/>
  <c r="BD180"/>
  <c r="BI180" s="1"/>
  <c r="AB191"/>
  <c r="BC181"/>
  <c r="BH181" s="1"/>
  <c r="AM184"/>
  <c r="AS183"/>
  <c r="AT183" s="1"/>
  <c r="BF183" s="1"/>
  <c r="T190"/>
  <c r="W189"/>
  <c r="AQ180"/>
  <c r="BG180" s="1"/>
  <c r="AF187"/>
  <c r="AR186"/>
  <c r="AW186"/>
  <c r="AX181"/>
  <c r="AZ181" s="1"/>
  <c r="AL184"/>
  <c r="AC182"/>
  <c r="AD182" s="1"/>
  <c r="AU182"/>
  <c r="AV182"/>
  <c r="AY182" s="1"/>
  <c r="BB182"/>
  <c r="AN181"/>
  <c r="AQ181" l="1"/>
  <c r="BG181" s="1"/>
  <c r="BD181"/>
  <c r="BI181" s="1"/>
  <c r="BC182"/>
  <c r="BH182" s="1"/>
  <c r="AB192"/>
  <c r="AM185"/>
  <c r="AS184"/>
  <c r="AT184" s="1"/>
  <c r="BF184" s="1"/>
  <c r="T191"/>
  <c r="W190"/>
  <c r="BA181"/>
  <c r="AW187"/>
  <c r="AF188"/>
  <c r="AR187"/>
  <c r="AL185"/>
  <c r="AX182"/>
  <c r="AZ182" s="1"/>
  <c r="BB183"/>
  <c r="AV183"/>
  <c r="AY183" s="1"/>
  <c r="AU183"/>
  <c r="AC183"/>
  <c r="AD183" s="1"/>
  <c r="AN182"/>
  <c r="AQ182" l="1"/>
  <c r="BG182" s="1"/>
  <c r="BD182"/>
  <c r="BI182" s="1"/>
  <c r="AB193"/>
  <c r="BC183"/>
  <c r="BH183" s="1"/>
  <c r="AM186"/>
  <c r="AS185"/>
  <c r="AT185" s="1"/>
  <c r="BF185" s="1"/>
  <c r="T192"/>
  <c r="W191"/>
  <c r="AF189"/>
  <c r="AW188"/>
  <c r="AR188"/>
  <c r="BA182"/>
  <c r="AX183"/>
  <c r="AZ183" s="1"/>
  <c r="AL186"/>
  <c r="AC184"/>
  <c r="AD184" s="1"/>
  <c r="AU184"/>
  <c r="BB184"/>
  <c r="AV184"/>
  <c r="AY184" s="1"/>
  <c r="AN183"/>
  <c r="AQ183" l="1"/>
  <c r="BG183" s="1"/>
  <c r="BD183"/>
  <c r="BI183" s="1"/>
  <c r="AB194"/>
  <c r="BC184"/>
  <c r="BH184" s="1"/>
  <c r="AM187"/>
  <c r="AS186"/>
  <c r="AT186" s="1"/>
  <c r="BF186" s="1"/>
  <c r="T193"/>
  <c r="W192"/>
  <c r="BA183"/>
  <c r="AF190"/>
  <c r="AR189"/>
  <c r="AW189"/>
  <c r="AL187"/>
  <c r="AC185"/>
  <c r="AD185" s="1"/>
  <c r="AU185"/>
  <c r="AV185"/>
  <c r="AY185" s="1"/>
  <c r="BB185"/>
  <c r="AX184"/>
  <c r="AZ184" s="1"/>
  <c r="AN184"/>
  <c r="AQ184" l="1"/>
  <c r="BG184" s="1"/>
  <c r="BD184"/>
  <c r="BI184" s="1"/>
  <c r="BC185"/>
  <c r="BH185" s="1"/>
  <c r="AB195"/>
  <c r="AM188"/>
  <c r="AS187"/>
  <c r="AT187" s="1"/>
  <c r="BF187" s="1"/>
  <c r="T194"/>
  <c r="W193"/>
  <c r="BA184"/>
  <c r="AF191"/>
  <c r="AR190"/>
  <c r="AW190"/>
  <c r="BB186"/>
  <c r="AU186"/>
  <c r="AV186"/>
  <c r="AY186" s="1"/>
  <c r="AL188"/>
  <c r="AC186"/>
  <c r="AD186" s="1"/>
  <c r="AX185"/>
  <c r="AZ185" s="1"/>
  <c r="AN185"/>
  <c r="AQ185" l="1"/>
  <c r="BG185" s="1"/>
  <c r="BD185"/>
  <c r="BI185" s="1"/>
  <c r="AB196"/>
  <c r="BC186"/>
  <c r="BH186" s="1"/>
  <c r="AM189"/>
  <c r="AS188"/>
  <c r="AT188" s="1"/>
  <c r="BF188" s="1"/>
  <c r="T195"/>
  <c r="W194"/>
  <c r="BA185"/>
  <c r="AR191"/>
  <c r="AW191"/>
  <c r="AF192"/>
  <c r="AV187"/>
  <c r="AY187" s="1"/>
  <c r="BB187"/>
  <c r="AU187"/>
  <c r="AC187"/>
  <c r="AD187" s="1"/>
  <c r="AX186"/>
  <c r="AZ186" s="1"/>
  <c r="AL189"/>
  <c r="AN186"/>
  <c r="AQ186" l="1"/>
  <c r="BG186" s="1"/>
  <c r="BD186"/>
  <c r="BI186" s="1"/>
  <c r="AB197"/>
  <c r="BC187"/>
  <c r="BH187" s="1"/>
  <c r="AM190"/>
  <c r="AS189"/>
  <c r="AT189" s="1"/>
  <c r="BF189" s="1"/>
  <c r="T196"/>
  <c r="W195"/>
  <c r="BA186"/>
  <c r="AR192"/>
  <c r="AW192"/>
  <c r="AF193"/>
  <c r="AX187"/>
  <c r="AZ187" s="1"/>
  <c r="AL190"/>
  <c r="BB188"/>
  <c r="AV188"/>
  <c r="AY188" s="1"/>
  <c r="AU188"/>
  <c r="AC188"/>
  <c r="AD188" s="1"/>
  <c r="AN187"/>
  <c r="AQ187" l="1"/>
  <c r="BG187" s="1"/>
  <c r="BD187"/>
  <c r="BI187" s="1"/>
  <c r="AB198"/>
  <c r="BC188"/>
  <c r="BH188" s="1"/>
  <c r="AM191"/>
  <c r="AS190"/>
  <c r="AT190" s="1"/>
  <c r="BF190" s="1"/>
  <c r="T197"/>
  <c r="W196"/>
  <c r="BA187"/>
  <c r="AF194"/>
  <c r="AR193"/>
  <c r="AW193"/>
  <c r="AX188"/>
  <c r="AZ188" s="1"/>
  <c r="AL191"/>
  <c r="AC189"/>
  <c r="AD189" s="1"/>
  <c r="AU189"/>
  <c r="AV189"/>
  <c r="AY189" s="1"/>
  <c r="BB189"/>
  <c r="AN188"/>
  <c r="AQ188" l="1"/>
  <c r="BG188" s="1"/>
  <c r="BD188"/>
  <c r="BI188" s="1"/>
  <c r="BC189"/>
  <c r="BH189" s="1"/>
  <c r="AB199"/>
  <c r="AM192"/>
  <c r="AS191"/>
  <c r="AT191" s="1"/>
  <c r="BF191" s="1"/>
  <c r="T198"/>
  <c r="W197"/>
  <c r="BA188"/>
  <c r="AW194"/>
  <c r="AF195"/>
  <c r="AR194"/>
  <c r="AL192"/>
  <c r="AU190"/>
  <c r="AV190"/>
  <c r="AY190" s="1"/>
  <c r="BB190"/>
  <c r="AC190"/>
  <c r="AD190" s="1"/>
  <c r="AX189"/>
  <c r="AZ189" s="1"/>
  <c r="AN189"/>
  <c r="AQ189" l="1"/>
  <c r="BG189" s="1"/>
  <c r="BD189"/>
  <c r="BI189" s="1"/>
  <c r="AB200"/>
  <c r="BC190"/>
  <c r="BH190" s="1"/>
  <c r="AM193"/>
  <c r="AS192"/>
  <c r="AT192" s="1"/>
  <c r="BF192" s="1"/>
  <c r="T199"/>
  <c r="W198"/>
  <c r="BA189"/>
  <c r="AR195"/>
  <c r="AW195"/>
  <c r="AF196"/>
  <c r="AX190"/>
  <c r="AZ190" s="1"/>
  <c r="AU191"/>
  <c r="BB191"/>
  <c r="AV191"/>
  <c r="AY191" s="1"/>
  <c r="AC191"/>
  <c r="AD191" s="1"/>
  <c r="AL193"/>
  <c r="AN190"/>
  <c r="AQ190" l="1"/>
  <c r="BG190" s="1"/>
  <c r="BD190"/>
  <c r="BI190" s="1"/>
  <c r="AB201"/>
  <c r="BC191"/>
  <c r="BH191" s="1"/>
  <c r="AM194"/>
  <c r="AS193"/>
  <c r="AT193" s="1"/>
  <c r="BF193" s="1"/>
  <c r="T200"/>
  <c r="W199"/>
  <c r="BA190"/>
  <c r="AF197"/>
  <c r="AR196"/>
  <c r="AW196"/>
  <c r="AX191"/>
  <c r="AZ191" s="1"/>
  <c r="AL194"/>
  <c r="AV192"/>
  <c r="AY192" s="1"/>
  <c r="BB192"/>
  <c r="AU192"/>
  <c r="AC192"/>
  <c r="AD192" s="1"/>
  <c r="AN191"/>
  <c r="BA191" l="1"/>
  <c r="BD191"/>
  <c r="BI191" s="1"/>
  <c r="AB202"/>
  <c r="BC192"/>
  <c r="BH192" s="1"/>
  <c r="AM195"/>
  <c r="AS194"/>
  <c r="AT194" s="1"/>
  <c r="BF194" s="1"/>
  <c r="T201"/>
  <c r="W200"/>
  <c r="AQ191"/>
  <c r="BG191" s="1"/>
  <c r="AR197"/>
  <c r="AW197"/>
  <c r="AF198"/>
  <c r="AX192"/>
  <c r="AZ192" s="1"/>
  <c r="AL195"/>
  <c r="AC193"/>
  <c r="AD193" s="1"/>
  <c r="AU193"/>
  <c r="AV193"/>
  <c r="AY193" s="1"/>
  <c r="BB193"/>
  <c r="BC193" s="1"/>
  <c r="BH193" s="1"/>
  <c r="AN192"/>
  <c r="AQ192" l="1"/>
  <c r="BG192" s="1"/>
  <c r="BD192"/>
  <c r="BI192" s="1"/>
  <c r="AB203"/>
  <c r="AM196"/>
  <c r="AS195"/>
  <c r="AT195" s="1"/>
  <c r="BF195" s="1"/>
  <c r="T202"/>
  <c r="W201"/>
  <c r="BA192"/>
  <c r="AX193"/>
  <c r="AZ193" s="1"/>
  <c r="AR198"/>
  <c r="AW198"/>
  <c r="AF199"/>
  <c r="AL196"/>
  <c r="AU194"/>
  <c r="AV194"/>
  <c r="AY194" s="1"/>
  <c r="BB194"/>
  <c r="AC194"/>
  <c r="AD194" s="1"/>
  <c r="AN193"/>
  <c r="AQ193" l="1"/>
  <c r="BG193" s="1"/>
  <c r="BD193"/>
  <c r="BI193" s="1"/>
  <c r="AB204"/>
  <c r="BC194"/>
  <c r="BH194" s="1"/>
  <c r="AM197"/>
  <c r="AS196"/>
  <c r="AT196" s="1"/>
  <c r="BF196" s="1"/>
  <c r="T203"/>
  <c r="W202"/>
  <c r="AX194"/>
  <c r="AZ194" s="1"/>
  <c r="BA193"/>
  <c r="AR199"/>
  <c r="AF200"/>
  <c r="AW199"/>
  <c r="AL197"/>
  <c r="BB195"/>
  <c r="AV195"/>
  <c r="AY195" s="1"/>
  <c r="AU195"/>
  <c r="AC195"/>
  <c r="AD195" s="1"/>
  <c r="AN194"/>
  <c r="AQ194" l="1"/>
  <c r="BG194" s="1"/>
  <c r="BD194"/>
  <c r="BI194" s="1"/>
  <c r="AB205"/>
  <c r="BC195"/>
  <c r="BH195" s="1"/>
  <c r="AM198"/>
  <c r="AS197"/>
  <c r="AT197" s="1"/>
  <c r="BF197" s="1"/>
  <c r="T204"/>
  <c r="W203"/>
  <c r="BA194"/>
  <c r="AR200"/>
  <c r="AW200"/>
  <c r="AF201"/>
  <c r="AX195"/>
  <c r="AZ195" s="1"/>
  <c r="AL198"/>
  <c r="AU196"/>
  <c r="BB196"/>
  <c r="AV196"/>
  <c r="AY196" s="1"/>
  <c r="AC196"/>
  <c r="AD196" s="1"/>
  <c r="AN195"/>
  <c r="AQ195" l="1"/>
  <c r="BG195" s="1"/>
  <c r="BD195"/>
  <c r="BI195" s="1"/>
  <c r="AB206"/>
  <c r="BC196"/>
  <c r="BH196" s="1"/>
  <c r="AM199"/>
  <c r="AS198"/>
  <c r="AT198" s="1"/>
  <c r="BF198" s="1"/>
  <c r="T205"/>
  <c r="W204"/>
  <c r="AX196"/>
  <c r="AZ196" s="1"/>
  <c r="BA195"/>
  <c r="AR201"/>
  <c r="AW201"/>
  <c r="AF202"/>
  <c r="AC197"/>
  <c r="AD197" s="1"/>
  <c r="AU197"/>
  <c r="BB197"/>
  <c r="AV197"/>
  <c r="AY197" s="1"/>
  <c r="AL199"/>
  <c r="AN196"/>
  <c r="AQ196" l="1"/>
  <c r="BG196" s="1"/>
  <c r="BD196"/>
  <c r="BI196" s="1"/>
  <c r="AB207"/>
  <c r="BC197"/>
  <c r="BH197" s="1"/>
  <c r="AM200"/>
  <c r="AS199"/>
  <c r="AT199" s="1"/>
  <c r="BF199" s="1"/>
  <c r="T206"/>
  <c r="W205"/>
  <c r="BA196"/>
  <c r="AR202"/>
  <c r="AW202"/>
  <c r="AF203"/>
  <c r="AC198"/>
  <c r="AD198" s="1"/>
  <c r="AU198"/>
  <c r="AV198"/>
  <c r="AY198" s="1"/>
  <c r="BB198"/>
  <c r="AX197"/>
  <c r="AZ197" s="1"/>
  <c r="AL200"/>
  <c r="AN197"/>
  <c r="BC198" l="1"/>
  <c r="BH198" s="1"/>
  <c r="BA197"/>
  <c r="BD197"/>
  <c r="BI197" s="1"/>
  <c r="AM201"/>
  <c r="AS200"/>
  <c r="AT200" s="1"/>
  <c r="BF200" s="1"/>
  <c r="T207"/>
  <c r="W207" s="1"/>
  <c r="W206"/>
  <c r="AQ197"/>
  <c r="BG197" s="1"/>
  <c r="AF204"/>
  <c r="AR203"/>
  <c r="AW203"/>
  <c r="AX198"/>
  <c r="AZ198" s="1"/>
  <c r="AC199"/>
  <c r="AD199" s="1"/>
  <c r="AL201"/>
  <c r="BB199"/>
  <c r="AV199"/>
  <c r="AY199" s="1"/>
  <c r="AU199"/>
  <c r="AN198"/>
  <c r="AQ198" l="1"/>
  <c r="BG198" s="1"/>
  <c r="BD198"/>
  <c r="BI198" s="1"/>
  <c r="BC199"/>
  <c r="BH199" s="1"/>
  <c r="AM202"/>
  <c r="AS201"/>
  <c r="AT201" s="1"/>
  <c r="BF201" s="1"/>
  <c r="BA198"/>
  <c r="AW204"/>
  <c r="AR204"/>
  <c r="AF205"/>
  <c r="AX199"/>
  <c r="AZ199" s="1"/>
  <c r="AL202"/>
  <c r="AC200"/>
  <c r="AD200" s="1"/>
  <c r="AU200"/>
  <c r="AV200"/>
  <c r="AY200" s="1"/>
  <c r="BB200"/>
  <c r="AN199"/>
  <c r="AQ199" l="1"/>
  <c r="BG199" s="1"/>
  <c r="BD199"/>
  <c r="BI199" s="1"/>
  <c r="BC200"/>
  <c r="BH200" s="1"/>
  <c r="AM203"/>
  <c r="AS202"/>
  <c r="AT202" s="1"/>
  <c r="BF202" s="1"/>
  <c r="BA199"/>
  <c r="AF206"/>
  <c r="AW205"/>
  <c r="AR205"/>
  <c r="AX200"/>
  <c r="AZ200" s="1"/>
  <c r="AL203"/>
  <c r="BB201"/>
  <c r="AV201"/>
  <c r="AY201" s="1"/>
  <c r="AU201"/>
  <c r="AC201"/>
  <c r="AD201" s="1"/>
  <c r="AN200"/>
  <c r="BA200" l="1"/>
  <c r="BD200"/>
  <c r="BI200" s="1"/>
  <c r="BC201"/>
  <c r="BH201" s="1"/>
  <c r="AM204"/>
  <c r="AS203"/>
  <c r="AT203" s="1"/>
  <c r="BF203" s="1"/>
  <c r="AQ200"/>
  <c r="BG200" s="1"/>
  <c r="AW206"/>
  <c r="AR206"/>
  <c r="AF207"/>
  <c r="AX201"/>
  <c r="AZ201" s="1"/>
  <c r="AU202"/>
  <c r="BB202"/>
  <c r="AV202"/>
  <c r="AY202" s="1"/>
  <c r="AL204"/>
  <c r="AC202"/>
  <c r="AD202" s="1"/>
  <c r="AN201"/>
  <c r="AQ201" l="1"/>
  <c r="BG201" s="1"/>
  <c r="BD201"/>
  <c r="BI201" s="1"/>
  <c r="BC202"/>
  <c r="BH202" s="1"/>
  <c r="AM205"/>
  <c r="AS204"/>
  <c r="AT204" s="1"/>
  <c r="BF204" s="1"/>
  <c r="BA201"/>
  <c r="AX202"/>
  <c r="AZ202" s="1"/>
  <c r="AR207"/>
  <c r="AW207"/>
  <c r="AL205"/>
  <c r="AC203"/>
  <c r="AD203" s="1"/>
  <c r="AU203"/>
  <c r="BB203"/>
  <c r="AV203"/>
  <c r="AY203" s="1"/>
  <c r="AN202"/>
  <c r="AQ202" l="1"/>
  <c r="BG202" s="1"/>
  <c r="BD202"/>
  <c r="BI202" s="1"/>
  <c r="BC203"/>
  <c r="BH203" s="1"/>
  <c r="AM206"/>
  <c r="AS205"/>
  <c r="AT205" s="1"/>
  <c r="BF205" s="1"/>
  <c r="AX203"/>
  <c r="AZ203" s="1"/>
  <c r="BA202"/>
  <c r="BB204"/>
  <c r="AU204"/>
  <c r="AV204"/>
  <c r="AY204" s="1"/>
  <c r="AL206"/>
  <c r="AC204"/>
  <c r="AD204" s="1"/>
  <c r="AN203"/>
  <c r="AQ203" l="1"/>
  <c r="BG203" s="1"/>
  <c r="BD203"/>
  <c r="BI203" s="1"/>
  <c r="BC204"/>
  <c r="BH204" s="1"/>
  <c r="AM207"/>
  <c r="AS207" s="1"/>
  <c r="AS206"/>
  <c r="AT206" s="1"/>
  <c r="BF206" s="1"/>
  <c r="BA203"/>
  <c r="AX204"/>
  <c r="AZ204" s="1"/>
  <c r="BB205"/>
  <c r="AV205"/>
  <c r="AY205" s="1"/>
  <c r="AU205"/>
  <c r="AC205"/>
  <c r="AD205" s="1"/>
  <c r="AL207"/>
  <c r="AN204"/>
  <c r="AQ204" l="1"/>
  <c r="BG204" s="1"/>
  <c r="BD204"/>
  <c r="BI204" s="1"/>
  <c r="BC205"/>
  <c r="BH205" s="1"/>
  <c r="AT207"/>
  <c r="BF207" s="1"/>
  <c r="BF6"/>
  <c r="BA204"/>
  <c r="AU206"/>
  <c r="BB206"/>
  <c r="AV206"/>
  <c r="AY206" s="1"/>
  <c r="AC206"/>
  <c r="AD206" s="1"/>
  <c r="AX205"/>
  <c r="AZ205" s="1"/>
  <c r="AN205"/>
  <c r="BC206" l="1"/>
  <c r="BH206" s="1"/>
  <c r="AQ205"/>
  <c r="BG205" s="1"/>
  <c r="BD205"/>
  <c r="BI205" s="1"/>
  <c r="AU207"/>
  <c r="AV207"/>
  <c r="AY207" s="1"/>
  <c r="BB207"/>
  <c r="BA205"/>
  <c r="AC207"/>
  <c r="AD207" s="1"/>
  <c r="AX206"/>
  <c r="AZ206" s="1"/>
  <c r="AN206"/>
  <c r="AQ206" l="1"/>
  <c r="BG206" s="1"/>
  <c r="BD206"/>
  <c r="BI206" s="1"/>
  <c r="AX207"/>
  <c r="AZ207" s="1"/>
  <c r="BD207" s="1"/>
  <c r="BI207" s="1"/>
  <c r="BI6" s="1"/>
  <c r="BC207"/>
  <c r="BH207" s="1"/>
  <c r="BH6"/>
  <c r="BA207"/>
  <c r="BA206"/>
  <c r="AN207"/>
  <c r="AQ207" l="1"/>
  <c r="BG207" s="1"/>
  <c r="BG6" s="1"/>
  <c r="P3" s="1"/>
  <c r="P8" s="1"/>
  <c r="AA34" i="13"/>
  <c r="I20" s="1"/>
  <c r="P9" i="2" l="1"/>
  <c r="AA35" i="13"/>
  <c r="I21" s="1"/>
  <c r="P10" i="2" l="1"/>
  <c r="AA36" i="13"/>
  <c r="I22" s="1"/>
  <c r="P11" i="2" l="1"/>
  <c r="AA37" i="13"/>
  <c r="I23" s="1"/>
  <c r="P12" i="2" l="1"/>
  <c r="AA38" i="13"/>
  <c r="I24" s="1"/>
  <c r="P13" i="2" l="1"/>
  <c r="AA39" i="13"/>
  <c r="I25" s="1"/>
  <c r="P14" i="2" l="1"/>
  <c r="AA40" i="13"/>
  <c r="I26" s="1"/>
  <c r="P15" i="2" l="1"/>
  <c r="AA41" i="13"/>
  <c r="P16" i="2" l="1"/>
  <c r="AA42" i="13"/>
  <c r="P17" i="2" l="1"/>
  <c r="AA43" i="13"/>
  <c r="P18" i="2" l="1"/>
  <c r="AA44" i="13"/>
  <c r="P19" i="2" l="1"/>
  <c r="AA45" i="13"/>
  <c r="P20" i="2" l="1"/>
  <c r="AA46" i="13"/>
  <c r="P21" i="2" l="1"/>
  <c r="AA47" i="13"/>
  <c r="P22" i="2" l="1"/>
  <c r="AA48" i="13"/>
  <c r="P23" i="2" l="1"/>
  <c r="AA49" i="13"/>
  <c r="P24" i="2" l="1"/>
  <c r="AA50" i="13"/>
  <c r="P25" i="2" l="1"/>
  <c r="AA51" i="13"/>
  <c r="P26" i="2" l="1"/>
  <c r="AA52" i="13"/>
  <c r="P27" i="2" l="1"/>
  <c r="AA53" i="13"/>
  <c r="P28" i="2" l="1"/>
</calcChain>
</file>

<file path=xl/comments1.xml><?xml version="1.0" encoding="utf-8"?>
<comments xmlns="http://schemas.openxmlformats.org/spreadsheetml/2006/main">
  <authors>
    <author>BBros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 xml:space="preserve">FP suggerito
</t>
        </r>
        <r>
          <rPr>
            <sz val="9"/>
            <color indexed="81"/>
            <rFont val="Tahoma"/>
            <family val="2"/>
          </rPr>
          <t xml:space="preserve">Valore di FP suggerito per questa tranche
</t>
        </r>
      </text>
    </comment>
    <comment ref="BF3" authorId="0">
      <text>
        <r>
          <rPr>
            <sz val="9"/>
            <color indexed="81"/>
            <rFont val="Tahoma"/>
            <family val="2"/>
          </rPr>
          <t>Differenza percentuale richiesta per lo stake attuale rispetto allo stake precedente. Per esempio lo stake attuale deve essere almeno il 30% più grande del precedente.</t>
        </r>
      </text>
    </comment>
    <comment ref="BH3" authorId="0">
      <text>
        <r>
          <rPr>
            <sz val="9"/>
            <color indexed="81"/>
            <rFont val="Tahoma"/>
            <family val="2"/>
          </rPr>
          <t>Max % cassa da usare per questa tranche</t>
        </r>
      </text>
    </comment>
    <comment ref="BI3" authorId="0">
      <text>
        <r>
          <rPr>
            <sz val="9"/>
            <color indexed="81"/>
            <rFont val="Tahoma"/>
            <family val="2"/>
          </rPr>
          <t xml:space="preserve">Percentuale di perdita accumulata che si vuole recuperare con la giocata di questa tranche
</t>
        </r>
      </text>
    </comment>
    <comment ref="AN7" authorId="0">
      <text>
        <r>
          <rPr>
            <sz val="9"/>
            <color indexed="81"/>
            <rFont val="Tahoma"/>
            <family val="2"/>
          </rPr>
          <t>Non ho capito la funzione di queste formule, per cui le riporti tali e quali senza titolarle. Sono quelle che stanno in N28, O28 e P28 in tutti i fogli delle tranche.</t>
        </r>
      </text>
    </comment>
    <comment ref="BA7" authorId="0">
      <text>
        <r>
          <rPr>
            <sz val="9"/>
            <color indexed="81"/>
            <rFont val="Tahoma"/>
            <family val="2"/>
          </rPr>
          <t>Perdita da recuperare alla prossima tranche:
[cassa iniz.]-[cassa att.]+[guadagno questa tranche]</t>
        </r>
      </text>
    </comment>
  </commentList>
</comments>
</file>

<file path=xl/comments2.xml><?xml version="1.0" encoding="utf-8"?>
<comments xmlns="http://schemas.openxmlformats.org/spreadsheetml/2006/main">
  <authors>
    <author>BBros</author>
  </authors>
  <commentList>
    <comment ref="N4" authorId="0">
      <text>
        <r>
          <rPr>
            <sz val="9"/>
            <color indexed="81"/>
            <rFont val="Tahoma"/>
            <charset val="1"/>
          </rPr>
          <t xml:space="preserve">Quota media delle win
</t>
        </r>
      </text>
    </comment>
  </commentList>
</comments>
</file>

<file path=xl/sharedStrings.xml><?xml version="1.0" encoding="utf-8"?>
<sst xmlns="http://schemas.openxmlformats.org/spreadsheetml/2006/main" count="522" uniqueCount="164">
  <si>
    <t>W</t>
  </si>
  <si>
    <t>L</t>
  </si>
  <si>
    <t>N°</t>
  </si>
  <si>
    <t>INCONTRO</t>
  </si>
  <si>
    <t>PRONO</t>
  </si>
  <si>
    <t>WIN/LOSS</t>
  </si>
  <si>
    <t>REPORT</t>
  </si>
  <si>
    <t>ODDS</t>
  </si>
  <si>
    <t>PEZZI</t>
  </si>
  <si>
    <t>STAKE</t>
  </si>
  <si>
    <t>CASSA</t>
  </si>
  <si>
    <t>TT</t>
  </si>
  <si>
    <t>R</t>
  </si>
  <si>
    <t>FP</t>
  </si>
  <si>
    <t>NPG</t>
  </si>
  <si>
    <t>GAIN TR</t>
  </si>
  <si>
    <t>LOSE TR</t>
  </si>
  <si>
    <t>WIN</t>
  </si>
  <si>
    <t>NETTO TR</t>
  </si>
  <si>
    <t>LOSS</t>
  </si>
  <si>
    <t>NETTO TOTAL</t>
  </si>
  <si>
    <t>CAS ATT</t>
  </si>
  <si>
    <t>CASS ATT</t>
  </si>
  <si>
    <t>CASSA ATT</t>
  </si>
  <si>
    <t>TT RIP</t>
  </si>
  <si>
    <t>SALDO</t>
  </si>
  <si>
    <t>TT SU 20</t>
  </si>
  <si>
    <t>NPT</t>
  </si>
  <si>
    <t>TOT</t>
  </si>
  <si>
    <t>PZ/CASSA</t>
  </si>
  <si>
    <t>1)</t>
  </si>
  <si>
    <t>INSERIRE LA CASSA NEL FOGLIO 1° TRANCE</t>
  </si>
  <si>
    <t>2)</t>
  </si>
  <si>
    <t>INSERIRE IL TOTALE DI PEZZI SU 20 PARTITE SI DESIDERA COME TARGET,ESEMPIO 2 PEZZI SU 20 UGUALE 10%,4 PEZZI 20% ECC.</t>
  </si>
  <si>
    <t>3)</t>
  </si>
  <si>
    <t>INSERIRE IL NUMERO DI PEZZI CHE VANNO A COMPORRE LA CASSA,ESEMPIO CON CASSA 1000 E 200 PEZZI IL VALORE DI UN PEZZO SARA' 5 UNITA'</t>
  </si>
  <si>
    <t>G3</t>
  </si>
  <si>
    <t>P3</t>
  </si>
  <si>
    <t>Q3</t>
  </si>
  <si>
    <t>4)</t>
  </si>
  <si>
    <t>INSERIRE PARTITE,PRONOSTICO E RISULTATO NELLA TABELLA</t>
  </si>
  <si>
    <t>C8-F27</t>
  </si>
  <si>
    <t>5)</t>
  </si>
  <si>
    <t>DAL SECONDO FOGLIO INSERIRE FORZATURA PROBABILISTICA E DATI PARTITE IN TABELLA</t>
  </si>
  <si>
    <t>M3</t>
  </si>
  <si>
    <t>6)</t>
  </si>
  <si>
    <t>BUON DIVERTIMENTO E FORZA VIOLA</t>
  </si>
  <si>
    <t>PROGRESSIONE</t>
  </si>
  <si>
    <t>7°</t>
  </si>
  <si>
    <t>Win</t>
  </si>
  <si>
    <t>win</t>
  </si>
  <si>
    <t>loss</t>
  </si>
  <si>
    <t>Loss</t>
  </si>
  <si>
    <t>w/l</t>
  </si>
  <si>
    <t>quota</t>
  </si>
  <si>
    <t>stake</t>
  </si>
  <si>
    <t>RIEPILOGO SPETTANZA</t>
  </si>
  <si>
    <t>Formule per riportare le partite inserite nei singoli fogli delle tranche</t>
  </si>
  <si>
    <t>Tutti i calcoli sono automatici.</t>
  </si>
  <si>
    <t>OPZIONI FOGLIO</t>
  </si>
  <si>
    <t>OPZIONI RIPORTO AUTOMATICO</t>
  </si>
  <si>
    <t>incontro</t>
  </si>
  <si>
    <t>prono</t>
  </si>
  <si>
    <t>esito</t>
  </si>
  <si>
    <t>Non sovrascrivere nulla.</t>
  </si>
  <si>
    <t>Rif. Colonna da tranche</t>
  </si>
  <si>
    <t>Rif.riga inizio partite:</t>
  </si>
  <si>
    <t>DATI PARTITE RIPORTATE QUI</t>
  </si>
  <si>
    <t>Rif. Colonna per riporto in riepilogo:</t>
  </si>
  <si>
    <t>N. Part.
(ID)</t>
  </si>
  <si>
    <t>N. Tranche</t>
  </si>
  <si>
    <t>Incontro</t>
  </si>
  <si>
    <t>Prono</t>
  </si>
  <si>
    <t>Quota evento favorevole</t>
  </si>
  <si>
    <t>Quota evento contrario</t>
  </si>
  <si>
    <t>% evento favorevole</t>
  </si>
  <si>
    <t>% Spettanza</t>
  </si>
  <si>
    <t>Nome foglio tranche</t>
  </si>
  <si>
    <t>N. Partite Tranche</t>
  </si>
  <si>
    <t>N. TR.</t>
  </si>
  <si>
    <t>ID Partita scommessa</t>
  </si>
  <si>
    <t>ID 
(senza doppioni)</t>
  </si>
  <si>
    <t>Rif. Riga</t>
  </si>
  <si>
    <t>ID</t>
  </si>
  <si>
    <t>Rif. Riga Partita da riportare in riepilogo</t>
  </si>
  <si>
    <t>Lasciare vuota</t>
  </si>
  <si>
    <t>Formule per copiare le partite riportate dalle tranche, nel riepilogo all'inizio di questo foglio</t>
  </si>
  <si>
    <t>Esito puntata WIN/LOSS</t>
  </si>
  <si>
    <t>% Spettanza iniziale:</t>
  </si>
  <si>
    <t>N. win:</t>
  </si>
  <si>
    <t>N. loss:</t>
  </si>
  <si>
    <t>QM win:</t>
  </si>
  <si>
    <t>Precisione:</t>
  </si>
  <si>
    <t>Prec. Attesa:</t>
  </si>
  <si>
    <t>STATISTICHE GIOCATE</t>
  </si>
  <si>
    <t>QM</t>
  </si>
  <si>
    <t>TR V</t>
  </si>
  <si>
    <t>TR P</t>
  </si>
  <si>
    <t>TR G</t>
  </si>
  <si>
    <t>Prec.</t>
  </si>
  <si>
    <t>Prec. Attesa</t>
  </si>
  <si>
    <t>CASSA INIZ</t>
  </si>
  <si>
    <t>CASSA ATTUALE</t>
  </si>
  <si>
    <t>TR Tassa (TT)</t>
  </si>
  <si>
    <t>Riporto Tassa (TT)</t>
  </si>
  <si>
    <t>PZ in CASSA</t>
  </si>
  <si>
    <t>Val puntata in PZ</t>
  </si>
  <si>
    <t>TT Rip per val punt</t>
  </si>
  <si>
    <t>Cassa Iniz+TT Rip Val punt</t>
  </si>
  <si>
    <t>N28</t>
  </si>
  <si>
    <t>O28</t>
  </si>
  <si>
    <t>P28</t>
  </si>
  <si>
    <t>TR Tassa per Val puntata</t>
  </si>
  <si>
    <t>PZ da Inv</t>
  </si>
  <si>
    <t>LOSS TR</t>
  </si>
  <si>
    <t>TR Tot Gain</t>
  </si>
  <si>
    <t>TR Tot Loss</t>
  </si>
  <si>
    <t>Saldo cassa iniz-cassa att</t>
  </si>
  <si>
    <t>Investimento</t>
  </si>
  <si>
    <t>Utile / Perdita progr.</t>
  </si>
  <si>
    <t>Rendim. tranche</t>
  </si>
  <si>
    <t>N. partite tranche prec.</t>
  </si>
  <si>
    <t>QM tranche prec.</t>
  </si>
  <si>
    <t>Stake tranche prec.</t>
  </si>
  <si>
    <t>R2</t>
  </si>
  <si>
    <t>FP trovato:</t>
  </si>
  <si>
    <t>FP tale che stake fa vincere la progressione</t>
  </si>
  <si>
    <t>PZ da Inv (per 1 partita)</t>
  </si>
  <si>
    <t>STAKE (per 1 partita)</t>
  </si>
  <si>
    <t>GAIN TR (per una partita)</t>
  </si>
  <si>
    <t>LOSS TR (per una partita)</t>
  </si>
  <si>
    <t>GAIN TR (per intera tranche)</t>
  </si>
  <si>
    <t>LOSS TR (per intera tranche)</t>
  </si>
  <si>
    <t>FP tale che la cassa usata non supera la % max indicata sopra</t>
  </si>
  <si>
    <t>FP suggerito:</t>
  </si>
  <si>
    <t>% di cassa investita nella tranche</t>
  </si>
  <si>
    <t>Perdita accumulata</t>
  </si>
  <si>
    <t>Max cassa da inv:</t>
  </si>
  <si>
    <t>FP tale che la perdita accumulata sia recuperata almeno per la % sopra indicata</t>
  </si>
  <si>
    <t>% perdita da recuperare:</t>
  </si>
  <si>
    <t>% di perdita recuperata</t>
  </si>
  <si>
    <t>% Diff. Stake:</t>
  </si>
  <si>
    <t>Investimento richiesto €</t>
  </si>
  <si>
    <t>FP tale che [stake ora] &gt; [stake tranche prec.] per la % sopra indicata</t>
  </si>
  <si>
    <t>Riporto FP suggerito (per foglio Spettanza)</t>
  </si>
  <si>
    <t>Perdita da recuperare alla prossima tranche</t>
  </si>
  <si>
    <t>PZ/Cassa:</t>
  </si>
  <si>
    <t>FP suggerito</t>
  </si>
  <si>
    <t>fp sugg.</t>
  </si>
  <si>
    <t>FP da spettanza</t>
  </si>
  <si>
    <t>% Spettanza a fine tranche</t>
  </si>
  <si>
    <t>RIEPILOGO PARTITE INSERITE</t>
  </si>
  <si>
    <t>CALCOLO DELLA SPETTANZA</t>
  </si>
  <si>
    <t>qui ci va la proporzione di CiPensoDopo</t>
  </si>
  <si>
    <t>FP suggerito da parametri</t>
  </si>
  <si>
    <t>Stake Tr. prec:</t>
  </si>
  <si>
    <t>QM tranche attuale</t>
  </si>
  <si>
    <t>PARAMETRI PER LA DETERMINAZIONE AUTOMATICA DELL'FP DA GIOCARE</t>
  </si>
  <si>
    <t>CALCOLO DELL'FP SUGGERITO PER QUESTA TRANCHE IN BASE AI PARAMETRI SCELTI (COLONNE BG E SEGUENTI)</t>
  </si>
  <si>
    <t>N. partite tranche attuale</t>
  </si>
  <si>
    <t>(valore da fomula in cella in N28)</t>
  </si>
  <si>
    <t>(valore da fomula in cella in O28)</t>
  </si>
  <si>
    <t>(valore da fomula in cella in P28)</t>
  </si>
  <si>
    <t>ESITO PROGRESSIONE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</si>
</sst>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2" fontId="1" fillId="0" borderId="1" xfId="0" applyNumberFormat="1" applyFont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2" fontId="1" fillId="4" borderId="1" xfId="0" applyNumberFormat="1" applyFont="1" applyFill="1" applyBorder="1" applyAlignment="1" applyProtection="1">
      <alignment horizontal="center"/>
      <protection locked="0"/>
    </xf>
    <xf numFmtId="2" fontId="4" fillId="4" borderId="1" xfId="0" applyNumberFormat="1" applyFont="1" applyFill="1" applyBorder="1" applyAlignment="1" applyProtection="1">
      <alignment horizontal="center"/>
      <protection locked="0"/>
    </xf>
    <xf numFmtId="2" fontId="1" fillId="5" borderId="1" xfId="0" applyNumberFormat="1" applyFont="1" applyFill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 applyProtection="1">
      <alignment horizontal="center"/>
      <protection hidden="1"/>
    </xf>
    <xf numFmtId="0" fontId="1" fillId="5" borderId="1" xfId="0" applyFont="1" applyFill="1" applyBorder="1" applyAlignment="1" applyProtection="1">
      <alignment horizontal="center"/>
      <protection hidden="1"/>
    </xf>
    <xf numFmtId="2" fontId="1" fillId="0" borderId="1" xfId="0" applyNumberFormat="1" applyFont="1" applyBorder="1" applyAlignment="1" applyProtection="1">
      <alignment horizontal="center"/>
      <protection hidden="1"/>
    </xf>
    <xf numFmtId="2" fontId="1" fillId="5" borderId="1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0" fontId="5" fillId="6" borderId="1" xfId="0" applyFont="1" applyFill="1" applyBorder="1" applyAlignment="1">
      <alignment horizontal="center"/>
    </xf>
    <xf numFmtId="0" fontId="6" fillId="0" borderId="1" xfId="0" applyFont="1" applyBorder="1" applyAlignment="1" applyProtection="1">
      <alignment horizontal="center"/>
      <protection locked="0"/>
    </xf>
    <xf numFmtId="0" fontId="6" fillId="7" borderId="1" xfId="0" applyFont="1" applyFill="1" applyBorder="1" applyAlignment="1" applyProtection="1">
      <alignment horizontal="center"/>
      <protection locked="0"/>
    </xf>
    <xf numFmtId="0" fontId="5" fillId="6" borderId="1" xfId="0" applyFont="1" applyFill="1" applyBorder="1" applyAlignment="1" applyProtection="1">
      <alignment horizontal="center"/>
      <protection hidden="1"/>
    </xf>
    <xf numFmtId="2" fontId="1" fillId="0" borderId="1" xfId="0" applyNumberFormat="1" applyFont="1" applyBorder="1" applyAlignment="1" applyProtection="1">
      <alignment horizontal="center"/>
      <protection locked="0"/>
    </xf>
    <xf numFmtId="2" fontId="0" fillId="0" borderId="0" xfId="0" applyNumberFormat="1"/>
    <xf numFmtId="0" fontId="8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right" indent="1"/>
    </xf>
    <xf numFmtId="164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2" borderId="0" xfId="0" applyFont="1" applyFill="1" applyBorder="1" applyAlignment="1">
      <alignment horizontal="center" wrapText="1"/>
    </xf>
    <xf numFmtId="0" fontId="0" fillId="5" borderId="0" xfId="0" applyFont="1" applyFill="1" applyBorder="1" applyAlignment="1">
      <alignment horizontal="center"/>
    </xf>
    <xf numFmtId="165" fontId="0" fillId="5" borderId="0" xfId="1" applyNumberFormat="1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4" fontId="9" fillId="4" borderId="0" xfId="0" applyNumberFormat="1" applyFont="1" applyFill="1" applyBorder="1" applyAlignment="1" applyProtection="1">
      <alignment horizontal="center"/>
      <protection locked="0"/>
    </xf>
    <xf numFmtId="0" fontId="0" fillId="4" borderId="0" xfId="0" applyFont="1" applyFill="1" applyBorder="1" applyAlignment="1" applyProtection="1">
      <alignment horizontal="center"/>
      <protection locked="0"/>
    </xf>
    <xf numFmtId="0" fontId="13" fillId="6" borderId="0" xfId="0" applyFont="1" applyFill="1" applyBorder="1" applyAlignment="1" applyProtection="1">
      <alignment horizontal="center"/>
      <protection hidden="1"/>
    </xf>
    <xf numFmtId="2" fontId="0" fillId="5" borderId="0" xfId="0" applyNumberFormat="1" applyFont="1" applyFill="1" applyBorder="1" applyAlignment="1" applyProtection="1">
      <alignment horizontal="center"/>
      <protection hidden="1"/>
    </xf>
    <xf numFmtId="2" fontId="0" fillId="0" borderId="0" xfId="0" applyNumberFormat="1" applyFont="1" applyBorder="1"/>
    <xf numFmtId="0" fontId="0" fillId="0" borderId="0" xfId="0" applyFont="1" applyBorder="1"/>
    <xf numFmtId="2" fontId="0" fillId="0" borderId="0" xfId="0" applyNumberFormat="1" applyFont="1" applyFill="1" applyBorder="1" applyAlignment="1" applyProtection="1">
      <alignment horizontal="center"/>
      <protection hidden="1"/>
    </xf>
    <xf numFmtId="2" fontId="1" fillId="0" borderId="0" xfId="0" applyNumberFormat="1" applyFont="1" applyBorder="1" applyAlignment="1">
      <alignment horizontal="center"/>
    </xf>
    <xf numFmtId="165" fontId="0" fillId="0" borderId="0" xfId="1" applyNumberFormat="1" applyFont="1"/>
    <xf numFmtId="2" fontId="0" fillId="5" borderId="0" xfId="0" applyNumberFormat="1" applyFont="1" applyFill="1" applyBorder="1" applyAlignment="1">
      <alignment horizontal="center"/>
    </xf>
    <xf numFmtId="1" fontId="0" fillId="5" borderId="0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2" fontId="1" fillId="0" borderId="1" xfId="0" applyNumberFormat="1" applyFont="1" applyBorder="1" applyAlignment="1"/>
    <xf numFmtId="0" fontId="0" fillId="0" borderId="0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Alignment="1" applyProtection="1">
      <alignment horizontal="center"/>
      <protection locked="0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0" fontId="1" fillId="0" borderId="2" xfId="0" applyFont="1" applyFill="1" applyBorder="1" applyAlignment="1">
      <alignment horizontal="center" wrapText="1"/>
    </xf>
    <xf numFmtId="164" fontId="0" fillId="0" borderId="0" xfId="0" applyNumberFormat="1" applyAlignment="1">
      <alignment horizontal="left"/>
    </xf>
  </cellXfs>
  <cellStyles count="2">
    <cellStyle name="Normale" xfId="0" builtinId="0"/>
    <cellStyle name="Percentuale" xfId="1" builtinId="5"/>
  </cellStyles>
  <dxfs count="219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border>
        <top style="thin">
          <color auto="1"/>
        </top>
        <vertical/>
        <horizontal/>
      </border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</dxfs>
  <tableStyles count="1" defaultTableStyle="TableStyleMedium9" defaultPivotStyle="PivotStyleLight16">
    <tableStyle name="MySqlDefault" pivot="0" table="0" count="0"/>
  </tableStyles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4"/>
  <c:chart>
    <c:title>
      <c:tx>
        <c:rich>
          <a:bodyPr/>
          <a:lstStyle/>
          <a:p>
            <a:pPr>
              <a:defRPr/>
            </a:pPr>
            <a:r>
              <a:rPr lang="it-IT"/>
              <a:t>Andamento spettanza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3.1969692809207602E-3"/>
          <c:y val="0.18554425488480653"/>
          <c:w val="0.98833955173863119"/>
          <c:h val="0.68921660834062359"/>
        </c:manualLayout>
      </c:layout>
      <c:lineChart>
        <c:grouping val="stacked"/>
        <c:ser>
          <c:idx val="0"/>
          <c:order val="0"/>
          <c:tx>
            <c:strRef>
              <c:f>[1]Spettanza!$J$9</c:f>
              <c:strCache>
                <c:ptCount val="1"/>
                <c:pt idx="0">
                  <c:v>% evento favorevole</c:v>
                </c:pt>
              </c:strCache>
            </c:strRef>
          </c:tx>
          <c:val>
            <c:numRef>
              <c:f>[1]Spettanza!$J$10:$J$209</c:f>
              <c:numCache>
                <c:formatCode>General</c:formatCode>
                <c:ptCount val="200"/>
                <c:pt idx="0">
                  <c:v>-68.965517241379317</c:v>
                </c:pt>
                <c:pt idx="1">
                  <c:v>-68.965517241379317</c:v>
                </c:pt>
                <c:pt idx="2">
                  <c:v>-68.965517241379317</c:v>
                </c:pt>
                <c:pt idx="3">
                  <c:v>-68.965517241379317</c:v>
                </c:pt>
                <c:pt idx="4">
                  <c:v>32.24932249322493</c:v>
                </c:pt>
                <c:pt idx="5">
                  <c:v>32.24932249322493</c:v>
                </c:pt>
                <c:pt idx="6">
                  <c:v>32.24932249322493</c:v>
                </c:pt>
                <c:pt idx="7">
                  <c:v>32.24932249322493</c:v>
                </c:pt>
                <c:pt idx="8">
                  <c:v>32.24932249322493</c:v>
                </c:pt>
                <c:pt idx="9">
                  <c:v>32.24932249322493</c:v>
                </c:pt>
                <c:pt idx="10">
                  <c:v>32.24932249322493</c:v>
                </c:pt>
                <c:pt idx="11">
                  <c:v>32.24932249322493</c:v>
                </c:pt>
                <c:pt idx="12">
                  <c:v>-67.750677506775062</c:v>
                </c:pt>
                <c:pt idx="13">
                  <c:v>-67.750677506775062</c:v>
                </c:pt>
                <c:pt idx="14">
                  <c:v>-67.750677506775062</c:v>
                </c:pt>
                <c:pt idx="15">
                  <c:v>-67.750677506775062</c:v>
                </c:pt>
                <c:pt idx="16">
                  <c:v>-67.750677506775062</c:v>
                </c:pt>
                <c:pt idx="17">
                  <c:v>-67.750677506775062</c:v>
                </c:pt>
                <c:pt idx="18">
                  <c:v>32.341001353179976</c:v>
                </c:pt>
                <c:pt idx="19">
                  <c:v>32.341001353179976</c:v>
                </c:pt>
                <c:pt idx="20">
                  <c:v>32.341001353179976</c:v>
                </c:pt>
                <c:pt idx="21">
                  <c:v>32.341001353179976</c:v>
                </c:pt>
                <c:pt idx="22">
                  <c:v>32.341001353179976</c:v>
                </c:pt>
                <c:pt idx="23">
                  <c:v>-67.658998646820024</c:v>
                </c:pt>
                <c:pt idx="24">
                  <c:v>-67.658998646820024</c:v>
                </c:pt>
                <c:pt idx="25">
                  <c:v>-67.658998646820024</c:v>
                </c:pt>
                <c:pt idx="26">
                  <c:v>28.825622775800714</c:v>
                </c:pt>
                <c:pt idx="27">
                  <c:v>28.825622775800714</c:v>
                </c:pt>
                <c:pt idx="28">
                  <c:v>-71.17437722419929</c:v>
                </c:pt>
                <c:pt idx="29">
                  <c:v>-71.17437722419929</c:v>
                </c:pt>
                <c:pt idx="30">
                  <c:v>31.506849315068489</c:v>
                </c:pt>
                <c:pt idx="31">
                  <c:v>31.506849315068489</c:v>
                </c:pt>
                <c:pt idx="32">
                  <c:v>31.506849315068489</c:v>
                </c:pt>
                <c:pt idx="33">
                  <c:v>31.506849315068489</c:v>
                </c:pt>
                <c:pt idx="34">
                  <c:v>31.506849315068489</c:v>
                </c:pt>
                <c:pt idx="35">
                  <c:v>31.506849315068489</c:v>
                </c:pt>
                <c:pt idx="36">
                  <c:v>31.506849315068489</c:v>
                </c:pt>
                <c:pt idx="37">
                  <c:v>31.506849315068489</c:v>
                </c:pt>
                <c:pt idx="38">
                  <c:v>31.506849315068489</c:v>
                </c:pt>
                <c:pt idx="39">
                  <c:v>31.506849315068489</c:v>
                </c:pt>
                <c:pt idx="40">
                  <c:v>31.506849315068489</c:v>
                </c:pt>
                <c:pt idx="41">
                  <c:v>31.506849315068489</c:v>
                </c:pt>
                <c:pt idx="42">
                  <c:v>31.506849315068489</c:v>
                </c:pt>
                <c:pt idx="43">
                  <c:v>31.506849315068489</c:v>
                </c:pt>
                <c:pt idx="44">
                  <c:v>31.506849315068489</c:v>
                </c:pt>
                <c:pt idx="45">
                  <c:v>-68.493150684931507</c:v>
                </c:pt>
                <c:pt idx="46">
                  <c:v>-68.493150684931507</c:v>
                </c:pt>
                <c:pt idx="47">
                  <c:v>-68.493150684931507</c:v>
                </c:pt>
                <c:pt idx="48">
                  <c:v>-68.493150684931507</c:v>
                </c:pt>
                <c:pt idx="49">
                  <c:v>28.057553956834528</c:v>
                </c:pt>
                <c:pt idx="50">
                  <c:v>28.057553956834528</c:v>
                </c:pt>
                <c:pt idx="51">
                  <c:v>28.057553956834528</c:v>
                </c:pt>
                <c:pt idx="52">
                  <c:v>28.057553956834528</c:v>
                </c:pt>
                <c:pt idx="53">
                  <c:v>28.057553956834528</c:v>
                </c:pt>
                <c:pt idx="54">
                  <c:v>28.057553956834528</c:v>
                </c:pt>
                <c:pt idx="55">
                  <c:v>28.057553956834528</c:v>
                </c:pt>
                <c:pt idx="56">
                  <c:v>28.057553956834528</c:v>
                </c:pt>
                <c:pt idx="57">
                  <c:v>28.057553956834528</c:v>
                </c:pt>
                <c:pt idx="58">
                  <c:v>28.057553956834528</c:v>
                </c:pt>
                <c:pt idx="59">
                  <c:v>-71.942446043165475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marker val="1"/>
        <c:axId val="74948608"/>
        <c:axId val="74950144"/>
      </c:lineChart>
      <c:catAx>
        <c:axId val="74948608"/>
        <c:scaling>
          <c:orientation val="minMax"/>
        </c:scaling>
        <c:axPos val="b"/>
        <c:tickLblPos val="nextTo"/>
        <c:crossAx val="74950144"/>
        <c:crosses val="autoZero"/>
        <c:auto val="1"/>
        <c:lblAlgn val="ctr"/>
        <c:lblOffset val="100"/>
      </c:catAx>
      <c:valAx>
        <c:axId val="74950144"/>
        <c:scaling>
          <c:orientation val="minMax"/>
        </c:scaling>
        <c:axPos val="l"/>
        <c:majorGridlines/>
        <c:numFmt formatCode="General" sourceLinked="1"/>
        <c:tickLblPos val="nextTo"/>
        <c:crossAx val="74948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6994059123760324E-2"/>
          <c:y val="0.11101101264253535"/>
          <c:w val="0.28410974388172283"/>
          <c:h val="3.7809068427346111E-2"/>
        </c:manualLayout>
      </c:layout>
    </c:legend>
    <c:plotVisOnly val="1"/>
    <c:dispBlanksAs val="zero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14655" y="0"/>
    <xdr:ext cx="9305193" cy="607401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TTINO/Betterbet/PROBETTINGMANAGEMENT_00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1°TRANCE"/>
      <sheetName val="2°TRANCE"/>
      <sheetName val="3°TRANCE"/>
      <sheetName val="4°TRANCE"/>
      <sheetName val="5°TRANCE"/>
      <sheetName val="6°TRANCE"/>
      <sheetName val="7°TRANCE"/>
      <sheetName val="8°TRANCE"/>
      <sheetName val="9°TRANCE"/>
      <sheetName val="10°TRANCE"/>
      <sheetName val="Spettanza"/>
      <sheetName val="Grafico Spettanza"/>
    </sheetNames>
    <sheetDataSet>
      <sheetData sheetId="0" refreshError="1"/>
      <sheetData sheetId="1">
        <row r="7">
          <cell r="C7" t="str">
            <v>INCONTRO</v>
          </cell>
        </row>
        <row r="8">
          <cell r="C8" t="str">
            <v>juve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9">
          <cell r="J9" t="str">
            <v>% evento favorevole</v>
          </cell>
        </row>
        <row r="10">
          <cell r="J10">
            <v>-68.965517241379317</v>
          </cell>
        </row>
        <row r="11">
          <cell r="J11">
            <v>-68.965517241379317</v>
          </cell>
        </row>
        <row r="12">
          <cell r="J12">
            <v>-68.965517241379317</v>
          </cell>
        </row>
        <row r="13">
          <cell r="J13">
            <v>-68.965517241379317</v>
          </cell>
        </row>
        <row r="14">
          <cell r="J14">
            <v>32.24932249322493</v>
          </cell>
        </row>
        <row r="15">
          <cell r="J15">
            <v>32.24932249322493</v>
          </cell>
        </row>
        <row r="16">
          <cell r="J16">
            <v>32.24932249322493</v>
          </cell>
        </row>
        <row r="17">
          <cell r="J17">
            <v>32.24932249322493</v>
          </cell>
        </row>
        <row r="18">
          <cell r="J18">
            <v>32.24932249322493</v>
          </cell>
        </row>
        <row r="19">
          <cell r="J19">
            <v>32.24932249322493</v>
          </cell>
        </row>
        <row r="20">
          <cell r="J20">
            <v>32.24932249322493</v>
          </cell>
        </row>
        <row r="21">
          <cell r="J21">
            <v>32.24932249322493</v>
          </cell>
        </row>
        <row r="22">
          <cell r="J22">
            <v>-67.750677506775062</v>
          </cell>
        </row>
        <row r="23">
          <cell r="J23">
            <v>-67.750677506775062</v>
          </cell>
        </row>
        <row r="24">
          <cell r="J24">
            <v>-67.750677506775062</v>
          </cell>
        </row>
        <row r="25">
          <cell r="J25">
            <v>-67.750677506775062</v>
          </cell>
        </row>
        <row r="26">
          <cell r="J26">
            <v>-67.750677506775062</v>
          </cell>
        </row>
        <row r="27">
          <cell r="J27">
            <v>-67.750677506775062</v>
          </cell>
        </row>
        <row r="28">
          <cell r="J28">
            <v>32.341001353179976</v>
          </cell>
        </row>
        <row r="29">
          <cell r="J29">
            <v>32.341001353179976</v>
          </cell>
        </row>
        <row r="30">
          <cell r="J30">
            <v>32.341001353179976</v>
          </cell>
        </row>
        <row r="31">
          <cell r="J31">
            <v>32.341001353179976</v>
          </cell>
        </row>
        <row r="32">
          <cell r="J32">
            <v>32.341001353179976</v>
          </cell>
        </row>
        <row r="33">
          <cell r="J33">
            <v>-67.658998646820024</v>
          </cell>
        </row>
        <row r="34">
          <cell r="J34">
            <v>-67.658998646820024</v>
          </cell>
        </row>
        <row r="35">
          <cell r="J35">
            <v>-67.658998646820024</v>
          </cell>
        </row>
        <row r="36">
          <cell r="J36">
            <v>28.825622775800714</v>
          </cell>
        </row>
        <row r="37">
          <cell r="J37">
            <v>28.825622775800714</v>
          </cell>
        </row>
        <row r="38">
          <cell r="J38">
            <v>-71.17437722419929</v>
          </cell>
        </row>
        <row r="39">
          <cell r="J39">
            <v>-71.17437722419929</v>
          </cell>
        </row>
        <row r="40">
          <cell r="J40">
            <v>31.506849315068489</v>
          </cell>
        </row>
        <row r="41">
          <cell r="J41">
            <v>31.506849315068489</v>
          </cell>
        </row>
        <row r="42">
          <cell r="J42">
            <v>31.506849315068489</v>
          </cell>
        </row>
        <row r="43">
          <cell r="J43">
            <v>31.506849315068489</v>
          </cell>
        </row>
        <row r="44">
          <cell r="J44">
            <v>31.506849315068489</v>
          </cell>
        </row>
        <row r="45">
          <cell r="J45">
            <v>31.506849315068489</v>
          </cell>
        </row>
        <row r="46">
          <cell r="J46">
            <v>31.506849315068489</v>
          </cell>
        </row>
        <row r="47">
          <cell r="J47">
            <v>31.506849315068489</v>
          </cell>
        </row>
        <row r="48">
          <cell r="J48">
            <v>31.506849315068489</v>
          </cell>
        </row>
        <row r="49">
          <cell r="J49">
            <v>31.506849315068489</v>
          </cell>
        </row>
        <row r="50">
          <cell r="J50">
            <v>31.506849315068489</v>
          </cell>
        </row>
        <row r="51">
          <cell r="J51">
            <v>31.506849315068489</v>
          </cell>
        </row>
        <row r="52">
          <cell r="J52">
            <v>31.506849315068489</v>
          </cell>
        </row>
        <row r="53">
          <cell r="J53">
            <v>31.506849315068489</v>
          </cell>
        </row>
        <row r="54">
          <cell r="J54">
            <v>31.506849315068489</v>
          </cell>
        </row>
        <row r="55">
          <cell r="J55">
            <v>-68.493150684931507</v>
          </cell>
        </row>
        <row r="56">
          <cell r="J56">
            <v>-68.493150684931507</v>
          </cell>
        </row>
        <row r="57">
          <cell r="J57">
            <v>-68.493150684931507</v>
          </cell>
        </row>
        <row r="58">
          <cell r="J58">
            <v>-68.493150684931507</v>
          </cell>
        </row>
        <row r="59">
          <cell r="J59">
            <v>28.057553956834528</v>
          </cell>
        </row>
        <row r="60">
          <cell r="J60">
            <v>28.057553956834528</v>
          </cell>
        </row>
        <row r="61">
          <cell r="J61">
            <v>28.057553956834528</v>
          </cell>
        </row>
        <row r="62">
          <cell r="J62">
            <v>28.057553956834528</v>
          </cell>
        </row>
        <row r="63">
          <cell r="J63">
            <v>28.057553956834528</v>
          </cell>
        </row>
        <row r="64">
          <cell r="J64">
            <v>28.057553956834528</v>
          </cell>
        </row>
        <row r="65">
          <cell r="J65">
            <v>28.057553956834528</v>
          </cell>
        </row>
        <row r="66">
          <cell r="J66">
            <v>28.057553956834528</v>
          </cell>
        </row>
        <row r="67">
          <cell r="J67">
            <v>28.057553956834528</v>
          </cell>
        </row>
        <row r="68">
          <cell r="J68">
            <v>28.057553956834528</v>
          </cell>
        </row>
        <row r="69">
          <cell r="J69">
            <v>-71.942446043165475</v>
          </cell>
        </row>
        <row r="70">
          <cell r="J70" t="str">
            <v/>
          </cell>
        </row>
        <row r="71">
          <cell r="J71" t="str">
            <v/>
          </cell>
        </row>
        <row r="72">
          <cell r="J72" t="str">
            <v/>
          </cell>
        </row>
        <row r="73">
          <cell r="J73" t="str">
            <v/>
          </cell>
        </row>
        <row r="74">
          <cell r="J74" t="str">
            <v/>
          </cell>
        </row>
        <row r="75">
          <cell r="J75" t="str">
            <v/>
          </cell>
        </row>
        <row r="76">
          <cell r="J76" t="str">
            <v/>
          </cell>
        </row>
        <row r="77">
          <cell r="J77" t="str">
            <v/>
          </cell>
        </row>
        <row r="78">
          <cell r="J78" t="str">
            <v/>
          </cell>
        </row>
        <row r="79">
          <cell r="J79" t="str">
            <v/>
          </cell>
        </row>
        <row r="80">
          <cell r="J80" t="str">
            <v/>
          </cell>
        </row>
        <row r="81">
          <cell r="J81" t="str">
            <v/>
          </cell>
        </row>
        <row r="82">
          <cell r="J82" t="str">
            <v/>
          </cell>
        </row>
        <row r="83">
          <cell r="J83" t="str">
            <v/>
          </cell>
        </row>
        <row r="84">
          <cell r="J84" t="str">
            <v/>
          </cell>
        </row>
        <row r="85">
          <cell r="J85" t="str">
            <v/>
          </cell>
        </row>
        <row r="86">
          <cell r="J86" t="str">
            <v/>
          </cell>
        </row>
        <row r="87">
          <cell r="J87" t="str">
            <v/>
          </cell>
        </row>
        <row r="88">
          <cell r="J88" t="str">
            <v/>
          </cell>
        </row>
        <row r="89">
          <cell r="J89" t="str">
            <v/>
          </cell>
        </row>
        <row r="90">
          <cell r="J90" t="str">
            <v/>
          </cell>
        </row>
        <row r="91">
          <cell r="J91" t="str">
            <v/>
          </cell>
        </row>
        <row r="92">
          <cell r="J92" t="str">
            <v/>
          </cell>
        </row>
        <row r="93">
          <cell r="J93" t="str">
            <v/>
          </cell>
        </row>
        <row r="94">
          <cell r="J94" t="str">
            <v/>
          </cell>
        </row>
        <row r="95">
          <cell r="J95" t="str">
            <v/>
          </cell>
        </row>
        <row r="96">
          <cell r="J96" t="str">
            <v/>
          </cell>
        </row>
        <row r="97">
          <cell r="J97" t="str">
            <v/>
          </cell>
        </row>
        <row r="98">
          <cell r="J98" t="str">
            <v/>
          </cell>
        </row>
        <row r="99">
          <cell r="J99" t="str">
            <v/>
          </cell>
        </row>
        <row r="100">
          <cell r="J100" t="str">
            <v/>
          </cell>
        </row>
        <row r="101">
          <cell r="J101" t="str">
            <v/>
          </cell>
        </row>
        <row r="102">
          <cell r="J102" t="str">
            <v/>
          </cell>
        </row>
        <row r="103">
          <cell r="J103" t="str">
            <v/>
          </cell>
        </row>
        <row r="104">
          <cell r="J104" t="str">
            <v/>
          </cell>
        </row>
        <row r="105">
          <cell r="J105" t="str">
            <v/>
          </cell>
        </row>
        <row r="106">
          <cell r="J106" t="str">
            <v/>
          </cell>
        </row>
        <row r="107">
          <cell r="J107" t="str">
            <v/>
          </cell>
        </row>
        <row r="108">
          <cell r="J108" t="str">
            <v/>
          </cell>
        </row>
        <row r="109">
          <cell r="J109" t="str">
            <v/>
          </cell>
        </row>
        <row r="110">
          <cell r="J110" t="str">
            <v/>
          </cell>
        </row>
        <row r="111">
          <cell r="J111" t="str">
            <v/>
          </cell>
        </row>
        <row r="112">
          <cell r="J112" t="str">
            <v/>
          </cell>
        </row>
        <row r="113">
          <cell r="J113" t="str">
            <v/>
          </cell>
        </row>
        <row r="114">
          <cell r="J114" t="str">
            <v/>
          </cell>
        </row>
        <row r="115">
          <cell r="J115" t="str">
            <v/>
          </cell>
        </row>
        <row r="116">
          <cell r="J116" t="str">
            <v/>
          </cell>
        </row>
        <row r="117">
          <cell r="J117" t="str">
            <v/>
          </cell>
        </row>
        <row r="118">
          <cell r="J118" t="str">
            <v/>
          </cell>
        </row>
        <row r="119">
          <cell r="J119" t="str">
            <v/>
          </cell>
        </row>
        <row r="120">
          <cell r="J120" t="str">
            <v/>
          </cell>
        </row>
        <row r="121">
          <cell r="J121" t="str">
            <v/>
          </cell>
        </row>
        <row r="122">
          <cell r="J122" t="str">
            <v/>
          </cell>
        </row>
        <row r="123">
          <cell r="J123" t="str">
            <v/>
          </cell>
        </row>
        <row r="124">
          <cell r="J124" t="str">
            <v/>
          </cell>
        </row>
        <row r="125">
          <cell r="J125" t="str">
            <v/>
          </cell>
        </row>
        <row r="126">
          <cell r="J126" t="str">
            <v/>
          </cell>
        </row>
        <row r="127">
          <cell r="J127" t="str">
            <v/>
          </cell>
        </row>
        <row r="128">
          <cell r="J128" t="str">
            <v/>
          </cell>
        </row>
        <row r="129">
          <cell r="J129" t="str">
            <v/>
          </cell>
        </row>
        <row r="130">
          <cell r="J130" t="str">
            <v/>
          </cell>
        </row>
        <row r="131">
          <cell r="J131" t="str">
            <v/>
          </cell>
        </row>
        <row r="132">
          <cell r="J132" t="str">
            <v/>
          </cell>
        </row>
        <row r="133">
          <cell r="J133" t="str">
            <v/>
          </cell>
        </row>
        <row r="134">
          <cell r="J134" t="str">
            <v/>
          </cell>
        </row>
        <row r="135">
          <cell r="J135" t="str">
            <v/>
          </cell>
        </row>
        <row r="136">
          <cell r="J136" t="str">
            <v/>
          </cell>
        </row>
        <row r="137">
          <cell r="J137" t="str">
            <v/>
          </cell>
        </row>
        <row r="138">
          <cell r="J138" t="str">
            <v/>
          </cell>
        </row>
        <row r="139">
          <cell r="J139" t="str">
            <v/>
          </cell>
        </row>
        <row r="140">
          <cell r="J140" t="str">
            <v/>
          </cell>
        </row>
        <row r="141">
          <cell r="J141" t="str">
            <v/>
          </cell>
        </row>
        <row r="142">
          <cell r="J142" t="str">
            <v/>
          </cell>
        </row>
        <row r="143">
          <cell r="J143" t="str">
            <v/>
          </cell>
        </row>
        <row r="144">
          <cell r="J144" t="str">
            <v/>
          </cell>
        </row>
        <row r="145">
          <cell r="J145" t="str">
            <v/>
          </cell>
        </row>
        <row r="146">
          <cell r="J146" t="str">
            <v/>
          </cell>
        </row>
        <row r="147">
          <cell r="J147" t="str">
            <v/>
          </cell>
        </row>
        <row r="148">
          <cell r="J148" t="str">
            <v/>
          </cell>
        </row>
        <row r="149">
          <cell r="J149" t="str">
            <v/>
          </cell>
        </row>
        <row r="150">
          <cell r="J150" t="str">
            <v/>
          </cell>
        </row>
        <row r="151">
          <cell r="J151" t="str">
            <v/>
          </cell>
        </row>
        <row r="152">
          <cell r="J152" t="str">
            <v/>
          </cell>
        </row>
        <row r="153">
          <cell r="J153" t="str">
            <v/>
          </cell>
        </row>
        <row r="154">
          <cell r="J154" t="str">
            <v/>
          </cell>
        </row>
        <row r="155">
          <cell r="J155" t="str">
            <v/>
          </cell>
        </row>
        <row r="156">
          <cell r="J156" t="str">
            <v/>
          </cell>
        </row>
        <row r="157">
          <cell r="J157" t="str">
            <v/>
          </cell>
        </row>
        <row r="158">
          <cell r="J158" t="str">
            <v/>
          </cell>
        </row>
        <row r="159">
          <cell r="J159" t="str">
            <v/>
          </cell>
        </row>
        <row r="160">
          <cell r="J160" t="str">
            <v/>
          </cell>
        </row>
        <row r="161">
          <cell r="J161" t="str">
            <v/>
          </cell>
        </row>
        <row r="162">
          <cell r="J162" t="str">
            <v/>
          </cell>
        </row>
        <row r="163">
          <cell r="J163" t="str">
            <v/>
          </cell>
        </row>
        <row r="164">
          <cell r="J164" t="str">
            <v/>
          </cell>
        </row>
        <row r="165">
          <cell r="J165" t="str">
            <v/>
          </cell>
        </row>
        <row r="166">
          <cell r="J166" t="str">
            <v/>
          </cell>
        </row>
        <row r="167">
          <cell r="J167" t="str">
            <v/>
          </cell>
        </row>
        <row r="168">
          <cell r="J168" t="str">
            <v/>
          </cell>
        </row>
        <row r="169">
          <cell r="J169" t="str">
            <v/>
          </cell>
        </row>
        <row r="170">
          <cell r="J170" t="str">
            <v/>
          </cell>
        </row>
        <row r="171">
          <cell r="J171" t="str">
            <v/>
          </cell>
        </row>
        <row r="172">
          <cell r="J172" t="str">
            <v/>
          </cell>
        </row>
        <row r="173">
          <cell r="J173" t="str">
            <v/>
          </cell>
        </row>
        <row r="174">
          <cell r="J174" t="str">
            <v/>
          </cell>
        </row>
        <row r="175">
          <cell r="J175" t="str">
            <v/>
          </cell>
        </row>
        <row r="176">
          <cell r="J176" t="str">
            <v/>
          </cell>
        </row>
        <row r="177">
          <cell r="J177" t="str">
            <v/>
          </cell>
        </row>
        <row r="178">
          <cell r="J178" t="str">
            <v/>
          </cell>
        </row>
        <row r="179">
          <cell r="J179" t="str">
            <v/>
          </cell>
        </row>
        <row r="180">
          <cell r="J180" t="str">
            <v/>
          </cell>
        </row>
        <row r="181">
          <cell r="J181" t="str">
            <v/>
          </cell>
        </row>
        <row r="182">
          <cell r="J182" t="str">
            <v/>
          </cell>
        </row>
        <row r="183">
          <cell r="J183" t="str">
            <v/>
          </cell>
        </row>
        <row r="184">
          <cell r="J184" t="str">
            <v/>
          </cell>
        </row>
        <row r="185">
          <cell r="J185" t="str">
            <v/>
          </cell>
        </row>
        <row r="186">
          <cell r="J186" t="str">
            <v/>
          </cell>
        </row>
        <row r="187">
          <cell r="J187" t="str">
            <v/>
          </cell>
        </row>
        <row r="188">
          <cell r="J188" t="str">
            <v/>
          </cell>
        </row>
        <row r="189">
          <cell r="J189" t="str">
            <v/>
          </cell>
        </row>
        <row r="190">
          <cell r="J190" t="str">
            <v/>
          </cell>
        </row>
        <row r="191">
          <cell r="J191" t="str">
            <v/>
          </cell>
        </row>
        <row r="192">
          <cell r="J192" t="str">
            <v/>
          </cell>
        </row>
        <row r="193">
          <cell r="J193" t="str">
            <v/>
          </cell>
        </row>
        <row r="194">
          <cell r="J194" t="str">
            <v/>
          </cell>
        </row>
        <row r="195">
          <cell r="J195" t="str">
            <v/>
          </cell>
        </row>
        <row r="196">
          <cell r="J196" t="str">
            <v/>
          </cell>
        </row>
        <row r="197">
          <cell r="J197" t="str">
            <v/>
          </cell>
        </row>
        <row r="198">
          <cell r="J198" t="str">
            <v/>
          </cell>
        </row>
        <row r="199">
          <cell r="J199" t="str">
            <v/>
          </cell>
        </row>
        <row r="200">
          <cell r="J200" t="str">
            <v/>
          </cell>
        </row>
        <row r="201">
          <cell r="J201" t="str">
            <v/>
          </cell>
        </row>
        <row r="202">
          <cell r="J202" t="str">
            <v/>
          </cell>
        </row>
        <row r="203">
          <cell r="J203" t="str">
            <v/>
          </cell>
        </row>
        <row r="204">
          <cell r="J204" t="str">
            <v/>
          </cell>
        </row>
        <row r="205">
          <cell r="J205" t="str">
            <v/>
          </cell>
        </row>
        <row r="206">
          <cell r="J206" t="str">
            <v/>
          </cell>
        </row>
        <row r="207">
          <cell r="J207" t="str">
            <v/>
          </cell>
        </row>
        <row r="208">
          <cell r="J208" t="str">
            <v/>
          </cell>
        </row>
        <row r="209">
          <cell r="J209" t="str">
            <v/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A8" sqref="A8"/>
    </sheetView>
  </sheetViews>
  <sheetFormatPr defaultRowHeight="15"/>
  <sheetData>
    <row r="1" spans="1:16">
      <c r="A1" s="29" t="s">
        <v>30</v>
      </c>
      <c r="B1" s="29" t="s">
        <v>31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 t="s">
        <v>36</v>
      </c>
    </row>
    <row r="2" spans="1:16">
      <c r="A2" s="31" t="s">
        <v>32</v>
      </c>
      <c r="B2" s="31" t="s">
        <v>33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2" t="s">
        <v>37</v>
      </c>
    </row>
    <row r="3" spans="1:16">
      <c r="A3" s="29" t="s">
        <v>34</v>
      </c>
      <c r="B3" s="29" t="s">
        <v>35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30" t="s">
        <v>38</v>
      </c>
    </row>
    <row r="4" spans="1:16">
      <c r="A4" s="31" t="s">
        <v>39</v>
      </c>
      <c r="B4" s="31" t="s">
        <v>40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2" t="s">
        <v>41</v>
      </c>
    </row>
    <row r="5" spans="1:16">
      <c r="A5" s="29" t="s">
        <v>42</v>
      </c>
      <c r="B5" s="29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30" t="s">
        <v>44</v>
      </c>
    </row>
    <row r="6" spans="1:16">
      <c r="A6" s="29" t="s">
        <v>45</v>
      </c>
      <c r="B6" s="29" t="s">
        <v>46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1:16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1:1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4"/>
    </row>
  </sheetData>
  <sheetProtection password="FB13"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P30"/>
  <sheetViews>
    <sheetView topLeftCell="A2" workbookViewId="0">
      <selection activeCell="G9" sqref="G9:G27"/>
    </sheetView>
  </sheetViews>
  <sheetFormatPr defaultRowHeight="15"/>
  <cols>
    <col min="3" max="3" width="17.7109375" customWidth="1"/>
    <col min="5" max="5" width="9.7109375" customWidth="1"/>
    <col min="6" max="6" width="9.140625" customWidth="1"/>
    <col min="7" max="7" width="0.140625" hidden="1" customWidth="1"/>
    <col min="8" max="8" width="11.42578125" customWidth="1"/>
    <col min="9" max="9" width="10.28515625" hidden="1" customWidth="1"/>
    <col min="10" max="11" width="10.140625" hidden="1" customWidth="1"/>
    <col min="12" max="12" width="9.7109375" hidden="1" customWidth="1"/>
    <col min="13" max="13" width="11" customWidth="1"/>
    <col min="14" max="14" width="9" hidden="1" customWidth="1"/>
    <col min="15" max="15" width="9.7109375" hidden="1" customWidth="1"/>
    <col min="16" max="16" width="9.85546875" hidden="1" customWidth="1"/>
  </cols>
  <sheetData>
    <row r="2" spans="1:16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23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9"/>
    </row>
    <row r="3" spans="1:16">
      <c r="B3" s="14" t="s">
        <v>17</v>
      </c>
      <c r="C3" s="13">
        <f>COUNTIF((E8:E27),"WIN")</f>
        <v>4</v>
      </c>
      <c r="D3" s="13">
        <f>COUNT(F8:F28)</f>
        <v>7</v>
      </c>
      <c r="E3" s="13">
        <f>D3+'8°TRANCE'!E3</f>
        <v>63</v>
      </c>
      <c r="F3" s="13">
        <f>C3+'8°TRANCE'!F3</f>
        <v>29</v>
      </c>
      <c r="G3" s="10">
        <f>'1°TRANCE'!G3</f>
        <v>10000</v>
      </c>
      <c r="H3" s="6">
        <f>'8°TRANCE'!H3+'9°TRANCE'!M28</f>
        <v>10013.978032372672</v>
      </c>
      <c r="I3" s="10">
        <f>2/20*D3</f>
        <v>0.70000000000000007</v>
      </c>
      <c r="J3" s="10">
        <f>I3+'8°TRANCE'!J3</f>
        <v>6.3000000000000007</v>
      </c>
      <c r="K3" s="6">
        <f>'8°TRANCE'!P28</f>
        <v>374.52562889855147</v>
      </c>
      <c r="L3" s="10"/>
      <c r="M3" s="17">
        <v>7</v>
      </c>
      <c r="N3" s="10">
        <f>G3/'1°TRANCE'!Q3</f>
        <v>50</v>
      </c>
    </row>
    <row r="4" spans="1:16">
      <c r="B4" s="15" t="s">
        <v>19</v>
      </c>
      <c r="C4" s="13">
        <f>COUNTIF((E8:E27),"LOSS")</f>
        <v>3</v>
      </c>
      <c r="D4" s="13"/>
      <c r="E4" s="13"/>
      <c r="F4" s="13">
        <f>C4+'8°TRANCE'!F4</f>
        <v>34</v>
      </c>
      <c r="G4" s="10"/>
      <c r="H4" s="6">
        <f>H3-'1°TRANCE'!G3</f>
        <v>13.978032372671805</v>
      </c>
      <c r="I4" s="10">
        <f>J3*N3</f>
        <v>315.00000000000006</v>
      </c>
      <c r="J4" s="10">
        <f>G3+I4</f>
        <v>10315</v>
      </c>
      <c r="K4" s="10">
        <f>K3/N3</f>
        <v>7.4905125779710291</v>
      </c>
      <c r="L4" s="10"/>
      <c r="M4" s="11" t="s">
        <v>25</v>
      </c>
      <c r="N4" s="10"/>
    </row>
    <row r="5" spans="1:16" hidden="1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7" spans="1:16">
      <c r="B7" s="7" t="s">
        <v>2</v>
      </c>
      <c r="C7" s="7" t="s">
        <v>3</v>
      </c>
      <c r="D7" s="7" t="s">
        <v>4</v>
      </c>
      <c r="E7" s="7" t="s">
        <v>5</v>
      </c>
      <c r="F7" s="7" t="s">
        <v>7</v>
      </c>
      <c r="G7" s="7" t="s">
        <v>8</v>
      </c>
      <c r="H7" s="7" t="s">
        <v>9</v>
      </c>
      <c r="I7" s="7" t="s">
        <v>15</v>
      </c>
      <c r="J7" s="7" t="s">
        <v>16</v>
      </c>
      <c r="K7" s="7" t="s">
        <v>11</v>
      </c>
      <c r="L7" s="7" t="s">
        <v>18</v>
      </c>
      <c r="M7" s="7" t="s">
        <v>18</v>
      </c>
      <c r="N7" s="8" t="s">
        <v>20</v>
      </c>
    </row>
    <row r="8" spans="1:16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2.1700732254244328</v>
      </c>
      <c r="H8" s="27">
        <f>IF(F8="","",G8*$N$3)</f>
        <v>108.50366127122165</v>
      </c>
      <c r="I8" s="27">
        <f>IF(E8="WIN",(F8*H8),-H8)</f>
        <v>217.00732254244329</v>
      </c>
      <c r="J8" s="27">
        <f>-H8</f>
        <v>-108.50366127122165</v>
      </c>
      <c r="K8" s="27">
        <f>IF(F8&lt;&gt;"",($I$3/$D$3),"")</f>
        <v>0.1</v>
      </c>
      <c r="L8" s="27">
        <f>IF(I8&lt;0,J8,(I8+J8))</f>
        <v>108.50366127122165</v>
      </c>
      <c r="M8" s="27">
        <f>IF(F8&lt;&gt;"",L8,"")</f>
        <v>108.50366127122165</v>
      </c>
      <c r="N8" s="6"/>
      <c r="O8" s="2"/>
      <c r="P8" s="2"/>
    </row>
    <row r="9" spans="1:16">
      <c r="B9" s="10">
        <v>2</v>
      </c>
      <c r="C9" s="34"/>
      <c r="D9" s="34"/>
      <c r="E9" s="35" t="s">
        <v>50</v>
      </c>
      <c r="F9" s="35">
        <v>2</v>
      </c>
      <c r="G9" s="6">
        <f t="shared" ref="G9:G27" si="0">IF($K$4=0,1,(1+($K$4+$I$3)/($M$3*(F9-1))))</f>
        <v>2.1700732254244328</v>
      </c>
      <c r="H9" s="27">
        <f t="shared" ref="H9:H27" si="1">IF(F9="","",G9*$N$3)</f>
        <v>108.50366127122165</v>
      </c>
      <c r="I9" s="27">
        <f t="shared" ref="I9:I27" si="2">IF(E9="WIN",(F9*H9),-H9)</f>
        <v>217.00732254244329</v>
      </c>
      <c r="J9" s="27">
        <f t="shared" ref="J9:J27" si="3">-H9</f>
        <v>-108.50366127122165</v>
      </c>
      <c r="K9" s="27">
        <f t="shared" ref="K9:K27" si="4">IF(F9&lt;&gt;"",($I$3/$D$3),"")</f>
        <v>0.1</v>
      </c>
      <c r="L9" s="27">
        <f t="shared" ref="L9:L27" si="5">IF(I9&lt;0,J9,(I9+J9))</f>
        <v>108.50366127122165</v>
      </c>
      <c r="M9" s="27">
        <f t="shared" ref="M9:M27" si="6">IF(F9&lt;&gt;"",L9,"")</f>
        <v>108.50366127122165</v>
      </c>
      <c r="N9" s="6"/>
      <c r="O9" s="2"/>
      <c r="P9" s="2"/>
    </row>
    <row r="10" spans="1:16">
      <c r="B10" s="10">
        <v>3</v>
      </c>
      <c r="C10" s="34"/>
      <c r="D10" s="34"/>
      <c r="E10" s="35" t="s">
        <v>50</v>
      </c>
      <c r="F10" s="35">
        <v>2</v>
      </c>
      <c r="G10" s="6">
        <f t="shared" si="0"/>
        <v>2.1700732254244328</v>
      </c>
      <c r="H10" s="27">
        <f t="shared" si="1"/>
        <v>108.50366127122165</v>
      </c>
      <c r="I10" s="27">
        <f t="shared" si="2"/>
        <v>217.00732254244329</v>
      </c>
      <c r="J10" s="27">
        <f t="shared" si="3"/>
        <v>-108.50366127122165</v>
      </c>
      <c r="K10" s="27">
        <f t="shared" si="4"/>
        <v>0.1</v>
      </c>
      <c r="L10" s="27">
        <f t="shared" si="5"/>
        <v>108.50366127122165</v>
      </c>
      <c r="M10" s="27">
        <f t="shared" si="6"/>
        <v>108.50366127122165</v>
      </c>
      <c r="N10" s="6"/>
      <c r="O10" s="2"/>
      <c r="P10" s="2"/>
    </row>
    <row r="11" spans="1:16">
      <c r="B11" s="10">
        <v>4</v>
      </c>
      <c r="C11" s="34"/>
      <c r="D11" s="34"/>
      <c r="E11" s="35" t="s">
        <v>50</v>
      </c>
      <c r="F11" s="35">
        <v>2</v>
      </c>
      <c r="G11" s="6">
        <f t="shared" si="0"/>
        <v>2.1700732254244328</v>
      </c>
      <c r="H11" s="27">
        <f t="shared" si="1"/>
        <v>108.50366127122165</v>
      </c>
      <c r="I11" s="27">
        <f t="shared" si="2"/>
        <v>217.00732254244329</v>
      </c>
      <c r="J11" s="27">
        <f t="shared" si="3"/>
        <v>-108.50366127122165</v>
      </c>
      <c r="K11" s="27">
        <f t="shared" si="4"/>
        <v>0.1</v>
      </c>
      <c r="L11" s="27">
        <f t="shared" si="5"/>
        <v>108.50366127122165</v>
      </c>
      <c r="M11" s="27">
        <f t="shared" si="6"/>
        <v>108.50366127122165</v>
      </c>
      <c r="N11" s="6"/>
      <c r="O11" s="2"/>
      <c r="P11" s="2"/>
    </row>
    <row r="12" spans="1:16">
      <c r="B12" s="10">
        <v>5</v>
      </c>
      <c r="C12" s="34"/>
      <c r="D12" s="34"/>
      <c r="E12" s="35" t="s">
        <v>51</v>
      </c>
      <c r="F12" s="35">
        <v>2</v>
      </c>
      <c r="G12" s="6">
        <f t="shared" si="0"/>
        <v>2.1700732254244328</v>
      </c>
      <c r="H12" s="27">
        <f t="shared" si="1"/>
        <v>108.50366127122165</v>
      </c>
      <c r="I12" s="27">
        <f t="shared" si="2"/>
        <v>-108.50366127122165</v>
      </c>
      <c r="J12" s="27">
        <f t="shared" si="3"/>
        <v>-108.50366127122165</v>
      </c>
      <c r="K12" s="27">
        <f t="shared" si="4"/>
        <v>0.1</v>
      </c>
      <c r="L12" s="27">
        <f t="shared" si="5"/>
        <v>-108.50366127122165</v>
      </c>
      <c r="M12" s="27">
        <f t="shared" si="6"/>
        <v>-108.50366127122165</v>
      </c>
      <c r="N12" s="6"/>
      <c r="O12" s="2"/>
      <c r="P12" s="2"/>
    </row>
    <row r="13" spans="1:16">
      <c r="B13" s="10">
        <v>6</v>
      </c>
      <c r="C13" s="34"/>
      <c r="D13" s="34"/>
      <c r="E13" s="35" t="s">
        <v>51</v>
      </c>
      <c r="F13" s="35">
        <v>2</v>
      </c>
      <c r="G13" s="6">
        <f t="shared" si="0"/>
        <v>2.1700732254244328</v>
      </c>
      <c r="H13" s="27">
        <f t="shared" si="1"/>
        <v>108.50366127122165</v>
      </c>
      <c r="I13" s="27">
        <f t="shared" si="2"/>
        <v>-108.50366127122165</v>
      </c>
      <c r="J13" s="27">
        <f t="shared" si="3"/>
        <v>-108.50366127122165</v>
      </c>
      <c r="K13" s="27">
        <f t="shared" si="4"/>
        <v>0.1</v>
      </c>
      <c r="L13" s="27">
        <f t="shared" si="5"/>
        <v>-108.50366127122165</v>
      </c>
      <c r="M13" s="27">
        <f t="shared" si="6"/>
        <v>-108.50366127122165</v>
      </c>
      <c r="N13" s="6"/>
      <c r="O13" s="2"/>
      <c r="P13" s="2"/>
    </row>
    <row r="14" spans="1:16">
      <c r="B14" s="10">
        <v>7</v>
      </c>
      <c r="C14" s="34"/>
      <c r="D14" s="34"/>
      <c r="E14" s="35" t="s">
        <v>51</v>
      </c>
      <c r="F14" s="35">
        <v>2</v>
      </c>
      <c r="G14" s="6">
        <f t="shared" si="0"/>
        <v>2.1700732254244328</v>
      </c>
      <c r="H14" s="27">
        <f t="shared" si="1"/>
        <v>108.50366127122165</v>
      </c>
      <c r="I14" s="27">
        <f t="shared" si="2"/>
        <v>-108.50366127122165</v>
      </c>
      <c r="J14" s="27">
        <f t="shared" si="3"/>
        <v>-108.50366127122165</v>
      </c>
      <c r="K14" s="27">
        <f t="shared" si="4"/>
        <v>0.1</v>
      </c>
      <c r="L14" s="27">
        <f t="shared" si="5"/>
        <v>-108.50366127122165</v>
      </c>
      <c r="M14" s="27">
        <f t="shared" si="6"/>
        <v>-108.50366127122165</v>
      </c>
      <c r="N14" s="6"/>
      <c r="O14" s="2"/>
      <c r="P14" s="2"/>
    </row>
    <row r="15" spans="1:16">
      <c r="B15" s="10">
        <v>8</v>
      </c>
      <c r="C15" s="34"/>
      <c r="D15" s="34"/>
      <c r="E15" s="35"/>
      <c r="F15" s="35"/>
      <c r="G15" s="6">
        <f t="shared" si="0"/>
        <v>-0.17007322542443282</v>
      </c>
      <c r="H15" s="27" t="str">
        <f t="shared" si="1"/>
        <v/>
      </c>
      <c r="I15" s="27" t="e">
        <f t="shared" si="2"/>
        <v>#VALUE!</v>
      </c>
      <c r="J15" s="27" t="e">
        <f t="shared" si="3"/>
        <v>#VALUE!</v>
      </c>
      <c r="K15" s="27" t="str">
        <f t="shared" si="4"/>
        <v/>
      </c>
      <c r="L15" s="27" t="e">
        <f t="shared" si="5"/>
        <v>#VALUE!</v>
      </c>
      <c r="M15" s="27" t="str">
        <f t="shared" si="6"/>
        <v/>
      </c>
      <c r="N15" s="6"/>
      <c r="O15" s="2"/>
      <c r="P15" s="2"/>
    </row>
    <row r="16" spans="1:16">
      <c r="B16" s="10">
        <v>9</v>
      </c>
      <c r="C16" s="34"/>
      <c r="D16" s="34"/>
      <c r="E16" s="35"/>
      <c r="F16" s="35"/>
      <c r="G16" s="6">
        <f t="shared" si="0"/>
        <v>-0.17007322542443282</v>
      </c>
      <c r="H16" s="27" t="str">
        <f t="shared" si="1"/>
        <v/>
      </c>
      <c r="I16" s="27" t="e">
        <f t="shared" si="2"/>
        <v>#VALUE!</v>
      </c>
      <c r="J16" s="27" t="e">
        <f t="shared" si="3"/>
        <v>#VALUE!</v>
      </c>
      <c r="K16" s="27" t="str">
        <f t="shared" si="4"/>
        <v/>
      </c>
      <c r="L16" s="27" t="e">
        <f t="shared" si="5"/>
        <v>#VALUE!</v>
      </c>
      <c r="M16" s="27" t="str">
        <f t="shared" si="6"/>
        <v/>
      </c>
      <c r="N16" s="6"/>
      <c r="O16" s="2"/>
      <c r="P16" s="2"/>
    </row>
    <row r="17" spans="2:16">
      <c r="B17" s="10">
        <v>10</v>
      </c>
      <c r="C17" s="34"/>
      <c r="D17" s="34"/>
      <c r="E17" s="35"/>
      <c r="F17" s="35"/>
      <c r="G17" s="6">
        <f t="shared" si="0"/>
        <v>-0.17007322542443282</v>
      </c>
      <c r="H17" s="27" t="str">
        <f t="shared" si="1"/>
        <v/>
      </c>
      <c r="I17" s="27" t="e">
        <f t="shared" si="2"/>
        <v>#VALUE!</v>
      </c>
      <c r="J17" s="27" t="e">
        <f t="shared" si="3"/>
        <v>#VALUE!</v>
      </c>
      <c r="K17" s="27" t="str">
        <f t="shared" si="4"/>
        <v/>
      </c>
      <c r="L17" s="27" t="e">
        <f t="shared" si="5"/>
        <v>#VALUE!</v>
      </c>
      <c r="M17" s="27" t="str">
        <f t="shared" si="6"/>
        <v/>
      </c>
      <c r="N17" s="6"/>
      <c r="O17" s="2"/>
      <c r="P17" s="2"/>
    </row>
    <row r="18" spans="2:16">
      <c r="B18" s="10">
        <v>11</v>
      </c>
      <c r="C18" s="16"/>
      <c r="D18" s="34"/>
      <c r="E18" s="17"/>
      <c r="F18" s="17"/>
      <c r="G18" s="6">
        <f t="shared" si="0"/>
        <v>-0.17007322542443282</v>
      </c>
      <c r="H18" s="27" t="str">
        <f t="shared" si="1"/>
        <v/>
      </c>
      <c r="I18" s="27" t="e">
        <f t="shared" si="2"/>
        <v>#VALUE!</v>
      </c>
      <c r="J18" s="27" t="e">
        <f t="shared" si="3"/>
        <v>#VALUE!</v>
      </c>
      <c r="K18" s="27" t="str">
        <f t="shared" si="4"/>
        <v/>
      </c>
      <c r="L18" s="27" t="e">
        <f t="shared" si="5"/>
        <v>#VALUE!</v>
      </c>
      <c r="M18" s="27" t="str">
        <f t="shared" si="6"/>
        <v/>
      </c>
      <c r="N18" s="6"/>
      <c r="O18" s="2"/>
      <c r="P18" s="2"/>
    </row>
    <row r="19" spans="2:16">
      <c r="B19" s="10">
        <v>12</v>
      </c>
      <c r="C19" s="16"/>
      <c r="D19" s="34"/>
      <c r="E19" s="17"/>
      <c r="F19" s="17"/>
      <c r="G19" s="6">
        <f t="shared" si="0"/>
        <v>-0.17007322542443282</v>
      </c>
      <c r="H19" s="27" t="str">
        <f t="shared" si="1"/>
        <v/>
      </c>
      <c r="I19" s="27" t="e">
        <f t="shared" si="2"/>
        <v>#VALUE!</v>
      </c>
      <c r="J19" s="27" t="e">
        <f t="shared" si="3"/>
        <v>#VALUE!</v>
      </c>
      <c r="K19" s="27" t="str">
        <f t="shared" si="4"/>
        <v/>
      </c>
      <c r="L19" s="27" t="e">
        <f t="shared" si="5"/>
        <v>#VALUE!</v>
      </c>
      <c r="M19" s="27" t="str">
        <f t="shared" si="6"/>
        <v/>
      </c>
      <c r="N19" s="6"/>
      <c r="O19" s="2"/>
      <c r="P19" s="2"/>
    </row>
    <row r="20" spans="2:16">
      <c r="B20" s="10">
        <v>13</v>
      </c>
      <c r="C20" s="16"/>
      <c r="D20" s="34"/>
      <c r="E20" s="17"/>
      <c r="F20" s="17"/>
      <c r="G20" s="6">
        <f t="shared" si="0"/>
        <v>-0.17007322542443282</v>
      </c>
      <c r="H20" s="27" t="str">
        <f t="shared" si="1"/>
        <v/>
      </c>
      <c r="I20" s="27" t="e">
        <f t="shared" si="2"/>
        <v>#VALUE!</v>
      </c>
      <c r="J20" s="27" t="e">
        <f t="shared" si="3"/>
        <v>#VALUE!</v>
      </c>
      <c r="K20" s="27" t="str">
        <f t="shared" si="4"/>
        <v/>
      </c>
      <c r="L20" s="27" t="e">
        <f t="shared" si="5"/>
        <v>#VALUE!</v>
      </c>
      <c r="M20" s="27" t="str">
        <f t="shared" si="6"/>
        <v/>
      </c>
      <c r="N20" s="6"/>
      <c r="O20" s="2"/>
      <c r="P20" s="2"/>
    </row>
    <row r="21" spans="2:16">
      <c r="B21" s="10">
        <v>14</v>
      </c>
      <c r="C21" s="16"/>
      <c r="D21" s="34"/>
      <c r="E21" s="17"/>
      <c r="F21" s="17"/>
      <c r="G21" s="6">
        <f t="shared" si="0"/>
        <v>-0.17007322542443282</v>
      </c>
      <c r="H21" s="27" t="str">
        <f t="shared" si="1"/>
        <v/>
      </c>
      <c r="I21" s="27" t="e">
        <f t="shared" si="2"/>
        <v>#VALUE!</v>
      </c>
      <c r="J21" s="27" t="e">
        <f t="shared" si="3"/>
        <v>#VALUE!</v>
      </c>
      <c r="K21" s="27" t="str">
        <f t="shared" si="4"/>
        <v/>
      </c>
      <c r="L21" s="27" t="e">
        <f t="shared" si="5"/>
        <v>#VALUE!</v>
      </c>
      <c r="M21" s="27" t="str">
        <f t="shared" si="6"/>
        <v/>
      </c>
      <c r="N21" s="6"/>
      <c r="O21" s="2"/>
      <c r="P21" s="2"/>
    </row>
    <row r="22" spans="2:16">
      <c r="B22" s="10">
        <v>15</v>
      </c>
      <c r="C22" s="16"/>
      <c r="D22" s="34"/>
      <c r="E22" s="17"/>
      <c r="F22" s="17"/>
      <c r="G22" s="6">
        <f t="shared" si="0"/>
        <v>-0.17007322542443282</v>
      </c>
      <c r="H22" s="27" t="str">
        <f t="shared" si="1"/>
        <v/>
      </c>
      <c r="I22" s="27" t="e">
        <f t="shared" si="2"/>
        <v>#VALUE!</v>
      </c>
      <c r="J22" s="27" t="e">
        <f t="shared" si="3"/>
        <v>#VALUE!</v>
      </c>
      <c r="K22" s="27" t="str">
        <f t="shared" si="4"/>
        <v/>
      </c>
      <c r="L22" s="27" t="e">
        <f t="shared" si="5"/>
        <v>#VALUE!</v>
      </c>
      <c r="M22" s="27" t="str">
        <f t="shared" si="6"/>
        <v/>
      </c>
      <c r="N22" s="6"/>
      <c r="O22" s="2"/>
      <c r="P22" s="2"/>
    </row>
    <row r="23" spans="2:16">
      <c r="B23" s="10">
        <v>16</v>
      </c>
      <c r="C23" s="16"/>
      <c r="D23" s="34"/>
      <c r="E23" s="17"/>
      <c r="F23" s="17"/>
      <c r="G23" s="6">
        <f t="shared" si="0"/>
        <v>-0.17007322542443282</v>
      </c>
      <c r="H23" s="27" t="str">
        <f t="shared" si="1"/>
        <v/>
      </c>
      <c r="I23" s="27" t="e">
        <f t="shared" si="2"/>
        <v>#VALUE!</v>
      </c>
      <c r="J23" s="27" t="e">
        <f t="shared" si="3"/>
        <v>#VALUE!</v>
      </c>
      <c r="K23" s="27" t="str">
        <f t="shared" si="4"/>
        <v/>
      </c>
      <c r="L23" s="27" t="e">
        <f t="shared" si="5"/>
        <v>#VALUE!</v>
      </c>
      <c r="M23" s="27" t="str">
        <f t="shared" si="6"/>
        <v/>
      </c>
      <c r="N23" s="6"/>
      <c r="O23" s="2"/>
      <c r="P23" s="2"/>
    </row>
    <row r="24" spans="2:16">
      <c r="B24" s="10">
        <v>17</v>
      </c>
      <c r="C24" s="16"/>
      <c r="D24" s="16"/>
      <c r="E24" s="17"/>
      <c r="F24" s="22"/>
      <c r="G24" s="6">
        <f t="shared" si="0"/>
        <v>-0.17007322542443282</v>
      </c>
      <c r="H24" s="27" t="str">
        <f t="shared" si="1"/>
        <v/>
      </c>
      <c r="I24" s="27" t="e">
        <f t="shared" si="2"/>
        <v>#VALUE!</v>
      </c>
      <c r="J24" s="27" t="e">
        <f t="shared" si="3"/>
        <v>#VALUE!</v>
      </c>
      <c r="K24" s="27" t="str">
        <f t="shared" si="4"/>
        <v/>
      </c>
      <c r="L24" s="27" t="e">
        <f t="shared" si="5"/>
        <v>#VALUE!</v>
      </c>
      <c r="M24" s="27" t="str">
        <f t="shared" si="6"/>
        <v/>
      </c>
      <c r="N24" s="6"/>
      <c r="O24" s="2"/>
      <c r="P24" s="2"/>
    </row>
    <row r="25" spans="2:16">
      <c r="B25" s="10">
        <v>18</v>
      </c>
      <c r="C25" s="16"/>
      <c r="D25" s="16"/>
      <c r="E25" s="17"/>
      <c r="F25" s="22"/>
      <c r="G25" s="6">
        <f t="shared" si="0"/>
        <v>-0.17007322542443282</v>
      </c>
      <c r="H25" s="27" t="str">
        <f t="shared" si="1"/>
        <v/>
      </c>
      <c r="I25" s="27" t="e">
        <f t="shared" si="2"/>
        <v>#VALUE!</v>
      </c>
      <c r="J25" s="27" t="e">
        <f t="shared" si="3"/>
        <v>#VALUE!</v>
      </c>
      <c r="K25" s="27" t="str">
        <f t="shared" si="4"/>
        <v/>
      </c>
      <c r="L25" s="27" t="e">
        <f t="shared" si="5"/>
        <v>#VALUE!</v>
      </c>
      <c r="M25" s="27" t="str">
        <f t="shared" si="6"/>
        <v/>
      </c>
      <c r="N25" s="6"/>
      <c r="O25" s="2"/>
      <c r="P25" s="2"/>
    </row>
    <row r="26" spans="2:16">
      <c r="B26" s="10">
        <v>19</v>
      </c>
      <c r="C26" s="16"/>
      <c r="D26" s="16"/>
      <c r="E26" s="17"/>
      <c r="F26" s="22"/>
      <c r="G26" s="6">
        <f t="shared" si="0"/>
        <v>-0.17007322542443282</v>
      </c>
      <c r="H26" s="27" t="str">
        <f t="shared" si="1"/>
        <v/>
      </c>
      <c r="I26" s="27" t="e">
        <f t="shared" si="2"/>
        <v>#VALUE!</v>
      </c>
      <c r="J26" s="27" t="e">
        <f t="shared" si="3"/>
        <v>#VALUE!</v>
      </c>
      <c r="K26" s="27" t="str">
        <f t="shared" si="4"/>
        <v/>
      </c>
      <c r="L26" s="27" t="e">
        <f t="shared" si="5"/>
        <v>#VALUE!</v>
      </c>
      <c r="M26" s="27" t="str">
        <f t="shared" si="6"/>
        <v/>
      </c>
      <c r="N26" s="6"/>
      <c r="O26" s="2"/>
      <c r="P26" s="2"/>
    </row>
    <row r="27" spans="2:16">
      <c r="B27" s="10">
        <v>20</v>
      </c>
      <c r="C27" s="16"/>
      <c r="D27" s="16"/>
      <c r="E27" s="17"/>
      <c r="F27" s="22"/>
      <c r="G27" s="6">
        <f t="shared" si="0"/>
        <v>-0.17007322542443282</v>
      </c>
      <c r="H27" s="27" t="str">
        <f t="shared" si="1"/>
        <v/>
      </c>
      <c r="I27" s="27" t="e">
        <f t="shared" si="2"/>
        <v>#VALUE!</v>
      </c>
      <c r="J27" s="27" t="e">
        <f t="shared" si="3"/>
        <v>#VALUE!</v>
      </c>
      <c r="K27" s="27" t="str">
        <f t="shared" si="4"/>
        <v/>
      </c>
      <c r="L27" s="27" t="e">
        <f t="shared" si="5"/>
        <v>#VALUE!</v>
      </c>
      <c r="M27" s="27" t="str">
        <f t="shared" si="6"/>
        <v/>
      </c>
      <c r="N27" s="6"/>
      <c r="O27" s="2"/>
      <c r="P27" s="2"/>
    </row>
    <row r="28" spans="2:16">
      <c r="B28" s="24"/>
      <c r="C28" s="13" t="s">
        <v>47</v>
      </c>
      <c r="D28" s="33" t="str">
        <f>IF(N28="VINTO","VINTO","")</f>
        <v/>
      </c>
      <c r="E28" s="24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108.50366127122167</v>
      </c>
      <c r="N28" s="6">
        <f>IF(H3&gt;J4,"VINTO",M28-L28-K3)</f>
        <v>-301.02196762732979</v>
      </c>
      <c r="O28" s="2">
        <f>N28</f>
        <v>-301.02196762732979</v>
      </c>
      <c r="P28" s="2">
        <f>-O28</f>
        <v>301.02196762732979</v>
      </c>
    </row>
    <row r="29" spans="2:16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conditionalFormatting sqref="E8:E27">
    <cfRule type="cellIs" dxfId="101" priority="17" operator="equal">
      <formula>"LOSS"</formula>
    </cfRule>
    <cfRule type="cellIs" dxfId="100" priority="18" operator="equal">
      <formula>"WIN"</formula>
    </cfRule>
  </conditionalFormatting>
  <conditionalFormatting sqref="M8:M28">
    <cfRule type="cellIs" dxfId="99" priority="15" operator="lessThan">
      <formula>0</formula>
    </cfRule>
    <cfRule type="cellIs" dxfId="98" priority="16" operator="greaterThan">
      <formula>0</formula>
    </cfRule>
  </conditionalFormatting>
  <conditionalFormatting sqref="H4">
    <cfRule type="cellIs" dxfId="97" priority="13" operator="lessThan">
      <formula>0</formula>
    </cfRule>
    <cfRule type="cellIs" dxfId="96" priority="14" operator="greaterThan">
      <formula>0</formula>
    </cfRule>
  </conditionalFormatting>
  <conditionalFormatting sqref="E8:E23">
    <cfRule type="cellIs" dxfId="95" priority="11" operator="equal">
      <formula>"LOSS"</formula>
    </cfRule>
    <cfRule type="cellIs" dxfId="94" priority="12" operator="equal">
      <formula>"WIN"</formula>
    </cfRule>
  </conditionalFormatting>
  <conditionalFormatting sqref="F8:F13">
    <cfRule type="cellIs" dxfId="93" priority="9" operator="equal">
      <formula>"LOSS"</formula>
    </cfRule>
    <cfRule type="cellIs" dxfId="92" priority="10" operator="equal">
      <formula>"WIN"</formula>
    </cfRule>
  </conditionalFormatting>
  <conditionalFormatting sqref="E8:E17">
    <cfRule type="cellIs" dxfId="91" priority="7" operator="equal">
      <formula>"LOSS"</formula>
    </cfRule>
    <cfRule type="cellIs" dxfId="90" priority="8" operator="equal">
      <formula>"WIN"</formula>
    </cfRule>
  </conditionalFormatting>
  <conditionalFormatting sqref="F8:F13">
    <cfRule type="cellIs" dxfId="89" priority="5" operator="equal">
      <formula>"LOSS"</formula>
    </cfRule>
    <cfRule type="cellIs" dxfId="88" priority="6" operator="equal">
      <formula>"WIN"</formula>
    </cfRule>
  </conditionalFormatting>
  <conditionalFormatting sqref="E8:E23">
    <cfRule type="cellIs" dxfId="87" priority="3" operator="equal">
      <formula>"LOSS"</formula>
    </cfRule>
    <cfRule type="cellIs" dxfId="86" priority="4" operator="equal">
      <formula>"WIN"</formula>
    </cfRule>
  </conditionalFormatting>
  <conditionalFormatting sqref="E8:E17">
    <cfRule type="cellIs" dxfId="85" priority="1" operator="equal">
      <formula>"LOSS"</formula>
    </cfRule>
    <cfRule type="cellIs" dxfId="84" priority="2" operator="equal">
      <formula>"WIN"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P30"/>
  <sheetViews>
    <sheetView workbookViewId="0">
      <selection activeCell="N28" sqref="N28"/>
    </sheetView>
  </sheetViews>
  <sheetFormatPr defaultRowHeight="15"/>
  <cols>
    <col min="3" max="3" width="17.7109375" customWidth="1"/>
    <col min="5" max="5" width="9.7109375" customWidth="1"/>
    <col min="6" max="6" width="9" customWidth="1"/>
    <col min="7" max="7" width="0.140625" customWidth="1"/>
    <col min="8" max="8" width="10.7109375" customWidth="1"/>
    <col min="9" max="9" width="11.5703125" customWidth="1"/>
    <col min="10" max="11" width="11.28515625" customWidth="1"/>
    <col min="12" max="13" width="11.140625" customWidth="1"/>
    <col min="14" max="14" width="11" customWidth="1"/>
    <col min="15" max="15" width="10.7109375" customWidth="1"/>
    <col min="16" max="16" width="0.140625" customWidth="1"/>
  </cols>
  <sheetData>
    <row r="2" spans="1:16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23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9"/>
    </row>
    <row r="3" spans="1:16">
      <c r="B3" s="14" t="s">
        <v>17</v>
      </c>
      <c r="C3" s="13">
        <f>COUNTIF((E8:E27),"WIN")</f>
        <v>6</v>
      </c>
      <c r="D3" s="13">
        <f>COUNT(F8:F28)</f>
        <v>7</v>
      </c>
      <c r="E3" s="13">
        <f>D3+'9°TRANCE'!E3</f>
        <v>70</v>
      </c>
      <c r="F3" s="13">
        <f>C3+'9°TRANCE'!F3</f>
        <v>35</v>
      </c>
      <c r="G3" s="10">
        <f>'1°TRANCE'!G3</f>
        <v>10000</v>
      </c>
      <c r="H3" s="6">
        <f>'9°TRANCE'!H3+'10°TRANCE'!M28</f>
        <v>10503.99372353505</v>
      </c>
      <c r="I3" s="10">
        <f>2/20*D3</f>
        <v>0.70000000000000007</v>
      </c>
      <c r="J3" s="10">
        <f>I3+'9°TRANCE'!J3</f>
        <v>7.0000000000000009</v>
      </c>
      <c r="K3" s="6">
        <f>'9°TRANCE'!P28</f>
        <v>301.02196762732979</v>
      </c>
      <c r="L3" s="10"/>
      <c r="M3" s="17">
        <v>7</v>
      </c>
      <c r="N3" s="10">
        <f>G3/'1°TRANCE'!Q3</f>
        <v>50</v>
      </c>
    </row>
    <row r="4" spans="1:16">
      <c r="B4" s="15" t="s">
        <v>19</v>
      </c>
      <c r="C4" s="13">
        <f>COUNTIF((E8:E27),"LOSS")</f>
        <v>1</v>
      </c>
      <c r="D4" s="13"/>
      <c r="E4" s="13"/>
      <c r="F4" s="13">
        <f>C4+'9°TRANCE'!F4</f>
        <v>35</v>
      </c>
      <c r="G4" s="10"/>
      <c r="H4" s="6">
        <f>H3-'1°TRANCE'!G3</f>
        <v>503.99372353504987</v>
      </c>
      <c r="I4" s="10">
        <f>J3*N3</f>
        <v>350.00000000000006</v>
      </c>
      <c r="J4" s="10">
        <f>G3+I4</f>
        <v>10350</v>
      </c>
      <c r="K4" s="10">
        <f>K3/N3</f>
        <v>6.020439352546596</v>
      </c>
      <c r="L4" s="10"/>
      <c r="M4" s="11" t="s">
        <v>25</v>
      </c>
      <c r="N4" s="10"/>
    </row>
    <row r="5" spans="1:16" hidden="1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7" spans="1:16">
      <c r="B7" s="7" t="s">
        <v>2</v>
      </c>
      <c r="C7" s="7" t="s">
        <v>3</v>
      </c>
      <c r="D7" s="7" t="s">
        <v>4</v>
      </c>
      <c r="E7" s="7" t="s">
        <v>5</v>
      </c>
      <c r="F7" s="7" t="s">
        <v>7</v>
      </c>
      <c r="G7" s="7" t="s">
        <v>8</v>
      </c>
      <c r="H7" s="7" t="s">
        <v>9</v>
      </c>
      <c r="I7" s="7" t="s">
        <v>15</v>
      </c>
      <c r="J7" s="7" t="s">
        <v>16</v>
      </c>
      <c r="K7" s="7" t="s">
        <v>11</v>
      </c>
      <c r="L7" s="7" t="s">
        <v>18</v>
      </c>
      <c r="M7" s="7" t="s">
        <v>18</v>
      </c>
      <c r="N7" s="8" t="s">
        <v>20</v>
      </c>
    </row>
    <row r="8" spans="1:16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1.9600627646495137</v>
      </c>
      <c r="H8" s="27">
        <f>IF(F8="","",G8*$N$3)</f>
        <v>98.003138232475678</v>
      </c>
      <c r="I8" s="27">
        <f>IF(E8="WIN",(F8*H8),-H8)</f>
        <v>196.00627646495136</v>
      </c>
      <c r="J8" s="27">
        <f>-H8</f>
        <v>-98.003138232475678</v>
      </c>
      <c r="K8" s="27">
        <f>IF(F8&lt;&gt;"",($I$3/$D$3),"")</f>
        <v>0.1</v>
      </c>
      <c r="L8" s="27">
        <f>IF(I8&lt;0,J8,(I8+J8))</f>
        <v>98.003138232475678</v>
      </c>
      <c r="M8" s="27">
        <f>IF(F8&lt;&gt;"",L8,"")</f>
        <v>98.003138232475678</v>
      </c>
      <c r="N8" s="6"/>
      <c r="O8" s="2"/>
      <c r="P8" s="2"/>
    </row>
    <row r="9" spans="1:16">
      <c r="B9" s="10">
        <v>2</v>
      </c>
      <c r="C9" s="34"/>
      <c r="D9" s="34"/>
      <c r="E9" s="35" t="s">
        <v>50</v>
      </c>
      <c r="F9" s="35">
        <v>2</v>
      </c>
      <c r="G9" s="6">
        <f t="shared" ref="G9:G27" si="0">IF($K$4=0,1,(1+($K$4+$I$3)/($M$3*(F9-1))))</f>
        <v>1.9600627646495137</v>
      </c>
      <c r="H9" s="27">
        <f t="shared" ref="H9:H27" si="1">IF(F9="","",G9*$N$3)</f>
        <v>98.003138232475678</v>
      </c>
      <c r="I9" s="27">
        <f t="shared" ref="I9:I27" si="2">IF(E9="WIN",(F9*H9),-H9)</f>
        <v>196.00627646495136</v>
      </c>
      <c r="J9" s="27">
        <f t="shared" ref="J9:J27" si="3">-H9</f>
        <v>-98.003138232475678</v>
      </c>
      <c r="K9" s="27">
        <f t="shared" ref="K9:K27" si="4">IF(F9&lt;&gt;"",($I$3/$D$3),"")</f>
        <v>0.1</v>
      </c>
      <c r="L9" s="27">
        <f t="shared" ref="L9:L27" si="5">IF(I9&lt;0,J9,(I9+J9))</f>
        <v>98.003138232475678</v>
      </c>
      <c r="M9" s="27">
        <f t="shared" ref="M9:M27" si="6">IF(F9&lt;&gt;"",L9,"")</f>
        <v>98.003138232475678</v>
      </c>
      <c r="N9" s="6"/>
      <c r="O9" s="2"/>
      <c r="P9" s="2"/>
    </row>
    <row r="10" spans="1:16">
      <c r="B10" s="10">
        <v>3</v>
      </c>
      <c r="C10" s="34"/>
      <c r="D10" s="34"/>
      <c r="E10" s="35" t="s">
        <v>50</v>
      </c>
      <c r="F10" s="35">
        <v>2</v>
      </c>
      <c r="G10" s="6">
        <f t="shared" si="0"/>
        <v>1.9600627646495137</v>
      </c>
      <c r="H10" s="27">
        <f t="shared" si="1"/>
        <v>98.003138232475678</v>
      </c>
      <c r="I10" s="27">
        <f t="shared" si="2"/>
        <v>196.00627646495136</v>
      </c>
      <c r="J10" s="27">
        <f t="shared" si="3"/>
        <v>-98.003138232475678</v>
      </c>
      <c r="K10" s="27">
        <f t="shared" si="4"/>
        <v>0.1</v>
      </c>
      <c r="L10" s="27">
        <f t="shared" si="5"/>
        <v>98.003138232475678</v>
      </c>
      <c r="M10" s="27">
        <f t="shared" si="6"/>
        <v>98.003138232475678</v>
      </c>
      <c r="N10" s="6"/>
      <c r="O10" s="2"/>
      <c r="P10" s="2"/>
    </row>
    <row r="11" spans="1:16">
      <c r="B11" s="10">
        <v>4</v>
      </c>
      <c r="C11" s="34"/>
      <c r="D11" s="34"/>
      <c r="E11" s="35" t="s">
        <v>50</v>
      </c>
      <c r="F11" s="35">
        <v>2</v>
      </c>
      <c r="G11" s="6">
        <f t="shared" si="0"/>
        <v>1.9600627646495137</v>
      </c>
      <c r="H11" s="27">
        <f t="shared" si="1"/>
        <v>98.003138232475678</v>
      </c>
      <c r="I11" s="27">
        <f t="shared" si="2"/>
        <v>196.00627646495136</v>
      </c>
      <c r="J11" s="27">
        <f t="shared" si="3"/>
        <v>-98.003138232475678</v>
      </c>
      <c r="K11" s="27">
        <f t="shared" si="4"/>
        <v>0.1</v>
      </c>
      <c r="L11" s="27">
        <f t="shared" si="5"/>
        <v>98.003138232475678</v>
      </c>
      <c r="M11" s="27">
        <f t="shared" si="6"/>
        <v>98.003138232475678</v>
      </c>
      <c r="N11" s="6"/>
      <c r="O11" s="2"/>
      <c r="P11" s="2"/>
    </row>
    <row r="12" spans="1:16">
      <c r="B12" s="10">
        <v>5</v>
      </c>
      <c r="C12" s="34"/>
      <c r="D12" s="34"/>
      <c r="E12" s="35" t="s">
        <v>50</v>
      </c>
      <c r="F12" s="35">
        <v>2</v>
      </c>
      <c r="G12" s="6">
        <f t="shared" si="0"/>
        <v>1.9600627646495137</v>
      </c>
      <c r="H12" s="27">
        <f t="shared" si="1"/>
        <v>98.003138232475678</v>
      </c>
      <c r="I12" s="27">
        <f t="shared" si="2"/>
        <v>196.00627646495136</v>
      </c>
      <c r="J12" s="27">
        <f t="shared" si="3"/>
        <v>-98.003138232475678</v>
      </c>
      <c r="K12" s="27">
        <f t="shared" si="4"/>
        <v>0.1</v>
      </c>
      <c r="L12" s="27">
        <f t="shared" si="5"/>
        <v>98.003138232475678</v>
      </c>
      <c r="M12" s="27">
        <f t="shared" si="6"/>
        <v>98.003138232475678</v>
      </c>
      <c r="N12" s="6"/>
      <c r="O12" s="2"/>
      <c r="P12" s="2"/>
    </row>
    <row r="13" spans="1:16">
      <c r="B13" s="10">
        <v>6</v>
      </c>
      <c r="C13" s="34"/>
      <c r="D13" s="34"/>
      <c r="E13" s="35" t="s">
        <v>50</v>
      </c>
      <c r="F13" s="35">
        <v>2</v>
      </c>
      <c r="G13" s="6">
        <f t="shared" si="0"/>
        <v>1.9600627646495137</v>
      </c>
      <c r="H13" s="27">
        <f t="shared" si="1"/>
        <v>98.003138232475678</v>
      </c>
      <c r="I13" s="27">
        <f t="shared" si="2"/>
        <v>196.00627646495136</v>
      </c>
      <c r="J13" s="27">
        <f t="shared" si="3"/>
        <v>-98.003138232475678</v>
      </c>
      <c r="K13" s="27">
        <f t="shared" si="4"/>
        <v>0.1</v>
      </c>
      <c r="L13" s="27">
        <f t="shared" si="5"/>
        <v>98.003138232475678</v>
      </c>
      <c r="M13" s="27">
        <f t="shared" si="6"/>
        <v>98.003138232475678</v>
      </c>
      <c r="N13" s="6"/>
      <c r="O13" s="2"/>
      <c r="P13" s="2"/>
    </row>
    <row r="14" spans="1:16">
      <c r="B14" s="10">
        <v>7</v>
      </c>
      <c r="C14" s="34"/>
      <c r="D14" s="34"/>
      <c r="E14" s="35" t="s">
        <v>51</v>
      </c>
      <c r="F14" s="35">
        <v>2</v>
      </c>
      <c r="G14" s="6">
        <f t="shared" si="0"/>
        <v>1.9600627646495137</v>
      </c>
      <c r="H14" s="27">
        <f t="shared" si="1"/>
        <v>98.003138232475678</v>
      </c>
      <c r="I14" s="27">
        <f t="shared" si="2"/>
        <v>-98.003138232475678</v>
      </c>
      <c r="J14" s="27">
        <f t="shared" si="3"/>
        <v>-98.003138232475678</v>
      </c>
      <c r="K14" s="27">
        <f t="shared" si="4"/>
        <v>0.1</v>
      </c>
      <c r="L14" s="27">
        <f t="shared" si="5"/>
        <v>-98.003138232475678</v>
      </c>
      <c r="M14" s="27">
        <f t="shared" si="6"/>
        <v>-98.003138232475678</v>
      </c>
      <c r="N14" s="6"/>
      <c r="O14" s="2"/>
      <c r="P14" s="2"/>
    </row>
    <row r="15" spans="1:16">
      <c r="B15" s="10">
        <v>8</v>
      </c>
      <c r="C15" s="34"/>
      <c r="D15" s="34"/>
      <c r="E15" s="35"/>
      <c r="F15" s="35"/>
      <c r="G15" s="6">
        <f t="shared" si="0"/>
        <v>3.9937235350486211E-2</v>
      </c>
      <c r="H15" s="27" t="str">
        <f t="shared" si="1"/>
        <v/>
      </c>
      <c r="I15" s="27" t="e">
        <f t="shared" si="2"/>
        <v>#VALUE!</v>
      </c>
      <c r="J15" s="27" t="e">
        <f t="shared" si="3"/>
        <v>#VALUE!</v>
      </c>
      <c r="K15" s="27" t="str">
        <f t="shared" si="4"/>
        <v/>
      </c>
      <c r="L15" s="27" t="e">
        <f t="shared" si="5"/>
        <v>#VALUE!</v>
      </c>
      <c r="M15" s="27" t="str">
        <f t="shared" si="6"/>
        <v/>
      </c>
      <c r="N15" s="6"/>
      <c r="O15" s="2"/>
      <c r="P15" s="2"/>
    </row>
    <row r="16" spans="1:16">
      <c r="B16" s="10">
        <v>9</v>
      </c>
      <c r="C16" s="34"/>
      <c r="D16" s="34"/>
      <c r="E16" s="35"/>
      <c r="F16" s="35"/>
      <c r="G16" s="6">
        <f t="shared" si="0"/>
        <v>3.9937235350486211E-2</v>
      </c>
      <c r="H16" s="27" t="str">
        <f t="shared" si="1"/>
        <v/>
      </c>
      <c r="I16" s="27" t="e">
        <f t="shared" si="2"/>
        <v>#VALUE!</v>
      </c>
      <c r="J16" s="27" t="e">
        <f t="shared" si="3"/>
        <v>#VALUE!</v>
      </c>
      <c r="K16" s="27" t="str">
        <f t="shared" si="4"/>
        <v/>
      </c>
      <c r="L16" s="27" t="e">
        <f t="shared" si="5"/>
        <v>#VALUE!</v>
      </c>
      <c r="M16" s="27" t="str">
        <f t="shared" si="6"/>
        <v/>
      </c>
      <c r="N16" s="6"/>
      <c r="O16" s="2"/>
      <c r="P16" s="2"/>
    </row>
    <row r="17" spans="2:16">
      <c r="B17" s="10">
        <v>10</v>
      </c>
      <c r="C17" s="34"/>
      <c r="D17" s="34"/>
      <c r="E17" s="35"/>
      <c r="F17" s="35"/>
      <c r="G17" s="6">
        <f t="shared" si="0"/>
        <v>3.9937235350486211E-2</v>
      </c>
      <c r="H17" s="27" t="str">
        <f t="shared" si="1"/>
        <v/>
      </c>
      <c r="I17" s="27" t="e">
        <f t="shared" si="2"/>
        <v>#VALUE!</v>
      </c>
      <c r="J17" s="27" t="e">
        <f t="shared" si="3"/>
        <v>#VALUE!</v>
      </c>
      <c r="K17" s="27" t="str">
        <f t="shared" si="4"/>
        <v/>
      </c>
      <c r="L17" s="27" t="e">
        <f t="shared" si="5"/>
        <v>#VALUE!</v>
      </c>
      <c r="M17" s="27" t="str">
        <f t="shared" si="6"/>
        <v/>
      </c>
      <c r="N17" s="6"/>
      <c r="O17" s="2"/>
      <c r="P17" s="2"/>
    </row>
    <row r="18" spans="2:16">
      <c r="B18" s="10">
        <v>11</v>
      </c>
      <c r="C18" s="16"/>
      <c r="D18" s="34"/>
      <c r="E18" s="17"/>
      <c r="F18" s="17"/>
      <c r="G18" s="6">
        <f t="shared" si="0"/>
        <v>3.9937235350486211E-2</v>
      </c>
      <c r="H18" s="27" t="str">
        <f t="shared" si="1"/>
        <v/>
      </c>
      <c r="I18" s="27" t="e">
        <f t="shared" si="2"/>
        <v>#VALUE!</v>
      </c>
      <c r="J18" s="27" t="e">
        <f t="shared" si="3"/>
        <v>#VALUE!</v>
      </c>
      <c r="K18" s="27" t="str">
        <f t="shared" si="4"/>
        <v/>
      </c>
      <c r="L18" s="27" t="e">
        <f t="shared" si="5"/>
        <v>#VALUE!</v>
      </c>
      <c r="M18" s="27" t="str">
        <f t="shared" si="6"/>
        <v/>
      </c>
      <c r="N18" s="6"/>
      <c r="O18" s="2"/>
      <c r="P18" s="2"/>
    </row>
    <row r="19" spans="2:16">
      <c r="B19" s="10">
        <v>12</v>
      </c>
      <c r="C19" s="16"/>
      <c r="D19" s="34"/>
      <c r="E19" s="17"/>
      <c r="F19" s="17"/>
      <c r="G19" s="6">
        <f t="shared" si="0"/>
        <v>3.9937235350486211E-2</v>
      </c>
      <c r="H19" s="27" t="str">
        <f t="shared" si="1"/>
        <v/>
      </c>
      <c r="I19" s="27" t="e">
        <f t="shared" si="2"/>
        <v>#VALUE!</v>
      </c>
      <c r="J19" s="27" t="e">
        <f t="shared" si="3"/>
        <v>#VALUE!</v>
      </c>
      <c r="K19" s="27" t="str">
        <f t="shared" si="4"/>
        <v/>
      </c>
      <c r="L19" s="27" t="e">
        <f t="shared" si="5"/>
        <v>#VALUE!</v>
      </c>
      <c r="M19" s="27" t="str">
        <f t="shared" si="6"/>
        <v/>
      </c>
      <c r="N19" s="6"/>
      <c r="O19" s="2"/>
      <c r="P19" s="2"/>
    </row>
    <row r="20" spans="2:16">
      <c r="B20" s="10">
        <v>13</v>
      </c>
      <c r="C20" s="16"/>
      <c r="D20" s="34"/>
      <c r="E20" s="17"/>
      <c r="F20" s="17"/>
      <c r="G20" s="6">
        <f t="shared" si="0"/>
        <v>3.9937235350486211E-2</v>
      </c>
      <c r="H20" s="27" t="str">
        <f t="shared" si="1"/>
        <v/>
      </c>
      <c r="I20" s="27" t="e">
        <f t="shared" si="2"/>
        <v>#VALUE!</v>
      </c>
      <c r="J20" s="27" t="e">
        <f t="shared" si="3"/>
        <v>#VALUE!</v>
      </c>
      <c r="K20" s="27" t="str">
        <f t="shared" si="4"/>
        <v/>
      </c>
      <c r="L20" s="27" t="e">
        <f t="shared" si="5"/>
        <v>#VALUE!</v>
      </c>
      <c r="M20" s="27" t="str">
        <f t="shared" si="6"/>
        <v/>
      </c>
      <c r="N20" s="6"/>
      <c r="O20" s="2"/>
      <c r="P20" s="2"/>
    </row>
    <row r="21" spans="2:16">
      <c r="B21" s="10">
        <v>14</v>
      </c>
      <c r="C21" s="16"/>
      <c r="D21" s="34"/>
      <c r="E21" s="17"/>
      <c r="F21" s="17"/>
      <c r="G21" s="6">
        <f t="shared" si="0"/>
        <v>3.9937235350486211E-2</v>
      </c>
      <c r="H21" s="27" t="str">
        <f t="shared" si="1"/>
        <v/>
      </c>
      <c r="I21" s="27" t="e">
        <f t="shared" si="2"/>
        <v>#VALUE!</v>
      </c>
      <c r="J21" s="27" t="e">
        <f t="shared" si="3"/>
        <v>#VALUE!</v>
      </c>
      <c r="K21" s="27" t="str">
        <f t="shared" si="4"/>
        <v/>
      </c>
      <c r="L21" s="27" t="e">
        <f t="shared" si="5"/>
        <v>#VALUE!</v>
      </c>
      <c r="M21" s="27" t="str">
        <f t="shared" si="6"/>
        <v/>
      </c>
      <c r="N21" s="6"/>
      <c r="O21" s="2"/>
      <c r="P21" s="2"/>
    </row>
    <row r="22" spans="2:16">
      <c r="B22" s="10">
        <v>15</v>
      </c>
      <c r="C22" s="16"/>
      <c r="D22" s="34"/>
      <c r="E22" s="17"/>
      <c r="F22" s="17"/>
      <c r="G22" s="6">
        <f t="shared" si="0"/>
        <v>3.9937235350486211E-2</v>
      </c>
      <c r="H22" s="27" t="str">
        <f t="shared" si="1"/>
        <v/>
      </c>
      <c r="I22" s="27" t="e">
        <f t="shared" si="2"/>
        <v>#VALUE!</v>
      </c>
      <c r="J22" s="27" t="e">
        <f t="shared" si="3"/>
        <v>#VALUE!</v>
      </c>
      <c r="K22" s="27" t="str">
        <f t="shared" si="4"/>
        <v/>
      </c>
      <c r="L22" s="27" t="e">
        <f t="shared" si="5"/>
        <v>#VALUE!</v>
      </c>
      <c r="M22" s="27" t="str">
        <f t="shared" si="6"/>
        <v/>
      </c>
      <c r="N22" s="6"/>
      <c r="O22" s="2"/>
      <c r="P22" s="2"/>
    </row>
    <row r="23" spans="2:16">
      <c r="B23" s="10">
        <v>16</v>
      </c>
      <c r="C23" s="16"/>
      <c r="D23" s="34"/>
      <c r="E23" s="17"/>
      <c r="F23" s="17"/>
      <c r="G23" s="6">
        <f t="shared" si="0"/>
        <v>3.9937235350486211E-2</v>
      </c>
      <c r="H23" s="27" t="str">
        <f t="shared" si="1"/>
        <v/>
      </c>
      <c r="I23" s="27" t="e">
        <f t="shared" si="2"/>
        <v>#VALUE!</v>
      </c>
      <c r="J23" s="27" t="e">
        <f t="shared" si="3"/>
        <v>#VALUE!</v>
      </c>
      <c r="K23" s="27" t="str">
        <f t="shared" si="4"/>
        <v/>
      </c>
      <c r="L23" s="27" t="e">
        <f t="shared" si="5"/>
        <v>#VALUE!</v>
      </c>
      <c r="M23" s="27" t="str">
        <f t="shared" si="6"/>
        <v/>
      </c>
      <c r="N23" s="6"/>
      <c r="O23" s="2"/>
      <c r="P23" s="2"/>
    </row>
    <row r="24" spans="2:16">
      <c r="B24" s="10">
        <v>17</v>
      </c>
      <c r="C24" s="16"/>
      <c r="D24" s="16"/>
      <c r="E24" s="17"/>
      <c r="F24" s="22"/>
      <c r="G24" s="6">
        <f t="shared" si="0"/>
        <v>3.9937235350486211E-2</v>
      </c>
      <c r="H24" s="27" t="str">
        <f t="shared" si="1"/>
        <v/>
      </c>
      <c r="I24" s="27" t="e">
        <f t="shared" si="2"/>
        <v>#VALUE!</v>
      </c>
      <c r="J24" s="27" t="e">
        <f t="shared" si="3"/>
        <v>#VALUE!</v>
      </c>
      <c r="K24" s="27" t="str">
        <f t="shared" si="4"/>
        <v/>
      </c>
      <c r="L24" s="27" t="e">
        <f t="shared" si="5"/>
        <v>#VALUE!</v>
      </c>
      <c r="M24" s="27" t="str">
        <f t="shared" si="6"/>
        <v/>
      </c>
      <c r="N24" s="6"/>
      <c r="O24" s="2"/>
      <c r="P24" s="2"/>
    </row>
    <row r="25" spans="2:16">
      <c r="B25" s="10">
        <v>18</v>
      </c>
      <c r="C25" s="16"/>
      <c r="D25" s="16"/>
      <c r="E25" s="17"/>
      <c r="F25" s="22"/>
      <c r="G25" s="6">
        <f t="shared" si="0"/>
        <v>3.9937235350486211E-2</v>
      </c>
      <c r="H25" s="27" t="str">
        <f t="shared" si="1"/>
        <v/>
      </c>
      <c r="I25" s="27" t="e">
        <f t="shared" si="2"/>
        <v>#VALUE!</v>
      </c>
      <c r="J25" s="27" t="e">
        <f t="shared" si="3"/>
        <v>#VALUE!</v>
      </c>
      <c r="K25" s="27" t="str">
        <f t="shared" si="4"/>
        <v/>
      </c>
      <c r="L25" s="27" t="e">
        <f t="shared" si="5"/>
        <v>#VALUE!</v>
      </c>
      <c r="M25" s="27" t="str">
        <f t="shared" si="6"/>
        <v/>
      </c>
      <c r="N25" s="6"/>
      <c r="O25" s="2"/>
      <c r="P25" s="2"/>
    </row>
    <row r="26" spans="2:16">
      <c r="B26" s="10">
        <v>19</v>
      </c>
      <c r="C26" s="16"/>
      <c r="D26" s="16"/>
      <c r="E26" s="17"/>
      <c r="F26" s="22"/>
      <c r="G26" s="6">
        <f t="shared" si="0"/>
        <v>3.9937235350486211E-2</v>
      </c>
      <c r="H26" s="27" t="str">
        <f t="shared" si="1"/>
        <v/>
      </c>
      <c r="I26" s="27" t="e">
        <f t="shared" si="2"/>
        <v>#VALUE!</v>
      </c>
      <c r="J26" s="27" t="e">
        <f t="shared" si="3"/>
        <v>#VALUE!</v>
      </c>
      <c r="K26" s="27" t="str">
        <f t="shared" si="4"/>
        <v/>
      </c>
      <c r="L26" s="27" t="e">
        <f t="shared" si="5"/>
        <v>#VALUE!</v>
      </c>
      <c r="M26" s="27" t="str">
        <f t="shared" si="6"/>
        <v/>
      </c>
      <c r="N26" s="6"/>
      <c r="O26" s="2"/>
      <c r="P26" s="2"/>
    </row>
    <row r="27" spans="2:16">
      <c r="B27" s="10">
        <v>20</v>
      </c>
      <c r="C27" s="16"/>
      <c r="D27" s="16"/>
      <c r="E27" s="17"/>
      <c r="F27" s="22"/>
      <c r="G27" s="6">
        <f t="shared" si="0"/>
        <v>3.9937235350486211E-2</v>
      </c>
      <c r="H27" s="27" t="str">
        <f t="shared" si="1"/>
        <v/>
      </c>
      <c r="I27" s="27" t="e">
        <f t="shared" si="2"/>
        <v>#VALUE!</v>
      </c>
      <c r="J27" s="27" t="e">
        <f t="shared" si="3"/>
        <v>#VALUE!</v>
      </c>
      <c r="K27" s="27" t="str">
        <f t="shared" si="4"/>
        <v/>
      </c>
      <c r="L27" s="27" t="e">
        <f t="shared" si="5"/>
        <v>#VALUE!</v>
      </c>
      <c r="M27" s="27" t="str">
        <f t="shared" si="6"/>
        <v/>
      </c>
      <c r="N27" s="6"/>
      <c r="O27" s="2"/>
      <c r="P27" s="2"/>
    </row>
    <row r="28" spans="2:16">
      <c r="B28" s="24"/>
      <c r="C28" s="13" t="s">
        <v>47</v>
      </c>
      <c r="D28" s="33" t="str">
        <f>IF(N28="VINTO","VINTO","")</f>
        <v>VINTO</v>
      </c>
      <c r="E28" s="24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490.01569116237835</v>
      </c>
      <c r="N28" s="6" t="str">
        <f>IF(H3&gt;J4,"VINTO",M28-L28-K3)</f>
        <v>VINTO</v>
      </c>
      <c r="O28" s="2" t="str">
        <f>N28</f>
        <v>VINTO</v>
      </c>
      <c r="P28" s="2" t="e">
        <f>-O28</f>
        <v>#VALUE!</v>
      </c>
    </row>
    <row r="29" spans="2:16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conditionalFormatting sqref="E8:E27">
    <cfRule type="cellIs" dxfId="83" priority="17" operator="equal">
      <formula>"LOSS"</formula>
    </cfRule>
    <cfRule type="cellIs" dxfId="82" priority="18" operator="equal">
      <formula>"WIN"</formula>
    </cfRule>
  </conditionalFormatting>
  <conditionalFormatting sqref="M8:M28">
    <cfRule type="cellIs" dxfId="81" priority="15" operator="lessThan">
      <formula>0</formula>
    </cfRule>
    <cfRule type="cellIs" dxfId="80" priority="16" operator="greaterThan">
      <formula>0</formula>
    </cfRule>
  </conditionalFormatting>
  <conditionalFormatting sqref="H4">
    <cfRule type="cellIs" dxfId="79" priority="13" operator="lessThan">
      <formula>0</formula>
    </cfRule>
    <cfRule type="cellIs" dxfId="78" priority="14" operator="greaterThan">
      <formula>0</formula>
    </cfRule>
  </conditionalFormatting>
  <conditionalFormatting sqref="E8:E23">
    <cfRule type="cellIs" dxfId="77" priority="11" operator="equal">
      <formula>"LOSS"</formula>
    </cfRule>
    <cfRule type="cellIs" dxfId="76" priority="12" operator="equal">
      <formula>"WIN"</formula>
    </cfRule>
  </conditionalFormatting>
  <conditionalFormatting sqref="F8:F13">
    <cfRule type="cellIs" dxfId="75" priority="9" operator="equal">
      <formula>"LOSS"</formula>
    </cfRule>
    <cfRule type="cellIs" dxfId="74" priority="10" operator="equal">
      <formula>"WIN"</formula>
    </cfRule>
  </conditionalFormatting>
  <conditionalFormatting sqref="E8:E17">
    <cfRule type="cellIs" dxfId="73" priority="7" operator="equal">
      <formula>"LOSS"</formula>
    </cfRule>
    <cfRule type="cellIs" dxfId="72" priority="8" operator="equal">
      <formula>"WIN"</formula>
    </cfRule>
  </conditionalFormatting>
  <conditionalFormatting sqref="F8:F13">
    <cfRule type="cellIs" dxfId="71" priority="5" operator="equal">
      <formula>"LOSS"</formula>
    </cfRule>
    <cfRule type="cellIs" dxfId="70" priority="6" operator="equal">
      <formula>"WIN"</formula>
    </cfRule>
  </conditionalFormatting>
  <conditionalFormatting sqref="E8:E23">
    <cfRule type="cellIs" dxfId="69" priority="3" operator="equal">
      <formula>"LOSS"</formula>
    </cfRule>
    <cfRule type="cellIs" dxfId="68" priority="4" operator="equal">
      <formula>"WIN"</formula>
    </cfRule>
  </conditionalFormatting>
  <conditionalFormatting sqref="E8:E17">
    <cfRule type="cellIs" dxfId="67" priority="1" operator="equal">
      <formula>"LOSS"</formula>
    </cfRule>
    <cfRule type="cellIs" dxfId="66" priority="2" operator="equal">
      <formula>"WIN"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39"/>
  <sheetViews>
    <sheetView workbookViewId="0">
      <selection activeCell="L28" sqref="L28"/>
    </sheetView>
  </sheetViews>
  <sheetFormatPr defaultRowHeight="15"/>
  <sheetData>
    <row r="1" spans="1:4">
      <c r="A1" t="s">
        <v>53</v>
      </c>
      <c r="B1" t="s">
        <v>54</v>
      </c>
      <c r="C1" t="s">
        <v>55</v>
      </c>
    </row>
    <row r="2" spans="1:4">
      <c r="A2" t="str">
        <f>'1°TRANCE'!E8</f>
        <v>win</v>
      </c>
      <c r="B2">
        <f>'1°TRANCE'!F8</f>
        <v>2</v>
      </c>
      <c r="C2" s="38">
        <f>'1°TRANCE'!H8</f>
        <v>50</v>
      </c>
      <c r="D2">
        <f>IF(A2="loss",-C2,C2*(B2-1))</f>
        <v>50</v>
      </c>
    </row>
    <row r="3" spans="1:4">
      <c r="A3" t="str">
        <f>'1°TRANCE'!E9</f>
        <v>win</v>
      </c>
      <c r="B3">
        <f>'1°TRANCE'!F9</f>
        <v>2</v>
      </c>
      <c r="C3" s="38">
        <f>'1°TRANCE'!H9</f>
        <v>50</v>
      </c>
      <c r="D3">
        <f t="shared" ref="D3:D37" si="0">IF(A3="loss",-C3,C3*(B3-1))</f>
        <v>50</v>
      </c>
    </row>
    <row r="4" spans="1:4">
      <c r="A4" t="str">
        <f>'1°TRANCE'!E10</f>
        <v>loss</v>
      </c>
      <c r="B4">
        <f>'1°TRANCE'!F10</f>
        <v>2</v>
      </c>
      <c r="C4" s="38">
        <f>'1°TRANCE'!H10</f>
        <v>50</v>
      </c>
      <c r="D4">
        <f t="shared" si="0"/>
        <v>-50</v>
      </c>
    </row>
    <row r="5" spans="1:4">
      <c r="A5" t="str">
        <f>'1°TRANCE'!E11</f>
        <v>loss</v>
      </c>
      <c r="B5">
        <f>'1°TRANCE'!F11</f>
        <v>2</v>
      </c>
      <c r="C5" s="38">
        <f>'1°TRANCE'!H11</f>
        <v>50</v>
      </c>
      <c r="D5">
        <f t="shared" si="0"/>
        <v>-50</v>
      </c>
    </row>
    <row r="6" spans="1:4">
      <c r="A6" t="str">
        <f>'1°TRANCE'!E12</f>
        <v>loss</v>
      </c>
      <c r="B6">
        <f>'1°TRANCE'!F12</f>
        <v>2</v>
      </c>
      <c r="C6" s="38">
        <f>'1°TRANCE'!H12</f>
        <v>50</v>
      </c>
      <c r="D6">
        <f t="shared" si="0"/>
        <v>-50</v>
      </c>
    </row>
    <row r="7" spans="1:4">
      <c r="A7" t="s">
        <v>49</v>
      </c>
      <c r="B7">
        <v>2.4700000000000002</v>
      </c>
      <c r="C7">
        <v>0.5</v>
      </c>
      <c r="D7">
        <f t="shared" si="0"/>
        <v>0.7350000000000001</v>
      </c>
    </row>
    <row r="8" spans="1:4">
      <c r="A8" t="s">
        <v>49</v>
      </c>
      <c r="B8">
        <v>2.4300000000000002</v>
      </c>
      <c r="C8">
        <v>0.5</v>
      </c>
      <c r="D8">
        <f t="shared" si="0"/>
        <v>0.71500000000000008</v>
      </c>
    </row>
    <row r="9" spans="1:4">
      <c r="A9" t="s">
        <v>19</v>
      </c>
      <c r="B9">
        <v>2.36</v>
      </c>
      <c r="C9">
        <v>0.5</v>
      </c>
      <c r="D9">
        <f t="shared" si="0"/>
        <v>-0.5</v>
      </c>
    </row>
    <row r="10" spans="1:4">
      <c r="A10" t="s">
        <v>49</v>
      </c>
      <c r="B10">
        <v>2.71</v>
      </c>
      <c r="C10">
        <v>0.5</v>
      </c>
      <c r="D10">
        <f t="shared" si="0"/>
        <v>0.85499999999999998</v>
      </c>
    </row>
    <row r="11" spans="1:4">
      <c r="A11" t="s">
        <v>19</v>
      </c>
      <c r="B11">
        <v>2.52</v>
      </c>
      <c r="C11">
        <v>0.5</v>
      </c>
      <c r="D11">
        <f t="shared" si="0"/>
        <v>-0.5</v>
      </c>
    </row>
    <row r="12" spans="1:4">
      <c r="A12" t="s">
        <v>19</v>
      </c>
      <c r="B12">
        <v>2.64</v>
      </c>
      <c r="C12">
        <v>0.5</v>
      </c>
      <c r="D12">
        <f t="shared" si="0"/>
        <v>-0.5</v>
      </c>
    </row>
    <row r="13" spans="1:4">
      <c r="A13" s="35" t="s">
        <v>51</v>
      </c>
      <c r="B13" s="35">
        <v>2.64</v>
      </c>
      <c r="C13">
        <v>0.5</v>
      </c>
      <c r="D13">
        <f t="shared" si="0"/>
        <v>-0.5</v>
      </c>
    </row>
    <row r="14" spans="1:4">
      <c r="A14" s="35" t="s">
        <v>51</v>
      </c>
      <c r="B14" s="35">
        <v>2.8</v>
      </c>
      <c r="C14">
        <v>0.5</v>
      </c>
      <c r="D14">
        <f t="shared" si="0"/>
        <v>-0.5</v>
      </c>
    </row>
    <row r="15" spans="1:4">
      <c r="A15" s="35" t="s">
        <v>50</v>
      </c>
      <c r="B15" s="35">
        <v>2.1</v>
      </c>
      <c r="C15">
        <v>0.5</v>
      </c>
      <c r="D15">
        <f t="shared" si="0"/>
        <v>0.55000000000000004</v>
      </c>
    </row>
    <row r="16" spans="1:4">
      <c r="A16" s="35" t="s">
        <v>51</v>
      </c>
      <c r="B16" s="35">
        <v>2.65</v>
      </c>
      <c r="C16">
        <v>0.5</v>
      </c>
      <c r="D16">
        <f t="shared" si="0"/>
        <v>-0.5</v>
      </c>
    </row>
    <row r="17" spans="1:4">
      <c r="A17" s="35" t="s">
        <v>51</v>
      </c>
      <c r="B17" s="35">
        <v>1.82</v>
      </c>
      <c r="C17">
        <v>0.5</v>
      </c>
      <c r="D17">
        <f t="shared" si="0"/>
        <v>-0.5</v>
      </c>
    </row>
    <row r="18" spans="1:4">
      <c r="A18" s="35" t="s">
        <v>51</v>
      </c>
      <c r="B18" s="35">
        <v>2.0299999999999998</v>
      </c>
      <c r="C18">
        <v>0.5</v>
      </c>
      <c r="D18">
        <f t="shared" si="0"/>
        <v>-0.5</v>
      </c>
    </row>
    <row r="19" spans="1:4">
      <c r="A19" s="35" t="s">
        <v>51</v>
      </c>
      <c r="B19" s="35">
        <v>2.15</v>
      </c>
      <c r="C19">
        <v>0.5</v>
      </c>
      <c r="D19">
        <f t="shared" si="0"/>
        <v>-0.5</v>
      </c>
    </row>
    <row r="20" spans="1:4">
      <c r="A20" s="35" t="s">
        <v>51</v>
      </c>
      <c r="B20" s="35">
        <v>2.64</v>
      </c>
      <c r="C20">
        <v>0.5</v>
      </c>
      <c r="D20">
        <f t="shared" si="0"/>
        <v>-0.5</v>
      </c>
    </row>
    <row r="21" spans="1:4">
      <c r="A21" s="35" t="s">
        <v>50</v>
      </c>
      <c r="B21" s="35">
        <v>2.02</v>
      </c>
      <c r="C21">
        <v>0.5</v>
      </c>
      <c r="D21">
        <f t="shared" si="0"/>
        <v>0.51</v>
      </c>
    </row>
    <row r="22" spans="1:4">
      <c r="A22" s="35" t="s">
        <v>52</v>
      </c>
      <c r="B22" s="35">
        <v>2.38</v>
      </c>
      <c r="C22">
        <v>0.5</v>
      </c>
      <c r="D22">
        <f t="shared" si="0"/>
        <v>-0.5</v>
      </c>
    </row>
    <row r="23" spans="1:4">
      <c r="A23" s="35" t="s">
        <v>50</v>
      </c>
      <c r="B23" s="35">
        <v>2.96</v>
      </c>
      <c r="C23">
        <v>0.5</v>
      </c>
      <c r="D23">
        <f t="shared" si="0"/>
        <v>0.98</v>
      </c>
    </row>
    <row r="24" spans="1:4">
      <c r="A24" s="35" t="s">
        <v>51</v>
      </c>
      <c r="B24" s="35">
        <v>3.29</v>
      </c>
      <c r="C24">
        <v>0.5</v>
      </c>
      <c r="D24">
        <f t="shared" si="0"/>
        <v>-0.5</v>
      </c>
    </row>
    <row r="25" spans="1:4">
      <c r="A25" s="35" t="s">
        <v>50</v>
      </c>
      <c r="B25" s="35">
        <v>1.92</v>
      </c>
      <c r="C25">
        <v>0.5</v>
      </c>
      <c r="D25">
        <f t="shared" si="0"/>
        <v>0.45999999999999996</v>
      </c>
    </row>
    <row r="26" spans="1:4">
      <c r="A26" s="35" t="s">
        <v>50</v>
      </c>
      <c r="B26" s="35">
        <v>1.97</v>
      </c>
      <c r="C26">
        <v>0.5</v>
      </c>
      <c r="D26">
        <f t="shared" si="0"/>
        <v>0.48499999999999999</v>
      </c>
    </row>
    <row r="27" spans="1:4">
      <c r="A27" s="35" t="s">
        <v>51</v>
      </c>
      <c r="B27" s="35">
        <v>2.21</v>
      </c>
      <c r="C27">
        <v>0.5</v>
      </c>
      <c r="D27">
        <f t="shared" si="0"/>
        <v>-0.5</v>
      </c>
    </row>
    <row r="28" spans="1:4">
      <c r="A28" s="35" t="s">
        <v>50</v>
      </c>
      <c r="B28" s="35">
        <v>2.79</v>
      </c>
      <c r="C28">
        <v>0.5</v>
      </c>
      <c r="D28">
        <f t="shared" si="0"/>
        <v>0.89500000000000002</v>
      </c>
    </row>
    <row r="29" spans="1:4">
      <c r="A29" s="35" t="s">
        <v>51</v>
      </c>
      <c r="B29" s="35">
        <v>3.25</v>
      </c>
      <c r="C29">
        <v>0.5</v>
      </c>
      <c r="D29">
        <f t="shared" si="0"/>
        <v>-0.5</v>
      </c>
    </row>
    <row r="30" spans="1:4">
      <c r="A30" s="35" t="s">
        <v>50</v>
      </c>
      <c r="B30" s="35">
        <v>1.714</v>
      </c>
      <c r="C30">
        <v>0.5</v>
      </c>
      <c r="D30">
        <f t="shared" si="0"/>
        <v>0.35699999999999998</v>
      </c>
    </row>
    <row r="31" spans="1:4">
      <c r="A31" s="35" t="s">
        <v>50</v>
      </c>
      <c r="B31" s="35">
        <v>2.13</v>
      </c>
      <c r="C31">
        <v>0.5</v>
      </c>
      <c r="D31">
        <f t="shared" si="0"/>
        <v>0.56499999999999995</v>
      </c>
    </row>
    <row r="32" spans="1:4">
      <c r="A32" s="35" t="s">
        <v>51</v>
      </c>
      <c r="B32" s="35">
        <v>2.31</v>
      </c>
      <c r="C32">
        <v>0.5</v>
      </c>
      <c r="D32">
        <f t="shared" si="0"/>
        <v>-0.5</v>
      </c>
    </row>
    <row r="33" spans="1:4">
      <c r="A33" s="35" t="s">
        <v>51</v>
      </c>
      <c r="B33" s="35">
        <v>1.9430000000000001</v>
      </c>
      <c r="C33">
        <v>0.5</v>
      </c>
      <c r="D33">
        <f t="shared" si="0"/>
        <v>-0.5</v>
      </c>
    </row>
    <row r="34" spans="1:4">
      <c r="A34" s="35" t="s">
        <v>50</v>
      </c>
      <c r="B34" s="35">
        <v>1.877</v>
      </c>
      <c r="C34">
        <v>0.5</v>
      </c>
      <c r="D34">
        <f t="shared" si="0"/>
        <v>0.4385</v>
      </c>
    </row>
    <row r="35" spans="1:4">
      <c r="A35" s="35" t="s">
        <v>50</v>
      </c>
      <c r="B35" s="35">
        <v>1.97</v>
      </c>
      <c r="C35">
        <v>0.5</v>
      </c>
      <c r="D35">
        <f t="shared" si="0"/>
        <v>0.48499999999999999</v>
      </c>
    </row>
    <row r="36" spans="1:4">
      <c r="A36" s="35" t="s">
        <v>50</v>
      </c>
      <c r="B36" s="35">
        <v>1.847</v>
      </c>
      <c r="C36">
        <v>0.5</v>
      </c>
      <c r="D36">
        <f t="shared" si="0"/>
        <v>0.42349999999999999</v>
      </c>
    </row>
    <row r="37" spans="1:4">
      <c r="A37" s="35" t="s">
        <v>50</v>
      </c>
      <c r="B37" s="35">
        <v>1.9</v>
      </c>
      <c r="C37">
        <v>0.5</v>
      </c>
      <c r="D37">
        <f t="shared" si="0"/>
        <v>0.44999999999999996</v>
      </c>
    </row>
    <row r="39" spans="1:4">
      <c r="D39">
        <f>SUM(D2:D37)</f>
        <v>-49.096000000000011</v>
      </c>
    </row>
  </sheetData>
  <conditionalFormatting sqref="A13:A17">
    <cfRule type="cellIs" dxfId="65" priority="55" operator="equal">
      <formula>"LOSS"</formula>
    </cfRule>
    <cfRule type="cellIs" dxfId="64" priority="56" operator="equal">
      <formula>"WIN"</formula>
    </cfRule>
  </conditionalFormatting>
  <conditionalFormatting sqref="A13:A17">
    <cfRule type="cellIs" dxfId="63" priority="53" operator="equal">
      <formula>"LOSS"</formula>
    </cfRule>
    <cfRule type="cellIs" dxfId="62" priority="54" operator="equal">
      <formula>"WIN"</formula>
    </cfRule>
  </conditionalFormatting>
  <conditionalFormatting sqref="B13:B17">
    <cfRule type="cellIs" dxfId="61" priority="51" operator="equal">
      <formula>"LOSS"</formula>
    </cfRule>
    <cfRule type="cellIs" dxfId="60" priority="52" operator="equal">
      <formula>"WIN"</formula>
    </cfRule>
  </conditionalFormatting>
  <conditionalFormatting sqref="A13:A17">
    <cfRule type="cellIs" dxfId="59" priority="49" operator="equal">
      <formula>"LOSS"</formula>
    </cfRule>
    <cfRule type="cellIs" dxfId="58" priority="50" operator="equal">
      <formula>"WIN"</formula>
    </cfRule>
  </conditionalFormatting>
  <conditionalFormatting sqref="B13:B17">
    <cfRule type="cellIs" dxfId="57" priority="47" operator="equal">
      <formula>"LOSS"</formula>
    </cfRule>
    <cfRule type="cellIs" dxfId="56" priority="48" operator="equal">
      <formula>"WIN"</formula>
    </cfRule>
  </conditionalFormatting>
  <conditionalFormatting sqref="A13:A17">
    <cfRule type="cellIs" dxfId="55" priority="45" operator="equal">
      <formula>"LOSS"</formula>
    </cfRule>
    <cfRule type="cellIs" dxfId="54" priority="46" operator="equal">
      <formula>"WIN"</formula>
    </cfRule>
  </conditionalFormatting>
  <conditionalFormatting sqref="A13:A17">
    <cfRule type="cellIs" dxfId="53" priority="43" operator="equal">
      <formula>"LOSS"</formula>
    </cfRule>
    <cfRule type="cellIs" dxfId="52" priority="44" operator="equal">
      <formula>"WIN"</formula>
    </cfRule>
  </conditionalFormatting>
  <conditionalFormatting sqref="A18:A27">
    <cfRule type="cellIs" dxfId="51" priority="41" operator="equal">
      <formula>"LOSS"</formula>
    </cfRule>
    <cfRule type="cellIs" dxfId="50" priority="42" operator="equal">
      <formula>"WIN"</formula>
    </cfRule>
  </conditionalFormatting>
  <conditionalFormatting sqref="A18:A27">
    <cfRule type="cellIs" dxfId="49" priority="39" operator="equal">
      <formula>"LOSS"</formula>
    </cfRule>
    <cfRule type="cellIs" dxfId="48" priority="40" operator="equal">
      <formula>"WIN"</formula>
    </cfRule>
  </conditionalFormatting>
  <conditionalFormatting sqref="B18:B23">
    <cfRule type="cellIs" dxfId="47" priority="37" operator="equal">
      <formula>"LOSS"</formula>
    </cfRule>
    <cfRule type="cellIs" dxfId="46" priority="38" operator="equal">
      <formula>"WIN"</formula>
    </cfRule>
  </conditionalFormatting>
  <conditionalFormatting sqref="A18:A27">
    <cfRule type="cellIs" dxfId="45" priority="35" operator="equal">
      <formula>"LOSS"</formula>
    </cfRule>
    <cfRule type="cellIs" dxfId="44" priority="36" operator="equal">
      <formula>"WIN"</formula>
    </cfRule>
  </conditionalFormatting>
  <conditionalFormatting sqref="B18:B23">
    <cfRule type="cellIs" dxfId="43" priority="33" operator="equal">
      <formula>"LOSS"</formula>
    </cfRule>
    <cfRule type="cellIs" dxfId="42" priority="34" operator="equal">
      <formula>"WIN"</formula>
    </cfRule>
  </conditionalFormatting>
  <conditionalFormatting sqref="A18:A27">
    <cfRule type="cellIs" dxfId="41" priority="31" operator="equal">
      <formula>"LOSS"</formula>
    </cfRule>
    <cfRule type="cellIs" dxfId="40" priority="32" operator="equal">
      <formula>"WIN"</formula>
    </cfRule>
  </conditionalFormatting>
  <conditionalFormatting sqref="A18:A27">
    <cfRule type="cellIs" dxfId="39" priority="29" operator="equal">
      <formula>"LOSS"</formula>
    </cfRule>
    <cfRule type="cellIs" dxfId="38" priority="30" operator="equal">
      <formula>"WIN"</formula>
    </cfRule>
  </conditionalFormatting>
  <conditionalFormatting sqref="A28:A34">
    <cfRule type="cellIs" dxfId="37" priority="27" operator="equal">
      <formula>"LOSS"</formula>
    </cfRule>
    <cfRule type="cellIs" dxfId="36" priority="28" operator="equal">
      <formula>"WIN"</formula>
    </cfRule>
  </conditionalFormatting>
  <conditionalFormatting sqref="A28:A34">
    <cfRule type="cellIs" dxfId="35" priority="25" operator="equal">
      <formula>"LOSS"</formula>
    </cfRule>
    <cfRule type="cellIs" dxfId="34" priority="26" operator="equal">
      <formula>"WIN"</formula>
    </cfRule>
  </conditionalFormatting>
  <conditionalFormatting sqref="B28:B33">
    <cfRule type="cellIs" dxfId="33" priority="23" operator="equal">
      <formula>"LOSS"</formula>
    </cfRule>
    <cfRule type="cellIs" dxfId="32" priority="24" operator="equal">
      <formula>"WIN"</formula>
    </cfRule>
  </conditionalFormatting>
  <conditionalFormatting sqref="A28:A34">
    <cfRule type="cellIs" dxfId="31" priority="21" operator="equal">
      <formula>"LOSS"</formula>
    </cfRule>
    <cfRule type="cellIs" dxfId="30" priority="22" operator="equal">
      <formula>"WIN"</formula>
    </cfRule>
  </conditionalFormatting>
  <conditionalFormatting sqref="B28:B33">
    <cfRule type="cellIs" dxfId="29" priority="19" operator="equal">
      <formula>"LOSS"</formula>
    </cfRule>
    <cfRule type="cellIs" dxfId="28" priority="20" operator="equal">
      <formula>"WIN"</formula>
    </cfRule>
  </conditionalFormatting>
  <conditionalFormatting sqref="A28:A34">
    <cfRule type="cellIs" dxfId="27" priority="17" operator="equal">
      <formula>"LOSS"</formula>
    </cfRule>
    <cfRule type="cellIs" dxfId="26" priority="18" operator="equal">
      <formula>"WIN"</formula>
    </cfRule>
  </conditionalFormatting>
  <conditionalFormatting sqref="A28:A34">
    <cfRule type="cellIs" dxfId="25" priority="15" operator="equal">
      <formula>"LOSS"</formula>
    </cfRule>
    <cfRule type="cellIs" dxfId="24" priority="16" operator="equal">
      <formula>"WIN"</formula>
    </cfRule>
  </conditionalFormatting>
  <conditionalFormatting sqref="A35:A37">
    <cfRule type="cellIs" dxfId="23" priority="13" operator="equal">
      <formula>"LOSS"</formula>
    </cfRule>
    <cfRule type="cellIs" dxfId="22" priority="14" operator="equal">
      <formula>"WIN"</formula>
    </cfRule>
  </conditionalFormatting>
  <conditionalFormatting sqref="A35:A37">
    <cfRule type="cellIs" dxfId="21" priority="11" operator="equal">
      <formula>"LOSS"</formula>
    </cfRule>
    <cfRule type="cellIs" dxfId="20" priority="12" operator="equal">
      <formula>"WIN"</formula>
    </cfRule>
  </conditionalFormatting>
  <conditionalFormatting sqref="B35:B37">
    <cfRule type="cellIs" dxfId="19" priority="9" operator="equal">
      <formula>"LOSS"</formula>
    </cfRule>
    <cfRule type="cellIs" dxfId="18" priority="10" operator="equal">
      <formula>"WIN"</formula>
    </cfRule>
  </conditionalFormatting>
  <conditionalFormatting sqref="A35:A37">
    <cfRule type="cellIs" dxfId="17" priority="7" operator="equal">
      <formula>"LOSS"</formula>
    </cfRule>
    <cfRule type="cellIs" dxfId="16" priority="8" operator="equal">
      <formula>"WIN"</formula>
    </cfRule>
  </conditionalFormatting>
  <conditionalFormatting sqref="B35:B37">
    <cfRule type="cellIs" dxfId="15" priority="5" operator="equal">
      <formula>"LOSS"</formula>
    </cfRule>
    <cfRule type="cellIs" dxfId="14" priority="6" operator="equal">
      <formula>"WIN"</formula>
    </cfRule>
  </conditionalFormatting>
  <conditionalFormatting sqref="A35:A37">
    <cfRule type="cellIs" dxfId="13" priority="3" operator="equal">
      <formula>"LOSS"</formula>
    </cfRule>
    <cfRule type="cellIs" dxfId="12" priority="4" operator="equal">
      <formula>"WIN"</formula>
    </cfRule>
  </conditionalFormatting>
  <conditionalFormatting sqref="A35:A37">
    <cfRule type="cellIs" dxfId="11" priority="1" operator="equal">
      <formula>"LOSS"</formula>
    </cfRule>
    <cfRule type="cellIs" dxfId="10" priority="2" operator="equal">
      <formula>"WIN"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</sheetPr>
  <dimension ref="A1:AI213"/>
  <sheetViews>
    <sheetView zoomScaleNormal="100" workbookViewId="0">
      <selection activeCell="I12" sqref="I12"/>
    </sheetView>
  </sheetViews>
  <sheetFormatPr defaultRowHeight="15"/>
  <cols>
    <col min="1" max="1" width="9.140625" style="1"/>
    <col min="2" max="2" width="6.42578125" style="1" customWidth="1"/>
    <col min="3" max="3" width="9.140625" style="1" customWidth="1"/>
    <col min="4" max="4" width="17" style="1" customWidth="1"/>
    <col min="5" max="5" width="6.7109375" style="1" customWidth="1"/>
    <col min="6" max="6" width="11.5703125" style="1" customWidth="1"/>
    <col min="7" max="7" width="12.5703125" style="1" customWidth="1"/>
    <col min="8" max="8" width="11.28515625" style="1" customWidth="1"/>
    <col min="9" max="9" width="13.28515625" style="1" customWidth="1"/>
    <col min="10" max="10" width="9.140625" style="1"/>
    <col min="11" max="12" width="12.140625" style="1" customWidth="1"/>
    <col min="13" max="13" width="13.42578125" style="1" customWidth="1"/>
    <col min="14" max="14" width="10.7109375" style="1" customWidth="1"/>
    <col min="15" max="16" width="9.140625" style="1"/>
    <col min="17" max="17" width="13.28515625" style="1" customWidth="1"/>
    <col min="18" max="18" width="5.28515625" style="40" customWidth="1"/>
    <col min="19" max="19" width="13.28515625" style="1" customWidth="1"/>
    <col min="20" max="20" width="14" style="1" customWidth="1"/>
    <col min="21" max="21" width="9.140625" style="1"/>
    <col min="22" max="22" width="12.5703125" style="1" customWidth="1"/>
    <col min="23" max="23" width="9.140625" style="1"/>
    <col min="24" max="25" width="11.140625" style="1" customWidth="1"/>
    <col min="26" max="27" width="9.140625" style="1"/>
    <col min="28" max="28" width="11.7109375" style="1" customWidth="1"/>
    <col min="29" max="29" width="10.5703125" style="1" customWidth="1"/>
    <col min="30" max="31" width="9.140625" style="1"/>
    <col min="32" max="32" width="4.85546875" style="40" customWidth="1"/>
    <col min="33" max="34" width="6" style="42" customWidth="1"/>
    <col min="35" max="35" width="15.42578125" style="1" customWidth="1"/>
    <col min="36" max="16384" width="9.140625" style="1"/>
  </cols>
  <sheetData>
    <row r="1" spans="1:35" ht="18.75">
      <c r="A1" s="39" t="s">
        <v>56</v>
      </c>
      <c r="S1" s="41" t="s">
        <v>57</v>
      </c>
      <c r="AG1" s="41" t="s">
        <v>86</v>
      </c>
    </row>
    <row r="3" spans="1:35">
      <c r="B3" s="43" t="s">
        <v>58</v>
      </c>
      <c r="C3" s="41"/>
      <c r="D3" s="41"/>
      <c r="G3" s="41" t="s">
        <v>59</v>
      </c>
      <c r="K3" s="41" t="s">
        <v>94</v>
      </c>
      <c r="T3" s="41" t="s">
        <v>60</v>
      </c>
      <c r="W3" s="1" t="s">
        <v>61</v>
      </c>
      <c r="X3" s="1" t="s">
        <v>62</v>
      </c>
      <c r="Y3" s="1" t="s">
        <v>54</v>
      </c>
      <c r="Z3" s="1" t="s">
        <v>63</v>
      </c>
      <c r="AA3" s="1" t="s">
        <v>148</v>
      </c>
    </row>
    <row r="4" spans="1:35">
      <c r="B4" s="43" t="s">
        <v>64</v>
      </c>
      <c r="G4" s="44" t="s">
        <v>88</v>
      </c>
      <c r="H4" s="1">
        <v>0</v>
      </c>
      <c r="K4" s="44" t="s">
        <v>89</v>
      </c>
      <c r="L4" s="1">
        <f ca="1">COUNTIF(H13:H212,"win")</f>
        <v>35</v>
      </c>
      <c r="M4" s="1" t="s">
        <v>91</v>
      </c>
      <c r="N4" s="54">
        <f ca="1">AVERAGEIFS(F13:F212,H13:H212,"win")</f>
        <v>2</v>
      </c>
      <c r="V4" s="44" t="s">
        <v>65</v>
      </c>
      <c r="W4" s="1">
        <f>COLUMN('1°TRANCE'!C7)</f>
        <v>3</v>
      </c>
      <c r="X4" s="1">
        <f>COLUMN('1°TRANCE'!D7)</f>
        <v>4</v>
      </c>
      <c r="Y4" s="1">
        <f>COLUMN('1°TRANCE'!F7)</f>
        <v>6</v>
      </c>
      <c r="Z4" s="1">
        <f>COLUMN('1°TRANCE'!E7)</f>
        <v>5</v>
      </c>
      <c r="AA4" s="1">
        <f>COLUMN('1°TRANCE'!P7)</f>
        <v>16</v>
      </c>
    </row>
    <row r="5" spans="1:35">
      <c r="G5" s="44"/>
      <c r="K5" s="44" t="s">
        <v>90</v>
      </c>
      <c r="L5" s="1">
        <f ca="1">COUNTIF(H13:H212,"loss")</f>
        <v>35</v>
      </c>
      <c r="M5" s="44"/>
      <c r="V5" s="44" t="s">
        <v>66</v>
      </c>
      <c r="W5" s="1">
        <f>ROW('[1]1°TRANCE'!C8)</f>
        <v>8</v>
      </c>
    </row>
    <row r="6" spans="1:35">
      <c r="G6" s="44"/>
      <c r="K6" s="44" t="s">
        <v>92</v>
      </c>
      <c r="L6" s="55">
        <f ca="1">L4/SUM(L4:L5)</f>
        <v>0.5</v>
      </c>
      <c r="M6" s="44" t="s">
        <v>93</v>
      </c>
      <c r="N6" s="55">
        <f ca="1">1/N4</f>
        <v>0.5</v>
      </c>
      <c r="V6" s="44"/>
    </row>
    <row r="7" spans="1:35">
      <c r="V7" s="44"/>
    </row>
    <row r="8" spans="1:35">
      <c r="V8" s="44"/>
    </row>
    <row r="10" spans="1:35">
      <c r="B10" s="41" t="s">
        <v>151</v>
      </c>
      <c r="C10" s="41"/>
      <c r="D10" s="41"/>
      <c r="E10" s="41"/>
      <c r="K10" s="41" t="s">
        <v>152</v>
      </c>
      <c r="T10" s="41" t="s">
        <v>67</v>
      </c>
    </row>
    <row r="11" spans="1:35">
      <c r="A11" s="45"/>
      <c r="U11" s="44" t="s">
        <v>68</v>
      </c>
      <c r="V11" s="1">
        <f>COLUMN()</f>
        <v>22</v>
      </c>
      <c r="W11" s="1">
        <f>COLUMN()</f>
        <v>23</v>
      </c>
      <c r="X11" s="1">
        <f>COLUMN()</f>
        <v>24</v>
      </c>
      <c r="Y11" s="1">
        <f>COLUMN()</f>
        <v>25</v>
      </c>
      <c r="Z11" s="1">
        <f>COLUMN()</f>
        <v>26</v>
      </c>
      <c r="AA11" s="1">
        <f>COLUMN()</f>
        <v>27</v>
      </c>
    </row>
    <row r="12" spans="1:35" ht="45">
      <c r="B12" s="46" t="s">
        <v>69</v>
      </c>
      <c r="C12" s="46" t="s">
        <v>70</v>
      </c>
      <c r="D12" s="4" t="s">
        <v>71</v>
      </c>
      <c r="E12" s="4" t="s">
        <v>72</v>
      </c>
      <c r="F12" s="46" t="s">
        <v>73</v>
      </c>
      <c r="G12" s="46" t="s">
        <v>74</v>
      </c>
      <c r="H12" s="46" t="s">
        <v>87</v>
      </c>
      <c r="I12" s="46" t="s">
        <v>154</v>
      </c>
      <c r="K12" s="46" t="s">
        <v>75</v>
      </c>
      <c r="L12" s="46" t="s">
        <v>76</v>
      </c>
      <c r="M12" s="46" t="s">
        <v>150</v>
      </c>
      <c r="N12" s="46" t="s">
        <v>149</v>
      </c>
      <c r="T12" s="46" t="s">
        <v>77</v>
      </c>
      <c r="U12" s="46" t="s">
        <v>78</v>
      </c>
      <c r="V12" s="46" t="s">
        <v>79</v>
      </c>
      <c r="W12" s="4" t="s">
        <v>61</v>
      </c>
      <c r="X12" s="4" t="s">
        <v>62</v>
      </c>
      <c r="Y12" s="4" t="s">
        <v>54</v>
      </c>
      <c r="Z12" s="4" t="s">
        <v>63</v>
      </c>
      <c r="AA12" s="46" t="s">
        <v>147</v>
      </c>
      <c r="AB12" s="46" t="s">
        <v>80</v>
      </c>
      <c r="AC12" s="46" t="s">
        <v>81</v>
      </c>
      <c r="AD12" s="46" t="s">
        <v>82</v>
      </c>
      <c r="AH12" s="46" t="s">
        <v>83</v>
      </c>
      <c r="AI12" s="46" t="s">
        <v>84</v>
      </c>
    </row>
    <row r="13" spans="1:35" ht="15.75">
      <c r="B13" s="4">
        <v>1</v>
      </c>
      <c r="C13" s="4">
        <f ca="1">INDIRECT(ADDRESS($AI13,V$11))</f>
        <v>1</v>
      </c>
      <c r="D13" s="47">
        <f ca="1">INDIRECT(ADDRESS($AI13,W$11))</f>
        <v>0</v>
      </c>
      <c r="E13" s="48">
        <f ca="1">INDIRECT(ADDRESS($AI13,X$11))</f>
        <v>0</v>
      </c>
      <c r="F13" s="49">
        <f ca="1">INDIRECT(ADDRESS($AI13,Y$11))</f>
        <v>2</v>
      </c>
      <c r="G13" s="50">
        <f ca="1">F13/(F13-1)</f>
        <v>2</v>
      </c>
      <c r="H13" s="47" t="str">
        <f t="shared" ref="H13:I76" ca="1" si="0">INDIRECT(ADDRESS($AI13,Z$11))</f>
        <v>win</v>
      </c>
      <c r="I13" s="47">
        <f t="shared" ca="1" si="0"/>
        <v>0</v>
      </c>
      <c r="K13" s="51">
        <f ca="1">IFERROR(IF(H13="WIN",+(100/G13),-(100/F13)),"")</f>
        <v>50</v>
      </c>
      <c r="L13" s="51">
        <f ca="1">IFERROR(H4+K13,0)</f>
        <v>50</v>
      </c>
      <c r="M13" s="1" t="str">
        <f ca="1">IF(C13&lt;&gt;C14,L13,"")</f>
        <v/>
      </c>
      <c r="N13" s="88" t="s">
        <v>153</v>
      </c>
      <c r="T13" s="44" t="s">
        <v>85</v>
      </c>
      <c r="U13" s="1">
        <v>0</v>
      </c>
      <c r="AH13" s="53">
        <f t="shared" ref="AH13:AH76" si="1">B13</f>
        <v>1</v>
      </c>
      <c r="AI13" s="1">
        <f t="shared" ref="AI13:AI76" ca="1" si="2">IFERROR(VLOOKUP(B13,AC13:AD212,2,FALSE),ROW(U$13))</f>
        <v>14</v>
      </c>
    </row>
    <row r="14" spans="1:35" ht="15.75">
      <c r="B14" s="4">
        <f>B13+1</f>
        <v>2</v>
      </c>
      <c r="C14" s="4">
        <f ca="1">INDIRECT(ADDRESS($AI14,V$11))</f>
        <v>1</v>
      </c>
      <c r="D14" s="47">
        <f ca="1">INDIRECT(ADDRESS($AI14,W$11))</f>
        <v>0</v>
      </c>
      <c r="E14" s="48">
        <f ca="1">INDIRECT(ADDRESS($AI14,X$11))</f>
        <v>0</v>
      </c>
      <c r="F14" s="49">
        <f ca="1">INDIRECT(ADDRESS($AI14,Y$11))</f>
        <v>2</v>
      </c>
      <c r="G14" s="50">
        <f t="shared" ref="G14:G77" ca="1" si="3">F14/(F14-1)</f>
        <v>2</v>
      </c>
      <c r="H14" s="47" t="str">
        <f t="shared" ca="1" si="0"/>
        <v>win</v>
      </c>
      <c r="I14" s="47">
        <f t="shared" ca="1" si="0"/>
        <v>0</v>
      </c>
      <c r="K14" s="51">
        <f t="shared" ref="K14:K77" ca="1" si="4">IFERROR(IF(H14="WIN",+(100/G14),-(100/F14)),"")</f>
        <v>50</v>
      </c>
      <c r="L14" s="51">
        <f ca="1">IFERROR(L13+K14,0)</f>
        <v>100</v>
      </c>
      <c r="M14" s="1" t="str">
        <f t="shared" ref="M14:M77" ca="1" si="5">IF(C14&lt;&gt;C15,L14,"")</f>
        <v/>
      </c>
      <c r="N14" s="52"/>
      <c r="T14" s="1" t="str">
        <f t="shared" ref="T14:T77" si="6">CONCATENATE(V14,"°TRANCE")</f>
        <v>1°TRANCE</v>
      </c>
      <c r="U14" s="1">
        <v>1</v>
      </c>
      <c r="V14" s="1">
        <v>1</v>
      </c>
      <c r="W14" s="1">
        <f t="shared" ref="W14:AA33" ca="1" si="7">INDIRECT(ADDRESS($W$5+$U14-1,W$4,,,$T14))</f>
        <v>0</v>
      </c>
      <c r="X14" s="1">
        <f t="shared" ca="1" si="7"/>
        <v>0</v>
      </c>
      <c r="Y14" s="1">
        <f t="shared" ca="1" si="7"/>
        <v>2</v>
      </c>
      <c r="Z14" s="1" t="str">
        <f t="shared" ca="1" si="7"/>
        <v>win</v>
      </c>
      <c r="AA14" s="1">
        <f t="shared" ca="1" si="7"/>
        <v>0</v>
      </c>
      <c r="AB14" s="1">
        <f ca="1">IF(Y14=0,"",1)</f>
        <v>1</v>
      </c>
      <c r="AC14" s="1">
        <f ca="1">IF(AB14&lt;&gt;AB13,AB14,"")</f>
        <v>1</v>
      </c>
      <c r="AD14" s="1">
        <f>ROW()</f>
        <v>14</v>
      </c>
      <c r="AH14" s="53">
        <f t="shared" si="1"/>
        <v>2</v>
      </c>
      <c r="AI14" s="1">
        <f t="shared" ca="1" si="2"/>
        <v>15</v>
      </c>
    </row>
    <row r="15" spans="1:35" ht="15.75">
      <c r="B15" s="4">
        <f t="shared" ref="B15:B78" si="8">B14+1</f>
        <v>3</v>
      </c>
      <c r="C15" s="4">
        <f ca="1">INDIRECT(ADDRESS($AI15,V$11))</f>
        <v>1</v>
      </c>
      <c r="D15" s="47">
        <f ca="1">INDIRECT(ADDRESS($AI15,W$11))</f>
        <v>0</v>
      </c>
      <c r="E15" s="48">
        <f ca="1">INDIRECT(ADDRESS($AI15,X$11))</f>
        <v>0</v>
      </c>
      <c r="F15" s="49">
        <f ca="1">INDIRECT(ADDRESS($AI15,Y$11))</f>
        <v>2</v>
      </c>
      <c r="G15" s="50">
        <f t="shared" ca="1" si="3"/>
        <v>2</v>
      </c>
      <c r="H15" s="47" t="str">
        <f t="shared" ca="1" si="0"/>
        <v>loss</v>
      </c>
      <c r="I15" s="47">
        <f t="shared" ca="1" si="0"/>
        <v>0</v>
      </c>
      <c r="K15" s="51">
        <f t="shared" ca="1" si="4"/>
        <v>-50</v>
      </c>
      <c r="L15" s="51">
        <f ca="1">IFERROR(L14+K15,0)</f>
        <v>50</v>
      </c>
      <c r="M15" s="1" t="str">
        <f t="shared" ca="1" si="5"/>
        <v/>
      </c>
      <c r="N15" s="52"/>
      <c r="T15" s="1" t="str">
        <f t="shared" si="6"/>
        <v>1°TRANCE</v>
      </c>
      <c r="U15" s="1">
        <f>IF(U14=20,1,U14+1)</f>
        <v>2</v>
      </c>
      <c r="V15" s="1">
        <f>IF(U14=20,V14+1,V14)</f>
        <v>1</v>
      </c>
      <c r="W15" s="1">
        <f t="shared" ca="1" si="7"/>
        <v>0</v>
      </c>
      <c r="X15" s="1">
        <f t="shared" ca="1" si="7"/>
        <v>0</v>
      </c>
      <c r="Y15" s="1">
        <f t="shared" ca="1" si="7"/>
        <v>2</v>
      </c>
      <c r="Z15" s="1" t="str">
        <f t="shared" ca="1" si="7"/>
        <v>win</v>
      </c>
      <c r="AA15" s="1">
        <f t="shared" ca="1" si="7"/>
        <v>0</v>
      </c>
      <c r="AB15" s="1">
        <f t="shared" ref="AB15:AB78" ca="1" si="9">IF(Y15=0,AB14,AB14+1)</f>
        <v>2</v>
      </c>
      <c r="AC15" s="1">
        <f t="shared" ref="AC15:AC78" ca="1" si="10">IF(AB15&lt;&gt;AB14,AB15,"")</f>
        <v>2</v>
      </c>
      <c r="AD15" s="1">
        <f>AD14+1</f>
        <v>15</v>
      </c>
      <c r="AH15" s="53">
        <f t="shared" si="1"/>
        <v>3</v>
      </c>
      <c r="AI15" s="1">
        <f t="shared" ca="1" si="2"/>
        <v>16</v>
      </c>
    </row>
    <row r="16" spans="1:35" ht="15.75">
      <c r="B16" s="4">
        <f t="shared" si="8"/>
        <v>4</v>
      </c>
      <c r="C16" s="4">
        <f ca="1">INDIRECT(ADDRESS($AI16,V$11))</f>
        <v>1</v>
      </c>
      <c r="D16" s="47">
        <f ca="1">INDIRECT(ADDRESS($AI16,W$11))</f>
        <v>0</v>
      </c>
      <c r="E16" s="48">
        <f ca="1">INDIRECT(ADDRESS($AI16,X$11))</f>
        <v>0</v>
      </c>
      <c r="F16" s="49">
        <f ca="1">INDIRECT(ADDRESS($AI16,Y$11))</f>
        <v>2</v>
      </c>
      <c r="G16" s="50">
        <f t="shared" ca="1" si="3"/>
        <v>2</v>
      </c>
      <c r="H16" s="47" t="str">
        <f t="shared" ca="1" si="0"/>
        <v>loss</v>
      </c>
      <c r="I16" s="47">
        <f t="shared" ca="1" si="0"/>
        <v>0</v>
      </c>
      <c r="K16" s="51">
        <f t="shared" ca="1" si="4"/>
        <v>-50</v>
      </c>
      <c r="L16" s="51">
        <f t="shared" ref="L16:L79" ca="1" si="11">IFERROR(L15+K16,0)</f>
        <v>0</v>
      </c>
      <c r="M16" s="1" t="str">
        <f t="shared" ca="1" si="5"/>
        <v/>
      </c>
      <c r="N16" s="52"/>
      <c r="T16" s="1" t="str">
        <f t="shared" si="6"/>
        <v>1°TRANCE</v>
      </c>
      <c r="U16" s="1">
        <f t="shared" ref="U16:U79" si="12">IF(U15=20,1,U15+1)</f>
        <v>3</v>
      </c>
      <c r="V16" s="1">
        <f t="shared" ref="V16:V79" si="13">IF(U15=20,V15+1,V15)</f>
        <v>1</v>
      </c>
      <c r="W16" s="1">
        <f t="shared" ca="1" si="7"/>
        <v>0</v>
      </c>
      <c r="X16" s="1">
        <f t="shared" ca="1" si="7"/>
        <v>0</v>
      </c>
      <c r="Y16" s="1">
        <f t="shared" ca="1" si="7"/>
        <v>2</v>
      </c>
      <c r="Z16" s="1" t="str">
        <f t="shared" ca="1" si="7"/>
        <v>loss</v>
      </c>
      <c r="AA16" s="1">
        <f t="shared" ca="1" si="7"/>
        <v>0</v>
      </c>
      <c r="AB16" s="1">
        <f t="shared" ca="1" si="9"/>
        <v>3</v>
      </c>
      <c r="AC16" s="1">
        <f t="shared" ca="1" si="10"/>
        <v>3</v>
      </c>
      <c r="AD16" s="1">
        <f t="shared" ref="AD16:AD79" si="14">AD15+1</f>
        <v>16</v>
      </c>
      <c r="AH16" s="53">
        <f t="shared" si="1"/>
        <v>4</v>
      </c>
      <c r="AI16" s="1">
        <f t="shared" ca="1" si="2"/>
        <v>17</v>
      </c>
    </row>
    <row r="17" spans="2:35" ht="15.75">
      <c r="B17" s="4">
        <f t="shared" si="8"/>
        <v>5</v>
      </c>
      <c r="C17" s="4">
        <f ca="1">INDIRECT(ADDRESS($AI17,V$11))</f>
        <v>1</v>
      </c>
      <c r="D17" s="47">
        <f ca="1">INDIRECT(ADDRESS($AI17,W$11))</f>
        <v>0</v>
      </c>
      <c r="E17" s="48">
        <f ca="1">INDIRECT(ADDRESS($AI17,X$11))</f>
        <v>0</v>
      </c>
      <c r="F17" s="49">
        <f ca="1">INDIRECT(ADDRESS($AI17,Y$11))</f>
        <v>2</v>
      </c>
      <c r="G17" s="50">
        <f t="shared" ca="1" si="3"/>
        <v>2</v>
      </c>
      <c r="H17" s="47" t="str">
        <f t="shared" ca="1" si="0"/>
        <v>loss</v>
      </c>
      <c r="I17" s="47">
        <f t="shared" ca="1" si="0"/>
        <v>0</v>
      </c>
      <c r="K17" s="51">
        <f t="shared" ca="1" si="4"/>
        <v>-50</v>
      </c>
      <c r="L17" s="51">
        <f t="shared" ca="1" si="11"/>
        <v>-50</v>
      </c>
      <c r="M17" s="1" t="str">
        <f t="shared" ca="1" si="5"/>
        <v/>
      </c>
      <c r="N17" s="52"/>
      <c r="T17" s="1" t="str">
        <f t="shared" si="6"/>
        <v>1°TRANCE</v>
      </c>
      <c r="U17" s="1">
        <f t="shared" si="12"/>
        <v>4</v>
      </c>
      <c r="V17" s="1">
        <f t="shared" si="13"/>
        <v>1</v>
      </c>
      <c r="W17" s="1">
        <f t="shared" ca="1" si="7"/>
        <v>0</v>
      </c>
      <c r="X17" s="1">
        <f t="shared" ca="1" si="7"/>
        <v>0</v>
      </c>
      <c r="Y17" s="1">
        <f t="shared" ca="1" si="7"/>
        <v>2</v>
      </c>
      <c r="Z17" s="1" t="str">
        <f t="shared" ca="1" si="7"/>
        <v>loss</v>
      </c>
      <c r="AA17" s="1">
        <f t="shared" ca="1" si="7"/>
        <v>0</v>
      </c>
      <c r="AB17" s="1">
        <f t="shared" ca="1" si="9"/>
        <v>4</v>
      </c>
      <c r="AC17" s="1">
        <f t="shared" ca="1" si="10"/>
        <v>4</v>
      </c>
      <c r="AD17" s="1">
        <f t="shared" si="14"/>
        <v>17</v>
      </c>
      <c r="AH17" s="53">
        <f t="shared" si="1"/>
        <v>5</v>
      </c>
      <c r="AI17" s="1">
        <f t="shared" ca="1" si="2"/>
        <v>18</v>
      </c>
    </row>
    <row r="18" spans="2:35" ht="15.75">
      <c r="B18" s="4">
        <f t="shared" si="8"/>
        <v>6</v>
      </c>
      <c r="C18" s="4">
        <f ca="1">INDIRECT(ADDRESS($AI18,V$11))</f>
        <v>1</v>
      </c>
      <c r="D18" s="47">
        <f ca="1">INDIRECT(ADDRESS($AI18,W$11))</f>
        <v>0</v>
      </c>
      <c r="E18" s="48">
        <f ca="1">INDIRECT(ADDRESS($AI18,X$11))</f>
        <v>0</v>
      </c>
      <c r="F18" s="49">
        <f ca="1">INDIRECT(ADDRESS($AI18,Y$11))</f>
        <v>2</v>
      </c>
      <c r="G18" s="50">
        <f t="shared" ca="1" si="3"/>
        <v>2</v>
      </c>
      <c r="H18" s="47" t="str">
        <f t="shared" ca="1" si="0"/>
        <v>loss</v>
      </c>
      <c r="I18" s="47">
        <f t="shared" ca="1" si="0"/>
        <v>0</v>
      </c>
      <c r="K18" s="51">
        <f t="shared" ca="1" si="4"/>
        <v>-50</v>
      </c>
      <c r="L18" s="51">
        <f t="shared" ca="1" si="11"/>
        <v>-100</v>
      </c>
      <c r="M18" s="1" t="str">
        <f t="shared" ca="1" si="5"/>
        <v/>
      </c>
      <c r="N18" s="52"/>
      <c r="T18" s="1" t="str">
        <f t="shared" si="6"/>
        <v>1°TRANCE</v>
      </c>
      <c r="U18" s="1">
        <f t="shared" si="12"/>
        <v>5</v>
      </c>
      <c r="V18" s="1">
        <f t="shared" si="13"/>
        <v>1</v>
      </c>
      <c r="W18" s="1">
        <f t="shared" ca="1" si="7"/>
        <v>0</v>
      </c>
      <c r="X18" s="1">
        <f t="shared" ca="1" si="7"/>
        <v>0</v>
      </c>
      <c r="Y18" s="1">
        <f t="shared" ca="1" si="7"/>
        <v>2</v>
      </c>
      <c r="Z18" s="1" t="str">
        <f t="shared" ca="1" si="7"/>
        <v>loss</v>
      </c>
      <c r="AA18" s="1">
        <f t="shared" ca="1" si="7"/>
        <v>0</v>
      </c>
      <c r="AB18" s="1">
        <f t="shared" ca="1" si="9"/>
        <v>5</v>
      </c>
      <c r="AC18" s="1">
        <f t="shared" ca="1" si="10"/>
        <v>5</v>
      </c>
      <c r="AD18" s="1">
        <f t="shared" si="14"/>
        <v>18</v>
      </c>
      <c r="AH18" s="53">
        <f t="shared" si="1"/>
        <v>6</v>
      </c>
      <c r="AI18" s="1">
        <f t="shared" ca="1" si="2"/>
        <v>19</v>
      </c>
    </row>
    <row r="19" spans="2:35" ht="15.75">
      <c r="B19" s="4">
        <f t="shared" si="8"/>
        <v>7</v>
      </c>
      <c r="C19" s="4">
        <f ca="1">INDIRECT(ADDRESS($AI19,V$11))</f>
        <v>1</v>
      </c>
      <c r="D19" s="47">
        <f ca="1">INDIRECT(ADDRESS($AI19,W$11))</f>
        <v>0</v>
      </c>
      <c r="E19" s="48">
        <f ca="1">INDIRECT(ADDRESS($AI19,X$11))</f>
        <v>0</v>
      </c>
      <c r="F19" s="49">
        <f ca="1">INDIRECT(ADDRESS($AI19,Y$11))</f>
        <v>2</v>
      </c>
      <c r="G19" s="50">
        <f t="shared" ca="1" si="3"/>
        <v>2</v>
      </c>
      <c r="H19" s="47" t="str">
        <f t="shared" ca="1" si="0"/>
        <v>loss</v>
      </c>
      <c r="I19" s="47">
        <f t="shared" ca="1" si="0"/>
        <v>0</v>
      </c>
      <c r="K19" s="51">
        <f t="shared" ca="1" si="4"/>
        <v>-50</v>
      </c>
      <c r="L19" s="51">
        <f t="shared" ca="1" si="11"/>
        <v>-150</v>
      </c>
      <c r="M19" s="1">
        <f t="shared" ca="1" si="5"/>
        <v>-150</v>
      </c>
      <c r="N19" s="52"/>
      <c r="T19" s="1" t="str">
        <f t="shared" si="6"/>
        <v>1°TRANCE</v>
      </c>
      <c r="U19" s="1">
        <f t="shared" si="12"/>
        <v>6</v>
      </c>
      <c r="V19" s="1">
        <f t="shared" si="13"/>
        <v>1</v>
      </c>
      <c r="W19" s="1">
        <f t="shared" ca="1" si="7"/>
        <v>0</v>
      </c>
      <c r="X19" s="1">
        <f t="shared" ca="1" si="7"/>
        <v>0</v>
      </c>
      <c r="Y19" s="1">
        <f t="shared" ca="1" si="7"/>
        <v>2</v>
      </c>
      <c r="Z19" s="1" t="str">
        <f t="shared" ca="1" si="7"/>
        <v>loss</v>
      </c>
      <c r="AA19" s="1">
        <f t="shared" ca="1" si="7"/>
        <v>0</v>
      </c>
      <c r="AB19" s="1">
        <f t="shared" ca="1" si="9"/>
        <v>6</v>
      </c>
      <c r="AC19" s="1">
        <f t="shared" ca="1" si="10"/>
        <v>6</v>
      </c>
      <c r="AD19" s="1">
        <f t="shared" si="14"/>
        <v>19</v>
      </c>
      <c r="AH19" s="53">
        <f t="shared" si="1"/>
        <v>7</v>
      </c>
      <c r="AI19" s="1">
        <f t="shared" ca="1" si="2"/>
        <v>20</v>
      </c>
    </row>
    <row r="20" spans="2:35" ht="15.75">
      <c r="B20" s="4">
        <f t="shared" si="8"/>
        <v>8</v>
      </c>
      <c r="C20" s="4">
        <f ca="1">INDIRECT(ADDRESS($AI20,V$11))</f>
        <v>2</v>
      </c>
      <c r="D20" s="47">
        <f ca="1">INDIRECT(ADDRESS($AI20,W$11))</f>
        <v>0</v>
      </c>
      <c r="E20" s="48">
        <f ca="1">INDIRECT(ADDRESS($AI20,X$11))</f>
        <v>0</v>
      </c>
      <c r="F20" s="49">
        <f ca="1">INDIRECT(ADDRESS($AI20,Y$11))</f>
        <v>2</v>
      </c>
      <c r="G20" s="50">
        <f t="shared" ca="1" si="3"/>
        <v>2</v>
      </c>
      <c r="H20" s="47" t="str">
        <f t="shared" ca="1" si="0"/>
        <v>win</v>
      </c>
      <c r="I20" s="47">
        <f t="shared" ca="1" si="0"/>
        <v>8.65</v>
      </c>
      <c r="K20" s="51">
        <f t="shared" ca="1" si="4"/>
        <v>50</v>
      </c>
      <c r="L20" s="51">
        <f t="shared" ca="1" si="11"/>
        <v>-100</v>
      </c>
      <c r="M20" s="1" t="str">
        <f t="shared" ca="1" si="5"/>
        <v/>
      </c>
      <c r="N20" s="52"/>
      <c r="T20" s="1" t="str">
        <f t="shared" si="6"/>
        <v>1°TRANCE</v>
      </c>
      <c r="U20" s="1">
        <f t="shared" si="12"/>
        <v>7</v>
      </c>
      <c r="V20" s="1">
        <f t="shared" si="13"/>
        <v>1</v>
      </c>
      <c r="W20" s="1">
        <f t="shared" ca="1" si="7"/>
        <v>0</v>
      </c>
      <c r="X20" s="1">
        <f t="shared" ca="1" si="7"/>
        <v>0</v>
      </c>
      <c r="Y20" s="1">
        <f t="shared" ca="1" si="7"/>
        <v>2</v>
      </c>
      <c r="Z20" s="1" t="str">
        <f t="shared" ca="1" si="7"/>
        <v>loss</v>
      </c>
      <c r="AA20" s="1">
        <f t="shared" ca="1" si="7"/>
        <v>0</v>
      </c>
      <c r="AB20" s="1">
        <f t="shared" ca="1" si="9"/>
        <v>7</v>
      </c>
      <c r="AC20" s="1">
        <f t="shared" ca="1" si="10"/>
        <v>7</v>
      </c>
      <c r="AD20" s="1">
        <f t="shared" si="14"/>
        <v>20</v>
      </c>
      <c r="AH20" s="53">
        <f t="shared" si="1"/>
        <v>8</v>
      </c>
      <c r="AI20" s="1">
        <f t="shared" ca="1" si="2"/>
        <v>34</v>
      </c>
    </row>
    <row r="21" spans="2:35" ht="15.75">
      <c r="B21" s="4">
        <f t="shared" si="8"/>
        <v>9</v>
      </c>
      <c r="C21" s="4">
        <f ca="1">INDIRECT(ADDRESS($AI21,V$11))</f>
        <v>2</v>
      </c>
      <c r="D21" s="47">
        <f ca="1">INDIRECT(ADDRESS($AI21,W$11))</f>
        <v>0</v>
      </c>
      <c r="E21" s="48">
        <f ca="1">INDIRECT(ADDRESS($AI21,X$11))</f>
        <v>0</v>
      </c>
      <c r="F21" s="49">
        <f ca="1">INDIRECT(ADDRESS($AI21,Y$11))</f>
        <v>2</v>
      </c>
      <c r="G21" s="50">
        <f t="shared" ca="1" si="3"/>
        <v>2</v>
      </c>
      <c r="H21" s="47" t="str">
        <f t="shared" ca="1" si="0"/>
        <v>win</v>
      </c>
      <c r="I21" s="47">
        <f t="shared" ca="1" si="0"/>
        <v>8.65</v>
      </c>
      <c r="K21" s="51">
        <f t="shared" ca="1" si="4"/>
        <v>50</v>
      </c>
      <c r="L21" s="51">
        <f t="shared" ca="1" si="11"/>
        <v>-50</v>
      </c>
      <c r="M21" s="1" t="str">
        <f t="shared" ca="1" si="5"/>
        <v/>
      </c>
      <c r="N21" s="52"/>
      <c r="T21" s="1" t="str">
        <f t="shared" si="6"/>
        <v>1°TRANCE</v>
      </c>
      <c r="U21" s="1">
        <f t="shared" si="12"/>
        <v>8</v>
      </c>
      <c r="V21" s="1">
        <f t="shared" si="13"/>
        <v>1</v>
      </c>
      <c r="W21" s="1">
        <f t="shared" ca="1" si="7"/>
        <v>0</v>
      </c>
      <c r="X21" s="1">
        <f t="shared" ca="1" si="7"/>
        <v>0</v>
      </c>
      <c r="Y21" s="1">
        <f t="shared" ca="1" si="7"/>
        <v>0</v>
      </c>
      <c r="Z21" s="1">
        <f t="shared" ca="1" si="7"/>
        <v>0</v>
      </c>
      <c r="AA21" s="1">
        <f t="shared" ca="1" si="7"/>
        <v>0</v>
      </c>
      <c r="AB21" s="1">
        <f t="shared" ca="1" si="9"/>
        <v>7</v>
      </c>
      <c r="AC21" s="1" t="str">
        <f t="shared" ca="1" si="10"/>
        <v/>
      </c>
      <c r="AD21" s="1">
        <f t="shared" si="14"/>
        <v>21</v>
      </c>
      <c r="AH21" s="53">
        <f t="shared" si="1"/>
        <v>9</v>
      </c>
      <c r="AI21" s="1">
        <f t="shared" ca="1" si="2"/>
        <v>35</v>
      </c>
    </row>
    <row r="22" spans="2:35" ht="15.75">
      <c r="B22" s="4">
        <f t="shared" si="8"/>
        <v>10</v>
      </c>
      <c r="C22" s="4">
        <f ca="1">INDIRECT(ADDRESS($AI22,V$11))</f>
        <v>2</v>
      </c>
      <c r="D22" s="47">
        <f ca="1">INDIRECT(ADDRESS($AI22,W$11))</f>
        <v>0</v>
      </c>
      <c r="E22" s="48">
        <f ca="1">INDIRECT(ADDRESS($AI22,X$11))</f>
        <v>0</v>
      </c>
      <c r="F22" s="49">
        <f ca="1">INDIRECT(ADDRESS($AI22,Y$11))</f>
        <v>2</v>
      </c>
      <c r="G22" s="50">
        <f t="shared" ca="1" si="3"/>
        <v>2</v>
      </c>
      <c r="H22" s="47" t="str">
        <f t="shared" ca="1" si="0"/>
        <v>loss</v>
      </c>
      <c r="I22" s="47">
        <f t="shared" ca="1" si="0"/>
        <v>8.65</v>
      </c>
      <c r="K22" s="51">
        <f t="shared" ca="1" si="4"/>
        <v>-50</v>
      </c>
      <c r="L22" s="51">
        <f t="shared" ca="1" si="11"/>
        <v>-100</v>
      </c>
      <c r="M22" s="1" t="str">
        <f t="shared" ca="1" si="5"/>
        <v/>
      </c>
      <c r="N22" s="52"/>
      <c r="T22" s="1" t="str">
        <f t="shared" si="6"/>
        <v>1°TRANCE</v>
      </c>
      <c r="U22" s="1">
        <f t="shared" si="12"/>
        <v>9</v>
      </c>
      <c r="V22" s="1">
        <f t="shared" si="13"/>
        <v>1</v>
      </c>
      <c r="W22" s="1">
        <f t="shared" ca="1" si="7"/>
        <v>0</v>
      </c>
      <c r="X22" s="1">
        <f t="shared" ca="1" si="7"/>
        <v>0</v>
      </c>
      <c r="Y22" s="1">
        <f t="shared" ca="1" si="7"/>
        <v>0</v>
      </c>
      <c r="Z22" s="1">
        <f t="shared" ca="1" si="7"/>
        <v>0</v>
      </c>
      <c r="AA22" s="1">
        <f t="shared" ca="1" si="7"/>
        <v>0</v>
      </c>
      <c r="AB22" s="1">
        <f t="shared" ca="1" si="9"/>
        <v>7</v>
      </c>
      <c r="AC22" s="1" t="str">
        <f t="shared" ca="1" si="10"/>
        <v/>
      </c>
      <c r="AD22" s="1">
        <f t="shared" si="14"/>
        <v>22</v>
      </c>
      <c r="AH22" s="53">
        <f t="shared" si="1"/>
        <v>10</v>
      </c>
      <c r="AI22" s="1">
        <f t="shared" ca="1" si="2"/>
        <v>36</v>
      </c>
    </row>
    <row r="23" spans="2:35" ht="15.75">
      <c r="B23" s="4">
        <f t="shared" si="8"/>
        <v>11</v>
      </c>
      <c r="C23" s="4">
        <f ca="1">INDIRECT(ADDRESS($AI23,V$11))</f>
        <v>2</v>
      </c>
      <c r="D23" s="47">
        <f ca="1">INDIRECT(ADDRESS($AI23,W$11))</f>
        <v>0</v>
      </c>
      <c r="E23" s="48">
        <f ca="1">INDIRECT(ADDRESS($AI23,X$11))</f>
        <v>0</v>
      </c>
      <c r="F23" s="49">
        <f ca="1">INDIRECT(ADDRESS($AI23,Y$11))</f>
        <v>2</v>
      </c>
      <c r="G23" s="50">
        <f t="shared" ca="1" si="3"/>
        <v>2</v>
      </c>
      <c r="H23" s="47" t="str">
        <f t="shared" ca="1" si="0"/>
        <v>loss</v>
      </c>
      <c r="I23" s="47">
        <f t="shared" ca="1" si="0"/>
        <v>8.65</v>
      </c>
      <c r="K23" s="51">
        <f t="shared" ca="1" si="4"/>
        <v>-50</v>
      </c>
      <c r="L23" s="51">
        <f t="shared" ca="1" si="11"/>
        <v>-150</v>
      </c>
      <c r="M23" s="1" t="str">
        <f t="shared" ca="1" si="5"/>
        <v/>
      </c>
      <c r="N23" s="52"/>
      <c r="T23" s="1" t="str">
        <f t="shared" si="6"/>
        <v>1°TRANCE</v>
      </c>
      <c r="U23" s="1">
        <f t="shared" si="12"/>
        <v>10</v>
      </c>
      <c r="V23" s="1">
        <f t="shared" si="13"/>
        <v>1</v>
      </c>
      <c r="W23" s="1">
        <f t="shared" ca="1" si="7"/>
        <v>0</v>
      </c>
      <c r="X23" s="1">
        <f t="shared" ca="1" si="7"/>
        <v>0</v>
      </c>
      <c r="Y23" s="1">
        <f t="shared" ca="1" si="7"/>
        <v>0</v>
      </c>
      <c r="Z23" s="1">
        <f t="shared" ca="1" si="7"/>
        <v>0</v>
      </c>
      <c r="AA23" s="1">
        <f t="shared" ca="1" si="7"/>
        <v>0</v>
      </c>
      <c r="AB23" s="1">
        <f t="shared" ca="1" si="9"/>
        <v>7</v>
      </c>
      <c r="AC23" s="1" t="str">
        <f t="shared" ca="1" si="10"/>
        <v/>
      </c>
      <c r="AD23" s="1">
        <f t="shared" si="14"/>
        <v>23</v>
      </c>
      <c r="AH23" s="53">
        <f t="shared" si="1"/>
        <v>11</v>
      </c>
      <c r="AI23" s="1">
        <f t="shared" ca="1" si="2"/>
        <v>37</v>
      </c>
    </row>
    <row r="24" spans="2:35" ht="15.75">
      <c r="B24" s="4">
        <f t="shared" si="8"/>
        <v>12</v>
      </c>
      <c r="C24" s="4">
        <f ca="1">INDIRECT(ADDRESS($AI24,V$11))</f>
        <v>2</v>
      </c>
      <c r="D24" s="47">
        <f ca="1">INDIRECT(ADDRESS($AI24,W$11))</f>
        <v>0</v>
      </c>
      <c r="E24" s="48">
        <f ca="1">INDIRECT(ADDRESS($AI24,X$11))</f>
        <v>0</v>
      </c>
      <c r="F24" s="49">
        <f ca="1">INDIRECT(ADDRESS($AI24,Y$11))</f>
        <v>2</v>
      </c>
      <c r="G24" s="50">
        <f t="shared" ca="1" si="3"/>
        <v>2</v>
      </c>
      <c r="H24" s="47" t="str">
        <f t="shared" ca="1" si="0"/>
        <v>loss</v>
      </c>
      <c r="I24" s="47">
        <f t="shared" ca="1" si="0"/>
        <v>8.65</v>
      </c>
      <c r="K24" s="51">
        <f t="shared" ca="1" si="4"/>
        <v>-50</v>
      </c>
      <c r="L24" s="51">
        <f t="shared" ca="1" si="11"/>
        <v>-200</v>
      </c>
      <c r="M24" s="1" t="str">
        <f t="shared" ca="1" si="5"/>
        <v/>
      </c>
      <c r="N24" s="52"/>
      <c r="T24" s="1" t="str">
        <f t="shared" si="6"/>
        <v>1°TRANCE</v>
      </c>
      <c r="U24" s="1">
        <f t="shared" si="12"/>
        <v>11</v>
      </c>
      <c r="V24" s="1">
        <f t="shared" si="13"/>
        <v>1</v>
      </c>
      <c r="W24" s="1">
        <f t="shared" ca="1" si="7"/>
        <v>0</v>
      </c>
      <c r="X24" s="1">
        <f t="shared" ca="1" si="7"/>
        <v>0</v>
      </c>
      <c r="Y24" s="1">
        <f t="shared" ca="1" si="7"/>
        <v>0</v>
      </c>
      <c r="Z24" s="1">
        <f t="shared" ca="1" si="7"/>
        <v>0</v>
      </c>
      <c r="AA24" s="1">
        <f t="shared" ca="1" si="7"/>
        <v>0</v>
      </c>
      <c r="AB24" s="1">
        <f t="shared" ca="1" si="9"/>
        <v>7</v>
      </c>
      <c r="AC24" s="1" t="str">
        <f t="shared" ca="1" si="10"/>
        <v/>
      </c>
      <c r="AD24" s="1">
        <f t="shared" si="14"/>
        <v>24</v>
      </c>
      <c r="AH24" s="53">
        <f t="shared" si="1"/>
        <v>12</v>
      </c>
      <c r="AI24" s="1">
        <f t="shared" ca="1" si="2"/>
        <v>38</v>
      </c>
    </row>
    <row r="25" spans="2:35" ht="15.75">
      <c r="B25" s="4">
        <f t="shared" si="8"/>
        <v>13</v>
      </c>
      <c r="C25" s="4">
        <f ca="1">INDIRECT(ADDRESS($AI25,V$11))</f>
        <v>2</v>
      </c>
      <c r="D25" s="47">
        <f ca="1">INDIRECT(ADDRESS($AI25,W$11))</f>
        <v>0</v>
      </c>
      <c r="E25" s="48">
        <f ca="1">INDIRECT(ADDRESS($AI25,X$11))</f>
        <v>0</v>
      </c>
      <c r="F25" s="49">
        <f ca="1">INDIRECT(ADDRESS($AI25,Y$11))</f>
        <v>2</v>
      </c>
      <c r="G25" s="50">
        <f t="shared" ca="1" si="3"/>
        <v>2</v>
      </c>
      <c r="H25" s="47" t="str">
        <f t="shared" ca="1" si="0"/>
        <v>loss</v>
      </c>
      <c r="I25" s="47">
        <f t="shared" ca="1" si="0"/>
        <v>8.65</v>
      </c>
      <c r="K25" s="51">
        <f t="shared" ca="1" si="4"/>
        <v>-50</v>
      </c>
      <c r="L25" s="51">
        <f t="shared" ca="1" si="11"/>
        <v>-250</v>
      </c>
      <c r="M25" s="1" t="str">
        <f t="shared" ca="1" si="5"/>
        <v/>
      </c>
      <c r="N25" s="52"/>
      <c r="T25" s="1" t="str">
        <f t="shared" si="6"/>
        <v>1°TRANCE</v>
      </c>
      <c r="U25" s="1">
        <f t="shared" si="12"/>
        <v>12</v>
      </c>
      <c r="V25" s="1">
        <f t="shared" si="13"/>
        <v>1</v>
      </c>
      <c r="W25" s="1">
        <f t="shared" ca="1" si="7"/>
        <v>0</v>
      </c>
      <c r="X25" s="1">
        <f t="shared" ca="1" si="7"/>
        <v>0</v>
      </c>
      <c r="Y25" s="1">
        <f t="shared" ca="1" si="7"/>
        <v>0</v>
      </c>
      <c r="Z25" s="1">
        <f t="shared" ca="1" si="7"/>
        <v>0</v>
      </c>
      <c r="AA25" s="1">
        <f t="shared" ca="1" si="7"/>
        <v>0</v>
      </c>
      <c r="AB25" s="1">
        <f t="shared" ca="1" si="9"/>
        <v>7</v>
      </c>
      <c r="AC25" s="1" t="str">
        <f t="shared" ca="1" si="10"/>
        <v/>
      </c>
      <c r="AD25" s="1">
        <f t="shared" si="14"/>
        <v>25</v>
      </c>
      <c r="AH25" s="53">
        <f t="shared" si="1"/>
        <v>13</v>
      </c>
      <c r="AI25" s="1">
        <f t="shared" ca="1" si="2"/>
        <v>39</v>
      </c>
    </row>
    <row r="26" spans="2:35" ht="15.75">
      <c r="B26" s="4">
        <f t="shared" si="8"/>
        <v>14</v>
      </c>
      <c r="C26" s="4">
        <f ca="1">INDIRECT(ADDRESS($AI26,V$11))</f>
        <v>2</v>
      </c>
      <c r="D26" s="47">
        <f ca="1">INDIRECT(ADDRESS($AI26,W$11))</f>
        <v>0</v>
      </c>
      <c r="E26" s="48">
        <f ca="1">INDIRECT(ADDRESS($AI26,X$11))</f>
        <v>0</v>
      </c>
      <c r="F26" s="49">
        <f ca="1">INDIRECT(ADDRESS($AI26,Y$11))</f>
        <v>2</v>
      </c>
      <c r="G26" s="50">
        <f t="shared" ca="1" si="3"/>
        <v>2</v>
      </c>
      <c r="H26" s="47" t="str">
        <f t="shared" ca="1" si="0"/>
        <v>loss</v>
      </c>
      <c r="I26" s="47">
        <f t="shared" ca="1" si="0"/>
        <v>8.65</v>
      </c>
      <c r="K26" s="51">
        <f t="shared" ca="1" si="4"/>
        <v>-50</v>
      </c>
      <c r="L26" s="51">
        <f t="shared" ca="1" si="11"/>
        <v>-300</v>
      </c>
      <c r="M26" s="1">
        <f t="shared" ca="1" si="5"/>
        <v>-300</v>
      </c>
      <c r="N26" s="52"/>
      <c r="T26" s="1" t="str">
        <f t="shared" si="6"/>
        <v>1°TRANCE</v>
      </c>
      <c r="U26" s="1">
        <f t="shared" si="12"/>
        <v>13</v>
      </c>
      <c r="V26" s="1">
        <f t="shared" si="13"/>
        <v>1</v>
      </c>
      <c r="W26" s="1">
        <f t="shared" ca="1" si="7"/>
        <v>0</v>
      </c>
      <c r="X26" s="1">
        <f t="shared" ca="1" si="7"/>
        <v>0</v>
      </c>
      <c r="Y26" s="1">
        <f t="shared" ca="1" si="7"/>
        <v>0</v>
      </c>
      <c r="Z26" s="1">
        <f t="shared" ca="1" si="7"/>
        <v>0</v>
      </c>
      <c r="AA26" s="1">
        <f t="shared" ca="1" si="7"/>
        <v>0</v>
      </c>
      <c r="AB26" s="1">
        <f t="shared" ca="1" si="9"/>
        <v>7</v>
      </c>
      <c r="AC26" s="1" t="str">
        <f t="shared" ca="1" si="10"/>
        <v/>
      </c>
      <c r="AD26" s="1">
        <f t="shared" si="14"/>
        <v>26</v>
      </c>
      <c r="AH26" s="53">
        <f t="shared" si="1"/>
        <v>14</v>
      </c>
      <c r="AI26" s="1">
        <f t="shared" ca="1" si="2"/>
        <v>40</v>
      </c>
    </row>
    <row r="27" spans="2:35" ht="15.75">
      <c r="B27" s="4">
        <f t="shared" si="8"/>
        <v>15</v>
      </c>
      <c r="C27" s="4">
        <f ca="1">INDIRECT(ADDRESS($AI27,V$11))</f>
        <v>3</v>
      </c>
      <c r="D27" s="47">
        <f ca="1">INDIRECT(ADDRESS($AI27,W$11))</f>
        <v>0</v>
      </c>
      <c r="E27" s="48">
        <f ca="1">INDIRECT(ADDRESS($AI27,X$11))</f>
        <v>0</v>
      </c>
      <c r="F27" s="49">
        <f ca="1">INDIRECT(ADDRESS($AI27,Y$11))</f>
        <v>2</v>
      </c>
      <c r="G27" s="50">
        <f t="shared" ca="1" si="3"/>
        <v>2</v>
      </c>
      <c r="H27" s="47" t="str">
        <f t="shared" ca="1" si="0"/>
        <v>win</v>
      </c>
      <c r="I27" s="47">
        <f t="shared" ca="1" si="0"/>
        <v>0</v>
      </c>
      <c r="K27" s="51">
        <f t="shared" ca="1" si="4"/>
        <v>50</v>
      </c>
      <c r="L27" s="51">
        <f t="shared" ca="1" si="11"/>
        <v>-250</v>
      </c>
      <c r="M27" s="1" t="str">
        <f t="shared" ca="1" si="5"/>
        <v/>
      </c>
      <c r="N27" s="52"/>
      <c r="T27" s="1" t="str">
        <f t="shared" si="6"/>
        <v>1°TRANCE</v>
      </c>
      <c r="U27" s="1">
        <f t="shared" si="12"/>
        <v>14</v>
      </c>
      <c r="V27" s="1">
        <f t="shared" si="13"/>
        <v>1</v>
      </c>
      <c r="W27" s="1">
        <f t="shared" ca="1" si="7"/>
        <v>0</v>
      </c>
      <c r="X27" s="1">
        <f t="shared" ca="1" si="7"/>
        <v>0</v>
      </c>
      <c r="Y27" s="1">
        <f t="shared" ca="1" si="7"/>
        <v>0</v>
      </c>
      <c r="Z27" s="1">
        <f t="shared" ca="1" si="7"/>
        <v>0</v>
      </c>
      <c r="AA27" s="1">
        <f t="shared" ca="1" si="7"/>
        <v>0</v>
      </c>
      <c r="AB27" s="1">
        <f t="shared" ca="1" si="9"/>
        <v>7</v>
      </c>
      <c r="AC27" s="1" t="str">
        <f t="shared" ca="1" si="10"/>
        <v/>
      </c>
      <c r="AD27" s="1">
        <f t="shared" si="14"/>
        <v>27</v>
      </c>
      <c r="AH27" s="53">
        <f t="shared" si="1"/>
        <v>15</v>
      </c>
      <c r="AI27" s="1">
        <f t="shared" ca="1" si="2"/>
        <v>54</v>
      </c>
    </row>
    <row r="28" spans="2:35" ht="15.75">
      <c r="B28" s="4">
        <f t="shared" si="8"/>
        <v>16</v>
      </c>
      <c r="C28" s="4">
        <f ca="1">INDIRECT(ADDRESS($AI28,V$11))</f>
        <v>3</v>
      </c>
      <c r="D28" s="47">
        <f ca="1">INDIRECT(ADDRESS($AI28,W$11))</f>
        <v>0</v>
      </c>
      <c r="E28" s="48">
        <f ca="1">INDIRECT(ADDRESS($AI28,X$11))</f>
        <v>0</v>
      </c>
      <c r="F28" s="49">
        <f ca="1">INDIRECT(ADDRESS($AI28,Y$11))</f>
        <v>2</v>
      </c>
      <c r="G28" s="50">
        <f t="shared" ca="1" si="3"/>
        <v>2</v>
      </c>
      <c r="H28" s="47" t="str">
        <f t="shared" ca="1" si="0"/>
        <v>win</v>
      </c>
      <c r="I28" s="47">
        <f t="shared" ca="1" si="0"/>
        <v>0</v>
      </c>
      <c r="K28" s="51">
        <f t="shared" ca="1" si="4"/>
        <v>50</v>
      </c>
      <c r="L28" s="51">
        <f t="shared" ca="1" si="11"/>
        <v>-200</v>
      </c>
      <c r="M28" s="1" t="str">
        <f t="shared" ca="1" si="5"/>
        <v/>
      </c>
      <c r="N28" s="52"/>
      <c r="T28" s="1" t="str">
        <f t="shared" si="6"/>
        <v>1°TRANCE</v>
      </c>
      <c r="U28" s="1">
        <f t="shared" si="12"/>
        <v>15</v>
      </c>
      <c r="V28" s="1">
        <f t="shared" si="13"/>
        <v>1</v>
      </c>
      <c r="W28" s="1">
        <f t="shared" ca="1" si="7"/>
        <v>0</v>
      </c>
      <c r="X28" s="1">
        <f t="shared" ca="1" si="7"/>
        <v>0</v>
      </c>
      <c r="Y28" s="1">
        <f t="shared" ca="1" si="7"/>
        <v>0</v>
      </c>
      <c r="Z28" s="1">
        <f t="shared" ca="1" si="7"/>
        <v>0</v>
      </c>
      <c r="AA28" s="1">
        <f t="shared" ca="1" si="7"/>
        <v>0</v>
      </c>
      <c r="AB28" s="1">
        <f t="shared" ca="1" si="9"/>
        <v>7</v>
      </c>
      <c r="AC28" s="1" t="str">
        <f t="shared" ca="1" si="10"/>
        <v/>
      </c>
      <c r="AD28" s="1">
        <f t="shared" si="14"/>
        <v>28</v>
      </c>
      <c r="AH28" s="53">
        <f t="shared" si="1"/>
        <v>16</v>
      </c>
      <c r="AI28" s="1">
        <f t="shared" ca="1" si="2"/>
        <v>55</v>
      </c>
    </row>
    <row r="29" spans="2:35" ht="15.75">
      <c r="B29" s="4">
        <f t="shared" si="8"/>
        <v>17</v>
      </c>
      <c r="C29" s="4">
        <f ca="1">INDIRECT(ADDRESS($AI29,V$11))</f>
        <v>3</v>
      </c>
      <c r="D29" s="47">
        <f ca="1">INDIRECT(ADDRESS($AI29,W$11))</f>
        <v>0</v>
      </c>
      <c r="E29" s="48">
        <f ca="1">INDIRECT(ADDRESS($AI29,X$11))</f>
        <v>0</v>
      </c>
      <c r="F29" s="49">
        <f ca="1">INDIRECT(ADDRESS($AI29,Y$11))</f>
        <v>2</v>
      </c>
      <c r="G29" s="50">
        <f t="shared" ca="1" si="3"/>
        <v>2</v>
      </c>
      <c r="H29" s="47" t="str">
        <f t="shared" ca="1" si="0"/>
        <v>loss</v>
      </c>
      <c r="I29" s="47">
        <f t="shared" ca="1" si="0"/>
        <v>0</v>
      </c>
      <c r="K29" s="51">
        <f t="shared" ca="1" si="4"/>
        <v>-50</v>
      </c>
      <c r="L29" s="51">
        <f t="shared" ca="1" si="11"/>
        <v>-250</v>
      </c>
      <c r="M29" s="1" t="str">
        <f t="shared" ca="1" si="5"/>
        <v/>
      </c>
      <c r="N29" s="52"/>
      <c r="T29" s="1" t="str">
        <f t="shared" si="6"/>
        <v>1°TRANCE</v>
      </c>
      <c r="U29" s="1">
        <f t="shared" si="12"/>
        <v>16</v>
      </c>
      <c r="V29" s="1">
        <f t="shared" si="13"/>
        <v>1</v>
      </c>
      <c r="W29" s="1">
        <f t="shared" ca="1" si="7"/>
        <v>0</v>
      </c>
      <c r="X29" s="1">
        <f t="shared" ca="1" si="7"/>
        <v>0</v>
      </c>
      <c r="Y29" s="1">
        <f t="shared" ca="1" si="7"/>
        <v>0</v>
      </c>
      <c r="Z29" s="1">
        <f t="shared" ca="1" si="7"/>
        <v>0</v>
      </c>
      <c r="AA29" s="1">
        <f t="shared" ca="1" si="7"/>
        <v>0</v>
      </c>
      <c r="AB29" s="1">
        <f t="shared" ca="1" si="9"/>
        <v>7</v>
      </c>
      <c r="AC29" s="1" t="str">
        <f t="shared" ca="1" si="10"/>
        <v/>
      </c>
      <c r="AD29" s="1">
        <f t="shared" si="14"/>
        <v>29</v>
      </c>
      <c r="AH29" s="53">
        <f t="shared" si="1"/>
        <v>17</v>
      </c>
      <c r="AI29" s="1">
        <f t="shared" ca="1" si="2"/>
        <v>56</v>
      </c>
    </row>
    <row r="30" spans="2:35" ht="15.75">
      <c r="B30" s="4">
        <f t="shared" si="8"/>
        <v>18</v>
      </c>
      <c r="C30" s="4">
        <f ca="1">INDIRECT(ADDRESS($AI30,V$11))</f>
        <v>3</v>
      </c>
      <c r="D30" s="47">
        <f ca="1">INDIRECT(ADDRESS($AI30,W$11))</f>
        <v>0</v>
      </c>
      <c r="E30" s="48">
        <f ca="1">INDIRECT(ADDRESS($AI30,X$11))</f>
        <v>0</v>
      </c>
      <c r="F30" s="49">
        <f ca="1">INDIRECT(ADDRESS($AI30,Y$11))</f>
        <v>2</v>
      </c>
      <c r="G30" s="50">
        <f t="shared" ca="1" si="3"/>
        <v>2</v>
      </c>
      <c r="H30" s="47" t="str">
        <f t="shared" ca="1" si="0"/>
        <v>loss</v>
      </c>
      <c r="I30" s="47">
        <f t="shared" ca="1" si="0"/>
        <v>0</v>
      </c>
      <c r="K30" s="51">
        <f t="shared" ca="1" si="4"/>
        <v>-50</v>
      </c>
      <c r="L30" s="51">
        <f t="shared" ca="1" si="11"/>
        <v>-300</v>
      </c>
      <c r="M30" s="1" t="str">
        <f t="shared" ca="1" si="5"/>
        <v/>
      </c>
      <c r="N30" s="52"/>
      <c r="T30" s="1" t="str">
        <f t="shared" si="6"/>
        <v>1°TRANCE</v>
      </c>
      <c r="U30" s="1">
        <f t="shared" si="12"/>
        <v>17</v>
      </c>
      <c r="V30" s="1">
        <f t="shared" si="13"/>
        <v>1</v>
      </c>
      <c r="W30" s="1">
        <f t="shared" ca="1" si="7"/>
        <v>0</v>
      </c>
      <c r="X30" s="1">
        <f t="shared" ca="1" si="7"/>
        <v>0</v>
      </c>
      <c r="Y30" s="1">
        <f t="shared" ca="1" si="7"/>
        <v>0</v>
      </c>
      <c r="Z30" s="1">
        <f t="shared" ca="1" si="7"/>
        <v>0</v>
      </c>
      <c r="AA30" s="1">
        <f t="shared" ca="1" si="7"/>
        <v>0</v>
      </c>
      <c r="AB30" s="1">
        <f t="shared" ca="1" si="9"/>
        <v>7</v>
      </c>
      <c r="AC30" s="1" t="str">
        <f t="shared" ca="1" si="10"/>
        <v/>
      </c>
      <c r="AD30" s="1">
        <f t="shared" si="14"/>
        <v>30</v>
      </c>
      <c r="AH30" s="53">
        <f t="shared" si="1"/>
        <v>18</v>
      </c>
      <c r="AI30" s="1">
        <f t="shared" ca="1" si="2"/>
        <v>57</v>
      </c>
    </row>
    <row r="31" spans="2:35" ht="15.75">
      <c r="B31" s="4">
        <f t="shared" si="8"/>
        <v>19</v>
      </c>
      <c r="C31" s="4">
        <f ca="1">INDIRECT(ADDRESS($AI31,V$11))</f>
        <v>3</v>
      </c>
      <c r="D31" s="47">
        <f ca="1">INDIRECT(ADDRESS($AI31,W$11))</f>
        <v>0</v>
      </c>
      <c r="E31" s="48">
        <f ca="1">INDIRECT(ADDRESS($AI31,X$11))</f>
        <v>0</v>
      </c>
      <c r="F31" s="49">
        <f ca="1">INDIRECT(ADDRESS($AI31,Y$11))</f>
        <v>2</v>
      </c>
      <c r="G31" s="50">
        <f t="shared" ca="1" si="3"/>
        <v>2</v>
      </c>
      <c r="H31" s="47" t="str">
        <f t="shared" ca="1" si="0"/>
        <v>loss</v>
      </c>
      <c r="I31" s="47">
        <f t="shared" ca="1" si="0"/>
        <v>0</v>
      </c>
      <c r="K31" s="51">
        <f t="shared" ca="1" si="4"/>
        <v>-50</v>
      </c>
      <c r="L31" s="51">
        <f t="shared" ca="1" si="11"/>
        <v>-350</v>
      </c>
      <c r="M31" s="1" t="str">
        <f t="shared" ca="1" si="5"/>
        <v/>
      </c>
      <c r="N31" s="52"/>
      <c r="T31" s="1" t="str">
        <f t="shared" si="6"/>
        <v>1°TRANCE</v>
      </c>
      <c r="U31" s="1">
        <f t="shared" si="12"/>
        <v>18</v>
      </c>
      <c r="V31" s="1">
        <f t="shared" si="13"/>
        <v>1</v>
      </c>
      <c r="W31" s="1">
        <f t="shared" ca="1" si="7"/>
        <v>0</v>
      </c>
      <c r="X31" s="1">
        <f t="shared" ca="1" si="7"/>
        <v>0</v>
      </c>
      <c r="Y31" s="1">
        <f t="shared" ca="1" si="7"/>
        <v>0</v>
      </c>
      <c r="Z31" s="1">
        <f t="shared" ca="1" si="7"/>
        <v>0</v>
      </c>
      <c r="AA31" s="1">
        <f t="shared" ca="1" si="7"/>
        <v>0</v>
      </c>
      <c r="AB31" s="1">
        <f t="shared" ca="1" si="9"/>
        <v>7</v>
      </c>
      <c r="AC31" s="1" t="str">
        <f t="shared" ca="1" si="10"/>
        <v/>
      </c>
      <c r="AD31" s="1">
        <f t="shared" si="14"/>
        <v>31</v>
      </c>
      <c r="AH31" s="53">
        <f t="shared" si="1"/>
        <v>19</v>
      </c>
      <c r="AI31" s="1">
        <f t="shared" ca="1" si="2"/>
        <v>58</v>
      </c>
    </row>
    <row r="32" spans="2:35" ht="15.75">
      <c r="B32" s="4">
        <f t="shared" si="8"/>
        <v>20</v>
      </c>
      <c r="C32" s="4">
        <f ca="1">INDIRECT(ADDRESS($AI32,V$11))</f>
        <v>3</v>
      </c>
      <c r="D32" s="47">
        <f ca="1">INDIRECT(ADDRESS($AI32,W$11))</f>
        <v>0</v>
      </c>
      <c r="E32" s="48">
        <f ca="1">INDIRECT(ADDRESS($AI32,X$11))</f>
        <v>0</v>
      </c>
      <c r="F32" s="49">
        <f ca="1">INDIRECT(ADDRESS($AI32,Y$11))</f>
        <v>2</v>
      </c>
      <c r="G32" s="50">
        <f t="shared" ca="1" si="3"/>
        <v>2</v>
      </c>
      <c r="H32" s="47" t="str">
        <f t="shared" ca="1" si="0"/>
        <v>loss</v>
      </c>
      <c r="I32" s="47">
        <f t="shared" ca="1" si="0"/>
        <v>0</v>
      </c>
      <c r="K32" s="51">
        <f t="shared" ca="1" si="4"/>
        <v>-50</v>
      </c>
      <c r="L32" s="51">
        <f t="shared" ca="1" si="11"/>
        <v>-400</v>
      </c>
      <c r="M32" s="1" t="str">
        <f t="shared" ca="1" si="5"/>
        <v/>
      </c>
      <c r="N32" s="52"/>
      <c r="T32" s="1" t="str">
        <f t="shared" si="6"/>
        <v>1°TRANCE</v>
      </c>
      <c r="U32" s="1">
        <f t="shared" si="12"/>
        <v>19</v>
      </c>
      <c r="V32" s="1">
        <f t="shared" si="13"/>
        <v>1</v>
      </c>
      <c r="W32" s="1">
        <f t="shared" ca="1" si="7"/>
        <v>0</v>
      </c>
      <c r="X32" s="1">
        <f t="shared" ca="1" si="7"/>
        <v>0</v>
      </c>
      <c r="Y32" s="1">
        <f t="shared" ca="1" si="7"/>
        <v>0</v>
      </c>
      <c r="Z32" s="1">
        <f t="shared" ca="1" si="7"/>
        <v>0</v>
      </c>
      <c r="AA32" s="1">
        <f t="shared" ca="1" si="7"/>
        <v>0</v>
      </c>
      <c r="AB32" s="1">
        <f t="shared" ca="1" si="9"/>
        <v>7</v>
      </c>
      <c r="AC32" s="1" t="str">
        <f t="shared" ca="1" si="10"/>
        <v/>
      </c>
      <c r="AD32" s="1">
        <f t="shared" si="14"/>
        <v>32</v>
      </c>
      <c r="AH32" s="53">
        <f t="shared" si="1"/>
        <v>20</v>
      </c>
      <c r="AI32" s="1">
        <f t="shared" ca="1" si="2"/>
        <v>59</v>
      </c>
    </row>
    <row r="33" spans="2:35" ht="15.75">
      <c r="B33" s="4">
        <f t="shared" si="8"/>
        <v>21</v>
      </c>
      <c r="C33" s="4">
        <f ca="1">INDIRECT(ADDRESS($AI33,V$11))</f>
        <v>3</v>
      </c>
      <c r="D33" s="47">
        <f ca="1">INDIRECT(ADDRESS($AI33,W$11))</f>
        <v>0</v>
      </c>
      <c r="E33" s="48">
        <f ca="1">INDIRECT(ADDRESS($AI33,X$11))</f>
        <v>0</v>
      </c>
      <c r="F33" s="49">
        <f ca="1">INDIRECT(ADDRESS($AI33,Y$11))</f>
        <v>2</v>
      </c>
      <c r="G33" s="50">
        <f t="shared" ca="1" si="3"/>
        <v>2</v>
      </c>
      <c r="H33" s="47" t="str">
        <f t="shared" ca="1" si="0"/>
        <v>loss</v>
      </c>
      <c r="I33" s="47">
        <f t="shared" ca="1" si="0"/>
        <v>0</v>
      </c>
      <c r="K33" s="51">
        <f t="shared" ca="1" si="4"/>
        <v>-50</v>
      </c>
      <c r="L33" s="51">
        <f t="shared" ca="1" si="11"/>
        <v>-450</v>
      </c>
      <c r="M33" s="1">
        <f t="shared" ca="1" si="5"/>
        <v>-450</v>
      </c>
      <c r="N33" s="52"/>
      <c r="T33" s="1" t="str">
        <f t="shared" si="6"/>
        <v>1°TRANCE</v>
      </c>
      <c r="U33" s="1">
        <f t="shared" si="12"/>
        <v>20</v>
      </c>
      <c r="V33" s="1">
        <f t="shared" si="13"/>
        <v>1</v>
      </c>
      <c r="W33" s="1">
        <f t="shared" ca="1" si="7"/>
        <v>0</v>
      </c>
      <c r="X33" s="1">
        <f t="shared" ca="1" si="7"/>
        <v>0</v>
      </c>
      <c r="Y33" s="1">
        <f t="shared" ca="1" si="7"/>
        <v>0</v>
      </c>
      <c r="Z33" s="1">
        <f t="shared" ca="1" si="7"/>
        <v>0</v>
      </c>
      <c r="AA33" s="1">
        <f t="shared" ca="1" si="7"/>
        <v>0</v>
      </c>
      <c r="AB33" s="1">
        <f t="shared" ca="1" si="9"/>
        <v>7</v>
      </c>
      <c r="AC33" s="1" t="str">
        <f t="shared" ca="1" si="10"/>
        <v/>
      </c>
      <c r="AD33" s="1">
        <f t="shared" si="14"/>
        <v>33</v>
      </c>
      <c r="AH33" s="53">
        <f t="shared" si="1"/>
        <v>21</v>
      </c>
      <c r="AI33" s="1">
        <f t="shared" ca="1" si="2"/>
        <v>60</v>
      </c>
    </row>
    <row r="34" spans="2:35" ht="15.75">
      <c r="B34" s="4">
        <f t="shared" si="8"/>
        <v>22</v>
      </c>
      <c r="C34" s="4">
        <f ca="1">INDIRECT(ADDRESS($AI34,V$11))</f>
        <v>4</v>
      </c>
      <c r="D34" s="47">
        <f ca="1">INDIRECT(ADDRESS($AI34,W$11))</f>
        <v>0</v>
      </c>
      <c r="E34" s="48">
        <f ca="1">INDIRECT(ADDRESS($AI34,X$11))</f>
        <v>0</v>
      </c>
      <c r="F34" s="49">
        <f ca="1">INDIRECT(ADDRESS($AI34,Y$11))</f>
        <v>2</v>
      </c>
      <c r="G34" s="50">
        <f t="shared" ca="1" si="3"/>
        <v>2</v>
      </c>
      <c r="H34" s="47" t="str">
        <f t="shared" ca="1" si="0"/>
        <v>win</v>
      </c>
      <c r="I34" s="47">
        <f t="shared" ca="1" si="0"/>
        <v>0</v>
      </c>
      <c r="K34" s="51">
        <f t="shared" ca="1" si="4"/>
        <v>50</v>
      </c>
      <c r="L34" s="51">
        <f t="shared" ca="1" si="11"/>
        <v>-400</v>
      </c>
      <c r="M34" s="1" t="str">
        <f t="shared" ca="1" si="5"/>
        <v/>
      </c>
      <c r="N34" s="52"/>
      <c r="T34" s="1" t="str">
        <f t="shared" si="6"/>
        <v>2°TRANCE</v>
      </c>
      <c r="U34" s="1">
        <f t="shared" si="12"/>
        <v>1</v>
      </c>
      <c r="V34" s="1">
        <f t="shared" si="13"/>
        <v>2</v>
      </c>
      <c r="W34" s="1">
        <f t="shared" ref="W34:AA53" ca="1" si="15">INDIRECT(ADDRESS($W$5+$U34-1,W$4,,,$T34))</f>
        <v>0</v>
      </c>
      <c r="X34" s="1">
        <f t="shared" ca="1" si="15"/>
        <v>0</v>
      </c>
      <c r="Y34" s="1">
        <f t="shared" ca="1" si="15"/>
        <v>2</v>
      </c>
      <c r="Z34" s="1" t="str">
        <f t="shared" ca="1" si="15"/>
        <v>win</v>
      </c>
      <c r="AA34" s="1">
        <f t="shared" ca="1" si="15"/>
        <v>8.65</v>
      </c>
      <c r="AB34" s="1">
        <f t="shared" ca="1" si="9"/>
        <v>8</v>
      </c>
      <c r="AC34" s="1">
        <f t="shared" ca="1" si="10"/>
        <v>8</v>
      </c>
      <c r="AD34" s="1">
        <f t="shared" si="14"/>
        <v>34</v>
      </c>
      <c r="AH34" s="53">
        <f t="shared" si="1"/>
        <v>22</v>
      </c>
      <c r="AI34" s="1">
        <f t="shared" ca="1" si="2"/>
        <v>74</v>
      </c>
    </row>
    <row r="35" spans="2:35" ht="15.75">
      <c r="B35" s="4">
        <f t="shared" si="8"/>
        <v>23</v>
      </c>
      <c r="C35" s="4">
        <f ca="1">INDIRECT(ADDRESS($AI35,V$11))</f>
        <v>4</v>
      </c>
      <c r="D35" s="47">
        <f ca="1">INDIRECT(ADDRESS($AI35,W$11))</f>
        <v>0</v>
      </c>
      <c r="E35" s="48">
        <f ca="1">INDIRECT(ADDRESS($AI35,X$11))</f>
        <v>0</v>
      </c>
      <c r="F35" s="49">
        <f ca="1">INDIRECT(ADDRESS($AI35,Y$11))</f>
        <v>2</v>
      </c>
      <c r="G35" s="50">
        <f t="shared" ca="1" si="3"/>
        <v>2</v>
      </c>
      <c r="H35" s="47" t="str">
        <f t="shared" ca="1" si="0"/>
        <v>win</v>
      </c>
      <c r="I35" s="47">
        <f t="shared" ca="1" si="0"/>
        <v>0</v>
      </c>
      <c r="K35" s="51">
        <f t="shared" ca="1" si="4"/>
        <v>50</v>
      </c>
      <c r="L35" s="51">
        <f t="shared" ca="1" si="11"/>
        <v>-350</v>
      </c>
      <c r="M35" s="1" t="str">
        <f t="shared" ca="1" si="5"/>
        <v/>
      </c>
      <c r="N35" s="52"/>
      <c r="T35" s="1" t="str">
        <f t="shared" si="6"/>
        <v>2°TRANCE</v>
      </c>
      <c r="U35" s="1">
        <f t="shared" si="12"/>
        <v>2</v>
      </c>
      <c r="V35" s="1">
        <f t="shared" si="13"/>
        <v>2</v>
      </c>
      <c r="W35" s="1">
        <f t="shared" ca="1" si="15"/>
        <v>0</v>
      </c>
      <c r="X35" s="1">
        <f t="shared" ca="1" si="15"/>
        <v>0</v>
      </c>
      <c r="Y35" s="1">
        <f t="shared" ca="1" si="15"/>
        <v>2</v>
      </c>
      <c r="Z35" s="1" t="str">
        <f t="shared" ca="1" si="15"/>
        <v>win</v>
      </c>
      <c r="AA35" s="1">
        <f t="shared" ca="1" si="15"/>
        <v>8.65</v>
      </c>
      <c r="AB35" s="1">
        <f t="shared" ca="1" si="9"/>
        <v>9</v>
      </c>
      <c r="AC35" s="1">
        <f t="shared" ca="1" si="10"/>
        <v>9</v>
      </c>
      <c r="AD35" s="1">
        <f t="shared" si="14"/>
        <v>35</v>
      </c>
      <c r="AH35" s="53">
        <f t="shared" si="1"/>
        <v>23</v>
      </c>
      <c r="AI35" s="1">
        <f t="shared" ca="1" si="2"/>
        <v>75</v>
      </c>
    </row>
    <row r="36" spans="2:35" ht="15.75">
      <c r="B36" s="4">
        <f t="shared" si="8"/>
        <v>24</v>
      </c>
      <c r="C36" s="4">
        <f ca="1">INDIRECT(ADDRESS($AI36,V$11))</f>
        <v>4</v>
      </c>
      <c r="D36" s="47">
        <f ca="1">INDIRECT(ADDRESS($AI36,W$11))</f>
        <v>0</v>
      </c>
      <c r="E36" s="48">
        <f ca="1">INDIRECT(ADDRESS($AI36,X$11))</f>
        <v>0</v>
      </c>
      <c r="F36" s="49">
        <f ca="1">INDIRECT(ADDRESS($AI36,Y$11))</f>
        <v>2</v>
      </c>
      <c r="G36" s="50">
        <f t="shared" ca="1" si="3"/>
        <v>2</v>
      </c>
      <c r="H36" s="47" t="str">
        <f t="shared" ca="1" si="0"/>
        <v>win</v>
      </c>
      <c r="I36" s="47">
        <f t="shared" ca="1" si="0"/>
        <v>0</v>
      </c>
      <c r="K36" s="51">
        <f t="shared" ca="1" si="4"/>
        <v>50</v>
      </c>
      <c r="L36" s="51">
        <f t="shared" ca="1" si="11"/>
        <v>-300</v>
      </c>
      <c r="M36" s="1" t="str">
        <f t="shared" ca="1" si="5"/>
        <v/>
      </c>
      <c r="N36" s="52"/>
      <c r="T36" s="1" t="str">
        <f t="shared" si="6"/>
        <v>2°TRANCE</v>
      </c>
      <c r="U36" s="1">
        <f t="shared" si="12"/>
        <v>3</v>
      </c>
      <c r="V36" s="1">
        <f t="shared" si="13"/>
        <v>2</v>
      </c>
      <c r="W36" s="1">
        <f t="shared" ca="1" si="15"/>
        <v>0</v>
      </c>
      <c r="X36" s="1">
        <f t="shared" ca="1" si="15"/>
        <v>0</v>
      </c>
      <c r="Y36" s="1">
        <f t="shared" ca="1" si="15"/>
        <v>2</v>
      </c>
      <c r="Z36" s="1" t="str">
        <f t="shared" ca="1" si="15"/>
        <v>loss</v>
      </c>
      <c r="AA36" s="1">
        <f t="shared" ca="1" si="15"/>
        <v>8.65</v>
      </c>
      <c r="AB36" s="1">
        <f t="shared" ca="1" si="9"/>
        <v>10</v>
      </c>
      <c r="AC36" s="1">
        <f t="shared" ca="1" si="10"/>
        <v>10</v>
      </c>
      <c r="AD36" s="1">
        <f t="shared" si="14"/>
        <v>36</v>
      </c>
      <c r="AH36" s="53">
        <f t="shared" si="1"/>
        <v>24</v>
      </c>
      <c r="AI36" s="1">
        <f t="shared" ca="1" si="2"/>
        <v>76</v>
      </c>
    </row>
    <row r="37" spans="2:35" ht="15.75">
      <c r="B37" s="4">
        <f t="shared" si="8"/>
        <v>25</v>
      </c>
      <c r="C37" s="4">
        <f ca="1">INDIRECT(ADDRESS($AI37,V$11))</f>
        <v>4</v>
      </c>
      <c r="D37" s="47">
        <f ca="1">INDIRECT(ADDRESS($AI37,W$11))</f>
        <v>0</v>
      </c>
      <c r="E37" s="48">
        <f ca="1">INDIRECT(ADDRESS($AI37,X$11))</f>
        <v>0</v>
      </c>
      <c r="F37" s="49">
        <f ca="1">INDIRECT(ADDRESS($AI37,Y$11))</f>
        <v>2</v>
      </c>
      <c r="G37" s="50">
        <f t="shared" ca="1" si="3"/>
        <v>2</v>
      </c>
      <c r="H37" s="47" t="str">
        <f t="shared" ca="1" si="0"/>
        <v>win</v>
      </c>
      <c r="I37" s="47">
        <f t="shared" ca="1" si="0"/>
        <v>0</v>
      </c>
      <c r="K37" s="51">
        <f t="shared" ca="1" si="4"/>
        <v>50</v>
      </c>
      <c r="L37" s="51">
        <f t="shared" ca="1" si="11"/>
        <v>-250</v>
      </c>
      <c r="M37" s="1" t="str">
        <f t="shared" ca="1" si="5"/>
        <v/>
      </c>
      <c r="N37" s="52"/>
      <c r="T37" s="1" t="str">
        <f t="shared" si="6"/>
        <v>2°TRANCE</v>
      </c>
      <c r="U37" s="1">
        <f t="shared" si="12"/>
        <v>4</v>
      </c>
      <c r="V37" s="1">
        <f t="shared" si="13"/>
        <v>2</v>
      </c>
      <c r="W37" s="1">
        <f t="shared" ca="1" si="15"/>
        <v>0</v>
      </c>
      <c r="X37" s="1">
        <f t="shared" ca="1" si="15"/>
        <v>0</v>
      </c>
      <c r="Y37" s="1">
        <f t="shared" ca="1" si="15"/>
        <v>2</v>
      </c>
      <c r="Z37" s="1" t="str">
        <f t="shared" ca="1" si="15"/>
        <v>loss</v>
      </c>
      <c r="AA37" s="1">
        <f t="shared" ca="1" si="15"/>
        <v>8.65</v>
      </c>
      <c r="AB37" s="1">
        <f t="shared" ca="1" si="9"/>
        <v>11</v>
      </c>
      <c r="AC37" s="1">
        <f t="shared" ca="1" si="10"/>
        <v>11</v>
      </c>
      <c r="AD37" s="1">
        <f t="shared" si="14"/>
        <v>37</v>
      </c>
      <c r="AH37" s="53">
        <f t="shared" si="1"/>
        <v>25</v>
      </c>
      <c r="AI37" s="1">
        <f t="shared" ca="1" si="2"/>
        <v>77</v>
      </c>
    </row>
    <row r="38" spans="2:35" ht="15.75">
      <c r="B38" s="4">
        <f t="shared" si="8"/>
        <v>26</v>
      </c>
      <c r="C38" s="4">
        <f ca="1">INDIRECT(ADDRESS($AI38,V$11))</f>
        <v>4</v>
      </c>
      <c r="D38" s="47">
        <f ca="1">INDIRECT(ADDRESS($AI38,W$11))</f>
        <v>0</v>
      </c>
      <c r="E38" s="48">
        <f ca="1">INDIRECT(ADDRESS($AI38,X$11))</f>
        <v>0</v>
      </c>
      <c r="F38" s="49">
        <f ca="1">INDIRECT(ADDRESS($AI38,Y$11))</f>
        <v>2</v>
      </c>
      <c r="G38" s="50">
        <f t="shared" ca="1" si="3"/>
        <v>2</v>
      </c>
      <c r="H38" s="47" t="str">
        <f t="shared" ca="1" si="0"/>
        <v>loss</v>
      </c>
      <c r="I38" s="47">
        <f t="shared" ca="1" si="0"/>
        <v>0</v>
      </c>
      <c r="K38" s="51">
        <f t="shared" ca="1" si="4"/>
        <v>-50</v>
      </c>
      <c r="L38" s="51">
        <f t="shared" ca="1" si="11"/>
        <v>-300</v>
      </c>
      <c r="M38" s="1" t="str">
        <f t="shared" ca="1" si="5"/>
        <v/>
      </c>
      <c r="N38" s="52"/>
      <c r="T38" s="1" t="str">
        <f t="shared" si="6"/>
        <v>2°TRANCE</v>
      </c>
      <c r="U38" s="1">
        <f t="shared" si="12"/>
        <v>5</v>
      </c>
      <c r="V38" s="1">
        <f t="shared" si="13"/>
        <v>2</v>
      </c>
      <c r="W38" s="1">
        <f t="shared" ca="1" si="15"/>
        <v>0</v>
      </c>
      <c r="X38" s="1">
        <f t="shared" ca="1" si="15"/>
        <v>0</v>
      </c>
      <c r="Y38" s="1">
        <f t="shared" ca="1" si="15"/>
        <v>2</v>
      </c>
      <c r="Z38" s="1" t="str">
        <f t="shared" ca="1" si="15"/>
        <v>loss</v>
      </c>
      <c r="AA38" s="1">
        <f t="shared" ca="1" si="15"/>
        <v>8.65</v>
      </c>
      <c r="AB38" s="1">
        <f t="shared" ca="1" si="9"/>
        <v>12</v>
      </c>
      <c r="AC38" s="1">
        <f t="shared" ca="1" si="10"/>
        <v>12</v>
      </c>
      <c r="AD38" s="1">
        <f t="shared" si="14"/>
        <v>38</v>
      </c>
      <c r="AH38" s="53">
        <f t="shared" si="1"/>
        <v>26</v>
      </c>
      <c r="AI38" s="1">
        <f t="shared" ca="1" si="2"/>
        <v>78</v>
      </c>
    </row>
    <row r="39" spans="2:35" ht="15.75">
      <c r="B39" s="4">
        <f t="shared" si="8"/>
        <v>27</v>
      </c>
      <c r="C39" s="4">
        <f ca="1">INDIRECT(ADDRESS($AI39,V$11))</f>
        <v>4</v>
      </c>
      <c r="D39" s="47">
        <f ca="1">INDIRECT(ADDRESS($AI39,W$11))</f>
        <v>0</v>
      </c>
      <c r="E39" s="48">
        <f ca="1">INDIRECT(ADDRESS($AI39,X$11))</f>
        <v>0</v>
      </c>
      <c r="F39" s="49">
        <f ca="1">INDIRECT(ADDRESS($AI39,Y$11))</f>
        <v>2</v>
      </c>
      <c r="G39" s="50">
        <f t="shared" ca="1" si="3"/>
        <v>2</v>
      </c>
      <c r="H39" s="47" t="str">
        <f t="shared" ca="1" si="0"/>
        <v>loss</v>
      </c>
      <c r="I39" s="47">
        <f t="shared" ca="1" si="0"/>
        <v>0</v>
      </c>
      <c r="K39" s="51">
        <f t="shared" ca="1" si="4"/>
        <v>-50</v>
      </c>
      <c r="L39" s="51">
        <f t="shared" ca="1" si="11"/>
        <v>-350</v>
      </c>
      <c r="M39" s="1" t="str">
        <f t="shared" ca="1" si="5"/>
        <v/>
      </c>
      <c r="N39" s="52"/>
      <c r="T39" s="1" t="str">
        <f t="shared" si="6"/>
        <v>2°TRANCE</v>
      </c>
      <c r="U39" s="1">
        <f t="shared" si="12"/>
        <v>6</v>
      </c>
      <c r="V39" s="1">
        <f t="shared" si="13"/>
        <v>2</v>
      </c>
      <c r="W39" s="1">
        <f t="shared" ca="1" si="15"/>
        <v>0</v>
      </c>
      <c r="X39" s="1">
        <f t="shared" ca="1" si="15"/>
        <v>0</v>
      </c>
      <c r="Y39" s="1">
        <f t="shared" ca="1" si="15"/>
        <v>2</v>
      </c>
      <c r="Z39" s="1" t="str">
        <f t="shared" ca="1" si="15"/>
        <v>loss</v>
      </c>
      <c r="AA39" s="1">
        <f t="shared" ca="1" si="15"/>
        <v>8.65</v>
      </c>
      <c r="AB39" s="1">
        <f t="shared" ca="1" si="9"/>
        <v>13</v>
      </c>
      <c r="AC39" s="1">
        <f t="shared" ca="1" si="10"/>
        <v>13</v>
      </c>
      <c r="AD39" s="1">
        <f t="shared" si="14"/>
        <v>39</v>
      </c>
      <c r="AH39" s="53">
        <f t="shared" si="1"/>
        <v>27</v>
      </c>
      <c r="AI39" s="1">
        <f t="shared" ca="1" si="2"/>
        <v>79</v>
      </c>
    </row>
    <row r="40" spans="2:35" ht="15.75">
      <c r="B40" s="4">
        <f t="shared" si="8"/>
        <v>28</v>
      </c>
      <c r="C40" s="4">
        <f ca="1">INDIRECT(ADDRESS($AI40,V$11))</f>
        <v>4</v>
      </c>
      <c r="D40" s="47">
        <f ca="1">INDIRECT(ADDRESS($AI40,W$11))</f>
        <v>0</v>
      </c>
      <c r="E40" s="48">
        <f ca="1">INDIRECT(ADDRESS($AI40,X$11))</f>
        <v>0</v>
      </c>
      <c r="F40" s="49">
        <f ca="1">INDIRECT(ADDRESS($AI40,Y$11))</f>
        <v>2</v>
      </c>
      <c r="G40" s="50">
        <f t="shared" ca="1" si="3"/>
        <v>2</v>
      </c>
      <c r="H40" s="47" t="str">
        <f t="shared" ca="1" si="0"/>
        <v>loss</v>
      </c>
      <c r="I40" s="47">
        <f t="shared" ca="1" si="0"/>
        <v>0</v>
      </c>
      <c r="K40" s="51">
        <f t="shared" ca="1" si="4"/>
        <v>-50</v>
      </c>
      <c r="L40" s="51">
        <f t="shared" ca="1" si="11"/>
        <v>-400</v>
      </c>
      <c r="M40" s="1">
        <f t="shared" ca="1" si="5"/>
        <v>-400</v>
      </c>
      <c r="N40" s="52"/>
      <c r="T40" s="1" t="str">
        <f t="shared" si="6"/>
        <v>2°TRANCE</v>
      </c>
      <c r="U40" s="1">
        <f t="shared" si="12"/>
        <v>7</v>
      </c>
      <c r="V40" s="1">
        <f t="shared" si="13"/>
        <v>2</v>
      </c>
      <c r="W40" s="1">
        <f t="shared" ca="1" si="15"/>
        <v>0</v>
      </c>
      <c r="X40" s="1">
        <f t="shared" ca="1" si="15"/>
        <v>0</v>
      </c>
      <c r="Y40" s="1">
        <f t="shared" ca="1" si="15"/>
        <v>2</v>
      </c>
      <c r="Z40" s="1" t="str">
        <f t="shared" ca="1" si="15"/>
        <v>loss</v>
      </c>
      <c r="AA40" s="1">
        <f t="shared" ca="1" si="15"/>
        <v>8.65</v>
      </c>
      <c r="AB40" s="1">
        <f t="shared" ca="1" si="9"/>
        <v>14</v>
      </c>
      <c r="AC40" s="1">
        <f t="shared" ca="1" si="10"/>
        <v>14</v>
      </c>
      <c r="AD40" s="1">
        <f t="shared" si="14"/>
        <v>40</v>
      </c>
      <c r="AH40" s="53">
        <f t="shared" si="1"/>
        <v>28</v>
      </c>
      <c r="AI40" s="1">
        <f t="shared" ca="1" si="2"/>
        <v>80</v>
      </c>
    </row>
    <row r="41" spans="2:35" ht="15.75">
      <c r="B41" s="4">
        <f t="shared" si="8"/>
        <v>29</v>
      </c>
      <c r="C41" s="4">
        <f ca="1">INDIRECT(ADDRESS($AI41,V$11))</f>
        <v>5</v>
      </c>
      <c r="D41" s="47">
        <f ca="1">INDIRECT(ADDRESS($AI41,W$11))</f>
        <v>0</v>
      </c>
      <c r="E41" s="48">
        <f ca="1">INDIRECT(ADDRESS($AI41,X$11))</f>
        <v>0</v>
      </c>
      <c r="F41" s="49">
        <f ca="1">INDIRECT(ADDRESS($AI41,Y$11))</f>
        <v>2</v>
      </c>
      <c r="G41" s="50">
        <f t="shared" ca="1" si="3"/>
        <v>2</v>
      </c>
      <c r="H41" s="47" t="str">
        <f t="shared" ca="1" si="0"/>
        <v>win</v>
      </c>
      <c r="I41" s="47">
        <f t="shared" ca="1" si="0"/>
        <v>0</v>
      </c>
      <c r="K41" s="51">
        <f t="shared" ca="1" si="4"/>
        <v>50</v>
      </c>
      <c r="L41" s="51">
        <f t="shared" ca="1" si="11"/>
        <v>-350</v>
      </c>
      <c r="M41" s="1" t="str">
        <f t="shared" ca="1" si="5"/>
        <v/>
      </c>
      <c r="N41" s="52"/>
      <c r="T41" s="1" t="str">
        <f t="shared" si="6"/>
        <v>2°TRANCE</v>
      </c>
      <c r="U41" s="1">
        <f t="shared" si="12"/>
        <v>8</v>
      </c>
      <c r="V41" s="1">
        <f t="shared" si="13"/>
        <v>2</v>
      </c>
      <c r="W41" s="1">
        <f t="shared" ca="1" si="15"/>
        <v>0</v>
      </c>
      <c r="X41" s="1">
        <f t="shared" ca="1" si="15"/>
        <v>0</v>
      </c>
      <c r="Y41" s="1">
        <f t="shared" ca="1" si="15"/>
        <v>0</v>
      </c>
      <c r="Z41" s="1">
        <f t="shared" ca="1" si="15"/>
        <v>0</v>
      </c>
      <c r="AA41" s="1">
        <f t="shared" ca="1" si="15"/>
        <v>8.65</v>
      </c>
      <c r="AB41" s="1">
        <f t="shared" ca="1" si="9"/>
        <v>14</v>
      </c>
      <c r="AC41" s="1" t="str">
        <f t="shared" ca="1" si="10"/>
        <v/>
      </c>
      <c r="AD41" s="1">
        <f t="shared" si="14"/>
        <v>41</v>
      </c>
      <c r="AH41" s="53">
        <f t="shared" si="1"/>
        <v>29</v>
      </c>
      <c r="AI41" s="1">
        <f t="shared" ca="1" si="2"/>
        <v>94</v>
      </c>
    </row>
    <row r="42" spans="2:35" ht="15.75">
      <c r="B42" s="4">
        <f t="shared" si="8"/>
        <v>30</v>
      </c>
      <c r="C42" s="4">
        <f ca="1">INDIRECT(ADDRESS($AI42,V$11))</f>
        <v>5</v>
      </c>
      <c r="D42" s="47">
        <f ca="1">INDIRECT(ADDRESS($AI42,W$11))</f>
        <v>0</v>
      </c>
      <c r="E42" s="48">
        <f ca="1">INDIRECT(ADDRESS($AI42,X$11))</f>
        <v>0</v>
      </c>
      <c r="F42" s="49">
        <f ca="1">INDIRECT(ADDRESS($AI42,Y$11))</f>
        <v>2</v>
      </c>
      <c r="G42" s="50">
        <f t="shared" ca="1" si="3"/>
        <v>2</v>
      </c>
      <c r="H42" s="47" t="str">
        <f t="shared" ca="1" si="0"/>
        <v>win</v>
      </c>
      <c r="I42" s="47">
        <f t="shared" ca="1" si="0"/>
        <v>0</v>
      </c>
      <c r="K42" s="51">
        <f t="shared" ca="1" si="4"/>
        <v>50</v>
      </c>
      <c r="L42" s="51">
        <f t="shared" ca="1" si="11"/>
        <v>-300</v>
      </c>
      <c r="M42" s="1" t="str">
        <f t="shared" ca="1" si="5"/>
        <v/>
      </c>
      <c r="N42" s="52"/>
      <c r="T42" s="1" t="str">
        <f t="shared" si="6"/>
        <v>2°TRANCE</v>
      </c>
      <c r="U42" s="1">
        <f t="shared" si="12"/>
        <v>9</v>
      </c>
      <c r="V42" s="1">
        <f t="shared" si="13"/>
        <v>2</v>
      </c>
      <c r="W42" s="1">
        <f t="shared" ca="1" si="15"/>
        <v>0</v>
      </c>
      <c r="X42" s="1">
        <f t="shared" ca="1" si="15"/>
        <v>0</v>
      </c>
      <c r="Y42" s="1">
        <f t="shared" ca="1" si="15"/>
        <v>0</v>
      </c>
      <c r="Z42" s="1">
        <f t="shared" ca="1" si="15"/>
        <v>0</v>
      </c>
      <c r="AA42" s="1">
        <f t="shared" ca="1" si="15"/>
        <v>8.65</v>
      </c>
      <c r="AB42" s="1">
        <f t="shared" ca="1" si="9"/>
        <v>14</v>
      </c>
      <c r="AC42" s="1" t="str">
        <f t="shared" ca="1" si="10"/>
        <v/>
      </c>
      <c r="AD42" s="1">
        <f t="shared" si="14"/>
        <v>42</v>
      </c>
      <c r="AH42" s="53">
        <f t="shared" si="1"/>
        <v>30</v>
      </c>
      <c r="AI42" s="1">
        <f t="shared" ca="1" si="2"/>
        <v>95</v>
      </c>
    </row>
    <row r="43" spans="2:35" ht="15.75">
      <c r="B43" s="4">
        <f t="shared" si="8"/>
        <v>31</v>
      </c>
      <c r="C43" s="4">
        <f ca="1">INDIRECT(ADDRESS($AI43,V$11))</f>
        <v>5</v>
      </c>
      <c r="D43" s="47">
        <f ca="1">INDIRECT(ADDRESS($AI43,W$11))</f>
        <v>0</v>
      </c>
      <c r="E43" s="48">
        <f ca="1">INDIRECT(ADDRESS($AI43,X$11))</f>
        <v>0</v>
      </c>
      <c r="F43" s="49">
        <f ca="1">INDIRECT(ADDRESS($AI43,Y$11))</f>
        <v>2</v>
      </c>
      <c r="G43" s="50">
        <f t="shared" ca="1" si="3"/>
        <v>2</v>
      </c>
      <c r="H43" s="47" t="str">
        <f t="shared" ca="1" si="0"/>
        <v>loss</v>
      </c>
      <c r="I43" s="47">
        <f t="shared" ca="1" si="0"/>
        <v>0</v>
      </c>
      <c r="K43" s="51">
        <f t="shared" ca="1" si="4"/>
        <v>-50</v>
      </c>
      <c r="L43" s="51">
        <f t="shared" ca="1" si="11"/>
        <v>-350</v>
      </c>
      <c r="M43" s="1" t="str">
        <f t="shared" ca="1" si="5"/>
        <v/>
      </c>
      <c r="N43" s="52"/>
      <c r="T43" s="1" t="str">
        <f t="shared" si="6"/>
        <v>2°TRANCE</v>
      </c>
      <c r="U43" s="1">
        <f t="shared" si="12"/>
        <v>10</v>
      </c>
      <c r="V43" s="1">
        <f t="shared" si="13"/>
        <v>2</v>
      </c>
      <c r="W43" s="1">
        <f t="shared" ca="1" si="15"/>
        <v>0</v>
      </c>
      <c r="X43" s="1">
        <f t="shared" ca="1" si="15"/>
        <v>0</v>
      </c>
      <c r="Y43" s="1">
        <f t="shared" ca="1" si="15"/>
        <v>0</v>
      </c>
      <c r="Z43" s="1">
        <f t="shared" ca="1" si="15"/>
        <v>0</v>
      </c>
      <c r="AA43" s="1">
        <f t="shared" ca="1" si="15"/>
        <v>8.65</v>
      </c>
      <c r="AB43" s="1">
        <f t="shared" ca="1" si="9"/>
        <v>14</v>
      </c>
      <c r="AC43" s="1" t="str">
        <f t="shared" ca="1" si="10"/>
        <v/>
      </c>
      <c r="AD43" s="1">
        <f t="shared" si="14"/>
        <v>43</v>
      </c>
      <c r="AH43" s="53">
        <f t="shared" si="1"/>
        <v>31</v>
      </c>
      <c r="AI43" s="1">
        <f t="shared" ca="1" si="2"/>
        <v>96</v>
      </c>
    </row>
    <row r="44" spans="2:35" ht="15.75">
      <c r="B44" s="4">
        <f t="shared" si="8"/>
        <v>32</v>
      </c>
      <c r="C44" s="4">
        <f ca="1">INDIRECT(ADDRESS($AI44,V$11))</f>
        <v>5</v>
      </c>
      <c r="D44" s="47">
        <f ca="1">INDIRECT(ADDRESS($AI44,W$11))</f>
        <v>0</v>
      </c>
      <c r="E44" s="48">
        <f ca="1">INDIRECT(ADDRESS($AI44,X$11))</f>
        <v>0</v>
      </c>
      <c r="F44" s="49">
        <f ca="1">INDIRECT(ADDRESS($AI44,Y$11))</f>
        <v>2</v>
      </c>
      <c r="G44" s="50">
        <f t="shared" ca="1" si="3"/>
        <v>2</v>
      </c>
      <c r="H44" s="47" t="str">
        <f t="shared" ca="1" si="0"/>
        <v>loss</v>
      </c>
      <c r="I44" s="47">
        <f t="shared" ca="1" si="0"/>
        <v>0</v>
      </c>
      <c r="K44" s="51">
        <f t="shared" ca="1" si="4"/>
        <v>-50</v>
      </c>
      <c r="L44" s="51">
        <f t="shared" ca="1" si="11"/>
        <v>-400</v>
      </c>
      <c r="M44" s="1" t="str">
        <f t="shared" ca="1" si="5"/>
        <v/>
      </c>
      <c r="N44" s="52"/>
      <c r="T44" s="1" t="str">
        <f t="shared" si="6"/>
        <v>2°TRANCE</v>
      </c>
      <c r="U44" s="1">
        <f t="shared" si="12"/>
        <v>11</v>
      </c>
      <c r="V44" s="1">
        <f t="shared" si="13"/>
        <v>2</v>
      </c>
      <c r="W44" s="1">
        <f t="shared" ca="1" si="15"/>
        <v>0</v>
      </c>
      <c r="X44" s="1">
        <f t="shared" ca="1" si="15"/>
        <v>0</v>
      </c>
      <c r="Y44" s="1">
        <f t="shared" ca="1" si="15"/>
        <v>0</v>
      </c>
      <c r="Z44" s="1">
        <f t="shared" ca="1" si="15"/>
        <v>0</v>
      </c>
      <c r="AA44" s="1">
        <f t="shared" ca="1" si="15"/>
        <v>8.65</v>
      </c>
      <c r="AB44" s="1">
        <f t="shared" ca="1" si="9"/>
        <v>14</v>
      </c>
      <c r="AC44" s="1" t="str">
        <f t="shared" ca="1" si="10"/>
        <v/>
      </c>
      <c r="AD44" s="1">
        <f t="shared" si="14"/>
        <v>44</v>
      </c>
      <c r="AH44" s="53">
        <f t="shared" si="1"/>
        <v>32</v>
      </c>
      <c r="AI44" s="1">
        <f t="shared" ca="1" si="2"/>
        <v>97</v>
      </c>
    </row>
    <row r="45" spans="2:35" ht="15.75">
      <c r="B45" s="4">
        <f t="shared" si="8"/>
        <v>33</v>
      </c>
      <c r="C45" s="4">
        <f ca="1">INDIRECT(ADDRESS($AI45,V$11))</f>
        <v>5</v>
      </c>
      <c r="D45" s="47">
        <f ca="1">INDIRECT(ADDRESS($AI45,W$11))</f>
        <v>0</v>
      </c>
      <c r="E45" s="48">
        <f ca="1">INDIRECT(ADDRESS($AI45,X$11))</f>
        <v>0</v>
      </c>
      <c r="F45" s="49">
        <f ca="1">INDIRECT(ADDRESS($AI45,Y$11))</f>
        <v>2</v>
      </c>
      <c r="G45" s="50">
        <f t="shared" ca="1" si="3"/>
        <v>2</v>
      </c>
      <c r="H45" s="47" t="str">
        <f t="shared" ca="1" si="0"/>
        <v>loss</v>
      </c>
      <c r="I45" s="47">
        <f t="shared" ca="1" si="0"/>
        <v>0</v>
      </c>
      <c r="K45" s="51">
        <f t="shared" ca="1" si="4"/>
        <v>-50</v>
      </c>
      <c r="L45" s="51">
        <f t="shared" ca="1" si="11"/>
        <v>-450</v>
      </c>
      <c r="M45" s="1" t="str">
        <f t="shared" ca="1" si="5"/>
        <v/>
      </c>
      <c r="N45" s="52"/>
      <c r="T45" s="1" t="str">
        <f t="shared" si="6"/>
        <v>2°TRANCE</v>
      </c>
      <c r="U45" s="1">
        <f t="shared" si="12"/>
        <v>12</v>
      </c>
      <c r="V45" s="1">
        <f t="shared" si="13"/>
        <v>2</v>
      </c>
      <c r="W45" s="1">
        <f t="shared" ca="1" si="15"/>
        <v>0</v>
      </c>
      <c r="X45" s="1">
        <f t="shared" ca="1" si="15"/>
        <v>0</v>
      </c>
      <c r="Y45" s="1">
        <f t="shared" ca="1" si="15"/>
        <v>0</v>
      </c>
      <c r="Z45" s="1">
        <f t="shared" ca="1" si="15"/>
        <v>0</v>
      </c>
      <c r="AA45" s="1">
        <f t="shared" ca="1" si="15"/>
        <v>8.65</v>
      </c>
      <c r="AB45" s="1">
        <f t="shared" ca="1" si="9"/>
        <v>14</v>
      </c>
      <c r="AC45" s="1" t="str">
        <f t="shared" ca="1" si="10"/>
        <v/>
      </c>
      <c r="AD45" s="1">
        <f t="shared" si="14"/>
        <v>45</v>
      </c>
      <c r="AH45" s="53">
        <f t="shared" si="1"/>
        <v>33</v>
      </c>
      <c r="AI45" s="1">
        <f t="shared" ca="1" si="2"/>
        <v>98</v>
      </c>
    </row>
    <row r="46" spans="2:35" ht="15.75">
      <c r="B46" s="4">
        <f t="shared" si="8"/>
        <v>34</v>
      </c>
      <c r="C46" s="4">
        <f ca="1">INDIRECT(ADDRESS($AI46,V$11))</f>
        <v>5</v>
      </c>
      <c r="D46" s="47">
        <f ca="1">INDIRECT(ADDRESS($AI46,W$11))</f>
        <v>0</v>
      </c>
      <c r="E46" s="48">
        <f ca="1">INDIRECT(ADDRESS($AI46,X$11))</f>
        <v>0</v>
      </c>
      <c r="F46" s="49">
        <f ca="1">INDIRECT(ADDRESS($AI46,Y$11))</f>
        <v>2</v>
      </c>
      <c r="G46" s="50">
        <f t="shared" ca="1" si="3"/>
        <v>2</v>
      </c>
      <c r="H46" s="47" t="str">
        <f t="shared" ca="1" si="0"/>
        <v>loss</v>
      </c>
      <c r="I46" s="47">
        <f t="shared" ca="1" si="0"/>
        <v>0</v>
      </c>
      <c r="K46" s="51">
        <f t="shared" ca="1" si="4"/>
        <v>-50</v>
      </c>
      <c r="L46" s="51">
        <f t="shared" ca="1" si="11"/>
        <v>-500</v>
      </c>
      <c r="M46" s="1" t="str">
        <f t="shared" ca="1" si="5"/>
        <v/>
      </c>
      <c r="N46" s="52"/>
      <c r="T46" s="1" t="str">
        <f t="shared" si="6"/>
        <v>2°TRANCE</v>
      </c>
      <c r="U46" s="1">
        <f t="shared" si="12"/>
        <v>13</v>
      </c>
      <c r="V46" s="1">
        <f t="shared" si="13"/>
        <v>2</v>
      </c>
      <c r="W46" s="1">
        <f t="shared" ca="1" si="15"/>
        <v>0</v>
      </c>
      <c r="X46" s="1">
        <f t="shared" ca="1" si="15"/>
        <v>0</v>
      </c>
      <c r="Y46" s="1">
        <f t="shared" ca="1" si="15"/>
        <v>0</v>
      </c>
      <c r="Z46" s="1">
        <f t="shared" ca="1" si="15"/>
        <v>0</v>
      </c>
      <c r="AA46" s="1">
        <f t="shared" ca="1" si="15"/>
        <v>8.65</v>
      </c>
      <c r="AB46" s="1">
        <f t="shared" ca="1" si="9"/>
        <v>14</v>
      </c>
      <c r="AC46" s="1" t="str">
        <f t="shared" ca="1" si="10"/>
        <v/>
      </c>
      <c r="AD46" s="1">
        <f t="shared" si="14"/>
        <v>46</v>
      </c>
      <c r="AH46" s="53">
        <f t="shared" si="1"/>
        <v>34</v>
      </c>
      <c r="AI46" s="1">
        <f t="shared" ca="1" si="2"/>
        <v>99</v>
      </c>
    </row>
    <row r="47" spans="2:35" ht="15.75">
      <c r="B47" s="4">
        <f t="shared" si="8"/>
        <v>35</v>
      </c>
      <c r="C47" s="4">
        <f ca="1">INDIRECT(ADDRESS($AI47,V$11))</f>
        <v>5</v>
      </c>
      <c r="D47" s="47">
        <f ca="1">INDIRECT(ADDRESS($AI47,W$11))</f>
        <v>0</v>
      </c>
      <c r="E47" s="48">
        <f ca="1">INDIRECT(ADDRESS($AI47,X$11))</f>
        <v>0</v>
      </c>
      <c r="F47" s="49">
        <f ca="1">INDIRECT(ADDRESS($AI47,Y$11))</f>
        <v>2</v>
      </c>
      <c r="G47" s="50">
        <f t="shared" ca="1" si="3"/>
        <v>2</v>
      </c>
      <c r="H47" s="47" t="str">
        <f t="shared" ca="1" si="0"/>
        <v>loss</v>
      </c>
      <c r="I47" s="47">
        <f t="shared" ca="1" si="0"/>
        <v>0</v>
      </c>
      <c r="K47" s="51">
        <f t="shared" ca="1" si="4"/>
        <v>-50</v>
      </c>
      <c r="L47" s="51">
        <f t="shared" ca="1" si="11"/>
        <v>-550</v>
      </c>
      <c r="M47" s="1">
        <f t="shared" ca="1" si="5"/>
        <v>-550</v>
      </c>
      <c r="N47" s="52"/>
      <c r="T47" s="1" t="str">
        <f t="shared" si="6"/>
        <v>2°TRANCE</v>
      </c>
      <c r="U47" s="1">
        <f t="shared" si="12"/>
        <v>14</v>
      </c>
      <c r="V47" s="1">
        <f t="shared" si="13"/>
        <v>2</v>
      </c>
      <c r="W47" s="1">
        <f t="shared" ca="1" si="15"/>
        <v>0</v>
      </c>
      <c r="X47" s="1">
        <f t="shared" ca="1" si="15"/>
        <v>0</v>
      </c>
      <c r="Y47" s="1">
        <f t="shared" ca="1" si="15"/>
        <v>0</v>
      </c>
      <c r="Z47" s="1">
        <f t="shared" ca="1" si="15"/>
        <v>0</v>
      </c>
      <c r="AA47" s="1">
        <f t="shared" ca="1" si="15"/>
        <v>8.65</v>
      </c>
      <c r="AB47" s="1">
        <f t="shared" ca="1" si="9"/>
        <v>14</v>
      </c>
      <c r="AC47" s="1" t="str">
        <f t="shared" ca="1" si="10"/>
        <v/>
      </c>
      <c r="AD47" s="1">
        <f t="shared" si="14"/>
        <v>47</v>
      </c>
      <c r="AH47" s="53">
        <f t="shared" si="1"/>
        <v>35</v>
      </c>
      <c r="AI47" s="1">
        <f t="shared" ca="1" si="2"/>
        <v>100</v>
      </c>
    </row>
    <row r="48" spans="2:35" ht="15.75">
      <c r="B48" s="4">
        <f t="shared" si="8"/>
        <v>36</v>
      </c>
      <c r="C48" s="4">
        <f ca="1">INDIRECT(ADDRESS($AI48,V$11))</f>
        <v>6</v>
      </c>
      <c r="D48" s="47">
        <f ca="1">INDIRECT(ADDRESS($AI48,W$11))</f>
        <v>0</v>
      </c>
      <c r="E48" s="48">
        <f ca="1">INDIRECT(ADDRESS($AI48,X$11))</f>
        <v>0</v>
      </c>
      <c r="F48" s="49">
        <f ca="1">INDIRECT(ADDRESS($AI48,Y$11))</f>
        <v>2</v>
      </c>
      <c r="G48" s="50">
        <f t="shared" ca="1" si="3"/>
        <v>2</v>
      </c>
      <c r="H48" s="47" t="str">
        <f t="shared" ca="1" si="0"/>
        <v>win</v>
      </c>
      <c r="I48" s="47">
        <f t="shared" ca="1" si="0"/>
        <v>0</v>
      </c>
      <c r="K48" s="51">
        <f t="shared" ca="1" si="4"/>
        <v>50</v>
      </c>
      <c r="L48" s="51">
        <f t="shared" ca="1" si="11"/>
        <v>-500</v>
      </c>
      <c r="M48" s="1" t="str">
        <f t="shared" ca="1" si="5"/>
        <v/>
      </c>
      <c r="N48" s="52"/>
      <c r="T48" s="1" t="str">
        <f t="shared" si="6"/>
        <v>2°TRANCE</v>
      </c>
      <c r="U48" s="1">
        <f t="shared" si="12"/>
        <v>15</v>
      </c>
      <c r="V48" s="1">
        <f t="shared" si="13"/>
        <v>2</v>
      </c>
      <c r="W48" s="1">
        <f t="shared" ca="1" si="15"/>
        <v>0</v>
      </c>
      <c r="X48" s="1">
        <f t="shared" ca="1" si="15"/>
        <v>0</v>
      </c>
      <c r="Y48" s="1">
        <f t="shared" ca="1" si="15"/>
        <v>0</v>
      </c>
      <c r="Z48" s="1">
        <f t="shared" ca="1" si="15"/>
        <v>0</v>
      </c>
      <c r="AA48" s="1">
        <f t="shared" ca="1" si="15"/>
        <v>8.65</v>
      </c>
      <c r="AB48" s="1">
        <f t="shared" ca="1" si="9"/>
        <v>14</v>
      </c>
      <c r="AC48" s="1" t="str">
        <f t="shared" ca="1" si="10"/>
        <v/>
      </c>
      <c r="AD48" s="1">
        <f t="shared" si="14"/>
        <v>48</v>
      </c>
      <c r="AH48" s="53">
        <f t="shared" si="1"/>
        <v>36</v>
      </c>
      <c r="AI48" s="1">
        <f t="shared" ca="1" si="2"/>
        <v>114</v>
      </c>
    </row>
    <row r="49" spans="2:35" ht="15.75">
      <c r="B49" s="4">
        <f t="shared" si="8"/>
        <v>37</v>
      </c>
      <c r="C49" s="4">
        <f ca="1">INDIRECT(ADDRESS($AI49,V$11))</f>
        <v>6</v>
      </c>
      <c r="D49" s="47">
        <f ca="1">INDIRECT(ADDRESS($AI49,W$11))</f>
        <v>0</v>
      </c>
      <c r="E49" s="48">
        <f ca="1">INDIRECT(ADDRESS($AI49,X$11))</f>
        <v>0</v>
      </c>
      <c r="F49" s="49">
        <f ca="1">INDIRECT(ADDRESS($AI49,Y$11))</f>
        <v>2</v>
      </c>
      <c r="G49" s="50">
        <f t="shared" ca="1" si="3"/>
        <v>2</v>
      </c>
      <c r="H49" s="47" t="str">
        <f t="shared" ca="1" si="0"/>
        <v>win</v>
      </c>
      <c r="I49" s="47">
        <f t="shared" ca="1" si="0"/>
        <v>0</v>
      </c>
      <c r="K49" s="51">
        <f t="shared" ca="1" si="4"/>
        <v>50</v>
      </c>
      <c r="L49" s="51">
        <f t="shared" ca="1" si="11"/>
        <v>-450</v>
      </c>
      <c r="M49" s="1" t="str">
        <f t="shared" ca="1" si="5"/>
        <v/>
      </c>
      <c r="N49" s="52"/>
      <c r="T49" s="1" t="str">
        <f t="shared" si="6"/>
        <v>2°TRANCE</v>
      </c>
      <c r="U49" s="1">
        <f t="shared" si="12"/>
        <v>16</v>
      </c>
      <c r="V49" s="1">
        <f t="shared" si="13"/>
        <v>2</v>
      </c>
      <c r="W49" s="1">
        <f t="shared" ca="1" si="15"/>
        <v>0</v>
      </c>
      <c r="X49" s="1">
        <f t="shared" ca="1" si="15"/>
        <v>0</v>
      </c>
      <c r="Y49" s="1">
        <f t="shared" ca="1" si="15"/>
        <v>0</v>
      </c>
      <c r="Z49" s="1">
        <f t="shared" ca="1" si="15"/>
        <v>0</v>
      </c>
      <c r="AA49" s="1">
        <f t="shared" ca="1" si="15"/>
        <v>8.65</v>
      </c>
      <c r="AB49" s="1">
        <f t="shared" ca="1" si="9"/>
        <v>14</v>
      </c>
      <c r="AC49" s="1" t="str">
        <f t="shared" ca="1" si="10"/>
        <v/>
      </c>
      <c r="AD49" s="1">
        <f t="shared" si="14"/>
        <v>49</v>
      </c>
      <c r="AH49" s="53">
        <f t="shared" si="1"/>
        <v>37</v>
      </c>
      <c r="AI49" s="1">
        <f t="shared" ca="1" si="2"/>
        <v>115</v>
      </c>
    </row>
    <row r="50" spans="2:35" ht="15.75">
      <c r="B50" s="4">
        <f t="shared" si="8"/>
        <v>38</v>
      </c>
      <c r="C50" s="4">
        <f ca="1">INDIRECT(ADDRESS($AI50,V$11))</f>
        <v>6</v>
      </c>
      <c r="D50" s="47">
        <f ca="1">INDIRECT(ADDRESS($AI50,W$11))</f>
        <v>0</v>
      </c>
      <c r="E50" s="48">
        <f ca="1">INDIRECT(ADDRESS($AI50,X$11))</f>
        <v>0</v>
      </c>
      <c r="F50" s="49">
        <f ca="1">INDIRECT(ADDRESS($AI50,Y$11))</f>
        <v>2</v>
      </c>
      <c r="G50" s="50">
        <f t="shared" ca="1" si="3"/>
        <v>2</v>
      </c>
      <c r="H50" s="47" t="str">
        <f t="shared" ca="1" si="0"/>
        <v>win</v>
      </c>
      <c r="I50" s="47">
        <f t="shared" ca="1" si="0"/>
        <v>0</v>
      </c>
      <c r="K50" s="51">
        <f t="shared" ca="1" si="4"/>
        <v>50</v>
      </c>
      <c r="L50" s="51">
        <f t="shared" ca="1" si="11"/>
        <v>-400</v>
      </c>
      <c r="M50" s="1" t="str">
        <f t="shared" ca="1" si="5"/>
        <v/>
      </c>
      <c r="N50" s="52"/>
      <c r="T50" s="1" t="str">
        <f t="shared" si="6"/>
        <v>2°TRANCE</v>
      </c>
      <c r="U50" s="1">
        <f t="shared" si="12"/>
        <v>17</v>
      </c>
      <c r="V50" s="1">
        <f t="shared" si="13"/>
        <v>2</v>
      </c>
      <c r="W50" s="1">
        <f t="shared" ca="1" si="15"/>
        <v>0</v>
      </c>
      <c r="X50" s="1">
        <f t="shared" ca="1" si="15"/>
        <v>0</v>
      </c>
      <c r="Y50" s="1">
        <f t="shared" ca="1" si="15"/>
        <v>0</v>
      </c>
      <c r="Z50" s="1">
        <f t="shared" ca="1" si="15"/>
        <v>0</v>
      </c>
      <c r="AA50" s="1">
        <f t="shared" ca="1" si="15"/>
        <v>8.65</v>
      </c>
      <c r="AB50" s="1">
        <f t="shared" ca="1" si="9"/>
        <v>14</v>
      </c>
      <c r="AC50" s="1" t="str">
        <f t="shared" ca="1" si="10"/>
        <v/>
      </c>
      <c r="AD50" s="1">
        <f t="shared" si="14"/>
        <v>50</v>
      </c>
      <c r="AH50" s="53">
        <f t="shared" si="1"/>
        <v>38</v>
      </c>
      <c r="AI50" s="1">
        <f t="shared" ca="1" si="2"/>
        <v>116</v>
      </c>
    </row>
    <row r="51" spans="2:35" ht="15.75">
      <c r="B51" s="4">
        <f t="shared" si="8"/>
        <v>39</v>
      </c>
      <c r="C51" s="4">
        <f ca="1">INDIRECT(ADDRESS($AI51,V$11))</f>
        <v>6</v>
      </c>
      <c r="D51" s="47">
        <f ca="1">INDIRECT(ADDRESS($AI51,W$11))</f>
        <v>0</v>
      </c>
      <c r="E51" s="48">
        <f ca="1">INDIRECT(ADDRESS($AI51,X$11))</f>
        <v>0</v>
      </c>
      <c r="F51" s="49">
        <f ca="1">INDIRECT(ADDRESS($AI51,Y$11))</f>
        <v>2</v>
      </c>
      <c r="G51" s="50">
        <f t="shared" ca="1" si="3"/>
        <v>2</v>
      </c>
      <c r="H51" s="47" t="str">
        <f t="shared" ca="1" si="0"/>
        <v>win</v>
      </c>
      <c r="I51" s="47">
        <f t="shared" ca="1" si="0"/>
        <v>0</v>
      </c>
      <c r="K51" s="51">
        <f t="shared" ca="1" si="4"/>
        <v>50</v>
      </c>
      <c r="L51" s="51">
        <f t="shared" ca="1" si="11"/>
        <v>-350</v>
      </c>
      <c r="M51" s="1" t="str">
        <f t="shared" ca="1" si="5"/>
        <v/>
      </c>
      <c r="N51" s="52"/>
      <c r="T51" s="1" t="str">
        <f t="shared" si="6"/>
        <v>2°TRANCE</v>
      </c>
      <c r="U51" s="1">
        <f t="shared" si="12"/>
        <v>18</v>
      </c>
      <c r="V51" s="1">
        <f t="shared" si="13"/>
        <v>2</v>
      </c>
      <c r="W51" s="1">
        <f t="shared" ca="1" si="15"/>
        <v>0</v>
      </c>
      <c r="X51" s="1">
        <f t="shared" ca="1" si="15"/>
        <v>0</v>
      </c>
      <c r="Y51" s="1">
        <f t="shared" ca="1" si="15"/>
        <v>0</v>
      </c>
      <c r="Z51" s="1">
        <f t="shared" ca="1" si="15"/>
        <v>0</v>
      </c>
      <c r="AA51" s="1">
        <f t="shared" ca="1" si="15"/>
        <v>8.65</v>
      </c>
      <c r="AB51" s="1">
        <f t="shared" ca="1" si="9"/>
        <v>14</v>
      </c>
      <c r="AC51" s="1" t="str">
        <f t="shared" ca="1" si="10"/>
        <v/>
      </c>
      <c r="AD51" s="1">
        <f t="shared" si="14"/>
        <v>51</v>
      </c>
      <c r="AH51" s="53">
        <f t="shared" si="1"/>
        <v>39</v>
      </c>
      <c r="AI51" s="1">
        <f t="shared" ca="1" si="2"/>
        <v>117</v>
      </c>
    </row>
    <row r="52" spans="2:35" ht="15.75">
      <c r="B52" s="4">
        <f t="shared" si="8"/>
        <v>40</v>
      </c>
      <c r="C52" s="4">
        <f ca="1">INDIRECT(ADDRESS($AI52,V$11))</f>
        <v>6</v>
      </c>
      <c r="D52" s="47">
        <f ca="1">INDIRECT(ADDRESS($AI52,W$11))</f>
        <v>0</v>
      </c>
      <c r="E52" s="48">
        <f ca="1">INDIRECT(ADDRESS($AI52,X$11))</f>
        <v>0</v>
      </c>
      <c r="F52" s="49">
        <f ca="1">INDIRECT(ADDRESS($AI52,Y$11))</f>
        <v>2</v>
      </c>
      <c r="G52" s="50">
        <f t="shared" ca="1" si="3"/>
        <v>2</v>
      </c>
      <c r="H52" s="47" t="str">
        <f t="shared" ca="1" si="0"/>
        <v>loss</v>
      </c>
      <c r="I52" s="47">
        <f t="shared" ca="1" si="0"/>
        <v>0</v>
      </c>
      <c r="K52" s="51">
        <f t="shared" ca="1" si="4"/>
        <v>-50</v>
      </c>
      <c r="L52" s="51">
        <f t="shared" ca="1" si="11"/>
        <v>-400</v>
      </c>
      <c r="M52" s="1" t="str">
        <f t="shared" ca="1" si="5"/>
        <v/>
      </c>
      <c r="N52" s="52"/>
      <c r="T52" s="1" t="str">
        <f t="shared" si="6"/>
        <v>2°TRANCE</v>
      </c>
      <c r="U52" s="1">
        <f t="shared" si="12"/>
        <v>19</v>
      </c>
      <c r="V52" s="1">
        <f t="shared" si="13"/>
        <v>2</v>
      </c>
      <c r="W52" s="1">
        <f t="shared" ca="1" si="15"/>
        <v>0</v>
      </c>
      <c r="X52" s="1">
        <f t="shared" ca="1" si="15"/>
        <v>0</v>
      </c>
      <c r="Y52" s="1">
        <f t="shared" ca="1" si="15"/>
        <v>0</v>
      </c>
      <c r="Z52" s="1">
        <f t="shared" ca="1" si="15"/>
        <v>0</v>
      </c>
      <c r="AA52" s="1">
        <f t="shared" ca="1" si="15"/>
        <v>8.65</v>
      </c>
      <c r="AB52" s="1">
        <f t="shared" ca="1" si="9"/>
        <v>14</v>
      </c>
      <c r="AC52" s="1" t="str">
        <f t="shared" ca="1" si="10"/>
        <v/>
      </c>
      <c r="AD52" s="1">
        <f t="shared" si="14"/>
        <v>52</v>
      </c>
      <c r="AH52" s="53">
        <f t="shared" si="1"/>
        <v>40</v>
      </c>
      <c r="AI52" s="1">
        <f t="shared" ca="1" si="2"/>
        <v>118</v>
      </c>
    </row>
    <row r="53" spans="2:35" ht="15.75">
      <c r="B53" s="4">
        <f t="shared" si="8"/>
        <v>41</v>
      </c>
      <c r="C53" s="4">
        <f ca="1">INDIRECT(ADDRESS($AI53,V$11))</f>
        <v>6</v>
      </c>
      <c r="D53" s="47">
        <f ca="1">INDIRECT(ADDRESS($AI53,W$11))</f>
        <v>0</v>
      </c>
      <c r="E53" s="48">
        <f ca="1">INDIRECT(ADDRESS($AI53,X$11))</f>
        <v>0</v>
      </c>
      <c r="F53" s="49">
        <f ca="1">INDIRECT(ADDRESS($AI53,Y$11))</f>
        <v>2</v>
      </c>
      <c r="G53" s="50">
        <f t="shared" ca="1" si="3"/>
        <v>2</v>
      </c>
      <c r="H53" s="47" t="str">
        <f t="shared" ca="1" si="0"/>
        <v>loss</v>
      </c>
      <c r="I53" s="47">
        <f t="shared" ca="1" si="0"/>
        <v>0</v>
      </c>
      <c r="K53" s="51">
        <f t="shared" ca="1" si="4"/>
        <v>-50</v>
      </c>
      <c r="L53" s="51">
        <f t="shared" ca="1" si="11"/>
        <v>-450</v>
      </c>
      <c r="M53" s="1" t="str">
        <f t="shared" ca="1" si="5"/>
        <v/>
      </c>
      <c r="N53" s="52"/>
      <c r="T53" s="1" t="str">
        <f t="shared" si="6"/>
        <v>2°TRANCE</v>
      </c>
      <c r="U53" s="1">
        <f t="shared" si="12"/>
        <v>20</v>
      </c>
      <c r="V53" s="1">
        <f t="shared" si="13"/>
        <v>2</v>
      </c>
      <c r="W53" s="1">
        <f t="shared" ca="1" si="15"/>
        <v>0</v>
      </c>
      <c r="X53" s="1">
        <f t="shared" ca="1" si="15"/>
        <v>0</v>
      </c>
      <c r="Y53" s="1">
        <f t="shared" ca="1" si="15"/>
        <v>0</v>
      </c>
      <c r="Z53" s="1">
        <f t="shared" ca="1" si="15"/>
        <v>0</v>
      </c>
      <c r="AA53" s="1">
        <f t="shared" ca="1" si="15"/>
        <v>8.65</v>
      </c>
      <c r="AB53" s="1">
        <f t="shared" ca="1" si="9"/>
        <v>14</v>
      </c>
      <c r="AC53" s="1" t="str">
        <f t="shared" ca="1" si="10"/>
        <v/>
      </c>
      <c r="AD53" s="1">
        <f t="shared" si="14"/>
        <v>53</v>
      </c>
      <c r="AH53" s="53">
        <f t="shared" si="1"/>
        <v>41</v>
      </c>
      <c r="AI53" s="1">
        <f t="shared" ca="1" si="2"/>
        <v>119</v>
      </c>
    </row>
    <row r="54" spans="2:35" ht="15.75">
      <c r="B54" s="4">
        <f t="shared" si="8"/>
        <v>42</v>
      </c>
      <c r="C54" s="4">
        <f ca="1">INDIRECT(ADDRESS($AI54,V$11))</f>
        <v>6</v>
      </c>
      <c r="D54" s="47">
        <f ca="1">INDIRECT(ADDRESS($AI54,W$11))</f>
        <v>0</v>
      </c>
      <c r="E54" s="48">
        <f ca="1">INDIRECT(ADDRESS($AI54,X$11))</f>
        <v>0</v>
      </c>
      <c r="F54" s="49">
        <f ca="1">INDIRECT(ADDRESS($AI54,Y$11))</f>
        <v>2</v>
      </c>
      <c r="G54" s="50">
        <f t="shared" ca="1" si="3"/>
        <v>2</v>
      </c>
      <c r="H54" s="47" t="str">
        <f t="shared" ca="1" si="0"/>
        <v>loss</v>
      </c>
      <c r="I54" s="47">
        <f t="shared" ca="1" si="0"/>
        <v>0</v>
      </c>
      <c r="K54" s="51">
        <f t="shared" ca="1" si="4"/>
        <v>-50</v>
      </c>
      <c r="L54" s="51">
        <f t="shared" ca="1" si="11"/>
        <v>-500</v>
      </c>
      <c r="M54" s="1">
        <f t="shared" ca="1" si="5"/>
        <v>-500</v>
      </c>
      <c r="N54" s="52"/>
      <c r="T54" s="1" t="str">
        <f t="shared" si="6"/>
        <v>3°TRANCE</v>
      </c>
      <c r="U54" s="1">
        <f t="shared" si="12"/>
        <v>1</v>
      </c>
      <c r="V54" s="1">
        <f t="shared" si="13"/>
        <v>3</v>
      </c>
      <c r="W54" s="1">
        <f t="shared" ref="W54:AA73" ca="1" si="16">INDIRECT(ADDRESS($W$5+$U54-1,W$4,,,$T54))</f>
        <v>0</v>
      </c>
      <c r="X54" s="1">
        <f t="shared" ca="1" si="16"/>
        <v>0</v>
      </c>
      <c r="Y54" s="1">
        <f t="shared" ca="1" si="16"/>
        <v>2</v>
      </c>
      <c r="Z54" s="1" t="str">
        <f t="shared" ca="1" si="16"/>
        <v>win</v>
      </c>
      <c r="AA54" s="1">
        <f t="shared" ca="1" si="16"/>
        <v>0</v>
      </c>
      <c r="AB54" s="1">
        <f t="shared" ca="1" si="9"/>
        <v>15</v>
      </c>
      <c r="AC54" s="1">
        <f t="shared" ca="1" si="10"/>
        <v>15</v>
      </c>
      <c r="AD54" s="1">
        <f t="shared" si="14"/>
        <v>54</v>
      </c>
      <c r="AH54" s="53">
        <f t="shared" si="1"/>
        <v>42</v>
      </c>
      <c r="AI54" s="1">
        <f t="shared" ca="1" si="2"/>
        <v>120</v>
      </c>
    </row>
    <row r="55" spans="2:35" ht="15.75">
      <c r="B55" s="4">
        <f t="shared" si="8"/>
        <v>43</v>
      </c>
      <c r="C55" s="4">
        <f ca="1">INDIRECT(ADDRESS($AI55,V$11))</f>
        <v>7</v>
      </c>
      <c r="D55" s="47">
        <f ca="1">INDIRECT(ADDRESS($AI55,W$11))</f>
        <v>0</v>
      </c>
      <c r="E55" s="48">
        <f ca="1">INDIRECT(ADDRESS($AI55,X$11))</f>
        <v>0</v>
      </c>
      <c r="F55" s="49">
        <f ca="1">INDIRECT(ADDRESS($AI55,Y$11))</f>
        <v>2</v>
      </c>
      <c r="G55" s="50">
        <f t="shared" ca="1" si="3"/>
        <v>2</v>
      </c>
      <c r="H55" s="47" t="str">
        <f t="shared" ca="1" si="0"/>
        <v>win</v>
      </c>
      <c r="I55" s="47">
        <f t="shared" ca="1" si="0"/>
        <v>0</v>
      </c>
      <c r="K55" s="51">
        <f t="shared" ca="1" si="4"/>
        <v>50</v>
      </c>
      <c r="L55" s="51">
        <f t="shared" ca="1" si="11"/>
        <v>-450</v>
      </c>
      <c r="M55" s="1" t="str">
        <f t="shared" ca="1" si="5"/>
        <v/>
      </c>
      <c r="N55" s="52"/>
      <c r="T55" s="1" t="str">
        <f t="shared" si="6"/>
        <v>3°TRANCE</v>
      </c>
      <c r="U55" s="1">
        <f t="shared" si="12"/>
        <v>2</v>
      </c>
      <c r="V55" s="1">
        <f t="shared" si="13"/>
        <v>3</v>
      </c>
      <c r="W55" s="1">
        <f t="shared" ca="1" si="16"/>
        <v>0</v>
      </c>
      <c r="X55" s="1">
        <f t="shared" ca="1" si="16"/>
        <v>0</v>
      </c>
      <c r="Y55" s="1">
        <f t="shared" ca="1" si="16"/>
        <v>2</v>
      </c>
      <c r="Z55" s="1" t="str">
        <f t="shared" ca="1" si="16"/>
        <v>win</v>
      </c>
      <c r="AA55" s="1">
        <f t="shared" ca="1" si="16"/>
        <v>0</v>
      </c>
      <c r="AB55" s="1">
        <f t="shared" ca="1" si="9"/>
        <v>16</v>
      </c>
      <c r="AC55" s="1">
        <f t="shared" ca="1" si="10"/>
        <v>16</v>
      </c>
      <c r="AD55" s="1">
        <f t="shared" si="14"/>
        <v>55</v>
      </c>
      <c r="AH55" s="53">
        <f t="shared" si="1"/>
        <v>43</v>
      </c>
      <c r="AI55" s="1">
        <f t="shared" ca="1" si="2"/>
        <v>134</v>
      </c>
    </row>
    <row r="56" spans="2:35" ht="15.75">
      <c r="B56" s="4">
        <f t="shared" si="8"/>
        <v>44</v>
      </c>
      <c r="C56" s="4">
        <f ca="1">INDIRECT(ADDRESS($AI56,V$11))</f>
        <v>7</v>
      </c>
      <c r="D56" s="47">
        <f ca="1">INDIRECT(ADDRESS($AI56,W$11))</f>
        <v>0</v>
      </c>
      <c r="E56" s="48">
        <f ca="1">INDIRECT(ADDRESS($AI56,X$11))</f>
        <v>0</v>
      </c>
      <c r="F56" s="49">
        <f ca="1">INDIRECT(ADDRESS($AI56,Y$11))</f>
        <v>2</v>
      </c>
      <c r="G56" s="50">
        <f t="shared" ca="1" si="3"/>
        <v>2</v>
      </c>
      <c r="H56" s="47" t="str">
        <f t="shared" ca="1" si="0"/>
        <v>win</v>
      </c>
      <c r="I56" s="47">
        <f t="shared" ca="1" si="0"/>
        <v>0</v>
      </c>
      <c r="K56" s="51">
        <f t="shared" ca="1" si="4"/>
        <v>50</v>
      </c>
      <c r="L56" s="51">
        <f t="shared" ca="1" si="11"/>
        <v>-400</v>
      </c>
      <c r="M56" s="1" t="str">
        <f t="shared" ca="1" si="5"/>
        <v/>
      </c>
      <c r="N56" s="52"/>
      <c r="T56" s="1" t="str">
        <f t="shared" si="6"/>
        <v>3°TRANCE</v>
      </c>
      <c r="U56" s="1">
        <f t="shared" si="12"/>
        <v>3</v>
      </c>
      <c r="V56" s="1">
        <f t="shared" si="13"/>
        <v>3</v>
      </c>
      <c r="W56" s="1">
        <f t="shared" ca="1" si="16"/>
        <v>0</v>
      </c>
      <c r="X56" s="1">
        <f t="shared" ca="1" si="16"/>
        <v>0</v>
      </c>
      <c r="Y56" s="1">
        <f t="shared" ca="1" si="16"/>
        <v>2</v>
      </c>
      <c r="Z56" s="1" t="str">
        <f t="shared" ca="1" si="16"/>
        <v>loss</v>
      </c>
      <c r="AA56" s="1">
        <f t="shared" ca="1" si="16"/>
        <v>0</v>
      </c>
      <c r="AB56" s="1">
        <f t="shared" ca="1" si="9"/>
        <v>17</v>
      </c>
      <c r="AC56" s="1">
        <f t="shared" ca="1" si="10"/>
        <v>17</v>
      </c>
      <c r="AD56" s="1">
        <f t="shared" si="14"/>
        <v>56</v>
      </c>
      <c r="AH56" s="53">
        <f t="shared" si="1"/>
        <v>44</v>
      </c>
      <c r="AI56" s="1">
        <f t="shared" ca="1" si="2"/>
        <v>135</v>
      </c>
    </row>
    <row r="57" spans="2:35" ht="15.75">
      <c r="B57" s="4">
        <f t="shared" si="8"/>
        <v>45</v>
      </c>
      <c r="C57" s="4">
        <f ca="1">INDIRECT(ADDRESS($AI57,V$11))</f>
        <v>7</v>
      </c>
      <c r="D57" s="47">
        <f ca="1">INDIRECT(ADDRESS($AI57,W$11))</f>
        <v>0</v>
      </c>
      <c r="E57" s="48">
        <f ca="1">INDIRECT(ADDRESS($AI57,X$11))</f>
        <v>0</v>
      </c>
      <c r="F57" s="49">
        <f ca="1">INDIRECT(ADDRESS($AI57,Y$11))</f>
        <v>2</v>
      </c>
      <c r="G57" s="50">
        <f t="shared" ca="1" si="3"/>
        <v>2</v>
      </c>
      <c r="H57" s="47" t="str">
        <f t="shared" ca="1" si="0"/>
        <v>win</v>
      </c>
      <c r="I57" s="47">
        <f t="shared" ca="1" si="0"/>
        <v>0</v>
      </c>
      <c r="K57" s="51">
        <f t="shared" ca="1" si="4"/>
        <v>50</v>
      </c>
      <c r="L57" s="51">
        <f t="shared" ca="1" si="11"/>
        <v>-350</v>
      </c>
      <c r="M57" s="1" t="str">
        <f t="shared" ca="1" si="5"/>
        <v/>
      </c>
      <c r="N57" s="52"/>
      <c r="T57" s="1" t="str">
        <f t="shared" si="6"/>
        <v>3°TRANCE</v>
      </c>
      <c r="U57" s="1">
        <f t="shared" si="12"/>
        <v>4</v>
      </c>
      <c r="V57" s="1">
        <f t="shared" si="13"/>
        <v>3</v>
      </c>
      <c r="W57" s="1">
        <f t="shared" ca="1" si="16"/>
        <v>0</v>
      </c>
      <c r="X57" s="1">
        <f t="shared" ca="1" si="16"/>
        <v>0</v>
      </c>
      <c r="Y57" s="1">
        <f t="shared" ca="1" si="16"/>
        <v>2</v>
      </c>
      <c r="Z57" s="1" t="str">
        <f t="shared" ca="1" si="16"/>
        <v>loss</v>
      </c>
      <c r="AA57" s="1">
        <f t="shared" ca="1" si="16"/>
        <v>0</v>
      </c>
      <c r="AB57" s="1">
        <f t="shared" ca="1" si="9"/>
        <v>18</v>
      </c>
      <c r="AC57" s="1">
        <f t="shared" ca="1" si="10"/>
        <v>18</v>
      </c>
      <c r="AD57" s="1">
        <f t="shared" si="14"/>
        <v>57</v>
      </c>
      <c r="AH57" s="53">
        <f t="shared" si="1"/>
        <v>45</v>
      </c>
      <c r="AI57" s="1">
        <f t="shared" ca="1" si="2"/>
        <v>136</v>
      </c>
    </row>
    <row r="58" spans="2:35" ht="15.75">
      <c r="B58" s="4">
        <f t="shared" si="8"/>
        <v>46</v>
      </c>
      <c r="C58" s="4">
        <f ca="1">INDIRECT(ADDRESS($AI58,V$11))</f>
        <v>7</v>
      </c>
      <c r="D58" s="47">
        <f ca="1">INDIRECT(ADDRESS($AI58,W$11))</f>
        <v>0</v>
      </c>
      <c r="E58" s="48">
        <f ca="1">INDIRECT(ADDRESS($AI58,X$11))</f>
        <v>0</v>
      </c>
      <c r="F58" s="49">
        <f ca="1">INDIRECT(ADDRESS($AI58,Y$11))</f>
        <v>2</v>
      </c>
      <c r="G58" s="50">
        <f t="shared" ca="1" si="3"/>
        <v>2</v>
      </c>
      <c r="H58" s="47" t="str">
        <f t="shared" ca="1" si="0"/>
        <v>win</v>
      </c>
      <c r="I58" s="47">
        <f t="shared" ca="1" si="0"/>
        <v>0</v>
      </c>
      <c r="K58" s="51">
        <f t="shared" ca="1" si="4"/>
        <v>50</v>
      </c>
      <c r="L58" s="51">
        <f t="shared" ca="1" si="11"/>
        <v>-300</v>
      </c>
      <c r="M58" s="1" t="str">
        <f t="shared" ca="1" si="5"/>
        <v/>
      </c>
      <c r="N58" s="52"/>
      <c r="T58" s="1" t="str">
        <f t="shared" si="6"/>
        <v>3°TRANCE</v>
      </c>
      <c r="U58" s="1">
        <f t="shared" si="12"/>
        <v>5</v>
      </c>
      <c r="V58" s="1">
        <f t="shared" si="13"/>
        <v>3</v>
      </c>
      <c r="W58" s="1">
        <f t="shared" ca="1" si="16"/>
        <v>0</v>
      </c>
      <c r="X58" s="1">
        <f t="shared" ca="1" si="16"/>
        <v>0</v>
      </c>
      <c r="Y58" s="1">
        <f t="shared" ca="1" si="16"/>
        <v>2</v>
      </c>
      <c r="Z58" s="1" t="str">
        <f t="shared" ca="1" si="16"/>
        <v>loss</v>
      </c>
      <c r="AA58" s="1">
        <f t="shared" ca="1" si="16"/>
        <v>0</v>
      </c>
      <c r="AB58" s="1">
        <f t="shared" ca="1" si="9"/>
        <v>19</v>
      </c>
      <c r="AC58" s="1">
        <f t="shared" ca="1" si="10"/>
        <v>19</v>
      </c>
      <c r="AD58" s="1">
        <f t="shared" si="14"/>
        <v>58</v>
      </c>
      <c r="AH58" s="53">
        <f t="shared" si="1"/>
        <v>46</v>
      </c>
      <c r="AI58" s="1">
        <f t="shared" ca="1" si="2"/>
        <v>137</v>
      </c>
    </row>
    <row r="59" spans="2:35" ht="15.75">
      <c r="B59" s="4">
        <f t="shared" si="8"/>
        <v>47</v>
      </c>
      <c r="C59" s="4">
        <f ca="1">INDIRECT(ADDRESS($AI59,V$11))</f>
        <v>7</v>
      </c>
      <c r="D59" s="47">
        <f ca="1">INDIRECT(ADDRESS($AI59,W$11))</f>
        <v>0</v>
      </c>
      <c r="E59" s="48">
        <f ca="1">INDIRECT(ADDRESS($AI59,X$11))</f>
        <v>0</v>
      </c>
      <c r="F59" s="49">
        <f ca="1">INDIRECT(ADDRESS($AI59,Y$11))</f>
        <v>2</v>
      </c>
      <c r="G59" s="50">
        <f t="shared" ca="1" si="3"/>
        <v>2</v>
      </c>
      <c r="H59" s="47" t="str">
        <f t="shared" ca="1" si="0"/>
        <v>win</v>
      </c>
      <c r="I59" s="47">
        <f t="shared" ca="1" si="0"/>
        <v>0</v>
      </c>
      <c r="K59" s="51">
        <f t="shared" ca="1" si="4"/>
        <v>50</v>
      </c>
      <c r="L59" s="51">
        <f t="shared" ca="1" si="11"/>
        <v>-250</v>
      </c>
      <c r="M59" s="1" t="str">
        <f t="shared" ca="1" si="5"/>
        <v/>
      </c>
      <c r="N59" s="52"/>
      <c r="T59" s="1" t="str">
        <f t="shared" si="6"/>
        <v>3°TRANCE</v>
      </c>
      <c r="U59" s="1">
        <f t="shared" si="12"/>
        <v>6</v>
      </c>
      <c r="V59" s="1">
        <f t="shared" si="13"/>
        <v>3</v>
      </c>
      <c r="W59" s="1">
        <f t="shared" ca="1" si="16"/>
        <v>0</v>
      </c>
      <c r="X59" s="1">
        <f t="shared" ca="1" si="16"/>
        <v>0</v>
      </c>
      <c r="Y59" s="1">
        <f t="shared" ca="1" si="16"/>
        <v>2</v>
      </c>
      <c r="Z59" s="1" t="str">
        <f t="shared" ca="1" si="16"/>
        <v>loss</v>
      </c>
      <c r="AA59" s="1">
        <f t="shared" ca="1" si="16"/>
        <v>0</v>
      </c>
      <c r="AB59" s="1">
        <f t="shared" ca="1" si="9"/>
        <v>20</v>
      </c>
      <c r="AC59" s="1">
        <f t="shared" ca="1" si="10"/>
        <v>20</v>
      </c>
      <c r="AD59" s="1">
        <f t="shared" si="14"/>
        <v>59</v>
      </c>
      <c r="AH59" s="53">
        <f t="shared" si="1"/>
        <v>47</v>
      </c>
      <c r="AI59" s="1">
        <f t="shared" ca="1" si="2"/>
        <v>138</v>
      </c>
    </row>
    <row r="60" spans="2:35" ht="15.75">
      <c r="B60" s="4">
        <f t="shared" si="8"/>
        <v>48</v>
      </c>
      <c r="C60" s="4">
        <f ca="1">INDIRECT(ADDRESS($AI60,V$11))</f>
        <v>7</v>
      </c>
      <c r="D60" s="47">
        <f ca="1">INDIRECT(ADDRESS($AI60,W$11))</f>
        <v>0</v>
      </c>
      <c r="E60" s="48">
        <f ca="1">INDIRECT(ADDRESS($AI60,X$11))</f>
        <v>0</v>
      </c>
      <c r="F60" s="49">
        <f ca="1">INDIRECT(ADDRESS($AI60,Y$11))</f>
        <v>2</v>
      </c>
      <c r="G60" s="50">
        <f t="shared" ca="1" si="3"/>
        <v>2</v>
      </c>
      <c r="H60" s="47" t="str">
        <f t="shared" ca="1" si="0"/>
        <v>loss</v>
      </c>
      <c r="I60" s="47">
        <f t="shared" ca="1" si="0"/>
        <v>0</v>
      </c>
      <c r="K60" s="51">
        <f t="shared" ca="1" si="4"/>
        <v>-50</v>
      </c>
      <c r="L60" s="51">
        <f t="shared" ca="1" si="11"/>
        <v>-300</v>
      </c>
      <c r="M60" s="1" t="str">
        <f t="shared" ca="1" si="5"/>
        <v/>
      </c>
      <c r="N60" s="52"/>
      <c r="T60" s="1" t="str">
        <f t="shared" si="6"/>
        <v>3°TRANCE</v>
      </c>
      <c r="U60" s="1">
        <f t="shared" si="12"/>
        <v>7</v>
      </c>
      <c r="V60" s="1">
        <f t="shared" si="13"/>
        <v>3</v>
      </c>
      <c r="W60" s="1">
        <f t="shared" ca="1" si="16"/>
        <v>0</v>
      </c>
      <c r="X60" s="1">
        <f t="shared" ca="1" si="16"/>
        <v>0</v>
      </c>
      <c r="Y60" s="1">
        <f t="shared" ca="1" si="16"/>
        <v>2</v>
      </c>
      <c r="Z60" s="1" t="str">
        <f t="shared" ca="1" si="16"/>
        <v>loss</v>
      </c>
      <c r="AA60" s="1">
        <f t="shared" ca="1" si="16"/>
        <v>0</v>
      </c>
      <c r="AB60" s="1">
        <f t="shared" ca="1" si="9"/>
        <v>21</v>
      </c>
      <c r="AC60" s="1">
        <f t="shared" ca="1" si="10"/>
        <v>21</v>
      </c>
      <c r="AD60" s="1">
        <f t="shared" si="14"/>
        <v>60</v>
      </c>
      <c r="AH60" s="53">
        <f t="shared" si="1"/>
        <v>48</v>
      </c>
      <c r="AI60" s="1">
        <f t="shared" ca="1" si="2"/>
        <v>139</v>
      </c>
    </row>
    <row r="61" spans="2:35" ht="15.75">
      <c r="B61" s="4">
        <f t="shared" si="8"/>
        <v>49</v>
      </c>
      <c r="C61" s="4">
        <f ca="1">INDIRECT(ADDRESS($AI61,V$11))</f>
        <v>7</v>
      </c>
      <c r="D61" s="47">
        <f ca="1">INDIRECT(ADDRESS($AI61,W$11))</f>
        <v>0</v>
      </c>
      <c r="E61" s="48">
        <f ca="1">INDIRECT(ADDRESS($AI61,X$11))</f>
        <v>0</v>
      </c>
      <c r="F61" s="49">
        <f ca="1">INDIRECT(ADDRESS($AI61,Y$11))</f>
        <v>2</v>
      </c>
      <c r="G61" s="50">
        <f t="shared" ca="1" si="3"/>
        <v>2</v>
      </c>
      <c r="H61" s="47" t="str">
        <f t="shared" ca="1" si="0"/>
        <v>loss</v>
      </c>
      <c r="I61" s="47">
        <f t="shared" ca="1" si="0"/>
        <v>0</v>
      </c>
      <c r="K61" s="51">
        <f t="shared" ca="1" si="4"/>
        <v>-50</v>
      </c>
      <c r="L61" s="51">
        <f t="shared" ca="1" si="11"/>
        <v>-350</v>
      </c>
      <c r="M61" s="1">
        <f t="shared" ca="1" si="5"/>
        <v>-350</v>
      </c>
      <c r="N61" s="52"/>
      <c r="T61" s="1" t="str">
        <f t="shared" si="6"/>
        <v>3°TRANCE</v>
      </c>
      <c r="U61" s="1">
        <f t="shared" si="12"/>
        <v>8</v>
      </c>
      <c r="V61" s="1">
        <f t="shared" si="13"/>
        <v>3</v>
      </c>
      <c r="W61" s="1">
        <f t="shared" ca="1" si="16"/>
        <v>0</v>
      </c>
      <c r="X61" s="1">
        <f t="shared" ca="1" si="16"/>
        <v>0</v>
      </c>
      <c r="Y61" s="1">
        <f t="shared" ca="1" si="16"/>
        <v>0</v>
      </c>
      <c r="Z61" s="1">
        <f t="shared" ca="1" si="16"/>
        <v>0</v>
      </c>
      <c r="AA61" s="1">
        <f t="shared" ca="1" si="16"/>
        <v>0</v>
      </c>
      <c r="AB61" s="1">
        <f t="shared" ca="1" si="9"/>
        <v>21</v>
      </c>
      <c r="AC61" s="1" t="str">
        <f t="shared" ca="1" si="10"/>
        <v/>
      </c>
      <c r="AD61" s="1">
        <f t="shared" si="14"/>
        <v>61</v>
      </c>
      <c r="AH61" s="53">
        <f t="shared" si="1"/>
        <v>49</v>
      </c>
      <c r="AI61" s="1">
        <f t="shared" ca="1" si="2"/>
        <v>140</v>
      </c>
    </row>
    <row r="62" spans="2:35" ht="15.75">
      <c r="B62" s="4">
        <f t="shared" si="8"/>
        <v>50</v>
      </c>
      <c r="C62" s="4">
        <f ca="1">INDIRECT(ADDRESS($AI62,V$11))</f>
        <v>8</v>
      </c>
      <c r="D62" s="47">
        <f ca="1">INDIRECT(ADDRESS($AI62,W$11))</f>
        <v>0</v>
      </c>
      <c r="E62" s="48">
        <f ca="1">INDIRECT(ADDRESS($AI62,X$11))</f>
        <v>0</v>
      </c>
      <c r="F62" s="49">
        <f ca="1">INDIRECT(ADDRESS($AI62,Y$11))</f>
        <v>2</v>
      </c>
      <c r="G62" s="50">
        <f t="shared" ca="1" si="3"/>
        <v>2</v>
      </c>
      <c r="H62" s="47" t="str">
        <f t="shared" ca="1" si="0"/>
        <v>win</v>
      </c>
      <c r="I62" s="47">
        <f t="shared" ca="1" si="0"/>
        <v>0</v>
      </c>
      <c r="K62" s="51">
        <f t="shared" ca="1" si="4"/>
        <v>50</v>
      </c>
      <c r="L62" s="51">
        <f t="shared" ca="1" si="11"/>
        <v>-300</v>
      </c>
      <c r="M62" s="1" t="str">
        <f t="shared" ca="1" si="5"/>
        <v/>
      </c>
      <c r="N62" s="52"/>
      <c r="T62" s="1" t="str">
        <f t="shared" si="6"/>
        <v>3°TRANCE</v>
      </c>
      <c r="U62" s="1">
        <f t="shared" si="12"/>
        <v>9</v>
      </c>
      <c r="V62" s="1">
        <f t="shared" si="13"/>
        <v>3</v>
      </c>
      <c r="W62" s="1">
        <f t="shared" ca="1" si="16"/>
        <v>0</v>
      </c>
      <c r="X62" s="1">
        <f t="shared" ca="1" si="16"/>
        <v>0</v>
      </c>
      <c r="Y62" s="1">
        <f t="shared" ca="1" si="16"/>
        <v>0</v>
      </c>
      <c r="Z62" s="1">
        <f t="shared" ca="1" si="16"/>
        <v>0</v>
      </c>
      <c r="AA62" s="1">
        <f t="shared" ca="1" si="16"/>
        <v>0</v>
      </c>
      <c r="AB62" s="1">
        <f t="shared" ca="1" si="9"/>
        <v>21</v>
      </c>
      <c r="AC62" s="1" t="str">
        <f t="shared" ca="1" si="10"/>
        <v/>
      </c>
      <c r="AD62" s="1">
        <f t="shared" si="14"/>
        <v>62</v>
      </c>
      <c r="AH62" s="53">
        <f t="shared" si="1"/>
        <v>50</v>
      </c>
      <c r="AI62" s="1">
        <f t="shared" ca="1" si="2"/>
        <v>154</v>
      </c>
    </row>
    <row r="63" spans="2:35" ht="15.75">
      <c r="B63" s="4">
        <f t="shared" si="8"/>
        <v>51</v>
      </c>
      <c r="C63" s="4">
        <f ca="1">INDIRECT(ADDRESS($AI63,V$11))</f>
        <v>8</v>
      </c>
      <c r="D63" s="47">
        <f ca="1">INDIRECT(ADDRESS($AI63,W$11))</f>
        <v>0</v>
      </c>
      <c r="E63" s="48">
        <f ca="1">INDIRECT(ADDRESS($AI63,X$11))</f>
        <v>0</v>
      </c>
      <c r="F63" s="49">
        <f ca="1">INDIRECT(ADDRESS($AI63,Y$11))</f>
        <v>2</v>
      </c>
      <c r="G63" s="50">
        <f t="shared" ca="1" si="3"/>
        <v>2</v>
      </c>
      <c r="H63" s="47" t="str">
        <f t="shared" ca="1" si="0"/>
        <v>win</v>
      </c>
      <c r="I63" s="47">
        <f t="shared" ca="1" si="0"/>
        <v>0</v>
      </c>
      <c r="K63" s="51">
        <f t="shared" ca="1" si="4"/>
        <v>50</v>
      </c>
      <c r="L63" s="51">
        <f t="shared" ca="1" si="11"/>
        <v>-250</v>
      </c>
      <c r="M63" s="1" t="str">
        <f t="shared" ca="1" si="5"/>
        <v/>
      </c>
      <c r="N63" s="52"/>
      <c r="T63" s="1" t="str">
        <f t="shared" si="6"/>
        <v>3°TRANCE</v>
      </c>
      <c r="U63" s="1">
        <f t="shared" si="12"/>
        <v>10</v>
      </c>
      <c r="V63" s="1">
        <f t="shared" si="13"/>
        <v>3</v>
      </c>
      <c r="W63" s="1">
        <f t="shared" ca="1" si="16"/>
        <v>0</v>
      </c>
      <c r="X63" s="1">
        <f t="shared" ca="1" si="16"/>
        <v>0</v>
      </c>
      <c r="Y63" s="1">
        <f t="shared" ca="1" si="16"/>
        <v>0</v>
      </c>
      <c r="Z63" s="1">
        <f t="shared" ca="1" si="16"/>
        <v>0</v>
      </c>
      <c r="AA63" s="1">
        <f t="shared" ca="1" si="16"/>
        <v>0</v>
      </c>
      <c r="AB63" s="1">
        <f t="shared" ca="1" si="9"/>
        <v>21</v>
      </c>
      <c r="AC63" s="1" t="str">
        <f t="shared" ca="1" si="10"/>
        <v/>
      </c>
      <c r="AD63" s="1">
        <f t="shared" si="14"/>
        <v>63</v>
      </c>
      <c r="AH63" s="53">
        <f t="shared" si="1"/>
        <v>51</v>
      </c>
      <c r="AI63" s="1">
        <f t="shared" ca="1" si="2"/>
        <v>155</v>
      </c>
    </row>
    <row r="64" spans="2:35" ht="15.75">
      <c r="B64" s="4">
        <f t="shared" si="8"/>
        <v>52</v>
      </c>
      <c r="C64" s="4">
        <f ca="1">INDIRECT(ADDRESS($AI64,V$11))</f>
        <v>8</v>
      </c>
      <c r="D64" s="47">
        <f ca="1">INDIRECT(ADDRESS($AI64,W$11))</f>
        <v>0</v>
      </c>
      <c r="E64" s="48">
        <f ca="1">INDIRECT(ADDRESS($AI64,X$11))</f>
        <v>0</v>
      </c>
      <c r="F64" s="49">
        <f ca="1">INDIRECT(ADDRESS($AI64,Y$11))</f>
        <v>2</v>
      </c>
      <c r="G64" s="50">
        <f t="shared" ca="1" si="3"/>
        <v>2</v>
      </c>
      <c r="H64" s="47" t="str">
        <f t="shared" ca="1" si="0"/>
        <v>win</v>
      </c>
      <c r="I64" s="47">
        <f t="shared" ca="1" si="0"/>
        <v>0</v>
      </c>
      <c r="K64" s="51">
        <f t="shared" ca="1" si="4"/>
        <v>50</v>
      </c>
      <c r="L64" s="51">
        <f t="shared" ca="1" si="11"/>
        <v>-200</v>
      </c>
      <c r="M64" s="1" t="str">
        <f t="shared" ca="1" si="5"/>
        <v/>
      </c>
      <c r="N64" s="52"/>
      <c r="T64" s="1" t="str">
        <f t="shared" si="6"/>
        <v>3°TRANCE</v>
      </c>
      <c r="U64" s="1">
        <f t="shared" si="12"/>
        <v>11</v>
      </c>
      <c r="V64" s="1">
        <f t="shared" si="13"/>
        <v>3</v>
      </c>
      <c r="W64" s="1">
        <f t="shared" ca="1" si="16"/>
        <v>0</v>
      </c>
      <c r="X64" s="1">
        <f t="shared" ca="1" si="16"/>
        <v>0</v>
      </c>
      <c r="Y64" s="1">
        <f t="shared" ca="1" si="16"/>
        <v>0</v>
      </c>
      <c r="Z64" s="1">
        <f t="shared" ca="1" si="16"/>
        <v>0</v>
      </c>
      <c r="AA64" s="1">
        <f t="shared" ca="1" si="16"/>
        <v>0</v>
      </c>
      <c r="AB64" s="1">
        <f t="shared" ca="1" si="9"/>
        <v>21</v>
      </c>
      <c r="AC64" s="1" t="str">
        <f t="shared" ca="1" si="10"/>
        <v/>
      </c>
      <c r="AD64" s="1">
        <f t="shared" si="14"/>
        <v>64</v>
      </c>
      <c r="AH64" s="53">
        <f t="shared" si="1"/>
        <v>52</v>
      </c>
      <c r="AI64" s="1">
        <f t="shared" ca="1" si="2"/>
        <v>156</v>
      </c>
    </row>
    <row r="65" spans="2:35" ht="15.75">
      <c r="B65" s="4">
        <f t="shared" si="8"/>
        <v>53</v>
      </c>
      <c r="C65" s="4">
        <f ca="1">INDIRECT(ADDRESS($AI65,V$11))</f>
        <v>8</v>
      </c>
      <c r="D65" s="47">
        <f ca="1">INDIRECT(ADDRESS($AI65,W$11))</f>
        <v>0</v>
      </c>
      <c r="E65" s="48">
        <f ca="1">INDIRECT(ADDRESS($AI65,X$11))</f>
        <v>0</v>
      </c>
      <c r="F65" s="49">
        <f ca="1">INDIRECT(ADDRESS($AI65,Y$11))</f>
        <v>2</v>
      </c>
      <c r="G65" s="50">
        <f t="shared" ca="1" si="3"/>
        <v>2</v>
      </c>
      <c r="H65" s="47" t="str">
        <f t="shared" ca="1" si="0"/>
        <v>win</v>
      </c>
      <c r="I65" s="47">
        <f t="shared" ca="1" si="0"/>
        <v>0</v>
      </c>
      <c r="K65" s="51">
        <f t="shared" ca="1" si="4"/>
        <v>50</v>
      </c>
      <c r="L65" s="51">
        <f t="shared" ca="1" si="11"/>
        <v>-150</v>
      </c>
      <c r="M65" s="1" t="str">
        <f t="shared" ca="1" si="5"/>
        <v/>
      </c>
      <c r="N65" s="52"/>
      <c r="T65" s="1" t="str">
        <f t="shared" si="6"/>
        <v>3°TRANCE</v>
      </c>
      <c r="U65" s="1">
        <f t="shared" si="12"/>
        <v>12</v>
      </c>
      <c r="V65" s="1">
        <f t="shared" si="13"/>
        <v>3</v>
      </c>
      <c r="W65" s="1">
        <f t="shared" ca="1" si="16"/>
        <v>0</v>
      </c>
      <c r="X65" s="1">
        <f t="shared" ca="1" si="16"/>
        <v>0</v>
      </c>
      <c r="Y65" s="1">
        <f t="shared" ca="1" si="16"/>
        <v>0</v>
      </c>
      <c r="Z65" s="1">
        <f t="shared" ca="1" si="16"/>
        <v>0</v>
      </c>
      <c r="AA65" s="1">
        <f t="shared" ca="1" si="16"/>
        <v>0</v>
      </c>
      <c r="AB65" s="1">
        <f t="shared" ca="1" si="9"/>
        <v>21</v>
      </c>
      <c r="AC65" s="1" t="str">
        <f t="shared" ca="1" si="10"/>
        <v/>
      </c>
      <c r="AD65" s="1">
        <f t="shared" si="14"/>
        <v>65</v>
      </c>
      <c r="AH65" s="53">
        <f t="shared" si="1"/>
        <v>53</v>
      </c>
      <c r="AI65" s="1">
        <f t="shared" ca="1" si="2"/>
        <v>157</v>
      </c>
    </row>
    <row r="66" spans="2:35" ht="15.75">
      <c r="B66" s="4">
        <f t="shared" si="8"/>
        <v>54</v>
      </c>
      <c r="C66" s="4">
        <f ca="1">INDIRECT(ADDRESS($AI66,V$11))</f>
        <v>8</v>
      </c>
      <c r="D66" s="47">
        <f ca="1">INDIRECT(ADDRESS($AI66,W$11))</f>
        <v>0</v>
      </c>
      <c r="E66" s="48">
        <f ca="1">INDIRECT(ADDRESS($AI66,X$11))</f>
        <v>0</v>
      </c>
      <c r="F66" s="49">
        <f ca="1">INDIRECT(ADDRESS($AI66,Y$11))</f>
        <v>2</v>
      </c>
      <c r="G66" s="50">
        <f t="shared" ca="1" si="3"/>
        <v>2</v>
      </c>
      <c r="H66" s="47" t="str">
        <f t="shared" ca="1" si="0"/>
        <v>loss</v>
      </c>
      <c r="I66" s="47">
        <f t="shared" ca="1" si="0"/>
        <v>0</v>
      </c>
      <c r="K66" s="51">
        <f t="shared" ca="1" si="4"/>
        <v>-50</v>
      </c>
      <c r="L66" s="51">
        <f t="shared" ca="1" si="11"/>
        <v>-200</v>
      </c>
      <c r="M66" s="1" t="str">
        <f t="shared" ca="1" si="5"/>
        <v/>
      </c>
      <c r="N66" s="52"/>
      <c r="T66" s="1" t="str">
        <f t="shared" si="6"/>
        <v>3°TRANCE</v>
      </c>
      <c r="U66" s="1">
        <f t="shared" si="12"/>
        <v>13</v>
      </c>
      <c r="V66" s="1">
        <f t="shared" si="13"/>
        <v>3</v>
      </c>
      <c r="W66" s="1">
        <f t="shared" ca="1" si="16"/>
        <v>0</v>
      </c>
      <c r="X66" s="1">
        <f t="shared" ca="1" si="16"/>
        <v>0</v>
      </c>
      <c r="Y66" s="1">
        <f t="shared" ca="1" si="16"/>
        <v>0</v>
      </c>
      <c r="Z66" s="1">
        <f t="shared" ca="1" si="16"/>
        <v>0</v>
      </c>
      <c r="AA66" s="1">
        <f t="shared" ca="1" si="16"/>
        <v>0</v>
      </c>
      <c r="AB66" s="1">
        <f t="shared" ca="1" si="9"/>
        <v>21</v>
      </c>
      <c r="AC66" s="1" t="str">
        <f t="shared" ca="1" si="10"/>
        <v/>
      </c>
      <c r="AD66" s="1">
        <f t="shared" si="14"/>
        <v>66</v>
      </c>
      <c r="AH66" s="53">
        <f t="shared" si="1"/>
        <v>54</v>
      </c>
      <c r="AI66" s="1">
        <f t="shared" ca="1" si="2"/>
        <v>158</v>
      </c>
    </row>
    <row r="67" spans="2:35" ht="15.75">
      <c r="B67" s="4">
        <f t="shared" si="8"/>
        <v>55</v>
      </c>
      <c r="C67" s="4">
        <f ca="1">INDIRECT(ADDRESS($AI67,V$11))</f>
        <v>8</v>
      </c>
      <c r="D67" s="47">
        <f ca="1">INDIRECT(ADDRESS($AI67,W$11))</f>
        <v>0</v>
      </c>
      <c r="E67" s="48">
        <f ca="1">INDIRECT(ADDRESS($AI67,X$11))</f>
        <v>0</v>
      </c>
      <c r="F67" s="49">
        <f ca="1">INDIRECT(ADDRESS($AI67,Y$11))</f>
        <v>2</v>
      </c>
      <c r="G67" s="50">
        <f t="shared" ca="1" si="3"/>
        <v>2</v>
      </c>
      <c r="H67" s="47" t="str">
        <f t="shared" ca="1" si="0"/>
        <v>loss</v>
      </c>
      <c r="I67" s="47">
        <f t="shared" ca="1" si="0"/>
        <v>0</v>
      </c>
      <c r="K67" s="51">
        <f t="shared" ca="1" si="4"/>
        <v>-50</v>
      </c>
      <c r="L67" s="51">
        <f t="shared" ca="1" si="11"/>
        <v>-250</v>
      </c>
      <c r="M67" s="1" t="str">
        <f t="shared" ca="1" si="5"/>
        <v/>
      </c>
      <c r="N67" s="52"/>
      <c r="T67" s="1" t="str">
        <f t="shared" si="6"/>
        <v>3°TRANCE</v>
      </c>
      <c r="U67" s="1">
        <f t="shared" si="12"/>
        <v>14</v>
      </c>
      <c r="V67" s="1">
        <f t="shared" si="13"/>
        <v>3</v>
      </c>
      <c r="W67" s="1">
        <f t="shared" ca="1" si="16"/>
        <v>0</v>
      </c>
      <c r="X67" s="1">
        <f t="shared" ca="1" si="16"/>
        <v>0</v>
      </c>
      <c r="Y67" s="1">
        <f t="shared" ca="1" si="16"/>
        <v>0</v>
      </c>
      <c r="Z67" s="1">
        <f t="shared" ca="1" si="16"/>
        <v>0</v>
      </c>
      <c r="AA67" s="1">
        <f t="shared" ca="1" si="16"/>
        <v>0</v>
      </c>
      <c r="AB67" s="1">
        <f t="shared" ca="1" si="9"/>
        <v>21</v>
      </c>
      <c r="AC67" s="1" t="str">
        <f t="shared" ca="1" si="10"/>
        <v/>
      </c>
      <c r="AD67" s="1">
        <f t="shared" si="14"/>
        <v>67</v>
      </c>
      <c r="AH67" s="53">
        <f t="shared" si="1"/>
        <v>55</v>
      </c>
      <c r="AI67" s="1">
        <f t="shared" ca="1" si="2"/>
        <v>159</v>
      </c>
    </row>
    <row r="68" spans="2:35" ht="15.75">
      <c r="B68" s="4">
        <f t="shared" si="8"/>
        <v>56</v>
      </c>
      <c r="C68" s="4">
        <f ca="1">INDIRECT(ADDRESS($AI68,V$11))</f>
        <v>8</v>
      </c>
      <c r="D68" s="47">
        <f ca="1">INDIRECT(ADDRESS($AI68,W$11))</f>
        <v>0</v>
      </c>
      <c r="E68" s="48">
        <f ca="1">INDIRECT(ADDRESS($AI68,X$11))</f>
        <v>0</v>
      </c>
      <c r="F68" s="49">
        <f ca="1">INDIRECT(ADDRESS($AI68,Y$11))</f>
        <v>2</v>
      </c>
      <c r="G68" s="50">
        <f t="shared" ca="1" si="3"/>
        <v>2</v>
      </c>
      <c r="H68" s="47" t="str">
        <f t="shared" ca="1" si="0"/>
        <v>loss</v>
      </c>
      <c r="I68" s="47">
        <f t="shared" ca="1" si="0"/>
        <v>0</v>
      </c>
      <c r="K68" s="51">
        <f t="shared" ca="1" si="4"/>
        <v>-50</v>
      </c>
      <c r="L68" s="51">
        <f t="shared" ca="1" si="11"/>
        <v>-300</v>
      </c>
      <c r="M68" s="1">
        <f t="shared" ca="1" si="5"/>
        <v>-300</v>
      </c>
      <c r="N68" s="52"/>
      <c r="T68" s="1" t="str">
        <f t="shared" si="6"/>
        <v>3°TRANCE</v>
      </c>
      <c r="U68" s="1">
        <f t="shared" si="12"/>
        <v>15</v>
      </c>
      <c r="V68" s="1">
        <f t="shared" si="13"/>
        <v>3</v>
      </c>
      <c r="W68" s="1">
        <f t="shared" ca="1" si="16"/>
        <v>0</v>
      </c>
      <c r="X68" s="1">
        <f t="shared" ca="1" si="16"/>
        <v>0</v>
      </c>
      <c r="Y68" s="1">
        <f t="shared" ca="1" si="16"/>
        <v>0</v>
      </c>
      <c r="Z68" s="1">
        <f t="shared" ca="1" si="16"/>
        <v>0</v>
      </c>
      <c r="AA68" s="1">
        <f t="shared" ca="1" si="16"/>
        <v>0</v>
      </c>
      <c r="AB68" s="1">
        <f t="shared" ca="1" si="9"/>
        <v>21</v>
      </c>
      <c r="AC68" s="1" t="str">
        <f t="shared" ca="1" si="10"/>
        <v/>
      </c>
      <c r="AD68" s="1">
        <f t="shared" si="14"/>
        <v>68</v>
      </c>
      <c r="AH68" s="53">
        <f t="shared" si="1"/>
        <v>56</v>
      </c>
      <c r="AI68" s="1">
        <f t="shared" ca="1" si="2"/>
        <v>160</v>
      </c>
    </row>
    <row r="69" spans="2:35" ht="15.75">
      <c r="B69" s="4">
        <f t="shared" si="8"/>
        <v>57</v>
      </c>
      <c r="C69" s="4">
        <f ca="1">INDIRECT(ADDRESS($AI69,V$11))</f>
        <v>9</v>
      </c>
      <c r="D69" s="47">
        <f ca="1">INDIRECT(ADDRESS($AI69,W$11))</f>
        <v>0</v>
      </c>
      <c r="E69" s="48">
        <f ca="1">INDIRECT(ADDRESS($AI69,X$11))</f>
        <v>0</v>
      </c>
      <c r="F69" s="49">
        <f ca="1">INDIRECT(ADDRESS($AI69,Y$11))</f>
        <v>2</v>
      </c>
      <c r="G69" s="50">
        <f t="shared" ca="1" si="3"/>
        <v>2</v>
      </c>
      <c r="H69" s="47" t="str">
        <f t="shared" ca="1" si="0"/>
        <v>win</v>
      </c>
      <c r="I69" s="47">
        <f t="shared" ca="1" si="0"/>
        <v>0</v>
      </c>
      <c r="K69" s="51">
        <f t="shared" ca="1" si="4"/>
        <v>50</v>
      </c>
      <c r="L69" s="51">
        <f t="shared" ca="1" si="11"/>
        <v>-250</v>
      </c>
      <c r="M69" s="1" t="str">
        <f t="shared" ca="1" si="5"/>
        <v/>
      </c>
      <c r="N69" s="52"/>
      <c r="T69" s="1" t="str">
        <f t="shared" si="6"/>
        <v>3°TRANCE</v>
      </c>
      <c r="U69" s="1">
        <f t="shared" si="12"/>
        <v>16</v>
      </c>
      <c r="V69" s="1">
        <f t="shared" si="13"/>
        <v>3</v>
      </c>
      <c r="W69" s="1">
        <f t="shared" ca="1" si="16"/>
        <v>0</v>
      </c>
      <c r="X69" s="1">
        <f t="shared" ca="1" si="16"/>
        <v>0</v>
      </c>
      <c r="Y69" s="1">
        <f t="shared" ca="1" si="16"/>
        <v>0</v>
      </c>
      <c r="Z69" s="1">
        <f t="shared" ca="1" si="16"/>
        <v>0</v>
      </c>
      <c r="AA69" s="1">
        <f t="shared" ca="1" si="16"/>
        <v>0</v>
      </c>
      <c r="AB69" s="1">
        <f t="shared" ca="1" si="9"/>
        <v>21</v>
      </c>
      <c r="AC69" s="1" t="str">
        <f t="shared" ca="1" si="10"/>
        <v/>
      </c>
      <c r="AD69" s="1">
        <f t="shared" si="14"/>
        <v>69</v>
      </c>
      <c r="AH69" s="53">
        <f t="shared" si="1"/>
        <v>57</v>
      </c>
      <c r="AI69" s="1">
        <f t="shared" ca="1" si="2"/>
        <v>174</v>
      </c>
    </row>
    <row r="70" spans="2:35" ht="15.75">
      <c r="B70" s="4">
        <f t="shared" si="8"/>
        <v>58</v>
      </c>
      <c r="C70" s="4">
        <f ca="1">INDIRECT(ADDRESS($AI70,V$11))</f>
        <v>9</v>
      </c>
      <c r="D70" s="47">
        <f ca="1">INDIRECT(ADDRESS($AI70,W$11))</f>
        <v>0</v>
      </c>
      <c r="E70" s="48">
        <f ca="1">INDIRECT(ADDRESS($AI70,X$11))</f>
        <v>0</v>
      </c>
      <c r="F70" s="49">
        <f ca="1">INDIRECT(ADDRESS($AI70,Y$11))</f>
        <v>2</v>
      </c>
      <c r="G70" s="50">
        <f t="shared" ca="1" si="3"/>
        <v>2</v>
      </c>
      <c r="H70" s="47" t="str">
        <f t="shared" ca="1" si="0"/>
        <v>win</v>
      </c>
      <c r="I70" s="47">
        <f t="shared" ca="1" si="0"/>
        <v>0</v>
      </c>
      <c r="K70" s="51">
        <f t="shared" ca="1" si="4"/>
        <v>50</v>
      </c>
      <c r="L70" s="51">
        <f t="shared" ca="1" si="11"/>
        <v>-200</v>
      </c>
      <c r="M70" s="1" t="str">
        <f t="shared" ca="1" si="5"/>
        <v/>
      </c>
      <c r="N70" s="52"/>
      <c r="T70" s="1" t="str">
        <f t="shared" si="6"/>
        <v>3°TRANCE</v>
      </c>
      <c r="U70" s="1">
        <f t="shared" si="12"/>
        <v>17</v>
      </c>
      <c r="V70" s="1">
        <f t="shared" si="13"/>
        <v>3</v>
      </c>
      <c r="W70" s="1">
        <f t="shared" ca="1" si="16"/>
        <v>0</v>
      </c>
      <c r="X70" s="1">
        <f t="shared" ca="1" si="16"/>
        <v>0</v>
      </c>
      <c r="Y70" s="1">
        <f t="shared" ca="1" si="16"/>
        <v>0</v>
      </c>
      <c r="Z70" s="1">
        <f t="shared" ca="1" si="16"/>
        <v>0</v>
      </c>
      <c r="AA70" s="1">
        <f t="shared" ca="1" si="16"/>
        <v>0</v>
      </c>
      <c r="AB70" s="1">
        <f t="shared" ca="1" si="9"/>
        <v>21</v>
      </c>
      <c r="AC70" s="1" t="str">
        <f t="shared" ca="1" si="10"/>
        <v/>
      </c>
      <c r="AD70" s="1">
        <f t="shared" si="14"/>
        <v>70</v>
      </c>
      <c r="AH70" s="53">
        <f t="shared" si="1"/>
        <v>58</v>
      </c>
      <c r="AI70" s="1">
        <f t="shared" ca="1" si="2"/>
        <v>175</v>
      </c>
    </row>
    <row r="71" spans="2:35" ht="15.75">
      <c r="B71" s="4">
        <f t="shared" si="8"/>
        <v>59</v>
      </c>
      <c r="C71" s="4">
        <f ca="1">INDIRECT(ADDRESS($AI71,V$11))</f>
        <v>9</v>
      </c>
      <c r="D71" s="47">
        <f ca="1">INDIRECT(ADDRESS($AI71,W$11))</f>
        <v>0</v>
      </c>
      <c r="E71" s="48">
        <f ca="1">INDIRECT(ADDRESS($AI71,X$11))</f>
        <v>0</v>
      </c>
      <c r="F71" s="49">
        <f ca="1">INDIRECT(ADDRESS($AI71,Y$11))</f>
        <v>2</v>
      </c>
      <c r="G71" s="50">
        <f t="shared" ca="1" si="3"/>
        <v>2</v>
      </c>
      <c r="H71" s="47" t="str">
        <f t="shared" ca="1" si="0"/>
        <v>win</v>
      </c>
      <c r="I71" s="47">
        <f t="shared" ca="1" si="0"/>
        <v>0</v>
      </c>
      <c r="K71" s="51">
        <f t="shared" ca="1" si="4"/>
        <v>50</v>
      </c>
      <c r="L71" s="51">
        <f t="shared" ca="1" si="11"/>
        <v>-150</v>
      </c>
      <c r="M71" s="1" t="str">
        <f t="shared" ca="1" si="5"/>
        <v/>
      </c>
      <c r="N71" s="52"/>
      <c r="T71" s="1" t="str">
        <f t="shared" si="6"/>
        <v>3°TRANCE</v>
      </c>
      <c r="U71" s="1">
        <f t="shared" si="12"/>
        <v>18</v>
      </c>
      <c r="V71" s="1">
        <f t="shared" si="13"/>
        <v>3</v>
      </c>
      <c r="W71" s="1">
        <f t="shared" ca="1" si="16"/>
        <v>0</v>
      </c>
      <c r="X71" s="1">
        <f t="shared" ca="1" si="16"/>
        <v>0</v>
      </c>
      <c r="Y71" s="1">
        <f t="shared" ca="1" si="16"/>
        <v>0</v>
      </c>
      <c r="Z71" s="1">
        <f t="shared" ca="1" si="16"/>
        <v>0</v>
      </c>
      <c r="AA71" s="1">
        <f t="shared" ca="1" si="16"/>
        <v>0</v>
      </c>
      <c r="AB71" s="1">
        <f t="shared" ca="1" si="9"/>
        <v>21</v>
      </c>
      <c r="AC71" s="1" t="str">
        <f t="shared" ca="1" si="10"/>
        <v/>
      </c>
      <c r="AD71" s="1">
        <f t="shared" si="14"/>
        <v>71</v>
      </c>
      <c r="AH71" s="53">
        <f t="shared" si="1"/>
        <v>59</v>
      </c>
      <c r="AI71" s="1">
        <f t="shared" ca="1" si="2"/>
        <v>176</v>
      </c>
    </row>
    <row r="72" spans="2:35" ht="15.75">
      <c r="B72" s="4">
        <f t="shared" si="8"/>
        <v>60</v>
      </c>
      <c r="C72" s="4">
        <f ca="1">INDIRECT(ADDRESS($AI72,V$11))</f>
        <v>9</v>
      </c>
      <c r="D72" s="47">
        <f ca="1">INDIRECT(ADDRESS($AI72,W$11))</f>
        <v>0</v>
      </c>
      <c r="E72" s="48">
        <f ca="1">INDIRECT(ADDRESS($AI72,X$11))</f>
        <v>0</v>
      </c>
      <c r="F72" s="49">
        <f ca="1">INDIRECT(ADDRESS($AI72,Y$11))</f>
        <v>2</v>
      </c>
      <c r="G72" s="50">
        <f t="shared" ca="1" si="3"/>
        <v>2</v>
      </c>
      <c r="H72" s="47" t="str">
        <f t="shared" ca="1" si="0"/>
        <v>win</v>
      </c>
      <c r="I72" s="47">
        <f t="shared" ca="1" si="0"/>
        <v>0</v>
      </c>
      <c r="K72" s="51">
        <f t="shared" ca="1" si="4"/>
        <v>50</v>
      </c>
      <c r="L72" s="51">
        <f t="shared" ca="1" si="11"/>
        <v>-100</v>
      </c>
      <c r="M72" s="1" t="str">
        <f t="shared" ca="1" si="5"/>
        <v/>
      </c>
      <c r="N72" s="52"/>
      <c r="T72" s="1" t="str">
        <f t="shared" si="6"/>
        <v>3°TRANCE</v>
      </c>
      <c r="U72" s="1">
        <f t="shared" si="12"/>
        <v>19</v>
      </c>
      <c r="V72" s="1">
        <f t="shared" si="13"/>
        <v>3</v>
      </c>
      <c r="W72" s="1">
        <f t="shared" ca="1" si="16"/>
        <v>0</v>
      </c>
      <c r="X72" s="1">
        <f t="shared" ca="1" si="16"/>
        <v>0</v>
      </c>
      <c r="Y72" s="1">
        <f t="shared" ca="1" si="16"/>
        <v>0</v>
      </c>
      <c r="Z72" s="1">
        <f t="shared" ca="1" si="16"/>
        <v>0</v>
      </c>
      <c r="AA72" s="1">
        <f t="shared" ca="1" si="16"/>
        <v>0</v>
      </c>
      <c r="AB72" s="1">
        <f t="shared" ca="1" si="9"/>
        <v>21</v>
      </c>
      <c r="AC72" s="1" t="str">
        <f t="shared" ca="1" si="10"/>
        <v/>
      </c>
      <c r="AD72" s="1">
        <f t="shared" si="14"/>
        <v>72</v>
      </c>
      <c r="AH72" s="53">
        <f t="shared" si="1"/>
        <v>60</v>
      </c>
      <c r="AI72" s="1">
        <f t="shared" ca="1" si="2"/>
        <v>177</v>
      </c>
    </row>
    <row r="73" spans="2:35" ht="15.75">
      <c r="B73" s="4">
        <f t="shared" si="8"/>
        <v>61</v>
      </c>
      <c r="C73" s="4">
        <f ca="1">INDIRECT(ADDRESS($AI73,V$11))</f>
        <v>9</v>
      </c>
      <c r="D73" s="47">
        <f ca="1">INDIRECT(ADDRESS($AI73,W$11))</f>
        <v>0</v>
      </c>
      <c r="E73" s="48">
        <f ca="1">INDIRECT(ADDRESS($AI73,X$11))</f>
        <v>0</v>
      </c>
      <c r="F73" s="49">
        <f ca="1">INDIRECT(ADDRESS($AI73,Y$11))</f>
        <v>2</v>
      </c>
      <c r="G73" s="50">
        <f t="shared" ca="1" si="3"/>
        <v>2</v>
      </c>
      <c r="H73" s="47" t="str">
        <f t="shared" ca="1" si="0"/>
        <v>loss</v>
      </c>
      <c r="I73" s="47">
        <f t="shared" ca="1" si="0"/>
        <v>0</v>
      </c>
      <c r="K73" s="51">
        <f t="shared" ca="1" si="4"/>
        <v>-50</v>
      </c>
      <c r="L73" s="51">
        <f t="shared" ca="1" si="11"/>
        <v>-150</v>
      </c>
      <c r="M73" s="1" t="str">
        <f t="shared" ca="1" si="5"/>
        <v/>
      </c>
      <c r="N73" s="52"/>
      <c r="T73" s="1" t="str">
        <f t="shared" si="6"/>
        <v>3°TRANCE</v>
      </c>
      <c r="U73" s="1">
        <f t="shared" si="12"/>
        <v>20</v>
      </c>
      <c r="V73" s="1">
        <f t="shared" si="13"/>
        <v>3</v>
      </c>
      <c r="W73" s="1">
        <f t="shared" ca="1" si="16"/>
        <v>0</v>
      </c>
      <c r="X73" s="1">
        <f t="shared" ca="1" si="16"/>
        <v>0</v>
      </c>
      <c r="Y73" s="1">
        <f t="shared" ca="1" si="16"/>
        <v>0</v>
      </c>
      <c r="Z73" s="1">
        <f t="shared" ca="1" si="16"/>
        <v>0</v>
      </c>
      <c r="AA73" s="1">
        <f t="shared" ca="1" si="16"/>
        <v>0</v>
      </c>
      <c r="AB73" s="1">
        <f t="shared" ca="1" si="9"/>
        <v>21</v>
      </c>
      <c r="AC73" s="1" t="str">
        <f t="shared" ca="1" si="10"/>
        <v/>
      </c>
      <c r="AD73" s="1">
        <f t="shared" si="14"/>
        <v>73</v>
      </c>
      <c r="AH73" s="53">
        <f t="shared" si="1"/>
        <v>61</v>
      </c>
      <c r="AI73" s="1">
        <f t="shared" ca="1" si="2"/>
        <v>178</v>
      </c>
    </row>
    <row r="74" spans="2:35" ht="15.75">
      <c r="B74" s="4">
        <f t="shared" si="8"/>
        <v>62</v>
      </c>
      <c r="C74" s="4">
        <f ca="1">INDIRECT(ADDRESS($AI74,V$11))</f>
        <v>9</v>
      </c>
      <c r="D74" s="47">
        <f ca="1">INDIRECT(ADDRESS($AI74,W$11))</f>
        <v>0</v>
      </c>
      <c r="E74" s="48">
        <f ca="1">INDIRECT(ADDRESS($AI74,X$11))</f>
        <v>0</v>
      </c>
      <c r="F74" s="49">
        <f ca="1">INDIRECT(ADDRESS($AI74,Y$11))</f>
        <v>2</v>
      </c>
      <c r="G74" s="50">
        <f t="shared" ca="1" si="3"/>
        <v>2</v>
      </c>
      <c r="H74" s="47" t="str">
        <f t="shared" ca="1" si="0"/>
        <v>loss</v>
      </c>
      <c r="I74" s="47">
        <f t="shared" ca="1" si="0"/>
        <v>0</v>
      </c>
      <c r="K74" s="51">
        <f t="shared" ca="1" si="4"/>
        <v>-50</v>
      </c>
      <c r="L74" s="51">
        <f t="shared" ca="1" si="11"/>
        <v>-200</v>
      </c>
      <c r="M74" s="1" t="str">
        <f t="shared" ca="1" si="5"/>
        <v/>
      </c>
      <c r="N74" s="52"/>
      <c r="T74" s="1" t="str">
        <f t="shared" si="6"/>
        <v>4°TRANCE</v>
      </c>
      <c r="U74" s="1">
        <f t="shared" si="12"/>
        <v>1</v>
      </c>
      <c r="V74" s="1">
        <f t="shared" si="13"/>
        <v>4</v>
      </c>
      <c r="W74" s="1">
        <f t="shared" ref="W74:AA93" ca="1" si="17">INDIRECT(ADDRESS($W$5+$U74-1,W$4,,,$T74))</f>
        <v>0</v>
      </c>
      <c r="X74" s="1">
        <f t="shared" ca="1" si="17"/>
        <v>0</v>
      </c>
      <c r="Y74" s="1">
        <f t="shared" ca="1" si="17"/>
        <v>2</v>
      </c>
      <c r="Z74" s="1" t="str">
        <f t="shared" ca="1" si="17"/>
        <v>win</v>
      </c>
      <c r="AA74" s="1">
        <f t="shared" ca="1" si="17"/>
        <v>0</v>
      </c>
      <c r="AB74" s="1">
        <f t="shared" ca="1" si="9"/>
        <v>22</v>
      </c>
      <c r="AC74" s="1">
        <f t="shared" ca="1" si="10"/>
        <v>22</v>
      </c>
      <c r="AD74" s="1">
        <f t="shared" si="14"/>
        <v>74</v>
      </c>
      <c r="AH74" s="53">
        <f t="shared" si="1"/>
        <v>62</v>
      </c>
      <c r="AI74" s="1">
        <f t="shared" ca="1" si="2"/>
        <v>179</v>
      </c>
    </row>
    <row r="75" spans="2:35" ht="15.75">
      <c r="B75" s="4">
        <f t="shared" si="8"/>
        <v>63</v>
      </c>
      <c r="C75" s="4">
        <f ca="1">INDIRECT(ADDRESS($AI75,V$11))</f>
        <v>9</v>
      </c>
      <c r="D75" s="47">
        <f ca="1">INDIRECT(ADDRESS($AI75,W$11))</f>
        <v>0</v>
      </c>
      <c r="E75" s="48">
        <f ca="1">INDIRECT(ADDRESS($AI75,X$11))</f>
        <v>0</v>
      </c>
      <c r="F75" s="49">
        <f ca="1">INDIRECT(ADDRESS($AI75,Y$11))</f>
        <v>2</v>
      </c>
      <c r="G75" s="50">
        <f t="shared" ca="1" si="3"/>
        <v>2</v>
      </c>
      <c r="H75" s="47" t="str">
        <f t="shared" ca="1" si="0"/>
        <v>loss</v>
      </c>
      <c r="I75" s="47">
        <f t="shared" ca="1" si="0"/>
        <v>0</v>
      </c>
      <c r="K75" s="51">
        <f t="shared" ca="1" si="4"/>
        <v>-50</v>
      </c>
      <c r="L75" s="51">
        <f t="shared" ca="1" si="11"/>
        <v>-250</v>
      </c>
      <c r="M75" s="1">
        <f t="shared" ca="1" si="5"/>
        <v>-250</v>
      </c>
      <c r="N75" s="52"/>
      <c r="T75" s="1" t="str">
        <f t="shared" si="6"/>
        <v>4°TRANCE</v>
      </c>
      <c r="U75" s="1">
        <f t="shared" si="12"/>
        <v>2</v>
      </c>
      <c r="V75" s="1">
        <f t="shared" si="13"/>
        <v>4</v>
      </c>
      <c r="W75" s="1">
        <f t="shared" ca="1" si="17"/>
        <v>0</v>
      </c>
      <c r="X75" s="1">
        <f t="shared" ca="1" si="17"/>
        <v>0</v>
      </c>
      <c r="Y75" s="1">
        <f t="shared" ca="1" si="17"/>
        <v>2</v>
      </c>
      <c r="Z75" s="1" t="str">
        <f t="shared" ca="1" si="17"/>
        <v>win</v>
      </c>
      <c r="AA75" s="1">
        <f t="shared" ca="1" si="17"/>
        <v>0</v>
      </c>
      <c r="AB75" s="1">
        <f t="shared" ca="1" si="9"/>
        <v>23</v>
      </c>
      <c r="AC75" s="1">
        <f t="shared" ca="1" si="10"/>
        <v>23</v>
      </c>
      <c r="AD75" s="1">
        <f t="shared" si="14"/>
        <v>75</v>
      </c>
      <c r="AH75" s="53">
        <f t="shared" si="1"/>
        <v>63</v>
      </c>
      <c r="AI75" s="1">
        <f t="shared" ca="1" si="2"/>
        <v>180</v>
      </c>
    </row>
    <row r="76" spans="2:35" ht="15.75">
      <c r="B76" s="4">
        <f t="shared" si="8"/>
        <v>64</v>
      </c>
      <c r="C76" s="4">
        <f ca="1">INDIRECT(ADDRESS($AI76,V$11))</f>
        <v>10</v>
      </c>
      <c r="D76" s="47">
        <f ca="1">INDIRECT(ADDRESS($AI76,W$11))</f>
        <v>0</v>
      </c>
      <c r="E76" s="48">
        <f ca="1">INDIRECT(ADDRESS($AI76,X$11))</f>
        <v>0</v>
      </c>
      <c r="F76" s="49">
        <f ca="1">INDIRECT(ADDRESS($AI76,Y$11))</f>
        <v>2</v>
      </c>
      <c r="G76" s="50">
        <f t="shared" ca="1" si="3"/>
        <v>2</v>
      </c>
      <c r="H76" s="47" t="str">
        <f t="shared" ca="1" si="0"/>
        <v>win</v>
      </c>
      <c r="I76" s="47">
        <f t="shared" ca="1" si="0"/>
        <v>0</v>
      </c>
      <c r="K76" s="51">
        <f t="shared" ca="1" si="4"/>
        <v>50</v>
      </c>
      <c r="L76" s="51">
        <f t="shared" ca="1" si="11"/>
        <v>-200</v>
      </c>
      <c r="M76" s="1" t="str">
        <f t="shared" ca="1" si="5"/>
        <v/>
      </c>
      <c r="N76" s="52"/>
      <c r="T76" s="1" t="str">
        <f t="shared" si="6"/>
        <v>4°TRANCE</v>
      </c>
      <c r="U76" s="1">
        <f t="shared" si="12"/>
        <v>3</v>
      </c>
      <c r="V76" s="1">
        <f t="shared" si="13"/>
        <v>4</v>
      </c>
      <c r="W76" s="1">
        <f t="shared" ca="1" si="17"/>
        <v>0</v>
      </c>
      <c r="X76" s="1">
        <f t="shared" ca="1" si="17"/>
        <v>0</v>
      </c>
      <c r="Y76" s="1">
        <f t="shared" ca="1" si="17"/>
        <v>2</v>
      </c>
      <c r="Z76" s="1" t="str">
        <f t="shared" ca="1" si="17"/>
        <v>win</v>
      </c>
      <c r="AA76" s="1">
        <f t="shared" ca="1" si="17"/>
        <v>0</v>
      </c>
      <c r="AB76" s="1">
        <f t="shared" ca="1" si="9"/>
        <v>24</v>
      </c>
      <c r="AC76" s="1">
        <f t="shared" ca="1" si="10"/>
        <v>24</v>
      </c>
      <c r="AD76" s="1">
        <f t="shared" si="14"/>
        <v>76</v>
      </c>
      <c r="AH76" s="53">
        <f t="shared" si="1"/>
        <v>64</v>
      </c>
      <c r="AI76" s="1">
        <f t="shared" ca="1" si="2"/>
        <v>194</v>
      </c>
    </row>
    <row r="77" spans="2:35" ht="15.75">
      <c r="B77" s="4">
        <f t="shared" si="8"/>
        <v>65</v>
      </c>
      <c r="C77" s="4">
        <f ca="1">INDIRECT(ADDRESS($AI77,V$11))</f>
        <v>10</v>
      </c>
      <c r="D77" s="47">
        <f ca="1">INDIRECT(ADDRESS($AI77,W$11))</f>
        <v>0</v>
      </c>
      <c r="E77" s="48">
        <f ca="1">INDIRECT(ADDRESS($AI77,X$11))</f>
        <v>0</v>
      </c>
      <c r="F77" s="49">
        <f ca="1">INDIRECT(ADDRESS($AI77,Y$11))</f>
        <v>2</v>
      </c>
      <c r="G77" s="50">
        <f t="shared" ca="1" si="3"/>
        <v>2</v>
      </c>
      <c r="H77" s="47" t="str">
        <f t="shared" ref="H77:I140" ca="1" si="18">INDIRECT(ADDRESS($AI77,Z$11))</f>
        <v>win</v>
      </c>
      <c r="I77" s="47">
        <f t="shared" ca="1" si="18"/>
        <v>0</v>
      </c>
      <c r="K77" s="51">
        <f t="shared" ca="1" si="4"/>
        <v>50</v>
      </c>
      <c r="L77" s="51">
        <f t="shared" ca="1" si="11"/>
        <v>-150</v>
      </c>
      <c r="M77" s="1" t="str">
        <f t="shared" ca="1" si="5"/>
        <v/>
      </c>
      <c r="N77" s="52"/>
      <c r="T77" s="1" t="str">
        <f t="shared" si="6"/>
        <v>4°TRANCE</v>
      </c>
      <c r="U77" s="1">
        <f t="shared" si="12"/>
        <v>4</v>
      </c>
      <c r="V77" s="1">
        <f t="shared" si="13"/>
        <v>4</v>
      </c>
      <c r="W77" s="1">
        <f t="shared" ca="1" si="17"/>
        <v>0</v>
      </c>
      <c r="X77" s="1">
        <f t="shared" ca="1" si="17"/>
        <v>0</v>
      </c>
      <c r="Y77" s="1">
        <f t="shared" ca="1" si="17"/>
        <v>2</v>
      </c>
      <c r="Z77" s="1" t="str">
        <f t="shared" ca="1" si="17"/>
        <v>win</v>
      </c>
      <c r="AA77" s="1">
        <f t="shared" ca="1" si="17"/>
        <v>0</v>
      </c>
      <c r="AB77" s="1">
        <f t="shared" ca="1" si="9"/>
        <v>25</v>
      </c>
      <c r="AC77" s="1">
        <f t="shared" ca="1" si="10"/>
        <v>25</v>
      </c>
      <c r="AD77" s="1">
        <f t="shared" si="14"/>
        <v>77</v>
      </c>
      <c r="AH77" s="53">
        <f t="shared" ref="AH77:AH140" si="19">B77</f>
        <v>65</v>
      </c>
      <c r="AI77" s="1">
        <f t="shared" ref="AI77:AI140" ca="1" si="20">IFERROR(VLOOKUP(B77,AC77:AD276,2,FALSE),ROW(U$13))</f>
        <v>195</v>
      </c>
    </row>
    <row r="78" spans="2:35" ht="15.75">
      <c r="B78" s="4">
        <f t="shared" si="8"/>
        <v>66</v>
      </c>
      <c r="C78" s="4">
        <f ca="1">INDIRECT(ADDRESS($AI78,V$11))</f>
        <v>10</v>
      </c>
      <c r="D78" s="47">
        <f ca="1">INDIRECT(ADDRESS($AI78,W$11))</f>
        <v>0</v>
      </c>
      <c r="E78" s="48">
        <f ca="1">INDIRECT(ADDRESS($AI78,X$11))</f>
        <v>0</v>
      </c>
      <c r="F78" s="49">
        <f ca="1">INDIRECT(ADDRESS($AI78,Y$11))</f>
        <v>2</v>
      </c>
      <c r="G78" s="50">
        <f t="shared" ref="G78:G141" ca="1" si="21">F78/(F78-1)</f>
        <v>2</v>
      </c>
      <c r="H78" s="47" t="str">
        <f t="shared" ca="1" si="18"/>
        <v>win</v>
      </c>
      <c r="I78" s="47">
        <f t="shared" ca="1" si="18"/>
        <v>0</v>
      </c>
      <c r="K78" s="51">
        <f t="shared" ref="K78:K141" ca="1" si="22">IFERROR(IF(H78="WIN",+(100/G78),-(100/F78)),"")</f>
        <v>50</v>
      </c>
      <c r="L78" s="51">
        <f t="shared" ca="1" si="11"/>
        <v>-100</v>
      </c>
      <c r="M78" s="1" t="str">
        <f t="shared" ref="M78:M141" ca="1" si="23">IF(C78&lt;&gt;C79,L78,"")</f>
        <v/>
      </c>
      <c r="N78" s="52"/>
      <c r="T78" s="1" t="str">
        <f t="shared" ref="T78:T141" si="24">CONCATENATE(V78,"°TRANCE")</f>
        <v>4°TRANCE</v>
      </c>
      <c r="U78" s="1">
        <f t="shared" si="12"/>
        <v>5</v>
      </c>
      <c r="V78" s="1">
        <f t="shared" si="13"/>
        <v>4</v>
      </c>
      <c r="W78" s="1">
        <f t="shared" ca="1" si="17"/>
        <v>0</v>
      </c>
      <c r="X78" s="1">
        <f t="shared" ca="1" si="17"/>
        <v>0</v>
      </c>
      <c r="Y78" s="1">
        <f t="shared" ca="1" si="17"/>
        <v>2</v>
      </c>
      <c r="Z78" s="1" t="str">
        <f t="shared" ca="1" si="17"/>
        <v>loss</v>
      </c>
      <c r="AA78" s="1">
        <f t="shared" ca="1" si="17"/>
        <v>0</v>
      </c>
      <c r="AB78" s="1">
        <f t="shared" ca="1" si="9"/>
        <v>26</v>
      </c>
      <c r="AC78" s="1">
        <f t="shared" ca="1" si="10"/>
        <v>26</v>
      </c>
      <c r="AD78" s="1">
        <f t="shared" si="14"/>
        <v>78</v>
      </c>
      <c r="AH78" s="53">
        <f t="shared" si="19"/>
        <v>66</v>
      </c>
      <c r="AI78" s="1">
        <f t="shared" ca="1" si="20"/>
        <v>196</v>
      </c>
    </row>
    <row r="79" spans="2:35" ht="15.75">
      <c r="B79" s="4">
        <f t="shared" ref="B79:B142" si="25">B78+1</f>
        <v>67</v>
      </c>
      <c r="C79" s="4">
        <f ca="1">INDIRECT(ADDRESS($AI79,V$11))</f>
        <v>10</v>
      </c>
      <c r="D79" s="47">
        <f ca="1">INDIRECT(ADDRESS($AI79,W$11))</f>
        <v>0</v>
      </c>
      <c r="E79" s="48">
        <f ca="1">INDIRECT(ADDRESS($AI79,X$11))</f>
        <v>0</v>
      </c>
      <c r="F79" s="49">
        <f ca="1">INDIRECT(ADDRESS($AI79,Y$11))</f>
        <v>2</v>
      </c>
      <c r="G79" s="50">
        <f t="shared" ca="1" si="21"/>
        <v>2</v>
      </c>
      <c r="H79" s="47" t="str">
        <f t="shared" ca="1" si="18"/>
        <v>win</v>
      </c>
      <c r="I79" s="47">
        <f t="shared" ca="1" si="18"/>
        <v>0</v>
      </c>
      <c r="K79" s="51">
        <f t="shared" ca="1" si="22"/>
        <v>50</v>
      </c>
      <c r="L79" s="51">
        <f t="shared" ca="1" si="11"/>
        <v>-50</v>
      </c>
      <c r="M79" s="1" t="str">
        <f t="shared" ca="1" si="23"/>
        <v/>
      </c>
      <c r="N79" s="52"/>
      <c r="T79" s="1" t="str">
        <f t="shared" si="24"/>
        <v>4°TRANCE</v>
      </c>
      <c r="U79" s="1">
        <f t="shared" si="12"/>
        <v>6</v>
      </c>
      <c r="V79" s="1">
        <f t="shared" si="13"/>
        <v>4</v>
      </c>
      <c r="W79" s="1">
        <f t="shared" ca="1" si="17"/>
        <v>0</v>
      </c>
      <c r="X79" s="1">
        <f t="shared" ca="1" si="17"/>
        <v>0</v>
      </c>
      <c r="Y79" s="1">
        <f t="shared" ca="1" si="17"/>
        <v>2</v>
      </c>
      <c r="Z79" s="1" t="str">
        <f t="shared" ca="1" si="17"/>
        <v>loss</v>
      </c>
      <c r="AA79" s="1">
        <f t="shared" ca="1" si="17"/>
        <v>0</v>
      </c>
      <c r="AB79" s="1">
        <f t="shared" ref="AB79:AB142" ca="1" si="26">IF(Y79=0,AB78,AB78+1)</f>
        <v>27</v>
      </c>
      <c r="AC79" s="1">
        <f t="shared" ref="AC79:AC142" ca="1" si="27">IF(AB79&lt;&gt;AB78,AB79,"")</f>
        <v>27</v>
      </c>
      <c r="AD79" s="1">
        <f t="shared" si="14"/>
        <v>79</v>
      </c>
      <c r="AH79" s="53">
        <f t="shared" si="19"/>
        <v>67</v>
      </c>
      <c r="AI79" s="1">
        <f t="shared" ca="1" si="20"/>
        <v>197</v>
      </c>
    </row>
    <row r="80" spans="2:35" ht="15.75">
      <c r="B80" s="4">
        <f t="shared" si="25"/>
        <v>68</v>
      </c>
      <c r="C80" s="4">
        <f ca="1">INDIRECT(ADDRESS($AI80,V$11))</f>
        <v>10</v>
      </c>
      <c r="D80" s="47">
        <f ca="1">INDIRECT(ADDRESS($AI80,W$11))</f>
        <v>0</v>
      </c>
      <c r="E80" s="48">
        <f ca="1">INDIRECT(ADDRESS($AI80,X$11))</f>
        <v>0</v>
      </c>
      <c r="F80" s="49">
        <f ca="1">INDIRECT(ADDRESS($AI80,Y$11))</f>
        <v>2</v>
      </c>
      <c r="G80" s="50">
        <f t="shared" ca="1" si="21"/>
        <v>2</v>
      </c>
      <c r="H80" s="47" t="str">
        <f t="shared" ca="1" si="18"/>
        <v>win</v>
      </c>
      <c r="I80" s="47">
        <f t="shared" ca="1" si="18"/>
        <v>0</v>
      </c>
      <c r="K80" s="51">
        <f t="shared" ca="1" si="22"/>
        <v>50</v>
      </c>
      <c r="L80" s="51">
        <f t="shared" ref="L80:L143" ca="1" si="28">IFERROR(L79+K80,0)</f>
        <v>0</v>
      </c>
      <c r="M80" s="1" t="str">
        <f t="shared" ca="1" si="23"/>
        <v/>
      </c>
      <c r="N80" s="52"/>
      <c r="T80" s="1" t="str">
        <f t="shared" si="24"/>
        <v>4°TRANCE</v>
      </c>
      <c r="U80" s="1">
        <f t="shared" ref="U80:U143" si="29">IF(U79=20,1,U79+1)</f>
        <v>7</v>
      </c>
      <c r="V80" s="1">
        <f t="shared" ref="V80:V143" si="30">IF(U79=20,V79+1,V79)</f>
        <v>4</v>
      </c>
      <c r="W80" s="1">
        <f t="shared" ca="1" si="17"/>
        <v>0</v>
      </c>
      <c r="X80" s="1">
        <f t="shared" ca="1" si="17"/>
        <v>0</v>
      </c>
      <c r="Y80" s="1">
        <f t="shared" ca="1" si="17"/>
        <v>2</v>
      </c>
      <c r="Z80" s="1" t="str">
        <f t="shared" ca="1" si="17"/>
        <v>loss</v>
      </c>
      <c r="AA80" s="1">
        <f t="shared" ca="1" si="17"/>
        <v>0</v>
      </c>
      <c r="AB80" s="1">
        <f t="shared" ca="1" si="26"/>
        <v>28</v>
      </c>
      <c r="AC80" s="1">
        <f t="shared" ca="1" si="27"/>
        <v>28</v>
      </c>
      <c r="AD80" s="1">
        <f t="shared" ref="AD80:AD143" si="31">AD79+1</f>
        <v>80</v>
      </c>
      <c r="AH80" s="53">
        <f t="shared" si="19"/>
        <v>68</v>
      </c>
      <c r="AI80" s="1">
        <f t="shared" ca="1" si="20"/>
        <v>198</v>
      </c>
    </row>
    <row r="81" spans="2:35" ht="15.75">
      <c r="B81" s="4">
        <f t="shared" si="25"/>
        <v>69</v>
      </c>
      <c r="C81" s="4">
        <f ca="1">INDIRECT(ADDRESS($AI81,V$11))</f>
        <v>10</v>
      </c>
      <c r="D81" s="47">
        <f ca="1">INDIRECT(ADDRESS($AI81,W$11))</f>
        <v>0</v>
      </c>
      <c r="E81" s="48">
        <f ca="1">INDIRECT(ADDRESS($AI81,X$11))</f>
        <v>0</v>
      </c>
      <c r="F81" s="49">
        <f ca="1">INDIRECT(ADDRESS($AI81,Y$11))</f>
        <v>2</v>
      </c>
      <c r="G81" s="50">
        <f t="shared" ca="1" si="21"/>
        <v>2</v>
      </c>
      <c r="H81" s="47" t="str">
        <f t="shared" ca="1" si="18"/>
        <v>win</v>
      </c>
      <c r="I81" s="47">
        <f t="shared" ca="1" si="18"/>
        <v>0</v>
      </c>
      <c r="K81" s="51">
        <f t="shared" ca="1" si="22"/>
        <v>50</v>
      </c>
      <c r="L81" s="51">
        <f t="shared" ca="1" si="28"/>
        <v>50</v>
      </c>
      <c r="M81" s="1" t="str">
        <f t="shared" ca="1" si="23"/>
        <v/>
      </c>
      <c r="N81" s="52"/>
      <c r="T81" s="1" t="str">
        <f t="shared" si="24"/>
        <v>4°TRANCE</v>
      </c>
      <c r="U81" s="1">
        <f t="shared" si="29"/>
        <v>8</v>
      </c>
      <c r="V81" s="1">
        <f t="shared" si="30"/>
        <v>4</v>
      </c>
      <c r="W81" s="1">
        <f t="shared" ca="1" si="17"/>
        <v>0</v>
      </c>
      <c r="X81" s="1">
        <f t="shared" ca="1" si="17"/>
        <v>0</v>
      </c>
      <c r="Y81" s="1">
        <f t="shared" ca="1" si="17"/>
        <v>0</v>
      </c>
      <c r="Z81" s="1">
        <f t="shared" ca="1" si="17"/>
        <v>0</v>
      </c>
      <c r="AA81" s="1">
        <f t="shared" ca="1" si="17"/>
        <v>0</v>
      </c>
      <c r="AB81" s="1">
        <f t="shared" ca="1" si="26"/>
        <v>28</v>
      </c>
      <c r="AC81" s="1" t="str">
        <f t="shared" ca="1" si="27"/>
        <v/>
      </c>
      <c r="AD81" s="1">
        <f t="shared" si="31"/>
        <v>81</v>
      </c>
      <c r="AH81" s="53">
        <f t="shared" si="19"/>
        <v>69</v>
      </c>
      <c r="AI81" s="1">
        <f t="shared" ca="1" si="20"/>
        <v>199</v>
      </c>
    </row>
    <row r="82" spans="2:35" ht="15.75">
      <c r="B82" s="4">
        <f t="shared" si="25"/>
        <v>70</v>
      </c>
      <c r="C82" s="4">
        <f ca="1">INDIRECT(ADDRESS($AI82,V$11))</f>
        <v>10</v>
      </c>
      <c r="D82" s="47">
        <f ca="1">INDIRECT(ADDRESS($AI82,W$11))</f>
        <v>0</v>
      </c>
      <c r="E82" s="48">
        <f ca="1">INDIRECT(ADDRESS($AI82,X$11))</f>
        <v>0</v>
      </c>
      <c r="F82" s="49">
        <f ca="1">INDIRECT(ADDRESS($AI82,Y$11))</f>
        <v>2</v>
      </c>
      <c r="G82" s="50">
        <f t="shared" ca="1" si="21"/>
        <v>2</v>
      </c>
      <c r="H82" s="47" t="str">
        <f t="shared" ca="1" si="18"/>
        <v>loss</v>
      </c>
      <c r="I82" s="47">
        <f t="shared" ca="1" si="18"/>
        <v>0</v>
      </c>
      <c r="K82" s="51">
        <f t="shared" ca="1" si="22"/>
        <v>-50</v>
      </c>
      <c r="L82" s="51">
        <f t="shared" ca="1" si="28"/>
        <v>0</v>
      </c>
      <c r="M82" s="1">
        <f t="shared" ca="1" si="23"/>
        <v>0</v>
      </c>
      <c r="N82" s="52"/>
      <c r="T82" s="1" t="str">
        <f t="shared" si="24"/>
        <v>4°TRANCE</v>
      </c>
      <c r="U82" s="1">
        <f t="shared" si="29"/>
        <v>9</v>
      </c>
      <c r="V82" s="1">
        <f t="shared" si="30"/>
        <v>4</v>
      </c>
      <c r="W82" s="1">
        <f t="shared" ca="1" si="17"/>
        <v>0</v>
      </c>
      <c r="X82" s="1">
        <f t="shared" ca="1" si="17"/>
        <v>0</v>
      </c>
      <c r="Y82" s="1">
        <f t="shared" ca="1" si="17"/>
        <v>0</v>
      </c>
      <c r="Z82" s="1">
        <f t="shared" ca="1" si="17"/>
        <v>0</v>
      </c>
      <c r="AA82" s="1">
        <f t="shared" ca="1" si="17"/>
        <v>0</v>
      </c>
      <c r="AB82" s="1">
        <f t="shared" ca="1" si="26"/>
        <v>28</v>
      </c>
      <c r="AC82" s="1" t="str">
        <f t="shared" ca="1" si="27"/>
        <v/>
      </c>
      <c r="AD82" s="1">
        <f t="shared" si="31"/>
        <v>82</v>
      </c>
      <c r="AH82" s="53">
        <f t="shared" si="19"/>
        <v>70</v>
      </c>
      <c r="AI82" s="1">
        <f t="shared" ca="1" si="20"/>
        <v>200</v>
      </c>
    </row>
    <row r="83" spans="2:35" ht="15.75">
      <c r="B83" s="4">
        <f t="shared" si="25"/>
        <v>71</v>
      </c>
      <c r="C83" s="4">
        <f ca="1">INDIRECT(ADDRESS($AI83,V$11))</f>
        <v>0</v>
      </c>
      <c r="D83" s="47">
        <f ca="1">INDIRECT(ADDRESS($AI83,W$11))</f>
        <v>0</v>
      </c>
      <c r="E83" s="48">
        <f ca="1">INDIRECT(ADDRESS($AI83,X$11))</f>
        <v>0</v>
      </c>
      <c r="F83" s="49">
        <f ca="1">INDIRECT(ADDRESS($AI83,Y$11))</f>
        <v>0</v>
      </c>
      <c r="G83" s="50">
        <f t="shared" ca="1" si="21"/>
        <v>0</v>
      </c>
      <c r="H83" s="47">
        <f t="shared" ca="1" si="18"/>
        <v>0</v>
      </c>
      <c r="I83" s="47">
        <f t="shared" ca="1" si="18"/>
        <v>0</v>
      </c>
      <c r="K83" s="51" t="str">
        <f t="shared" ca="1" si="22"/>
        <v/>
      </c>
      <c r="L83" s="51">
        <f t="shared" ca="1" si="28"/>
        <v>0</v>
      </c>
      <c r="M83" s="1" t="str">
        <f t="shared" ca="1" si="23"/>
        <v/>
      </c>
      <c r="N83" s="52"/>
      <c r="T83" s="1" t="str">
        <f t="shared" si="24"/>
        <v>4°TRANCE</v>
      </c>
      <c r="U83" s="1">
        <f t="shared" si="29"/>
        <v>10</v>
      </c>
      <c r="V83" s="1">
        <f t="shared" si="30"/>
        <v>4</v>
      </c>
      <c r="W83" s="1">
        <f t="shared" ca="1" si="17"/>
        <v>0</v>
      </c>
      <c r="X83" s="1">
        <f t="shared" ca="1" si="17"/>
        <v>0</v>
      </c>
      <c r="Y83" s="1">
        <f t="shared" ca="1" si="17"/>
        <v>0</v>
      </c>
      <c r="Z83" s="1">
        <f t="shared" ca="1" si="17"/>
        <v>0</v>
      </c>
      <c r="AA83" s="1">
        <f t="shared" ca="1" si="17"/>
        <v>0</v>
      </c>
      <c r="AB83" s="1">
        <f t="shared" ca="1" si="26"/>
        <v>28</v>
      </c>
      <c r="AC83" s="1" t="str">
        <f t="shared" ca="1" si="27"/>
        <v/>
      </c>
      <c r="AD83" s="1">
        <f t="shared" si="31"/>
        <v>83</v>
      </c>
      <c r="AH83" s="53">
        <f t="shared" si="19"/>
        <v>71</v>
      </c>
      <c r="AI83" s="1">
        <f t="shared" ca="1" si="20"/>
        <v>13</v>
      </c>
    </row>
    <row r="84" spans="2:35" ht="15.75">
      <c r="B84" s="4">
        <f t="shared" si="25"/>
        <v>72</v>
      </c>
      <c r="C84" s="4">
        <f ca="1">INDIRECT(ADDRESS($AI84,V$11))</f>
        <v>0</v>
      </c>
      <c r="D84" s="47">
        <f ca="1">INDIRECT(ADDRESS($AI84,W$11))</f>
        <v>0</v>
      </c>
      <c r="E84" s="48">
        <f ca="1">INDIRECT(ADDRESS($AI84,X$11))</f>
        <v>0</v>
      </c>
      <c r="F84" s="49">
        <f ca="1">INDIRECT(ADDRESS($AI84,Y$11))</f>
        <v>0</v>
      </c>
      <c r="G84" s="50">
        <f t="shared" ca="1" si="21"/>
        <v>0</v>
      </c>
      <c r="H84" s="47">
        <f t="shared" ca="1" si="18"/>
        <v>0</v>
      </c>
      <c r="I84" s="47">
        <f t="shared" ca="1" si="18"/>
        <v>0</v>
      </c>
      <c r="K84" s="51" t="str">
        <f t="shared" ca="1" si="22"/>
        <v/>
      </c>
      <c r="L84" s="51">
        <f t="shared" ca="1" si="28"/>
        <v>0</v>
      </c>
      <c r="M84" s="1" t="str">
        <f t="shared" ca="1" si="23"/>
        <v/>
      </c>
      <c r="N84" s="52"/>
      <c r="T84" s="1" t="str">
        <f t="shared" si="24"/>
        <v>4°TRANCE</v>
      </c>
      <c r="U84" s="1">
        <f t="shared" si="29"/>
        <v>11</v>
      </c>
      <c r="V84" s="1">
        <f t="shared" si="30"/>
        <v>4</v>
      </c>
      <c r="W84" s="1">
        <f t="shared" ca="1" si="17"/>
        <v>0</v>
      </c>
      <c r="X84" s="1">
        <f t="shared" ca="1" si="17"/>
        <v>0</v>
      </c>
      <c r="Y84" s="1">
        <f t="shared" ca="1" si="17"/>
        <v>0</v>
      </c>
      <c r="Z84" s="1">
        <f t="shared" ca="1" si="17"/>
        <v>0</v>
      </c>
      <c r="AA84" s="1">
        <f t="shared" ca="1" si="17"/>
        <v>0</v>
      </c>
      <c r="AB84" s="1">
        <f t="shared" ca="1" si="26"/>
        <v>28</v>
      </c>
      <c r="AC84" s="1" t="str">
        <f t="shared" ca="1" si="27"/>
        <v/>
      </c>
      <c r="AD84" s="1">
        <f t="shared" si="31"/>
        <v>84</v>
      </c>
      <c r="AH84" s="53">
        <f t="shared" si="19"/>
        <v>72</v>
      </c>
      <c r="AI84" s="1">
        <f t="shared" ca="1" si="20"/>
        <v>13</v>
      </c>
    </row>
    <row r="85" spans="2:35" ht="15.75">
      <c r="B85" s="4">
        <f t="shared" si="25"/>
        <v>73</v>
      </c>
      <c r="C85" s="4">
        <f ca="1">INDIRECT(ADDRESS($AI85,V$11))</f>
        <v>0</v>
      </c>
      <c r="D85" s="47">
        <f ca="1">INDIRECT(ADDRESS($AI85,W$11))</f>
        <v>0</v>
      </c>
      <c r="E85" s="48">
        <f ca="1">INDIRECT(ADDRESS($AI85,X$11))</f>
        <v>0</v>
      </c>
      <c r="F85" s="49">
        <f ca="1">INDIRECT(ADDRESS($AI85,Y$11))</f>
        <v>0</v>
      </c>
      <c r="G85" s="50">
        <f t="shared" ca="1" si="21"/>
        <v>0</v>
      </c>
      <c r="H85" s="47">
        <f t="shared" ca="1" si="18"/>
        <v>0</v>
      </c>
      <c r="I85" s="47">
        <f t="shared" ca="1" si="18"/>
        <v>0</v>
      </c>
      <c r="K85" s="51" t="str">
        <f t="shared" ca="1" si="22"/>
        <v/>
      </c>
      <c r="L85" s="51">
        <f t="shared" ca="1" si="28"/>
        <v>0</v>
      </c>
      <c r="M85" s="1" t="str">
        <f t="shared" ca="1" si="23"/>
        <v/>
      </c>
      <c r="N85" s="52"/>
      <c r="T85" s="1" t="str">
        <f t="shared" si="24"/>
        <v>4°TRANCE</v>
      </c>
      <c r="U85" s="1">
        <f t="shared" si="29"/>
        <v>12</v>
      </c>
      <c r="V85" s="1">
        <f t="shared" si="30"/>
        <v>4</v>
      </c>
      <c r="W85" s="1">
        <f t="shared" ca="1" si="17"/>
        <v>0</v>
      </c>
      <c r="X85" s="1">
        <f t="shared" ca="1" si="17"/>
        <v>0</v>
      </c>
      <c r="Y85" s="1">
        <f t="shared" ca="1" si="17"/>
        <v>0</v>
      </c>
      <c r="Z85" s="1">
        <f t="shared" ca="1" si="17"/>
        <v>0</v>
      </c>
      <c r="AA85" s="1">
        <f t="shared" ca="1" si="17"/>
        <v>0</v>
      </c>
      <c r="AB85" s="1">
        <f t="shared" ca="1" si="26"/>
        <v>28</v>
      </c>
      <c r="AC85" s="1" t="str">
        <f t="shared" ca="1" si="27"/>
        <v/>
      </c>
      <c r="AD85" s="1">
        <f t="shared" si="31"/>
        <v>85</v>
      </c>
      <c r="AH85" s="53">
        <f t="shared" si="19"/>
        <v>73</v>
      </c>
      <c r="AI85" s="1">
        <f t="shared" ca="1" si="20"/>
        <v>13</v>
      </c>
    </row>
    <row r="86" spans="2:35" ht="15.75">
      <c r="B86" s="4">
        <f t="shared" si="25"/>
        <v>74</v>
      </c>
      <c r="C86" s="4">
        <f ca="1">INDIRECT(ADDRESS($AI86,V$11))</f>
        <v>0</v>
      </c>
      <c r="D86" s="47">
        <f ca="1">INDIRECT(ADDRESS($AI86,W$11))</f>
        <v>0</v>
      </c>
      <c r="E86" s="48">
        <f ca="1">INDIRECT(ADDRESS($AI86,X$11))</f>
        <v>0</v>
      </c>
      <c r="F86" s="49">
        <f ca="1">INDIRECT(ADDRESS($AI86,Y$11))</f>
        <v>0</v>
      </c>
      <c r="G86" s="50">
        <f t="shared" ca="1" si="21"/>
        <v>0</v>
      </c>
      <c r="H86" s="47">
        <f t="shared" ca="1" si="18"/>
        <v>0</v>
      </c>
      <c r="I86" s="47">
        <f t="shared" ca="1" si="18"/>
        <v>0</v>
      </c>
      <c r="K86" s="51" t="str">
        <f t="shared" ca="1" si="22"/>
        <v/>
      </c>
      <c r="L86" s="51">
        <f t="shared" ca="1" si="28"/>
        <v>0</v>
      </c>
      <c r="M86" s="1" t="str">
        <f t="shared" ca="1" si="23"/>
        <v/>
      </c>
      <c r="N86" s="52"/>
      <c r="T86" s="1" t="str">
        <f t="shared" si="24"/>
        <v>4°TRANCE</v>
      </c>
      <c r="U86" s="1">
        <f t="shared" si="29"/>
        <v>13</v>
      </c>
      <c r="V86" s="1">
        <f t="shared" si="30"/>
        <v>4</v>
      </c>
      <c r="W86" s="1">
        <f t="shared" ca="1" si="17"/>
        <v>0</v>
      </c>
      <c r="X86" s="1">
        <f t="shared" ca="1" si="17"/>
        <v>0</v>
      </c>
      <c r="Y86" s="1">
        <f t="shared" ca="1" si="17"/>
        <v>0</v>
      </c>
      <c r="Z86" s="1">
        <f t="shared" ca="1" si="17"/>
        <v>0</v>
      </c>
      <c r="AA86" s="1">
        <f t="shared" ca="1" si="17"/>
        <v>0</v>
      </c>
      <c r="AB86" s="1">
        <f t="shared" ca="1" si="26"/>
        <v>28</v>
      </c>
      <c r="AC86" s="1" t="str">
        <f t="shared" ca="1" si="27"/>
        <v/>
      </c>
      <c r="AD86" s="1">
        <f t="shared" si="31"/>
        <v>86</v>
      </c>
      <c r="AH86" s="53">
        <f t="shared" si="19"/>
        <v>74</v>
      </c>
      <c r="AI86" s="1">
        <f t="shared" ca="1" si="20"/>
        <v>13</v>
      </c>
    </row>
    <row r="87" spans="2:35" ht="15.75">
      <c r="B87" s="4">
        <f t="shared" si="25"/>
        <v>75</v>
      </c>
      <c r="C87" s="4">
        <f ca="1">INDIRECT(ADDRESS($AI87,V$11))</f>
        <v>0</v>
      </c>
      <c r="D87" s="47">
        <f ca="1">INDIRECT(ADDRESS($AI87,W$11))</f>
        <v>0</v>
      </c>
      <c r="E87" s="48">
        <f ca="1">INDIRECT(ADDRESS($AI87,X$11))</f>
        <v>0</v>
      </c>
      <c r="F87" s="49">
        <f ca="1">INDIRECT(ADDRESS($AI87,Y$11))</f>
        <v>0</v>
      </c>
      <c r="G87" s="50">
        <f t="shared" ca="1" si="21"/>
        <v>0</v>
      </c>
      <c r="H87" s="47">
        <f t="shared" ca="1" si="18"/>
        <v>0</v>
      </c>
      <c r="I87" s="47">
        <f t="shared" ca="1" si="18"/>
        <v>0</v>
      </c>
      <c r="K87" s="51" t="str">
        <f t="shared" ca="1" si="22"/>
        <v/>
      </c>
      <c r="L87" s="51">
        <f t="shared" ca="1" si="28"/>
        <v>0</v>
      </c>
      <c r="M87" s="1" t="str">
        <f t="shared" ca="1" si="23"/>
        <v/>
      </c>
      <c r="N87" s="52"/>
      <c r="T87" s="1" t="str">
        <f t="shared" si="24"/>
        <v>4°TRANCE</v>
      </c>
      <c r="U87" s="1">
        <f t="shared" si="29"/>
        <v>14</v>
      </c>
      <c r="V87" s="1">
        <f t="shared" si="30"/>
        <v>4</v>
      </c>
      <c r="W87" s="1">
        <f t="shared" ca="1" si="17"/>
        <v>0</v>
      </c>
      <c r="X87" s="1">
        <f t="shared" ca="1" si="17"/>
        <v>0</v>
      </c>
      <c r="Y87" s="1">
        <f t="shared" ca="1" si="17"/>
        <v>0</v>
      </c>
      <c r="Z87" s="1">
        <f t="shared" ca="1" si="17"/>
        <v>0</v>
      </c>
      <c r="AA87" s="1">
        <f t="shared" ca="1" si="17"/>
        <v>0</v>
      </c>
      <c r="AB87" s="1">
        <f t="shared" ca="1" si="26"/>
        <v>28</v>
      </c>
      <c r="AC87" s="1" t="str">
        <f t="shared" ca="1" si="27"/>
        <v/>
      </c>
      <c r="AD87" s="1">
        <f t="shared" si="31"/>
        <v>87</v>
      </c>
      <c r="AH87" s="53">
        <f t="shared" si="19"/>
        <v>75</v>
      </c>
      <c r="AI87" s="1">
        <f t="shared" ca="1" si="20"/>
        <v>13</v>
      </c>
    </row>
    <row r="88" spans="2:35" ht="15.75">
      <c r="B88" s="4">
        <f t="shared" si="25"/>
        <v>76</v>
      </c>
      <c r="C88" s="4">
        <f ca="1">INDIRECT(ADDRESS($AI88,V$11))</f>
        <v>0</v>
      </c>
      <c r="D88" s="47">
        <f ca="1">INDIRECT(ADDRESS($AI88,W$11))</f>
        <v>0</v>
      </c>
      <c r="E88" s="48">
        <f ca="1">INDIRECT(ADDRESS($AI88,X$11))</f>
        <v>0</v>
      </c>
      <c r="F88" s="49">
        <f ca="1">INDIRECT(ADDRESS($AI88,Y$11))</f>
        <v>0</v>
      </c>
      <c r="G88" s="50">
        <f t="shared" ca="1" si="21"/>
        <v>0</v>
      </c>
      <c r="H88" s="47">
        <f t="shared" ca="1" si="18"/>
        <v>0</v>
      </c>
      <c r="I88" s="47">
        <f t="shared" ca="1" si="18"/>
        <v>0</v>
      </c>
      <c r="K88" s="51" t="str">
        <f t="shared" ca="1" si="22"/>
        <v/>
      </c>
      <c r="L88" s="51">
        <f t="shared" ca="1" si="28"/>
        <v>0</v>
      </c>
      <c r="M88" s="1" t="str">
        <f t="shared" ca="1" si="23"/>
        <v/>
      </c>
      <c r="N88" s="52"/>
      <c r="T88" s="1" t="str">
        <f t="shared" si="24"/>
        <v>4°TRANCE</v>
      </c>
      <c r="U88" s="1">
        <f t="shared" si="29"/>
        <v>15</v>
      </c>
      <c r="V88" s="1">
        <f t="shared" si="30"/>
        <v>4</v>
      </c>
      <c r="W88" s="1">
        <f t="shared" ca="1" si="17"/>
        <v>0</v>
      </c>
      <c r="X88" s="1">
        <f t="shared" ca="1" si="17"/>
        <v>0</v>
      </c>
      <c r="Y88" s="1">
        <f t="shared" ca="1" si="17"/>
        <v>0</v>
      </c>
      <c r="Z88" s="1">
        <f t="shared" ca="1" si="17"/>
        <v>0</v>
      </c>
      <c r="AA88" s="1">
        <f t="shared" ca="1" si="17"/>
        <v>0</v>
      </c>
      <c r="AB88" s="1">
        <f t="shared" ca="1" si="26"/>
        <v>28</v>
      </c>
      <c r="AC88" s="1" t="str">
        <f t="shared" ca="1" si="27"/>
        <v/>
      </c>
      <c r="AD88" s="1">
        <f t="shared" si="31"/>
        <v>88</v>
      </c>
      <c r="AH88" s="53">
        <f t="shared" si="19"/>
        <v>76</v>
      </c>
      <c r="AI88" s="1">
        <f t="shared" ca="1" si="20"/>
        <v>13</v>
      </c>
    </row>
    <row r="89" spans="2:35" ht="15.75">
      <c r="B89" s="4">
        <f t="shared" si="25"/>
        <v>77</v>
      </c>
      <c r="C89" s="4">
        <f ca="1">INDIRECT(ADDRESS($AI89,V$11))</f>
        <v>0</v>
      </c>
      <c r="D89" s="47">
        <f ca="1">INDIRECT(ADDRESS($AI89,W$11))</f>
        <v>0</v>
      </c>
      <c r="E89" s="48">
        <f ca="1">INDIRECT(ADDRESS($AI89,X$11))</f>
        <v>0</v>
      </c>
      <c r="F89" s="49">
        <f ca="1">INDIRECT(ADDRESS($AI89,Y$11))</f>
        <v>0</v>
      </c>
      <c r="G89" s="50">
        <f t="shared" ca="1" si="21"/>
        <v>0</v>
      </c>
      <c r="H89" s="47">
        <f t="shared" ca="1" si="18"/>
        <v>0</v>
      </c>
      <c r="I89" s="47">
        <f t="shared" ca="1" si="18"/>
        <v>0</v>
      </c>
      <c r="K89" s="51" t="str">
        <f t="shared" ca="1" si="22"/>
        <v/>
      </c>
      <c r="L89" s="51">
        <f t="shared" ca="1" si="28"/>
        <v>0</v>
      </c>
      <c r="M89" s="1" t="str">
        <f t="shared" ca="1" si="23"/>
        <v/>
      </c>
      <c r="N89" s="52"/>
      <c r="T89" s="1" t="str">
        <f t="shared" si="24"/>
        <v>4°TRANCE</v>
      </c>
      <c r="U89" s="1">
        <f t="shared" si="29"/>
        <v>16</v>
      </c>
      <c r="V89" s="1">
        <f t="shared" si="30"/>
        <v>4</v>
      </c>
      <c r="W89" s="1">
        <f t="shared" ca="1" si="17"/>
        <v>0</v>
      </c>
      <c r="X89" s="1">
        <f t="shared" ca="1" si="17"/>
        <v>0</v>
      </c>
      <c r="Y89" s="1">
        <f t="shared" ca="1" si="17"/>
        <v>0</v>
      </c>
      <c r="Z89" s="1">
        <f t="shared" ca="1" si="17"/>
        <v>0</v>
      </c>
      <c r="AA89" s="1">
        <f t="shared" ca="1" si="17"/>
        <v>0</v>
      </c>
      <c r="AB89" s="1">
        <f t="shared" ca="1" si="26"/>
        <v>28</v>
      </c>
      <c r="AC89" s="1" t="str">
        <f t="shared" ca="1" si="27"/>
        <v/>
      </c>
      <c r="AD89" s="1">
        <f t="shared" si="31"/>
        <v>89</v>
      </c>
      <c r="AH89" s="53">
        <f t="shared" si="19"/>
        <v>77</v>
      </c>
      <c r="AI89" s="1">
        <f t="shared" ca="1" si="20"/>
        <v>13</v>
      </c>
    </row>
    <row r="90" spans="2:35" ht="15.75">
      <c r="B90" s="4">
        <f t="shared" si="25"/>
        <v>78</v>
      </c>
      <c r="C90" s="4">
        <f ca="1">INDIRECT(ADDRESS($AI90,V$11))</f>
        <v>0</v>
      </c>
      <c r="D90" s="47">
        <f ca="1">INDIRECT(ADDRESS($AI90,W$11))</f>
        <v>0</v>
      </c>
      <c r="E90" s="48">
        <f ca="1">INDIRECT(ADDRESS($AI90,X$11))</f>
        <v>0</v>
      </c>
      <c r="F90" s="49">
        <f ca="1">INDIRECT(ADDRESS($AI90,Y$11))</f>
        <v>0</v>
      </c>
      <c r="G90" s="50">
        <f t="shared" ca="1" si="21"/>
        <v>0</v>
      </c>
      <c r="H90" s="47">
        <f t="shared" ca="1" si="18"/>
        <v>0</v>
      </c>
      <c r="I90" s="47">
        <f t="shared" ca="1" si="18"/>
        <v>0</v>
      </c>
      <c r="K90" s="51" t="str">
        <f t="shared" ca="1" si="22"/>
        <v/>
      </c>
      <c r="L90" s="51">
        <f t="shared" ca="1" si="28"/>
        <v>0</v>
      </c>
      <c r="M90" s="1" t="str">
        <f t="shared" ca="1" si="23"/>
        <v/>
      </c>
      <c r="N90" s="52"/>
      <c r="T90" s="1" t="str">
        <f t="shared" si="24"/>
        <v>4°TRANCE</v>
      </c>
      <c r="U90" s="1">
        <f t="shared" si="29"/>
        <v>17</v>
      </c>
      <c r="V90" s="1">
        <f t="shared" si="30"/>
        <v>4</v>
      </c>
      <c r="W90" s="1">
        <f t="shared" ca="1" si="17"/>
        <v>0</v>
      </c>
      <c r="X90" s="1">
        <f t="shared" ca="1" si="17"/>
        <v>0</v>
      </c>
      <c r="Y90" s="1">
        <f t="shared" ca="1" si="17"/>
        <v>0</v>
      </c>
      <c r="Z90" s="1">
        <f t="shared" ca="1" si="17"/>
        <v>0</v>
      </c>
      <c r="AA90" s="1">
        <f t="shared" ca="1" si="17"/>
        <v>0</v>
      </c>
      <c r="AB90" s="1">
        <f t="shared" ca="1" si="26"/>
        <v>28</v>
      </c>
      <c r="AC90" s="1" t="str">
        <f t="shared" ca="1" si="27"/>
        <v/>
      </c>
      <c r="AD90" s="1">
        <f t="shared" si="31"/>
        <v>90</v>
      </c>
      <c r="AH90" s="53">
        <f t="shared" si="19"/>
        <v>78</v>
      </c>
      <c r="AI90" s="1">
        <f t="shared" ca="1" si="20"/>
        <v>13</v>
      </c>
    </row>
    <row r="91" spans="2:35" ht="15.75">
      <c r="B91" s="4">
        <f t="shared" si="25"/>
        <v>79</v>
      </c>
      <c r="C91" s="4">
        <f ca="1">INDIRECT(ADDRESS($AI91,V$11))</f>
        <v>0</v>
      </c>
      <c r="D91" s="47">
        <f ca="1">INDIRECT(ADDRESS($AI91,W$11))</f>
        <v>0</v>
      </c>
      <c r="E91" s="48">
        <f ca="1">INDIRECT(ADDRESS($AI91,X$11))</f>
        <v>0</v>
      </c>
      <c r="F91" s="49">
        <f ca="1">INDIRECT(ADDRESS($AI91,Y$11))</f>
        <v>0</v>
      </c>
      <c r="G91" s="50">
        <f t="shared" ca="1" si="21"/>
        <v>0</v>
      </c>
      <c r="H91" s="47">
        <f t="shared" ca="1" si="18"/>
        <v>0</v>
      </c>
      <c r="I91" s="47">
        <f t="shared" ca="1" si="18"/>
        <v>0</v>
      </c>
      <c r="K91" s="51" t="str">
        <f t="shared" ca="1" si="22"/>
        <v/>
      </c>
      <c r="L91" s="51">
        <f t="shared" ca="1" si="28"/>
        <v>0</v>
      </c>
      <c r="M91" s="1" t="str">
        <f t="shared" ca="1" si="23"/>
        <v/>
      </c>
      <c r="N91" s="52"/>
      <c r="T91" s="1" t="str">
        <f t="shared" si="24"/>
        <v>4°TRANCE</v>
      </c>
      <c r="U91" s="1">
        <f t="shared" si="29"/>
        <v>18</v>
      </c>
      <c r="V91" s="1">
        <f t="shared" si="30"/>
        <v>4</v>
      </c>
      <c r="W91" s="1">
        <f t="shared" ca="1" si="17"/>
        <v>0</v>
      </c>
      <c r="X91" s="1">
        <f t="shared" ca="1" si="17"/>
        <v>0</v>
      </c>
      <c r="Y91" s="1">
        <f t="shared" ca="1" si="17"/>
        <v>0</v>
      </c>
      <c r="Z91" s="1">
        <f t="shared" ca="1" si="17"/>
        <v>0</v>
      </c>
      <c r="AA91" s="1">
        <f t="shared" ca="1" si="17"/>
        <v>0</v>
      </c>
      <c r="AB91" s="1">
        <f t="shared" ca="1" si="26"/>
        <v>28</v>
      </c>
      <c r="AC91" s="1" t="str">
        <f t="shared" ca="1" si="27"/>
        <v/>
      </c>
      <c r="AD91" s="1">
        <f t="shared" si="31"/>
        <v>91</v>
      </c>
      <c r="AH91" s="53">
        <f t="shared" si="19"/>
        <v>79</v>
      </c>
      <c r="AI91" s="1">
        <f t="shared" ca="1" si="20"/>
        <v>13</v>
      </c>
    </row>
    <row r="92" spans="2:35" ht="15.75">
      <c r="B92" s="4">
        <f t="shared" si="25"/>
        <v>80</v>
      </c>
      <c r="C92" s="4">
        <f ca="1">INDIRECT(ADDRESS($AI92,V$11))</f>
        <v>0</v>
      </c>
      <c r="D92" s="47">
        <f ca="1">INDIRECT(ADDRESS($AI92,W$11))</f>
        <v>0</v>
      </c>
      <c r="E92" s="48">
        <f ca="1">INDIRECT(ADDRESS($AI92,X$11))</f>
        <v>0</v>
      </c>
      <c r="F92" s="49">
        <f ca="1">INDIRECT(ADDRESS($AI92,Y$11))</f>
        <v>0</v>
      </c>
      <c r="G92" s="50">
        <f t="shared" ca="1" si="21"/>
        <v>0</v>
      </c>
      <c r="H92" s="47">
        <f t="shared" ca="1" si="18"/>
        <v>0</v>
      </c>
      <c r="I92" s="47">
        <f t="shared" ca="1" si="18"/>
        <v>0</v>
      </c>
      <c r="K92" s="51" t="str">
        <f t="shared" ca="1" si="22"/>
        <v/>
      </c>
      <c r="L92" s="51">
        <f t="shared" ca="1" si="28"/>
        <v>0</v>
      </c>
      <c r="M92" s="1" t="str">
        <f t="shared" ca="1" si="23"/>
        <v/>
      </c>
      <c r="N92" s="52"/>
      <c r="T92" s="1" t="str">
        <f t="shared" si="24"/>
        <v>4°TRANCE</v>
      </c>
      <c r="U92" s="1">
        <f t="shared" si="29"/>
        <v>19</v>
      </c>
      <c r="V92" s="1">
        <f t="shared" si="30"/>
        <v>4</v>
      </c>
      <c r="W92" s="1">
        <f t="shared" ca="1" si="17"/>
        <v>0</v>
      </c>
      <c r="X92" s="1">
        <f t="shared" ca="1" si="17"/>
        <v>0</v>
      </c>
      <c r="Y92" s="1">
        <f t="shared" ca="1" si="17"/>
        <v>0</v>
      </c>
      <c r="Z92" s="1">
        <f t="shared" ca="1" si="17"/>
        <v>0</v>
      </c>
      <c r="AA92" s="1">
        <f t="shared" ca="1" si="17"/>
        <v>0</v>
      </c>
      <c r="AB92" s="1">
        <f t="shared" ca="1" si="26"/>
        <v>28</v>
      </c>
      <c r="AC92" s="1" t="str">
        <f t="shared" ca="1" si="27"/>
        <v/>
      </c>
      <c r="AD92" s="1">
        <f t="shared" si="31"/>
        <v>92</v>
      </c>
      <c r="AH92" s="53">
        <f t="shared" si="19"/>
        <v>80</v>
      </c>
      <c r="AI92" s="1">
        <f t="shared" ca="1" si="20"/>
        <v>13</v>
      </c>
    </row>
    <row r="93" spans="2:35" ht="15.75">
      <c r="B93" s="4">
        <f t="shared" si="25"/>
        <v>81</v>
      </c>
      <c r="C93" s="4">
        <f ca="1">INDIRECT(ADDRESS($AI93,V$11))</f>
        <v>0</v>
      </c>
      <c r="D93" s="47">
        <f ca="1">INDIRECT(ADDRESS($AI93,W$11))</f>
        <v>0</v>
      </c>
      <c r="E93" s="48">
        <f ca="1">INDIRECT(ADDRESS($AI93,X$11))</f>
        <v>0</v>
      </c>
      <c r="F93" s="49">
        <f ca="1">INDIRECT(ADDRESS($AI93,Y$11))</f>
        <v>0</v>
      </c>
      <c r="G93" s="50">
        <f t="shared" ca="1" si="21"/>
        <v>0</v>
      </c>
      <c r="H93" s="47">
        <f t="shared" ca="1" si="18"/>
        <v>0</v>
      </c>
      <c r="I93" s="47">
        <f t="shared" ca="1" si="18"/>
        <v>0</v>
      </c>
      <c r="K93" s="51" t="str">
        <f t="shared" ca="1" si="22"/>
        <v/>
      </c>
      <c r="L93" s="51">
        <f t="shared" ca="1" si="28"/>
        <v>0</v>
      </c>
      <c r="M93" s="1" t="str">
        <f t="shared" ca="1" si="23"/>
        <v/>
      </c>
      <c r="N93" s="52"/>
      <c r="T93" s="1" t="str">
        <f t="shared" si="24"/>
        <v>4°TRANCE</v>
      </c>
      <c r="U93" s="1">
        <f t="shared" si="29"/>
        <v>20</v>
      </c>
      <c r="V93" s="1">
        <f t="shared" si="30"/>
        <v>4</v>
      </c>
      <c r="W93" s="1">
        <f t="shared" ca="1" si="17"/>
        <v>0</v>
      </c>
      <c r="X93" s="1">
        <f t="shared" ca="1" si="17"/>
        <v>0</v>
      </c>
      <c r="Y93" s="1">
        <f t="shared" ca="1" si="17"/>
        <v>0</v>
      </c>
      <c r="Z93" s="1">
        <f t="shared" ca="1" si="17"/>
        <v>0</v>
      </c>
      <c r="AA93" s="1">
        <f t="shared" ca="1" si="17"/>
        <v>0</v>
      </c>
      <c r="AB93" s="1">
        <f t="shared" ca="1" si="26"/>
        <v>28</v>
      </c>
      <c r="AC93" s="1" t="str">
        <f t="shared" ca="1" si="27"/>
        <v/>
      </c>
      <c r="AD93" s="1">
        <f t="shared" si="31"/>
        <v>93</v>
      </c>
      <c r="AH93" s="53">
        <f t="shared" si="19"/>
        <v>81</v>
      </c>
      <c r="AI93" s="1">
        <f t="shared" ca="1" si="20"/>
        <v>13</v>
      </c>
    </row>
    <row r="94" spans="2:35" ht="15.75">
      <c r="B94" s="4">
        <f t="shared" si="25"/>
        <v>82</v>
      </c>
      <c r="C94" s="4">
        <f ca="1">INDIRECT(ADDRESS($AI94,V$11))</f>
        <v>0</v>
      </c>
      <c r="D94" s="47">
        <f ca="1">INDIRECT(ADDRESS($AI94,W$11))</f>
        <v>0</v>
      </c>
      <c r="E94" s="48">
        <f ca="1">INDIRECT(ADDRESS($AI94,X$11))</f>
        <v>0</v>
      </c>
      <c r="F94" s="49">
        <f ca="1">INDIRECT(ADDRESS($AI94,Y$11))</f>
        <v>0</v>
      </c>
      <c r="G94" s="50">
        <f t="shared" ca="1" si="21"/>
        <v>0</v>
      </c>
      <c r="H94" s="47">
        <f t="shared" ca="1" si="18"/>
        <v>0</v>
      </c>
      <c r="I94" s="47">
        <f t="shared" ca="1" si="18"/>
        <v>0</v>
      </c>
      <c r="K94" s="51" t="str">
        <f t="shared" ca="1" si="22"/>
        <v/>
      </c>
      <c r="L94" s="51">
        <f t="shared" ca="1" si="28"/>
        <v>0</v>
      </c>
      <c r="M94" s="1" t="str">
        <f t="shared" ca="1" si="23"/>
        <v/>
      </c>
      <c r="N94" s="52"/>
      <c r="T94" s="1" t="str">
        <f t="shared" si="24"/>
        <v>5°TRANCE</v>
      </c>
      <c r="U94" s="1">
        <f t="shared" si="29"/>
        <v>1</v>
      </c>
      <c r="V94" s="1">
        <f t="shared" si="30"/>
        <v>5</v>
      </c>
      <c r="W94" s="1">
        <f t="shared" ref="W94:AA113" ca="1" si="32">INDIRECT(ADDRESS($W$5+$U94-1,W$4,,,$T94))</f>
        <v>0</v>
      </c>
      <c r="X94" s="1">
        <f t="shared" ca="1" si="32"/>
        <v>0</v>
      </c>
      <c r="Y94" s="1">
        <f t="shared" ca="1" si="32"/>
        <v>2</v>
      </c>
      <c r="Z94" s="1" t="str">
        <f t="shared" ca="1" si="32"/>
        <v>win</v>
      </c>
      <c r="AA94" s="1">
        <f t="shared" ca="1" si="32"/>
        <v>0</v>
      </c>
      <c r="AB94" s="1">
        <f t="shared" ca="1" si="26"/>
        <v>29</v>
      </c>
      <c r="AC94" s="1">
        <f t="shared" ca="1" si="27"/>
        <v>29</v>
      </c>
      <c r="AD94" s="1">
        <f t="shared" si="31"/>
        <v>94</v>
      </c>
      <c r="AH94" s="53">
        <f t="shared" si="19"/>
        <v>82</v>
      </c>
      <c r="AI94" s="1">
        <f t="shared" ca="1" si="20"/>
        <v>13</v>
      </c>
    </row>
    <row r="95" spans="2:35" ht="15.75">
      <c r="B95" s="4">
        <f t="shared" si="25"/>
        <v>83</v>
      </c>
      <c r="C95" s="4">
        <f ca="1">INDIRECT(ADDRESS($AI95,V$11))</f>
        <v>0</v>
      </c>
      <c r="D95" s="47">
        <f ca="1">INDIRECT(ADDRESS($AI95,W$11))</f>
        <v>0</v>
      </c>
      <c r="E95" s="48">
        <f ca="1">INDIRECT(ADDRESS($AI95,X$11))</f>
        <v>0</v>
      </c>
      <c r="F95" s="49">
        <f ca="1">INDIRECT(ADDRESS($AI95,Y$11))</f>
        <v>0</v>
      </c>
      <c r="G95" s="50">
        <f t="shared" ca="1" si="21"/>
        <v>0</v>
      </c>
      <c r="H95" s="47">
        <f t="shared" ca="1" si="18"/>
        <v>0</v>
      </c>
      <c r="I95" s="47">
        <f t="shared" ca="1" si="18"/>
        <v>0</v>
      </c>
      <c r="K95" s="51" t="str">
        <f t="shared" ca="1" si="22"/>
        <v/>
      </c>
      <c r="L95" s="51">
        <f t="shared" ca="1" si="28"/>
        <v>0</v>
      </c>
      <c r="M95" s="1" t="str">
        <f t="shared" ca="1" si="23"/>
        <v/>
      </c>
      <c r="N95" s="52"/>
      <c r="T95" s="1" t="str">
        <f t="shared" si="24"/>
        <v>5°TRANCE</v>
      </c>
      <c r="U95" s="1">
        <f t="shared" si="29"/>
        <v>2</v>
      </c>
      <c r="V95" s="1">
        <f t="shared" si="30"/>
        <v>5</v>
      </c>
      <c r="W95" s="1">
        <f t="shared" ca="1" si="32"/>
        <v>0</v>
      </c>
      <c r="X95" s="1">
        <f t="shared" ca="1" si="32"/>
        <v>0</v>
      </c>
      <c r="Y95" s="1">
        <f t="shared" ca="1" si="32"/>
        <v>2</v>
      </c>
      <c r="Z95" s="1" t="str">
        <f t="shared" ca="1" si="32"/>
        <v>win</v>
      </c>
      <c r="AA95" s="1">
        <f t="shared" ca="1" si="32"/>
        <v>0</v>
      </c>
      <c r="AB95" s="1">
        <f t="shared" ca="1" si="26"/>
        <v>30</v>
      </c>
      <c r="AC95" s="1">
        <f t="shared" ca="1" si="27"/>
        <v>30</v>
      </c>
      <c r="AD95" s="1">
        <f t="shared" si="31"/>
        <v>95</v>
      </c>
      <c r="AH95" s="53">
        <f t="shared" si="19"/>
        <v>83</v>
      </c>
      <c r="AI95" s="1">
        <f t="shared" ca="1" si="20"/>
        <v>13</v>
      </c>
    </row>
    <row r="96" spans="2:35" ht="15.75">
      <c r="B96" s="4">
        <f t="shared" si="25"/>
        <v>84</v>
      </c>
      <c r="C96" s="4">
        <f ca="1">INDIRECT(ADDRESS($AI96,V$11))</f>
        <v>0</v>
      </c>
      <c r="D96" s="47">
        <f ca="1">INDIRECT(ADDRESS($AI96,W$11))</f>
        <v>0</v>
      </c>
      <c r="E96" s="48">
        <f ca="1">INDIRECT(ADDRESS($AI96,X$11))</f>
        <v>0</v>
      </c>
      <c r="F96" s="49">
        <f ca="1">INDIRECT(ADDRESS($AI96,Y$11))</f>
        <v>0</v>
      </c>
      <c r="G96" s="50">
        <f t="shared" ca="1" si="21"/>
        <v>0</v>
      </c>
      <c r="H96" s="47">
        <f t="shared" ca="1" si="18"/>
        <v>0</v>
      </c>
      <c r="I96" s="47">
        <f t="shared" ca="1" si="18"/>
        <v>0</v>
      </c>
      <c r="K96" s="51" t="str">
        <f t="shared" ca="1" si="22"/>
        <v/>
      </c>
      <c r="L96" s="51">
        <f t="shared" ca="1" si="28"/>
        <v>0</v>
      </c>
      <c r="M96" s="1" t="str">
        <f t="shared" ca="1" si="23"/>
        <v/>
      </c>
      <c r="N96" s="52"/>
      <c r="T96" s="1" t="str">
        <f t="shared" si="24"/>
        <v>5°TRANCE</v>
      </c>
      <c r="U96" s="1">
        <f t="shared" si="29"/>
        <v>3</v>
      </c>
      <c r="V96" s="1">
        <f t="shared" si="30"/>
        <v>5</v>
      </c>
      <c r="W96" s="1">
        <f t="shared" ca="1" si="32"/>
        <v>0</v>
      </c>
      <c r="X96" s="1">
        <f t="shared" ca="1" si="32"/>
        <v>0</v>
      </c>
      <c r="Y96" s="1">
        <f t="shared" ca="1" si="32"/>
        <v>2</v>
      </c>
      <c r="Z96" s="1" t="str">
        <f t="shared" ca="1" si="32"/>
        <v>loss</v>
      </c>
      <c r="AA96" s="1">
        <f t="shared" ca="1" si="32"/>
        <v>0</v>
      </c>
      <c r="AB96" s="1">
        <f t="shared" ca="1" si="26"/>
        <v>31</v>
      </c>
      <c r="AC96" s="1">
        <f t="shared" ca="1" si="27"/>
        <v>31</v>
      </c>
      <c r="AD96" s="1">
        <f t="shared" si="31"/>
        <v>96</v>
      </c>
      <c r="AH96" s="53">
        <f t="shared" si="19"/>
        <v>84</v>
      </c>
      <c r="AI96" s="1">
        <f t="shared" ca="1" si="20"/>
        <v>13</v>
      </c>
    </row>
    <row r="97" spans="2:35" ht="15.75">
      <c r="B97" s="4">
        <f t="shared" si="25"/>
        <v>85</v>
      </c>
      <c r="C97" s="4">
        <f ca="1">INDIRECT(ADDRESS($AI97,V$11))</f>
        <v>0</v>
      </c>
      <c r="D97" s="47">
        <f ca="1">INDIRECT(ADDRESS($AI97,W$11))</f>
        <v>0</v>
      </c>
      <c r="E97" s="48">
        <f ca="1">INDIRECT(ADDRESS($AI97,X$11))</f>
        <v>0</v>
      </c>
      <c r="F97" s="49">
        <f ca="1">INDIRECT(ADDRESS($AI97,Y$11))</f>
        <v>0</v>
      </c>
      <c r="G97" s="50">
        <f t="shared" ca="1" si="21"/>
        <v>0</v>
      </c>
      <c r="H97" s="47">
        <f t="shared" ca="1" si="18"/>
        <v>0</v>
      </c>
      <c r="I97" s="47">
        <f t="shared" ca="1" si="18"/>
        <v>0</v>
      </c>
      <c r="K97" s="51" t="str">
        <f t="shared" ca="1" si="22"/>
        <v/>
      </c>
      <c r="L97" s="51">
        <f t="shared" ca="1" si="28"/>
        <v>0</v>
      </c>
      <c r="M97" s="1" t="str">
        <f t="shared" ca="1" si="23"/>
        <v/>
      </c>
      <c r="N97" s="52"/>
      <c r="T97" s="1" t="str">
        <f t="shared" si="24"/>
        <v>5°TRANCE</v>
      </c>
      <c r="U97" s="1">
        <f t="shared" si="29"/>
        <v>4</v>
      </c>
      <c r="V97" s="1">
        <f t="shared" si="30"/>
        <v>5</v>
      </c>
      <c r="W97" s="1">
        <f t="shared" ca="1" si="32"/>
        <v>0</v>
      </c>
      <c r="X97" s="1">
        <f t="shared" ca="1" si="32"/>
        <v>0</v>
      </c>
      <c r="Y97" s="1">
        <f t="shared" ca="1" si="32"/>
        <v>2</v>
      </c>
      <c r="Z97" s="1" t="str">
        <f t="shared" ca="1" si="32"/>
        <v>loss</v>
      </c>
      <c r="AA97" s="1">
        <f t="shared" ca="1" si="32"/>
        <v>0</v>
      </c>
      <c r="AB97" s="1">
        <f t="shared" ca="1" si="26"/>
        <v>32</v>
      </c>
      <c r="AC97" s="1">
        <f t="shared" ca="1" si="27"/>
        <v>32</v>
      </c>
      <c r="AD97" s="1">
        <f t="shared" si="31"/>
        <v>97</v>
      </c>
      <c r="AH97" s="53">
        <f t="shared" si="19"/>
        <v>85</v>
      </c>
      <c r="AI97" s="1">
        <f t="shared" ca="1" si="20"/>
        <v>13</v>
      </c>
    </row>
    <row r="98" spans="2:35" ht="15.75">
      <c r="B98" s="4">
        <f t="shared" si="25"/>
        <v>86</v>
      </c>
      <c r="C98" s="4">
        <f ca="1">INDIRECT(ADDRESS($AI98,V$11))</f>
        <v>0</v>
      </c>
      <c r="D98" s="47">
        <f ca="1">INDIRECT(ADDRESS($AI98,W$11))</f>
        <v>0</v>
      </c>
      <c r="E98" s="48">
        <f ca="1">INDIRECT(ADDRESS($AI98,X$11))</f>
        <v>0</v>
      </c>
      <c r="F98" s="49">
        <f ca="1">INDIRECT(ADDRESS($AI98,Y$11))</f>
        <v>0</v>
      </c>
      <c r="G98" s="50">
        <f t="shared" ca="1" si="21"/>
        <v>0</v>
      </c>
      <c r="H98" s="47">
        <f t="shared" ca="1" si="18"/>
        <v>0</v>
      </c>
      <c r="I98" s="47">
        <f t="shared" ca="1" si="18"/>
        <v>0</v>
      </c>
      <c r="K98" s="51" t="str">
        <f t="shared" ca="1" si="22"/>
        <v/>
      </c>
      <c r="L98" s="51">
        <f t="shared" ca="1" si="28"/>
        <v>0</v>
      </c>
      <c r="M98" s="1" t="str">
        <f t="shared" ca="1" si="23"/>
        <v/>
      </c>
      <c r="N98" s="52"/>
      <c r="T98" s="1" t="str">
        <f t="shared" si="24"/>
        <v>5°TRANCE</v>
      </c>
      <c r="U98" s="1">
        <f t="shared" si="29"/>
        <v>5</v>
      </c>
      <c r="V98" s="1">
        <f t="shared" si="30"/>
        <v>5</v>
      </c>
      <c r="W98" s="1">
        <f t="shared" ca="1" si="32"/>
        <v>0</v>
      </c>
      <c r="X98" s="1">
        <f t="shared" ca="1" si="32"/>
        <v>0</v>
      </c>
      <c r="Y98" s="1">
        <f t="shared" ca="1" si="32"/>
        <v>2</v>
      </c>
      <c r="Z98" s="1" t="str">
        <f t="shared" ca="1" si="32"/>
        <v>loss</v>
      </c>
      <c r="AA98" s="1">
        <f t="shared" ca="1" si="32"/>
        <v>0</v>
      </c>
      <c r="AB98" s="1">
        <f t="shared" ca="1" si="26"/>
        <v>33</v>
      </c>
      <c r="AC98" s="1">
        <f t="shared" ca="1" si="27"/>
        <v>33</v>
      </c>
      <c r="AD98" s="1">
        <f t="shared" si="31"/>
        <v>98</v>
      </c>
      <c r="AH98" s="53">
        <f t="shared" si="19"/>
        <v>86</v>
      </c>
      <c r="AI98" s="1">
        <f t="shared" ca="1" si="20"/>
        <v>13</v>
      </c>
    </row>
    <row r="99" spans="2:35" ht="15.75">
      <c r="B99" s="4">
        <f t="shared" si="25"/>
        <v>87</v>
      </c>
      <c r="C99" s="4">
        <f ca="1">INDIRECT(ADDRESS($AI99,V$11))</f>
        <v>0</v>
      </c>
      <c r="D99" s="47">
        <f ca="1">INDIRECT(ADDRESS($AI99,W$11))</f>
        <v>0</v>
      </c>
      <c r="E99" s="48">
        <f ca="1">INDIRECT(ADDRESS($AI99,X$11))</f>
        <v>0</v>
      </c>
      <c r="F99" s="49">
        <f ca="1">INDIRECT(ADDRESS($AI99,Y$11))</f>
        <v>0</v>
      </c>
      <c r="G99" s="50">
        <f t="shared" ca="1" si="21"/>
        <v>0</v>
      </c>
      <c r="H99" s="47">
        <f t="shared" ca="1" si="18"/>
        <v>0</v>
      </c>
      <c r="I99" s="47">
        <f t="shared" ca="1" si="18"/>
        <v>0</v>
      </c>
      <c r="K99" s="51" t="str">
        <f t="shared" ca="1" si="22"/>
        <v/>
      </c>
      <c r="L99" s="51">
        <f t="shared" ca="1" si="28"/>
        <v>0</v>
      </c>
      <c r="M99" s="1" t="str">
        <f t="shared" ca="1" si="23"/>
        <v/>
      </c>
      <c r="N99" s="52"/>
      <c r="T99" s="1" t="str">
        <f t="shared" si="24"/>
        <v>5°TRANCE</v>
      </c>
      <c r="U99" s="1">
        <f t="shared" si="29"/>
        <v>6</v>
      </c>
      <c r="V99" s="1">
        <f t="shared" si="30"/>
        <v>5</v>
      </c>
      <c r="W99" s="1">
        <f t="shared" ca="1" si="32"/>
        <v>0</v>
      </c>
      <c r="X99" s="1">
        <f t="shared" ca="1" si="32"/>
        <v>0</v>
      </c>
      <c r="Y99" s="1">
        <f t="shared" ca="1" si="32"/>
        <v>2</v>
      </c>
      <c r="Z99" s="1" t="str">
        <f t="shared" ca="1" si="32"/>
        <v>loss</v>
      </c>
      <c r="AA99" s="1">
        <f t="shared" ca="1" si="32"/>
        <v>0</v>
      </c>
      <c r="AB99" s="1">
        <f t="shared" ca="1" si="26"/>
        <v>34</v>
      </c>
      <c r="AC99" s="1">
        <f t="shared" ca="1" si="27"/>
        <v>34</v>
      </c>
      <c r="AD99" s="1">
        <f t="shared" si="31"/>
        <v>99</v>
      </c>
      <c r="AH99" s="53">
        <f t="shared" si="19"/>
        <v>87</v>
      </c>
      <c r="AI99" s="1">
        <f t="shared" ca="1" si="20"/>
        <v>13</v>
      </c>
    </row>
    <row r="100" spans="2:35" ht="15.75">
      <c r="B100" s="4">
        <f t="shared" si="25"/>
        <v>88</v>
      </c>
      <c r="C100" s="4">
        <f ca="1">INDIRECT(ADDRESS($AI100,V$11))</f>
        <v>0</v>
      </c>
      <c r="D100" s="47">
        <f ca="1">INDIRECT(ADDRESS($AI100,W$11))</f>
        <v>0</v>
      </c>
      <c r="E100" s="48">
        <f ca="1">INDIRECT(ADDRESS($AI100,X$11))</f>
        <v>0</v>
      </c>
      <c r="F100" s="49">
        <f ca="1">INDIRECT(ADDRESS($AI100,Y$11))</f>
        <v>0</v>
      </c>
      <c r="G100" s="50">
        <f t="shared" ca="1" si="21"/>
        <v>0</v>
      </c>
      <c r="H100" s="47">
        <f t="shared" ca="1" si="18"/>
        <v>0</v>
      </c>
      <c r="I100" s="47">
        <f t="shared" ca="1" si="18"/>
        <v>0</v>
      </c>
      <c r="K100" s="51" t="str">
        <f t="shared" ca="1" si="22"/>
        <v/>
      </c>
      <c r="L100" s="51">
        <f t="shared" ca="1" si="28"/>
        <v>0</v>
      </c>
      <c r="M100" s="1" t="str">
        <f t="shared" ca="1" si="23"/>
        <v/>
      </c>
      <c r="N100" s="52"/>
      <c r="T100" s="1" t="str">
        <f t="shared" si="24"/>
        <v>5°TRANCE</v>
      </c>
      <c r="U100" s="1">
        <f t="shared" si="29"/>
        <v>7</v>
      </c>
      <c r="V100" s="1">
        <f t="shared" si="30"/>
        <v>5</v>
      </c>
      <c r="W100" s="1">
        <f t="shared" ca="1" si="32"/>
        <v>0</v>
      </c>
      <c r="X100" s="1">
        <f t="shared" ca="1" si="32"/>
        <v>0</v>
      </c>
      <c r="Y100" s="1">
        <f t="shared" ca="1" si="32"/>
        <v>2</v>
      </c>
      <c r="Z100" s="1" t="str">
        <f t="shared" ca="1" si="32"/>
        <v>loss</v>
      </c>
      <c r="AA100" s="1">
        <f t="shared" ca="1" si="32"/>
        <v>0</v>
      </c>
      <c r="AB100" s="1">
        <f t="shared" ca="1" si="26"/>
        <v>35</v>
      </c>
      <c r="AC100" s="1">
        <f t="shared" ca="1" si="27"/>
        <v>35</v>
      </c>
      <c r="AD100" s="1">
        <f t="shared" si="31"/>
        <v>100</v>
      </c>
      <c r="AH100" s="53">
        <f t="shared" si="19"/>
        <v>88</v>
      </c>
      <c r="AI100" s="1">
        <f t="shared" ca="1" si="20"/>
        <v>13</v>
      </c>
    </row>
    <row r="101" spans="2:35" ht="15.75">
      <c r="B101" s="4">
        <f t="shared" si="25"/>
        <v>89</v>
      </c>
      <c r="C101" s="4">
        <f ca="1">INDIRECT(ADDRESS($AI101,V$11))</f>
        <v>0</v>
      </c>
      <c r="D101" s="47">
        <f ca="1">INDIRECT(ADDRESS($AI101,W$11))</f>
        <v>0</v>
      </c>
      <c r="E101" s="48">
        <f ca="1">INDIRECT(ADDRESS($AI101,X$11))</f>
        <v>0</v>
      </c>
      <c r="F101" s="49">
        <f ca="1">INDIRECT(ADDRESS($AI101,Y$11))</f>
        <v>0</v>
      </c>
      <c r="G101" s="50">
        <f t="shared" ca="1" si="21"/>
        <v>0</v>
      </c>
      <c r="H101" s="47">
        <f t="shared" ca="1" si="18"/>
        <v>0</v>
      </c>
      <c r="I101" s="47">
        <f t="shared" ca="1" si="18"/>
        <v>0</v>
      </c>
      <c r="K101" s="51" t="str">
        <f t="shared" ca="1" si="22"/>
        <v/>
      </c>
      <c r="L101" s="51">
        <f t="shared" ca="1" si="28"/>
        <v>0</v>
      </c>
      <c r="M101" s="1" t="str">
        <f t="shared" ca="1" si="23"/>
        <v/>
      </c>
      <c r="N101" s="52"/>
      <c r="T101" s="1" t="str">
        <f t="shared" si="24"/>
        <v>5°TRANCE</v>
      </c>
      <c r="U101" s="1">
        <f t="shared" si="29"/>
        <v>8</v>
      </c>
      <c r="V101" s="1">
        <f t="shared" si="30"/>
        <v>5</v>
      </c>
      <c r="W101" s="1">
        <f t="shared" ca="1" si="32"/>
        <v>0</v>
      </c>
      <c r="X101" s="1">
        <f t="shared" ca="1" si="32"/>
        <v>0</v>
      </c>
      <c r="Y101" s="1">
        <f t="shared" ca="1" si="32"/>
        <v>0</v>
      </c>
      <c r="Z101" s="1">
        <f t="shared" ca="1" si="32"/>
        <v>0</v>
      </c>
      <c r="AA101" s="1">
        <f t="shared" ca="1" si="32"/>
        <v>0</v>
      </c>
      <c r="AB101" s="1">
        <f t="shared" ca="1" si="26"/>
        <v>35</v>
      </c>
      <c r="AC101" s="1" t="str">
        <f t="shared" ca="1" si="27"/>
        <v/>
      </c>
      <c r="AD101" s="1">
        <f t="shared" si="31"/>
        <v>101</v>
      </c>
      <c r="AH101" s="53">
        <f t="shared" si="19"/>
        <v>89</v>
      </c>
      <c r="AI101" s="1">
        <f t="shared" ca="1" si="20"/>
        <v>13</v>
      </c>
    </row>
    <row r="102" spans="2:35" ht="15.75">
      <c r="B102" s="4">
        <f t="shared" si="25"/>
        <v>90</v>
      </c>
      <c r="C102" s="4">
        <f ca="1">INDIRECT(ADDRESS($AI102,V$11))</f>
        <v>0</v>
      </c>
      <c r="D102" s="47">
        <f ca="1">INDIRECT(ADDRESS($AI102,W$11))</f>
        <v>0</v>
      </c>
      <c r="E102" s="48">
        <f ca="1">INDIRECT(ADDRESS($AI102,X$11))</f>
        <v>0</v>
      </c>
      <c r="F102" s="49">
        <f ca="1">INDIRECT(ADDRESS($AI102,Y$11))</f>
        <v>0</v>
      </c>
      <c r="G102" s="50">
        <f t="shared" ca="1" si="21"/>
        <v>0</v>
      </c>
      <c r="H102" s="47">
        <f t="shared" ca="1" si="18"/>
        <v>0</v>
      </c>
      <c r="I102" s="47">
        <f t="shared" ca="1" si="18"/>
        <v>0</v>
      </c>
      <c r="K102" s="51" t="str">
        <f t="shared" ca="1" si="22"/>
        <v/>
      </c>
      <c r="L102" s="51">
        <f t="shared" ca="1" si="28"/>
        <v>0</v>
      </c>
      <c r="M102" s="1" t="str">
        <f t="shared" ca="1" si="23"/>
        <v/>
      </c>
      <c r="N102" s="52"/>
      <c r="T102" s="1" t="str">
        <f t="shared" si="24"/>
        <v>5°TRANCE</v>
      </c>
      <c r="U102" s="1">
        <f t="shared" si="29"/>
        <v>9</v>
      </c>
      <c r="V102" s="1">
        <f t="shared" si="30"/>
        <v>5</v>
      </c>
      <c r="W102" s="1">
        <f t="shared" ca="1" si="32"/>
        <v>0</v>
      </c>
      <c r="X102" s="1">
        <f t="shared" ca="1" si="32"/>
        <v>0</v>
      </c>
      <c r="Y102" s="1">
        <f t="shared" ca="1" si="32"/>
        <v>0</v>
      </c>
      <c r="Z102" s="1">
        <f t="shared" ca="1" si="32"/>
        <v>0</v>
      </c>
      <c r="AA102" s="1">
        <f t="shared" ca="1" si="32"/>
        <v>0</v>
      </c>
      <c r="AB102" s="1">
        <f t="shared" ca="1" si="26"/>
        <v>35</v>
      </c>
      <c r="AC102" s="1" t="str">
        <f t="shared" ca="1" si="27"/>
        <v/>
      </c>
      <c r="AD102" s="1">
        <f t="shared" si="31"/>
        <v>102</v>
      </c>
      <c r="AH102" s="53">
        <f t="shared" si="19"/>
        <v>90</v>
      </c>
      <c r="AI102" s="1">
        <f t="shared" ca="1" si="20"/>
        <v>13</v>
      </c>
    </row>
    <row r="103" spans="2:35" ht="15.75">
      <c r="B103" s="4">
        <f t="shared" si="25"/>
        <v>91</v>
      </c>
      <c r="C103" s="4">
        <f ca="1">INDIRECT(ADDRESS($AI103,V$11))</f>
        <v>0</v>
      </c>
      <c r="D103" s="47">
        <f ca="1">INDIRECT(ADDRESS($AI103,W$11))</f>
        <v>0</v>
      </c>
      <c r="E103" s="48">
        <f ca="1">INDIRECT(ADDRESS($AI103,X$11))</f>
        <v>0</v>
      </c>
      <c r="F103" s="49">
        <f ca="1">INDIRECT(ADDRESS($AI103,Y$11))</f>
        <v>0</v>
      </c>
      <c r="G103" s="50">
        <f t="shared" ca="1" si="21"/>
        <v>0</v>
      </c>
      <c r="H103" s="47">
        <f t="shared" ca="1" si="18"/>
        <v>0</v>
      </c>
      <c r="I103" s="47">
        <f t="shared" ca="1" si="18"/>
        <v>0</v>
      </c>
      <c r="K103" s="51" t="str">
        <f t="shared" ca="1" si="22"/>
        <v/>
      </c>
      <c r="L103" s="51">
        <f t="shared" ca="1" si="28"/>
        <v>0</v>
      </c>
      <c r="M103" s="1" t="str">
        <f t="shared" ca="1" si="23"/>
        <v/>
      </c>
      <c r="N103" s="52"/>
      <c r="T103" s="1" t="str">
        <f t="shared" si="24"/>
        <v>5°TRANCE</v>
      </c>
      <c r="U103" s="1">
        <f t="shared" si="29"/>
        <v>10</v>
      </c>
      <c r="V103" s="1">
        <f t="shared" si="30"/>
        <v>5</v>
      </c>
      <c r="W103" s="1">
        <f t="shared" ca="1" si="32"/>
        <v>0</v>
      </c>
      <c r="X103" s="1">
        <f t="shared" ca="1" si="32"/>
        <v>0</v>
      </c>
      <c r="Y103" s="1">
        <f t="shared" ca="1" si="32"/>
        <v>0</v>
      </c>
      <c r="Z103" s="1">
        <f t="shared" ca="1" si="32"/>
        <v>0</v>
      </c>
      <c r="AA103" s="1">
        <f t="shared" ca="1" si="32"/>
        <v>0</v>
      </c>
      <c r="AB103" s="1">
        <f t="shared" ca="1" si="26"/>
        <v>35</v>
      </c>
      <c r="AC103" s="1" t="str">
        <f t="shared" ca="1" si="27"/>
        <v/>
      </c>
      <c r="AD103" s="1">
        <f t="shared" si="31"/>
        <v>103</v>
      </c>
      <c r="AH103" s="53">
        <f t="shared" si="19"/>
        <v>91</v>
      </c>
      <c r="AI103" s="1">
        <f t="shared" ca="1" si="20"/>
        <v>13</v>
      </c>
    </row>
    <row r="104" spans="2:35" ht="15.75">
      <c r="B104" s="4">
        <f t="shared" si="25"/>
        <v>92</v>
      </c>
      <c r="C104" s="4">
        <f ca="1">INDIRECT(ADDRESS($AI104,V$11))</f>
        <v>0</v>
      </c>
      <c r="D104" s="47">
        <f ca="1">INDIRECT(ADDRESS($AI104,W$11))</f>
        <v>0</v>
      </c>
      <c r="E104" s="48">
        <f ca="1">INDIRECT(ADDRESS($AI104,X$11))</f>
        <v>0</v>
      </c>
      <c r="F104" s="49">
        <f ca="1">INDIRECT(ADDRESS($AI104,Y$11))</f>
        <v>0</v>
      </c>
      <c r="G104" s="50">
        <f t="shared" ca="1" si="21"/>
        <v>0</v>
      </c>
      <c r="H104" s="47">
        <f t="shared" ca="1" si="18"/>
        <v>0</v>
      </c>
      <c r="I104" s="47">
        <f t="shared" ca="1" si="18"/>
        <v>0</v>
      </c>
      <c r="K104" s="51" t="str">
        <f t="shared" ca="1" si="22"/>
        <v/>
      </c>
      <c r="L104" s="51">
        <f t="shared" ca="1" si="28"/>
        <v>0</v>
      </c>
      <c r="M104" s="1" t="str">
        <f t="shared" ca="1" si="23"/>
        <v/>
      </c>
      <c r="N104" s="52"/>
      <c r="T104" s="1" t="str">
        <f t="shared" si="24"/>
        <v>5°TRANCE</v>
      </c>
      <c r="U104" s="1">
        <f t="shared" si="29"/>
        <v>11</v>
      </c>
      <c r="V104" s="1">
        <f t="shared" si="30"/>
        <v>5</v>
      </c>
      <c r="W104" s="1">
        <f t="shared" ca="1" si="32"/>
        <v>0</v>
      </c>
      <c r="X104" s="1">
        <f t="shared" ca="1" si="32"/>
        <v>0</v>
      </c>
      <c r="Y104" s="1">
        <f t="shared" ca="1" si="32"/>
        <v>0</v>
      </c>
      <c r="Z104" s="1">
        <f t="shared" ca="1" si="32"/>
        <v>0</v>
      </c>
      <c r="AA104" s="1">
        <f t="shared" ca="1" si="32"/>
        <v>0</v>
      </c>
      <c r="AB104" s="1">
        <f t="shared" ca="1" si="26"/>
        <v>35</v>
      </c>
      <c r="AC104" s="1" t="str">
        <f t="shared" ca="1" si="27"/>
        <v/>
      </c>
      <c r="AD104" s="1">
        <f t="shared" si="31"/>
        <v>104</v>
      </c>
      <c r="AH104" s="53">
        <f t="shared" si="19"/>
        <v>92</v>
      </c>
      <c r="AI104" s="1">
        <f t="shared" ca="1" si="20"/>
        <v>13</v>
      </c>
    </row>
    <row r="105" spans="2:35" ht="15.75">
      <c r="B105" s="4">
        <f t="shared" si="25"/>
        <v>93</v>
      </c>
      <c r="C105" s="4">
        <f ca="1">INDIRECT(ADDRESS($AI105,V$11))</f>
        <v>0</v>
      </c>
      <c r="D105" s="47">
        <f ca="1">INDIRECT(ADDRESS($AI105,W$11))</f>
        <v>0</v>
      </c>
      <c r="E105" s="48">
        <f ca="1">INDIRECT(ADDRESS($AI105,X$11))</f>
        <v>0</v>
      </c>
      <c r="F105" s="49">
        <f ca="1">INDIRECT(ADDRESS($AI105,Y$11))</f>
        <v>0</v>
      </c>
      <c r="G105" s="50">
        <f t="shared" ca="1" si="21"/>
        <v>0</v>
      </c>
      <c r="H105" s="47">
        <f t="shared" ca="1" si="18"/>
        <v>0</v>
      </c>
      <c r="I105" s="47">
        <f t="shared" ca="1" si="18"/>
        <v>0</v>
      </c>
      <c r="K105" s="51" t="str">
        <f t="shared" ca="1" si="22"/>
        <v/>
      </c>
      <c r="L105" s="51">
        <f t="shared" ca="1" si="28"/>
        <v>0</v>
      </c>
      <c r="M105" s="1" t="str">
        <f t="shared" ca="1" si="23"/>
        <v/>
      </c>
      <c r="N105" s="52"/>
      <c r="T105" s="1" t="str">
        <f t="shared" si="24"/>
        <v>5°TRANCE</v>
      </c>
      <c r="U105" s="1">
        <f t="shared" si="29"/>
        <v>12</v>
      </c>
      <c r="V105" s="1">
        <f t="shared" si="30"/>
        <v>5</v>
      </c>
      <c r="W105" s="1">
        <f t="shared" ca="1" si="32"/>
        <v>0</v>
      </c>
      <c r="X105" s="1">
        <f t="shared" ca="1" si="32"/>
        <v>0</v>
      </c>
      <c r="Y105" s="1">
        <f t="shared" ca="1" si="32"/>
        <v>0</v>
      </c>
      <c r="Z105" s="1">
        <f t="shared" ca="1" si="32"/>
        <v>0</v>
      </c>
      <c r="AA105" s="1">
        <f t="shared" ca="1" si="32"/>
        <v>0</v>
      </c>
      <c r="AB105" s="1">
        <f t="shared" ca="1" si="26"/>
        <v>35</v>
      </c>
      <c r="AC105" s="1" t="str">
        <f t="shared" ca="1" si="27"/>
        <v/>
      </c>
      <c r="AD105" s="1">
        <f t="shared" si="31"/>
        <v>105</v>
      </c>
      <c r="AH105" s="53">
        <f t="shared" si="19"/>
        <v>93</v>
      </c>
      <c r="AI105" s="1">
        <f t="shared" ca="1" si="20"/>
        <v>13</v>
      </c>
    </row>
    <row r="106" spans="2:35" ht="15.75">
      <c r="B106" s="4">
        <f t="shared" si="25"/>
        <v>94</v>
      </c>
      <c r="C106" s="4">
        <f ca="1">INDIRECT(ADDRESS($AI106,V$11))</f>
        <v>0</v>
      </c>
      <c r="D106" s="47">
        <f ca="1">INDIRECT(ADDRESS($AI106,W$11))</f>
        <v>0</v>
      </c>
      <c r="E106" s="48">
        <f ca="1">INDIRECT(ADDRESS($AI106,X$11))</f>
        <v>0</v>
      </c>
      <c r="F106" s="49">
        <f ca="1">INDIRECT(ADDRESS($AI106,Y$11))</f>
        <v>0</v>
      </c>
      <c r="G106" s="50">
        <f t="shared" ca="1" si="21"/>
        <v>0</v>
      </c>
      <c r="H106" s="47">
        <f t="shared" ca="1" si="18"/>
        <v>0</v>
      </c>
      <c r="I106" s="47">
        <f t="shared" ca="1" si="18"/>
        <v>0</v>
      </c>
      <c r="K106" s="51" t="str">
        <f t="shared" ca="1" si="22"/>
        <v/>
      </c>
      <c r="L106" s="51">
        <f t="shared" ca="1" si="28"/>
        <v>0</v>
      </c>
      <c r="M106" s="1" t="str">
        <f t="shared" ca="1" si="23"/>
        <v/>
      </c>
      <c r="N106" s="52"/>
      <c r="T106" s="1" t="str">
        <f t="shared" si="24"/>
        <v>5°TRANCE</v>
      </c>
      <c r="U106" s="1">
        <f t="shared" si="29"/>
        <v>13</v>
      </c>
      <c r="V106" s="1">
        <f t="shared" si="30"/>
        <v>5</v>
      </c>
      <c r="W106" s="1">
        <f t="shared" ca="1" si="32"/>
        <v>0</v>
      </c>
      <c r="X106" s="1">
        <f t="shared" ca="1" si="32"/>
        <v>0</v>
      </c>
      <c r="Y106" s="1">
        <f t="shared" ca="1" si="32"/>
        <v>0</v>
      </c>
      <c r="Z106" s="1">
        <f t="shared" ca="1" si="32"/>
        <v>0</v>
      </c>
      <c r="AA106" s="1">
        <f t="shared" ca="1" si="32"/>
        <v>0</v>
      </c>
      <c r="AB106" s="1">
        <f t="shared" ca="1" si="26"/>
        <v>35</v>
      </c>
      <c r="AC106" s="1" t="str">
        <f t="shared" ca="1" si="27"/>
        <v/>
      </c>
      <c r="AD106" s="1">
        <f t="shared" si="31"/>
        <v>106</v>
      </c>
      <c r="AH106" s="53">
        <f t="shared" si="19"/>
        <v>94</v>
      </c>
      <c r="AI106" s="1">
        <f t="shared" ca="1" si="20"/>
        <v>13</v>
      </c>
    </row>
    <row r="107" spans="2:35" ht="15.75">
      <c r="B107" s="4">
        <f t="shared" si="25"/>
        <v>95</v>
      </c>
      <c r="C107" s="4">
        <f ca="1">INDIRECT(ADDRESS($AI107,V$11))</f>
        <v>0</v>
      </c>
      <c r="D107" s="47">
        <f ca="1">INDIRECT(ADDRESS($AI107,W$11))</f>
        <v>0</v>
      </c>
      <c r="E107" s="48">
        <f ca="1">INDIRECT(ADDRESS($AI107,X$11))</f>
        <v>0</v>
      </c>
      <c r="F107" s="49">
        <f ca="1">INDIRECT(ADDRESS($AI107,Y$11))</f>
        <v>0</v>
      </c>
      <c r="G107" s="50">
        <f t="shared" ca="1" si="21"/>
        <v>0</v>
      </c>
      <c r="H107" s="47">
        <f t="shared" ca="1" si="18"/>
        <v>0</v>
      </c>
      <c r="I107" s="47">
        <f t="shared" ca="1" si="18"/>
        <v>0</v>
      </c>
      <c r="K107" s="51" t="str">
        <f t="shared" ca="1" si="22"/>
        <v/>
      </c>
      <c r="L107" s="51">
        <f t="shared" ca="1" si="28"/>
        <v>0</v>
      </c>
      <c r="M107" s="1" t="str">
        <f t="shared" ca="1" si="23"/>
        <v/>
      </c>
      <c r="N107" s="52"/>
      <c r="T107" s="1" t="str">
        <f t="shared" si="24"/>
        <v>5°TRANCE</v>
      </c>
      <c r="U107" s="1">
        <f t="shared" si="29"/>
        <v>14</v>
      </c>
      <c r="V107" s="1">
        <f t="shared" si="30"/>
        <v>5</v>
      </c>
      <c r="W107" s="1">
        <f t="shared" ca="1" si="32"/>
        <v>0</v>
      </c>
      <c r="X107" s="1">
        <f t="shared" ca="1" si="32"/>
        <v>0</v>
      </c>
      <c r="Y107" s="1">
        <f t="shared" ca="1" si="32"/>
        <v>0</v>
      </c>
      <c r="Z107" s="1">
        <f t="shared" ca="1" si="32"/>
        <v>0</v>
      </c>
      <c r="AA107" s="1">
        <f t="shared" ca="1" si="32"/>
        <v>0</v>
      </c>
      <c r="AB107" s="1">
        <f t="shared" ca="1" si="26"/>
        <v>35</v>
      </c>
      <c r="AC107" s="1" t="str">
        <f t="shared" ca="1" si="27"/>
        <v/>
      </c>
      <c r="AD107" s="1">
        <f t="shared" si="31"/>
        <v>107</v>
      </c>
      <c r="AH107" s="53">
        <f t="shared" si="19"/>
        <v>95</v>
      </c>
      <c r="AI107" s="1">
        <f t="shared" ca="1" si="20"/>
        <v>13</v>
      </c>
    </row>
    <row r="108" spans="2:35" ht="15.75">
      <c r="B108" s="4">
        <f t="shared" si="25"/>
        <v>96</v>
      </c>
      <c r="C108" s="4">
        <f ca="1">INDIRECT(ADDRESS($AI108,V$11))</f>
        <v>0</v>
      </c>
      <c r="D108" s="47">
        <f ca="1">INDIRECT(ADDRESS($AI108,W$11))</f>
        <v>0</v>
      </c>
      <c r="E108" s="48">
        <f ca="1">INDIRECT(ADDRESS($AI108,X$11))</f>
        <v>0</v>
      </c>
      <c r="F108" s="49">
        <f ca="1">INDIRECT(ADDRESS($AI108,Y$11))</f>
        <v>0</v>
      </c>
      <c r="G108" s="50">
        <f t="shared" ca="1" si="21"/>
        <v>0</v>
      </c>
      <c r="H108" s="47">
        <f t="shared" ca="1" si="18"/>
        <v>0</v>
      </c>
      <c r="I108" s="47">
        <f t="shared" ca="1" si="18"/>
        <v>0</v>
      </c>
      <c r="K108" s="51" t="str">
        <f t="shared" ca="1" si="22"/>
        <v/>
      </c>
      <c r="L108" s="51">
        <f t="shared" ca="1" si="28"/>
        <v>0</v>
      </c>
      <c r="M108" s="1" t="str">
        <f t="shared" ca="1" si="23"/>
        <v/>
      </c>
      <c r="N108" s="52"/>
      <c r="T108" s="1" t="str">
        <f t="shared" si="24"/>
        <v>5°TRANCE</v>
      </c>
      <c r="U108" s="1">
        <f t="shared" si="29"/>
        <v>15</v>
      </c>
      <c r="V108" s="1">
        <f t="shared" si="30"/>
        <v>5</v>
      </c>
      <c r="W108" s="1">
        <f t="shared" ca="1" si="32"/>
        <v>0</v>
      </c>
      <c r="X108" s="1">
        <f t="shared" ca="1" si="32"/>
        <v>0</v>
      </c>
      <c r="Y108" s="1">
        <f t="shared" ca="1" si="32"/>
        <v>0</v>
      </c>
      <c r="Z108" s="1">
        <f t="shared" ca="1" si="32"/>
        <v>0</v>
      </c>
      <c r="AA108" s="1">
        <f t="shared" ca="1" si="32"/>
        <v>0</v>
      </c>
      <c r="AB108" s="1">
        <f t="shared" ca="1" si="26"/>
        <v>35</v>
      </c>
      <c r="AC108" s="1" t="str">
        <f t="shared" ca="1" si="27"/>
        <v/>
      </c>
      <c r="AD108" s="1">
        <f t="shared" si="31"/>
        <v>108</v>
      </c>
      <c r="AH108" s="53">
        <f t="shared" si="19"/>
        <v>96</v>
      </c>
      <c r="AI108" s="1">
        <f t="shared" ca="1" si="20"/>
        <v>13</v>
      </c>
    </row>
    <row r="109" spans="2:35" ht="15.75">
      <c r="B109" s="4">
        <f t="shared" si="25"/>
        <v>97</v>
      </c>
      <c r="C109" s="4">
        <f ca="1">INDIRECT(ADDRESS($AI109,V$11))</f>
        <v>0</v>
      </c>
      <c r="D109" s="47">
        <f ca="1">INDIRECT(ADDRESS($AI109,W$11))</f>
        <v>0</v>
      </c>
      <c r="E109" s="48">
        <f ca="1">INDIRECT(ADDRESS($AI109,X$11))</f>
        <v>0</v>
      </c>
      <c r="F109" s="49">
        <f ca="1">INDIRECT(ADDRESS($AI109,Y$11))</f>
        <v>0</v>
      </c>
      <c r="G109" s="50">
        <f t="shared" ca="1" si="21"/>
        <v>0</v>
      </c>
      <c r="H109" s="47">
        <f t="shared" ca="1" si="18"/>
        <v>0</v>
      </c>
      <c r="I109" s="47">
        <f t="shared" ca="1" si="18"/>
        <v>0</v>
      </c>
      <c r="K109" s="51" t="str">
        <f t="shared" ca="1" si="22"/>
        <v/>
      </c>
      <c r="L109" s="51">
        <f t="shared" ca="1" si="28"/>
        <v>0</v>
      </c>
      <c r="M109" s="1" t="str">
        <f t="shared" ca="1" si="23"/>
        <v/>
      </c>
      <c r="N109" s="52"/>
      <c r="T109" s="1" t="str">
        <f t="shared" si="24"/>
        <v>5°TRANCE</v>
      </c>
      <c r="U109" s="1">
        <f t="shared" si="29"/>
        <v>16</v>
      </c>
      <c r="V109" s="1">
        <f t="shared" si="30"/>
        <v>5</v>
      </c>
      <c r="W109" s="1">
        <f t="shared" ca="1" si="32"/>
        <v>0</v>
      </c>
      <c r="X109" s="1">
        <f t="shared" ca="1" si="32"/>
        <v>0</v>
      </c>
      <c r="Y109" s="1">
        <f t="shared" ca="1" si="32"/>
        <v>0</v>
      </c>
      <c r="Z109" s="1">
        <f t="shared" ca="1" si="32"/>
        <v>0</v>
      </c>
      <c r="AA109" s="1">
        <f t="shared" ca="1" si="32"/>
        <v>0</v>
      </c>
      <c r="AB109" s="1">
        <f t="shared" ca="1" si="26"/>
        <v>35</v>
      </c>
      <c r="AC109" s="1" t="str">
        <f t="shared" ca="1" si="27"/>
        <v/>
      </c>
      <c r="AD109" s="1">
        <f t="shared" si="31"/>
        <v>109</v>
      </c>
      <c r="AH109" s="53">
        <f t="shared" si="19"/>
        <v>97</v>
      </c>
      <c r="AI109" s="1">
        <f t="shared" ca="1" si="20"/>
        <v>13</v>
      </c>
    </row>
    <row r="110" spans="2:35" ht="15.75">
      <c r="B110" s="4">
        <f t="shared" si="25"/>
        <v>98</v>
      </c>
      <c r="C110" s="4">
        <f ca="1">INDIRECT(ADDRESS($AI110,V$11))</f>
        <v>0</v>
      </c>
      <c r="D110" s="47">
        <f ca="1">INDIRECT(ADDRESS($AI110,W$11))</f>
        <v>0</v>
      </c>
      <c r="E110" s="48">
        <f ca="1">INDIRECT(ADDRESS($AI110,X$11))</f>
        <v>0</v>
      </c>
      <c r="F110" s="49">
        <f ca="1">INDIRECT(ADDRESS($AI110,Y$11))</f>
        <v>0</v>
      </c>
      <c r="G110" s="50">
        <f t="shared" ca="1" si="21"/>
        <v>0</v>
      </c>
      <c r="H110" s="47">
        <f t="shared" ca="1" si="18"/>
        <v>0</v>
      </c>
      <c r="I110" s="47">
        <f t="shared" ca="1" si="18"/>
        <v>0</v>
      </c>
      <c r="K110" s="51" t="str">
        <f t="shared" ca="1" si="22"/>
        <v/>
      </c>
      <c r="L110" s="51">
        <f t="shared" ca="1" si="28"/>
        <v>0</v>
      </c>
      <c r="M110" s="1" t="str">
        <f t="shared" ca="1" si="23"/>
        <v/>
      </c>
      <c r="N110" s="52"/>
      <c r="T110" s="1" t="str">
        <f t="shared" si="24"/>
        <v>5°TRANCE</v>
      </c>
      <c r="U110" s="1">
        <f t="shared" si="29"/>
        <v>17</v>
      </c>
      <c r="V110" s="1">
        <f t="shared" si="30"/>
        <v>5</v>
      </c>
      <c r="W110" s="1">
        <f t="shared" ca="1" si="32"/>
        <v>0</v>
      </c>
      <c r="X110" s="1">
        <f t="shared" ca="1" si="32"/>
        <v>0</v>
      </c>
      <c r="Y110" s="1">
        <f t="shared" ca="1" si="32"/>
        <v>0</v>
      </c>
      <c r="Z110" s="1">
        <f t="shared" ca="1" si="32"/>
        <v>0</v>
      </c>
      <c r="AA110" s="1">
        <f t="shared" ca="1" si="32"/>
        <v>0</v>
      </c>
      <c r="AB110" s="1">
        <f t="shared" ca="1" si="26"/>
        <v>35</v>
      </c>
      <c r="AC110" s="1" t="str">
        <f t="shared" ca="1" si="27"/>
        <v/>
      </c>
      <c r="AD110" s="1">
        <f t="shared" si="31"/>
        <v>110</v>
      </c>
      <c r="AH110" s="53">
        <f t="shared" si="19"/>
        <v>98</v>
      </c>
      <c r="AI110" s="1">
        <f t="shared" ca="1" si="20"/>
        <v>13</v>
      </c>
    </row>
    <row r="111" spans="2:35" ht="15.75">
      <c r="B111" s="4">
        <f t="shared" si="25"/>
        <v>99</v>
      </c>
      <c r="C111" s="4">
        <f ca="1">INDIRECT(ADDRESS($AI111,V$11))</f>
        <v>0</v>
      </c>
      <c r="D111" s="47">
        <f ca="1">INDIRECT(ADDRESS($AI111,W$11))</f>
        <v>0</v>
      </c>
      <c r="E111" s="48">
        <f ca="1">INDIRECT(ADDRESS($AI111,X$11))</f>
        <v>0</v>
      </c>
      <c r="F111" s="49">
        <f ca="1">INDIRECT(ADDRESS($AI111,Y$11))</f>
        <v>0</v>
      </c>
      <c r="G111" s="50">
        <f t="shared" ca="1" si="21"/>
        <v>0</v>
      </c>
      <c r="H111" s="47">
        <f t="shared" ca="1" si="18"/>
        <v>0</v>
      </c>
      <c r="I111" s="47">
        <f t="shared" ca="1" si="18"/>
        <v>0</v>
      </c>
      <c r="K111" s="51" t="str">
        <f t="shared" ca="1" si="22"/>
        <v/>
      </c>
      <c r="L111" s="51">
        <f t="shared" ca="1" si="28"/>
        <v>0</v>
      </c>
      <c r="M111" s="1" t="str">
        <f t="shared" ca="1" si="23"/>
        <v/>
      </c>
      <c r="N111" s="52"/>
      <c r="T111" s="1" t="str">
        <f t="shared" si="24"/>
        <v>5°TRANCE</v>
      </c>
      <c r="U111" s="1">
        <f t="shared" si="29"/>
        <v>18</v>
      </c>
      <c r="V111" s="1">
        <f t="shared" si="30"/>
        <v>5</v>
      </c>
      <c r="W111" s="1">
        <f t="shared" ca="1" si="32"/>
        <v>0</v>
      </c>
      <c r="X111" s="1">
        <f t="shared" ca="1" si="32"/>
        <v>0</v>
      </c>
      <c r="Y111" s="1">
        <f t="shared" ca="1" si="32"/>
        <v>0</v>
      </c>
      <c r="Z111" s="1">
        <f t="shared" ca="1" si="32"/>
        <v>0</v>
      </c>
      <c r="AA111" s="1">
        <f t="shared" ca="1" si="32"/>
        <v>0</v>
      </c>
      <c r="AB111" s="1">
        <f t="shared" ca="1" si="26"/>
        <v>35</v>
      </c>
      <c r="AC111" s="1" t="str">
        <f t="shared" ca="1" si="27"/>
        <v/>
      </c>
      <c r="AD111" s="1">
        <f t="shared" si="31"/>
        <v>111</v>
      </c>
      <c r="AH111" s="53">
        <f t="shared" si="19"/>
        <v>99</v>
      </c>
      <c r="AI111" s="1">
        <f t="shared" ca="1" si="20"/>
        <v>13</v>
      </c>
    </row>
    <row r="112" spans="2:35" ht="15.75">
      <c r="B112" s="4">
        <f t="shared" si="25"/>
        <v>100</v>
      </c>
      <c r="C112" s="4">
        <f ca="1">INDIRECT(ADDRESS($AI112,V$11))</f>
        <v>0</v>
      </c>
      <c r="D112" s="47">
        <f ca="1">INDIRECT(ADDRESS($AI112,W$11))</f>
        <v>0</v>
      </c>
      <c r="E112" s="48">
        <f ca="1">INDIRECT(ADDRESS($AI112,X$11))</f>
        <v>0</v>
      </c>
      <c r="F112" s="49">
        <f ca="1">INDIRECT(ADDRESS($AI112,Y$11))</f>
        <v>0</v>
      </c>
      <c r="G112" s="50">
        <f t="shared" ca="1" si="21"/>
        <v>0</v>
      </c>
      <c r="H112" s="47">
        <f t="shared" ca="1" si="18"/>
        <v>0</v>
      </c>
      <c r="I112" s="47">
        <f t="shared" ca="1" si="18"/>
        <v>0</v>
      </c>
      <c r="K112" s="51" t="str">
        <f t="shared" ca="1" si="22"/>
        <v/>
      </c>
      <c r="L112" s="51">
        <f t="shared" ca="1" si="28"/>
        <v>0</v>
      </c>
      <c r="M112" s="1" t="str">
        <f t="shared" ca="1" si="23"/>
        <v/>
      </c>
      <c r="N112" s="52"/>
      <c r="T112" s="1" t="str">
        <f t="shared" si="24"/>
        <v>5°TRANCE</v>
      </c>
      <c r="U112" s="1">
        <f t="shared" si="29"/>
        <v>19</v>
      </c>
      <c r="V112" s="1">
        <f t="shared" si="30"/>
        <v>5</v>
      </c>
      <c r="W112" s="1">
        <f t="shared" ca="1" si="32"/>
        <v>0</v>
      </c>
      <c r="X112" s="1">
        <f t="shared" ca="1" si="32"/>
        <v>0</v>
      </c>
      <c r="Y112" s="1">
        <f t="shared" ca="1" si="32"/>
        <v>0</v>
      </c>
      <c r="Z112" s="1">
        <f t="shared" ca="1" si="32"/>
        <v>0</v>
      </c>
      <c r="AA112" s="1">
        <f t="shared" ca="1" si="32"/>
        <v>0</v>
      </c>
      <c r="AB112" s="1">
        <f t="shared" ca="1" si="26"/>
        <v>35</v>
      </c>
      <c r="AC112" s="1" t="str">
        <f t="shared" ca="1" si="27"/>
        <v/>
      </c>
      <c r="AD112" s="1">
        <f t="shared" si="31"/>
        <v>112</v>
      </c>
      <c r="AH112" s="53">
        <f t="shared" si="19"/>
        <v>100</v>
      </c>
      <c r="AI112" s="1">
        <f t="shared" ca="1" si="20"/>
        <v>13</v>
      </c>
    </row>
    <row r="113" spans="2:35" ht="15.75">
      <c r="B113" s="4">
        <f t="shared" si="25"/>
        <v>101</v>
      </c>
      <c r="C113" s="4">
        <f ca="1">INDIRECT(ADDRESS($AI113,V$11))</f>
        <v>0</v>
      </c>
      <c r="D113" s="47">
        <f ca="1">INDIRECT(ADDRESS($AI113,W$11))</f>
        <v>0</v>
      </c>
      <c r="E113" s="48">
        <f ca="1">INDIRECT(ADDRESS($AI113,X$11))</f>
        <v>0</v>
      </c>
      <c r="F113" s="49">
        <f ca="1">INDIRECT(ADDRESS($AI113,Y$11))</f>
        <v>0</v>
      </c>
      <c r="G113" s="50">
        <f t="shared" ca="1" si="21"/>
        <v>0</v>
      </c>
      <c r="H113" s="47">
        <f t="shared" ca="1" si="18"/>
        <v>0</v>
      </c>
      <c r="I113" s="47">
        <f t="shared" ca="1" si="18"/>
        <v>0</v>
      </c>
      <c r="K113" s="51" t="str">
        <f t="shared" ca="1" si="22"/>
        <v/>
      </c>
      <c r="L113" s="51">
        <f t="shared" ca="1" si="28"/>
        <v>0</v>
      </c>
      <c r="M113" s="1" t="str">
        <f t="shared" ca="1" si="23"/>
        <v/>
      </c>
      <c r="N113" s="52"/>
      <c r="T113" s="1" t="str">
        <f t="shared" si="24"/>
        <v>5°TRANCE</v>
      </c>
      <c r="U113" s="1">
        <f t="shared" si="29"/>
        <v>20</v>
      </c>
      <c r="V113" s="1">
        <f t="shared" si="30"/>
        <v>5</v>
      </c>
      <c r="W113" s="1">
        <f t="shared" ca="1" si="32"/>
        <v>0</v>
      </c>
      <c r="X113" s="1">
        <f t="shared" ca="1" si="32"/>
        <v>0</v>
      </c>
      <c r="Y113" s="1">
        <f t="shared" ca="1" si="32"/>
        <v>0</v>
      </c>
      <c r="Z113" s="1">
        <f t="shared" ca="1" si="32"/>
        <v>0</v>
      </c>
      <c r="AA113" s="1">
        <f t="shared" ca="1" si="32"/>
        <v>0</v>
      </c>
      <c r="AB113" s="1">
        <f t="shared" ca="1" si="26"/>
        <v>35</v>
      </c>
      <c r="AC113" s="1" t="str">
        <f t="shared" ca="1" si="27"/>
        <v/>
      </c>
      <c r="AD113" s="1">
        <f t="shared" si="31"/>
        <v>113</v>
      </c>
      <c r="AH113" s="53">
        <f t="shared" si="19"/>
        <v>101</v>
      </c>
      <c r="AI113" s="1">
        <f t="shared" ca="1" si="20"/>
        <v>13</v>
      </c>
    </row>
    <row r="114" spans="2:35" ht="15.75">
      <c r="B114" s="4">
        <f t="shared" si="25"/>
        <v>102</v>
      </c>
      <c r="C114" s="4">
        <f ca="1">INDIRECT(ADDRESS($AI114,V$11))</f>
        <v>0</v>
      </c>
      <c r="D114" s="47">
        <f ca="1">INDIRECT(ADDRESS($AI114,W$11))</f>
        <v>0</v>
      </c>
      <c r="E114" s="48">
        <f ca="1">INDIRECT(ADDRESS($AI114,X$11))</f>
        <v>0</v>
      </c>
      <c r="F114" s="49">
        <f ca="1">INDIRECT(ADDRESS($AI114,Y$11))</f>
        <v>0</v>
      </c>
      <c r="G114" s="50">
        <f t="shared" ca="1" si="21"/>
        <v>0</v>
      </c>
      <c r="H114" s="47">
        <f t="shared" ca="1" si="18"/>
        <v>0</v>
      </c>
      <c r="I114" s="47">
        <f t="shared" ca="1" si="18"/>
        <v>0</v>
      </c>
      <c r="K114" s="51" t="str">
        <f t="shared" ca="1" si="22"/>
        <v/>
      </c>
      <c r="L114" s="51">
        <f t="shared" ca="1" si="28"/>
        <v>0</v>
      </c>
      <c r="M114" s="1" t="str">
        <f t="shared" ca="1" si="23"/>
        <v/>
      </c>
      <c r="N114" s="52"/>
      <c r="T114" s="1" t="str">
        <f t="shared" si="24"/>
        <v>6°TRANCE</v>
      </c>
      <c r="U114" s="1">
        <f t="shared" si="29"/>
        <v>1</v>
      </c>
      <c r="V114" s="1">
        <f t="shared" si="30"/>
        <v>6</v>
      </c>
      <c r="W114" s="1">
        <f t="shared" ref="W114:AA133" ca="1" si="33">INDIRECT(ADDRESS($W$5+$U114-1,W$4,,,$T114))</f>
        <v>0</v>
      </c>
      <c r="X114" s="1">
        <f t="shared" ca="1" si="33"/>
        <v>0</v>
      </c>
      <c r="Y114" s="1">
        <f t="shared" ca="1" si="33"/>
        <v>2</v>
      </c>
      <c r="Z114" s="1" t="str">
        <f t="shared" ca="1" si="33"/>
        <v>win</v>
      </c>
      <c r="AA114" s="1">
        <f t="shared" ca="1" si="33"/>
        <v>0</v>
      </c>
      <c r="AB114" s="1">
        <f t="shared" ca="1" si="26"/>
        <v>36</v>
      </c>
      <c r="AC114" s="1">
        <f t="shared" ca="1" si="27"/>
        <v>36</v>
      </c>
      <c r="AD114" s="1">
        <f t="shared" si="31"/>
        <v>114</v>
      </c>
      <c r="AH114" s="53">
        <f t="shared" si="19"/>
        <v>102</v>
      </c>
      <c r="AI114" s="1">
        <f t="shared" ca="1" si="20"/>
        <v>13</v>
      </c>
    </row>
    <row r="115" spans="2:35" ht="15.75">
      <c r="B115" s="4">
        <f t="shared" si="25"/>
        <v>103</v>
      </c>
      <c r="C115" s="4">
        <f ca="1">INDIRECT(ADDRESS($AI115,V$11))</f>
        <v>0</v>
      </c>
      <c r="D115" s="47">
        <f ca="1">INDIRECT(ADDRESS($AI115,W$11))</f>
        <v>0</v>
      </c>
      <c r="E115" s="48">
        <f ca="1">INDIRECT(ADDRESS($AI115,X$11))</f>
        <v>0</v>
      </c>
      <c r="F115" s="49">
        <f ca="1">INDIRECT(ADDRESS($AI115,Y$11))</f>
        <v>0</v>
      </c>
      <c r="G115" s="50">
        <f t="shared" ca="1" si="21"/>
        <v>0</v>
      </c>
      <c r="H115" s="47">
        <f t="shared" ca="1" si="18"/>
        <v>0</v>
      </c>
      <c r="I115" s="47">
        <f t="shared" ca="1" si="18"/>
        <v>0</v>
      </c>
      <c r="K115" s="51" t="str">
        <f t="shared" ca="1" si="22"/>
        <v/>
      </c>
      <c r="L115" s="51">
        <f t="shared" ca="1" si="28"/>
        <v>0</v>
      </c>
      <c r="M115" s="1" t="str">
        <f t="shared" ca="1" si="23"/>
        <v/>
      </c>
      <c r="N115" s="52"/>
      <c r="T115" s="1" t="str">
        <f t="shared" si="24"/>
        <v>6°TRANCE</v>
      </c>
      <c r="U115" s="1">
        <f t="shared" si="29"/>
        <v>2</v>
      </c>
      <c r="V115" s="1">
        <f t="shared" si="30"/>
        <v>6</v>
      </c>
      <c r="W115" s="1">
        <f t="shared" ca="1" si="33"/>
        <v>0</v>
      </c>
      <c r="X115" s="1">
        <f t="shared" ca="1" si="33"/>
        <v>0</v>
      </c>
      <c r="Y115" s="1">
        <f t="shared" ca="1" si="33"/>
        <v>2</v>
      </c>
      <c r="Z115" s="1" t="str">
        <f t="shared" ca="1" si="33"/>
        <v>win</v>
      </c>
      <c r="AA115" s="1">
        <f t="shared" ca="1" si="33"/>
        <v>0</v>
      </c>
      <c r="AB115" s="1">
        <f t="shared" ca="1" si="26"/>
        <v>37</v>
      </c>
      <c r="AC115" s="1">
        <f t="shared" ca="1" si="27"/>
        <v>37</v>
      </c>
      <c r="AD115" s="1">
        <f t="shared" si="31"/>
        <v>115</v>
      </c>
      <c r="AH115" s="53">
        <f t="shared" si="19"/>
        <v>103</v>
      </c>
      <c r="AI115" s="1">
        <f t="shared" ca="1" si="20"/>
        <v>13</v>
      </c>
    </row>
    <row r="116" spans="2:35" ht="15.75">
      <c r="B116" s="4">
        <f t="shared" si="25"/>
        <v>104</v>
      </c>
      <c r="C116" s="4">
        <f ca="1">INDIRECT(ADDRESS($AI116,V$11))</f>
        <v>0</v>
      </c>
      <c r="D116" s="47">
        <f ca="1">INDIRECT(ADDRESS($AI116,W$11))</f>
        <v>0</v>
      </c>
      <c r="E116" s="48">
        <f ca="1">INDIRECT(ADDRESS($AI116,X$11))</f>
        <v>0</v>
      </c>
      <c r="F116" s="49">
        <f ca="1">INDIRECT(ADDRESS($AI116,Y$11))</f>
        <v>0</v>
      </c>
      <c r="G116" s="50">
        <f t="shared" ca="1" si="21"/>
        <v>0</v>
      </c>
      <c r="H116" s="47">
        <f t="shared" ca="1" si="18"/>
        <v>0</v>
      </c>
      <c r="I116" s="47">
        <f t="shared" ca="1" si="18"/>
        <v>0</v>
      </c>
      <c r="K116" s="51" t="str">
        <f t="shared" ca="1" si="22"/>
        <v/>
      </c>
      <c r="L116" s="51">
        <f t="shared" ca="1" si="28"/>
        <v>0</v>
      </c>
      <c r="M116" s="1" t="str">
        <f t="shared" ca="1" si="23"/>
        <v/>
      </c>
      <c r="N116" s="52"/>
      <c r="T116" s="1" t="str">
        <f t="shared" si="24"/>
        <v>6°TRANCE</v>
      </c>
      <c r="U116" s="1">
        <f t="shared" si="29"/>
        <v>3</v>
      </c>
      <c r="V116" s="1">
        <f t="shared" si="30"/>
        <v>6</v>
      </c>
      <c r="W116" s="1">
        <f t="shared" ca="1" si="33"/>
        <v>0</v>
      </c>
      <c r="X116" s="1">
        <f t="shared" ca="1" si="33"/>
        <v>0</v>
      </c>
      <c r="Y116" s="1">
        <f t="shared" ca="1" si="33"/>
        <v>2</v>
      </c>
      <c r="Z116" s="1" t="str">
        <f t="shared" ca="1" si="33"/>
        <v>win</v>
      </c>
      <c r="AA116" s="1">
        <f t="shared" ca="1" si="33"/>
        <v>0</v>
      </c>
      <c r="AB116" s="1">
        <f t="shared" ca="1" si="26"/>
        <v>38</v>
      </c>
      <c r="AC116" s="1">
        <f t="shared" ca="1" si="27"/>
        <v>38</v>
      </c>
      <c r="AD116" s="1">
        <f t="shared" si="31"/>
        <v>116</v>
      </c>
      <c r="AH116" s="53">
        <f t="shared" si="19"/>
        <v>104</v>
      </c>
      <c r="AI116" s="1">
        <f t="shared" ca="1" si="20"/>
        <v>13</v>
      </c>
    </row>
    <row r="117" spans="2:35" ht="15.75">
      <c r="B117" s="4">
        <f t="shared" si="25"/>
        <v>105</v>
      </c>
      <c r="C117" s="4">
        <f ca="1">INDIRECT(ADDRESS($AI117,V$11))</f>
        <v>0</v>
      </c>
      <c r="D117" s="47">
        <f ca="1">INDIRECT(ADDRESS($AI117,W$11))</f>
        <v>0</v>
      </c>
      <c r="E117" s="48">
        <f ca="1">INDIRECT(ADDRESS($AI117,X$11))</f>
        <v>0</v>
      </c>
      <c r="F117" s="49">
        <f ca="1">INDIRECT(ADDRESS($AI117,Y$11))</f>
        <v>0</v>
      </c>
      <c r="G117" s="50">
        <f t="shared" ca="1" si="21"/>
        <v>0</v>
      </c>
      <c r="H117" s="47">
        <f t="shared" ca="1" si="18"/>
        <v>0</v>
      </c>
      <c r="I117" s="47">
        <f t="shared" ca="1" si="18"/>
        <v>0</v>
      </c>
      <c r="K117" s="51" t="str">
        <f t="shared" ca="1" si="22"/>
        <v/>
      </c>
      <c r="L117" s="51">
        <f t="shared" ca="1" si="28"/>
        <v>0</v>
      </c>
      <c r="M117" s="1" t="str">
        <f t="shared" ca="1" si="23"/>
        <v/>
      </c>
      <c r="N117" s="52"/>
      <c r="T117" s="1" t="str">
        <f t="shared" si="24"/>
        <v>6°TRANCE</v>
      </c>
      <c r="U117" s="1">
        <f t="shared" si="29"/>
        <v>4</v>
      </c>
      <c r="V117" s="1">
        <f t="shared" si="30"/>
        <v>6</v>
      </c>
      <c r="W117" s="1">
        <f t="shared" ca="1" si="33"/>
        <v>0</v>
      </c>
      <c r="X117" s="1">
        <f t="shared" ca="1" si="33"/>
        <v>0</v>
      </c>
      <c r="Y117" s="1">
        <f t="shared" ca="1" si="33"/>
        <v>2</v>
      </c>
      <c r="Z117" s="1" t="str">
        <f t="shared" ca="1" si="33"/>
        <v>win</v>
      </c>
      <c r="AA117" s="1">
        <f t="shared" ca="1" si="33"/>
        <v>0</v>
      </c>
      <c r="AB117" s="1">
        <f t="shared" ca="1" si="26"/>
        <v>39</v>
      </c>
      <c r="AC117" s="1">
        <f t="shared" ca="1" si="27"/>
        <v>39</v>
      </c>
      <c r="AD117" s="1">
        <f t="shared" si="31"/>
        <v>117</v>
      </c>
      <c r="AH117" s="53">
        <f t="shared" si="19"/>
        <v>105</v>
      </c>
      <c r="AI117" s="1">
        <f t="shared" ca="1" si="20"/>
        <v>13</v>
      </c>
    </row>
    <row r="118" spans="2:35" ht="15.75">
      <c r="B118" s="4">
        <f t="shared" si="25"/>
        <v>106</v>
      </c>
      <c r="C118" s="4">
        <f ca="1">INDIRECT(ADDRESS($AI118,V$11))</f>
        <v>0</v>
      </c>
      <c r="D118" s="47">
        <f ca="1">INDIRECT(ADDRESS($AI118,W$11))</f>
        <v>0</v>
      </c>
      <c r="E118" s="48">
        <f ca="1">INDIRECT(ADDRESS($AI118,X$11))</f>
        <v>0</v>
      </c>
      <c r="F118" s="49">
        <f ca="1">INDIRECT(ADDRESS($AI118,Y$11))</f>
        <v>0</v>
      </c>
      <c r="G118" s="50">
        <f t="shared" ca="1" si="21"/>
        <v>0</v>
      </c>
      <c r="H118" s="47">
        <f t="shared" ca="1" si="18"/>
        <v>0</v>
      </c>
      <c r="I118" s="47">
        <f t="shared" ca="1" si="18"/>
        <v>0</v>
      </c>
      <c r="K118" s="51" t="str">
        <f t="shared" ca="1" si="22"/>
        <v/>
      </c>
      <c r="L118" s="51">
        <f t="shared" ca="1" si="28"/>
        <v>0</v>
      </c>
      <c r="M118" s="1" t="str">
        <f t="shared" ca="1" si="23"/>
        <v/>
      </c>
      <c r="N118" s="52"/>
      <c r="T118" s="1" t="str">
        <f t="shared" si="24"/>
        <v>6°TRANCE</v>
      </c>
      <c r="U118" s="1">
        <f t="shared" si="29"/>
        <v>5</v>
      </c>
      <c r="V118" s="1">
        <f t="shared" si="30"/>
        <v>6</v>
      </c>
      <c r="W118" s="1">
        <f t="shared" ca="1" si="33"/>
        <v>0</v>
      </c>
      <c r="X118" s="1">
        <f t="shared" ca="1" si="33"/>
        <v>0</v>
      </c>
      <c r="Y118" s="1">
        <f t="shared" ca="1" si="33"/>
        <v>2</v>
      </c>
      <c r="Z118" s="1" t="str">
        <f t="shared" ca="1" si="33"/>
        <v>loss</v>
      </c>
      <c r="AA118" s="1">
        <f t="shared" ca="1" si="33"/>
        <v>0</v>
      </c>
      <c r="AB118" s="1">
        <f t="shared" ca="1" si="26"/>
        <v>40</v>
      </c>
      <c r="AC118" s="1">
        <f t="shared" ca="1" si="27"/>
        <v>40</v>
      </c>
      <c r="AD118" s="1">
        <f t="shared" si="31"/>
        <v>118</v>
      </c>
      <c r="AH118" s="53">
        <f t="shared" si="19"/>
        <v>106</v>
      </c>
      <c r="AI118" s="1">
        <f t="shared" ca="1" si="20"/>
        <v>13</v>
      </c>
    </row>
    <row r="119" spans="2:35" ht="15.75">
      <c r="B119" s="4">
        <f t="shared" si="25"/>
        <v>107</v>
      </c>
      <c r="C119" s="4">
        <f ca="1">INDIRECT(ADDRESS($AI119,V$11))</f>
        <v>0</v>
      </c>
      <c r="D119" s="47">
        <f ca="1">INDIRECT(ADDRESS($AI119,W$11))</f>
        <v>0</v>
      </c>
      <c r="E119" s="48">
        <f ca="1">INDIRECT(ADDRESS($AI119,X$11))</f>
        <v>0</v>
      </c>
      <c r="F119" s="49">
        <f ca="1">INDIRECT(ADDRESS($AI119,Y$11))</f>
        <v>0</v>
      </c>
      <c r="G119" s="50">
        <f t="shared" ca="1" si="21"/>
        <v>0</v>
      </c>
      <c r="H119" s="47">
        <f t="shared" ca="1" si="18"/>
        <v>0</v>
      </c>
      <c r="I119" s="47">
        <f t="shared" ca="1" si="18"/>
        <v>0</v>
      </c>
      <c r="K119" s="51" t="str">
        <f t="shared" ca="1" si="22"/>
        <v/>
      </c>
      <c r="L119" s="51">
        <f t="shared" ca="1" si="28"/>
        <v>0</v>
      </c>
      <c r="M119" s="1" t="str">
        <f t="shared" ca="1" si="23"/>
        <v/>
      </c>
      <c r="N119" s="52"/>
      <c r="T119" s="1" t="str">
        <f t="shared" si="24"/>
        <v>6°TRANCE</v>
      </c>
      <c r="U119" s="1">
        <f t="shared" si="29"/>
        <v>6</v>
      </c>
      <c r="V119" s="1">
        <f t="shared" si="30"/>
        <v>6</v>
      </c>
      <c r="W119" s="1">
        <f t="shared" ca="1" si="33"/>
        <v>0</v>
      </c>
      <c r="X119" s="1">
        <f t="shared" ca="1" si="33"/>
        <v>0</v>
      </c>
      <c r="Y119" s="1">
        <f t="shared" ca="1" si="33"/>
        <v>2</v>
      </c>
      <c r="Z119" s="1" t="str">
        <f t="shared" ca="1" si="33"/>
        <v>loss</v>
      </c>
      <c r="AA119" s="1">
        <f t="shared" ca="1" si="33"/>
        <v>0</v>
      </c>
      <c r="AB119" s="1">
        <f t="shared" ca="1" si="26"/>
        <v>41</v>
      </c>
      <c r="AC119" s="1">
        <f t="shared" ca="1" si="27"/>
        <v>41</v>
      </c>
      <c r="AD119" s="1">
        <f t="shared" si="31"/>
        <v>119</v>
      </c>
      <c r="AH119" s="53">
        <f t="shared" si="19"/>
        <v>107</v>
      </c>
      <c r="AI119" s="1">
        <f t="shared" ca="1" si="20"/>
        <v>13</v>
      </c>
    </row>
    <row r="120" spans="2:35" ht="15.75">
      <c r="B120" s="4">
        <f t="shared" si="25"/>
        <v>108</v>
      </c>
      <c r="C120" s="4">
        <f ca="1">INDIRECT(ADDRESS($AI120,V$11))</f>
        <v>0</v>
      </c>
      <c r="D120" s="47">
        <f ca="1">INDIRECT(ADDRESS($AI120,W$11))</f>
        <v>0</v>
      </c>
      <c r="E120" s="48">
        <f ca="1">INDIRECT(ADDRESS($AI120,X$11))</f>
        <v>0</v>
      </c>
      <c r="F120" s="49">
        <f ca="1">INDIRECT(ADDRESS($AI120,Y$11))</f>
        <v>0</v>
      </c>
      <c r="G120" s="50">
        <f t="shared" ca="1" si="21"/>
        <v>0</v>
      </c>
      <c r="H120" s="47">
        <f t="shared" ca="1" si="18"/>
        <v>0</v>
      </c>
      <c r="I120" s="47">
        <f t="shared" ca="1" si="18"/>
        <v>0</v>
      </c>
      <c r="K120" s="51" t="str">
        <f t="shared" ca="1" si="22"/>
        <v/>
      </c>
      <c r="L120" s="51">
        <f t="shared" ca="1" si="28"/>
        <v>0</v>
      </c>
      <c r="M120" s="1" t="str">
        <f t="shared" ca="1" si="23"/>
        <v/>
      </c>
      <c r="N120" s="52"/>
      <c r="T120" s="1" t="str">
        <f t="shared" si="24"/>
        <v>6°TRANCE</v>
      </c>
      <c r="U120" s="1">
        <f t="shared" si="29"/>
        <v>7</v>
      </c>
      <c r="V120" s="1">
        <f t="shared" si="30"/>
        <v>6</v>
      </c>
      <c r="W120" s="1">
        <f t="shared" ca="1" si="33"/>
        <v>0</v>
      </c>
      <c r="X120" s="1">
        <f t="shared" ca="1" si="33"/>
        <v>0</v>
      </c>
      <c r="Y120" s="1">
        <f t="shared" ca="1" si="33"/>
        <v>2</v>
      </c>
      <c r="Z120" s="1" t="str">
        <f t="shared" ca="1" si="33"/>
        <v>loss</v>
      </c>
      <c r="AA120" s="1">
        <f t="shared" ca="1" si="33"/>
        <v>0</v>
      </c>
      <c r="AB120" s="1">
        <f t="shared" ca="1" si="26"/>
        <v>42</v>
      </c>
      <c r="AC120" s="1">
        <f t="shared" ca="1" si="27"/>
        <v>42</v>
      </c>
      <c r="AD120" s="1">
        <f t="shared" si="31"/>
        <v>120</v>
      </c>
      <c r="AH120" s="53">
        <f t="shared" si="19"/>
        <v>108</v>
      </c>
      <c r="AI120" s="1">
        <f t="shared" ca="1" si="20"/>
        <v>13</v>
      </c>
    </row>
    <row r="121" spans="2:35" ht="15.75">
      <c r="B121" s="4">
        <f t="shared" si="25"/>
        <v>109</v>
      </c>
      <c r="C121" s="4">
        <f ca="1">INDIRECT(ADDRESS($AI121,V$11))</f>
        <v>0</v>
      </c>
      <c r="D121" s="47">
        <f ca="1">INDIRECT(ADDRESS($AI121,W$11))</f>
        <v>0</v>
      </c>
      <c r="E121" s="48">
        <f ca="1">INDIRECT(ADDRESS($AI121,X$11))</f>
        <v>0</v>
      </c>
      <c r="F121" s="49">
        <f ca="1">INDIRECT(ADDRESS($AI121,Y$11))</f>
        <v>0</v>
      </c>
      <c r="G121" s="50">
        <f t="shared" ca="1" si="21"/>
        <v>0</v>
      </c>
      <c r="H121" s="47">
        <f t="shared" ca="1" si="18"/>
        <v>0</v>
      </c>
      <c r="I121" s="47">
        <f t="shared" ca="1" si="18"/>
        <v>0</v>
      </c>
      <c r="K121" s="51" t="str">
        <f t="shared" ca="1" si="22"/>
        <v/>
      </c>
      <c r="L121" s="51">
        <f t="shared" ca="1" si="28"/>
        <v>0</v>
      </c>
      <c r="M121" s="1" t="str">
        <f t="shared" ca="1" si="23"/>
        <v/>
      </c>
      <c r="N121" s="52"/>
      <c r="T121" s="1" t="str">
        <f t="shared" si="24"/>
        <v>6°TRANCE</v>
      </c>
      <c r="U121" s="1">
        <f t="shared" si="29"/>
        <v>8</v>
      </c>
      <c r="V121" s="1">
        <f t="shared" si="30"/>
        <v>6</v>
      </c>
      <c r="W121" s="1">
        <f t="shared" ca="1" si="33"/>
        <v>0</v>
      </c>
      <c r="X121" s="1">
        <f t="shared" ca="1" si="33"/>
        <v>0</v>
      </c>
      <c r="Y121" s="1">
        <f t="shared" ca="1" si="33"/>
        <v>0</v>
      </c>
      <c r="Z121" s="1">
        <f t="shared" ca="1" si="33"/>
        <v>0</v>
      </c>
      <c r="AA121" s="1">
        <f t="shared" ca="1" si="33"/>
        <v>0</v>
      </c>
      <c r="AB121" s="1">
        <f t="shared" ca="1" si="26"/>
        <v>42</v>
      </c>
      <c r="AC121" s="1" t="str">
        <f t="shared" ca="1" si="27"/>
        <v/>
      </c>
      <c r="AD121" s="1">
        <f t="shared" si="31"/>
        <v>121</v>
      </c>
      <c r="AH121" s="53">
        <f t="shared" si="19"/>
        <v>109</v>
      </c>
      <c r="AI121" s="1">
        <f t="shared" ca="1" si="20"/>
        <v>13</v>
      </c>
    </row>
    <row r="122" spans="2:35" ht="15.75">
      <c r="B122" s="4">
        <f t="shared" si="25"/>
        <v>110</v>
      </c>
      <c r="C122" s="4">
        <f ca="1">INDIRECT(ADDRESS($AI122,V$11))</f>
        <v>0</v>
      </c>
      <c r="D122" s="47">
        <f ca="1">INDIRECT(ADDRESS($AI122,W$11))</f>
        <v>0</v>
      </c>
      <c r="E122" s="48">
        <f ca="1">INDIRECT(ADDRESS($AI122,X$11))</f>
        <v>0</v>
      </c>
      <c r="F122" s="49">
        <f ca="1">INDIRECT(ADDRESS($AI122,Y$11))</f>
        <v>0</v>
      </c>
      <c r="G122" s="50">
        <f t="shared" ca="1" si="21"/>
        <v>0</v>
      </c>
      <c r="H122" s="47">
        <f t="shared" ca="1" si="18"/>
        <v>0</v>
      </c>
      <c r="I122" s="47">
        <f t="shared" ca="1" si="18"/>
        <v>0</v>
      </c>
      <c r="K122" s="51" t="str">
        <f t="shared" ca="1" si="22"/>
        <v/>
      </c>
      <c r="L122" s="51">
        <f t="shared" ca="1" si="28"/>
        <v>0</v>
      </c>
      <c r="M122" s="1" t="str">
        <f t="shared" ca="1" si="23"/>
        <v/>
      </c>
      <c r="N122" s="52"/>
      <c r="T122" s="1" t="str">
        <f t="shared" si="24"/>
        <v>6°TRANCE</v>
      </c>
      <c r="U122" s="1">
        <f t="shared" si="29"/>
        <v>9</v>
      </c>
      <c r="V122" s="1">
        <f t="shared" si="30"/>
        <v>6</v>
      </c>
      <c r="W122" s="1">
        <f t="shared" ca="1" si="33"/>
        <v>0</v>
      </c>
      <c r="X122" s="1">
        <f t="shared" ca="1" si="33"/>
        <v>0</v>
      </c>
      <c r="Y122" s="1">
        <f t="shared" ca="1" si="33"/>
        <v>0</v>
      </c>
      <c r="Z122" s="1">
        <f t="shared" ca="1" si="33"/>
        <v>0</v>
      </c>
      <c r="AA122" s="1">
        <f t="shared" ca="1" si="33"/>
        <v>0</v>
      </c>
      <c r="AB122" s="1">
        <f t="shared" ca="1" si="26"/>
        <v>42</v>
      </c>
      <c r="AC122" s="1" t="str">
        <f t="shared" ca="1" si="27"/>
        <v/>
      </c>
      <c r="AD122" s="1">
        <f t="shared" si="31"/>
        <v>122</v>
      </c>
      <c r="AH122" s="53">
        <f t="shared" si="19"/>
        <v>110</v>
      </c>
      <c r="AI122" s="1">
        <f t="shared" ca="1" si="20"/>
        <v>13</v>
      </c>
    </row>
    <row r="123" spans="2:35" ht="15.75">
      <c r="B123" s="4">
        <f t="shared" si="25"/>
        <v>111</v>
      </c>
      <c r="C123" s="4">
        <f ca="1">INDIRECT(ADDRESS($AI123,V$11))</f>
        <v>0</v>
      </c>
      <c r="D123" s="47">
        <f ca="1">INDIRECT(ADDRESS($AI123,W$11))</f>
        <v>0</v>
      </c>
      <c r="E123" s="48">
        <f ca="1">INDIRECT(ADDRESS($AI123,X$11))</f>
        <v>0</v>
      </c>
      <c r="F123" s="49">
        <f ca="1">INDIRECT(ADDRESS($AI123,Y$11))</f>
        <v>0</v>
      </c>
      <c r="G123" s="50">
        <f t="shared" ca="1" si="21"/>
        <v>0</v>
      </c>
      <c r="H123" s="47">
        <f t="shared" ca="1" si="18"/>
        <v>0</v>
      </c>
      <c r="I123" s="47">
        <f t="shared" ca="1" si="18"/>
        <v>0</v>
      </c>
      <c r="K123" s="51" t="str">
        <f t="shared" ca="1" si="22"/>
        <v/>
      </c>
      <c r="L123" s="51">
        <f t="shared" ca="1" si="28"/>
        <v>0</v>
      </c>
      <c r="M123" s="1" t="str">
        <f t="shared" ca="1" si="23"/>
        <v/>
      </c>
      <c r="N123" s="52"/>
      <c r="T123" s="1" t="str">
        <f t="shared" si="24"/>
        <v>6°TRANCE</v>
      </c>
      <c r="U123" s="1">
        <f t="shared" si="29"/>
        <v>10</v>
      </c>
      <c r="V123" s="1">
        <f t="shared" si="30"/>
        <v>6</v>
      </c>
      <c r="W123" s="1">
        <f t="shared" ca="1" si="33"/>
        <v>0</v>
      </c>
      <c r="X123" s="1">
        <f t="shared" ca="1" si="33"/>
        <v>0</v>
      </c>
      <c r="Y123" s="1">
        <f t="shared" ca="1" si="33"/>
        <v>0</v>
      </c>
      <c r="Z123" s="1">
        <f t="shared" ca="1" si="33"/>
        <v>0</v>
      </c>
      <c r="AA123" s="1">
        <f t="shared" ca="1" si="33"/>
        <v>0</v>
      </c>
      <c r="AB123" s="1">
        <f t="shared" ca="1" si="26"/>
        <v>42</v>
      </c>
      <c r="AC123" s="1" t="str">
        <f t="shared" ca="1" si="27"/>
        <v/>
      </c>
      <c r="AD123" s="1">
        <f t="shared" si="31"/>
        <v>123</v>
      </c>
      <c r="AH123" s="53">
        <f t="shared" si="19"/>
        <v>111</v>
      </c>
      <c r="AI123" s="1">
        <f t="shared" ca="1" si="20"/>
        <v>13</v>
      </c>
    </row>
    <row r="124" spans="2:35" ht="15.75">
      <c r="B124" s="4">
        <f t="shared" si="25"/>
        <v>112</v>
      </c>
      <c r="C124" s="4">
        <f ca="1">INDIRECT(ADDRESS($AI124,V$11))</f>
        <v>0</v>
      </c>
      <c r="D124" s="47">
        <f ca="1">INDIRECT(ADDRESS($AI124,W$11))</f>
        <v>0</v>
      </c>
      <c r="E124" s="48">
        <f ca="1">INDIRECT(ADDRESS($AI124,X$11))</f>
        <v>0</v>
      </c>
      <c r="F124" s="49">
        <f ca="1">INDIRECT(ADDRESS($AI124,Y$11))</f>
        <v>0</v>
      </c>
      <c r="G124" s="50">
        <f t="shared" ca="1" si="21"/>
        <v>0</v>
      </c>
      <c r="H124" s="47">
        <f t="shared" ca="1" si="18"/>
        <v>0</v>
      </c>
      <c r="I124" s="47">
        <f t="shared" ca="1" si="18"/>
        <v>0</v>
      </c>
      <c r="K124" s="51" t="str">
        <f t="shared" ca="1" si="22"/>
        <v/>
      </c>
      <c r="L124" s="51">
        <f t="shared" ca="1" si="28"/>
        <v>0</v>
      </c>
      <c r="M124" s="1" t="str">
        <f t="shared" ca="1" si="23"/>
        <v/>
      </c>
      <c r="N124" s="52"/>
      <c r="T124" s="1" t="str">
        <f t="shared" si="24"/>
        <v>6°TRANCE</v>
      </c>
      <c r="U124" s="1">
        <f t="shared" si="29"/>
        <v>11</v>
      </c>
      <c r="V124" s="1">
        <f t="shared" si="30"/>
        <v>6</v>
      </c>
      <c r="W124" s="1">
        <f t="shared" ca="1" si="33"/>
        <v>0</v>
      </c>
      <c r="X124" s="1">
        <f t="shared" ca="1" si="33"/>
        <v>0</v>
      </c>
      <c r="Y124" s="1">
        <f t="shared" ca="1" si="33"/>
        <v>0</v>
      </c>
      <c r="Z124" s="1">
        <f t="shared" ca="1" si="33"/>
        <v>0</v>
      </c>
      <c r="AA124" s="1">
        <f t="shared" ca="1" si="33"/>
        <v>0</v>
      </c>
      <c r="AB124" s="1">
        <f t="shared" ca="1" si="26"/>
        <v>42</v>
      </c>
      <c r="AC124" s="1" t="str">
        <f t="shared" ca="1" si="27"/>
        <v/>
      </c>
      <c r="AD124" s="1">
        <f t="shared" si="31"/>
        <v>124</v>
      </c>
      <c r="AH124" s="53">
        <f t="shared" si="19"/>
        <v>112</v>
      </c>
      <c r="AI124" s="1">
        <f t="shared" ca="1" si="20"/>
        <v>13</v>
      </c>
    </row>
    <row r="125" spans="2:35" ht="15.75">
      <c r="B125" s="4">
        <f t="shared" si="25"/>
        <v>113</v>
      </c>
      <c r="C125" s="4">
        <f ca="1">INDIRECT(ADDRESS($AI125,V$11))</f>
        <v>0</v>
      </c>
      <c r="D125" s="47">
        <f ca="1">INDIRECT(ADDRESS($AI125,W$11))</f>
        <v>0</v>
      </c>
      <c r="E125" s="48">
        <f ca="1">INDIRECT(ADDRESS($AI125,X$11))</f>
        <v>0</v>
      </c>
      <c r="F125" s="49">
        <f ca="1">INDIRECT(ADDRESS($AI125,Y$11))</f>
        <v>0</v>
      </c>
      <c r="G125" s="50">
        <f t="shared" ca="1" si="21"/>
        <v>0</v>
      </c>
      <c r="H125" s="47">
        <f t="shared" ca="1" si="18"/>
        <v>0</v>
      </c>
      <c r="I125" s="47">
        <f t="shared" ca="1" si="18"/>
        <v>0</v>
      </c>
      <c r="K125" s="51" t="str">
        <f t="shared" ca="1" si="22"/>
        <v/>
      </c>
      <c r="L125" s="51">
        <f t="shared" ca="1" si="28"/>
        <v>0</v>
      </c>
      <c r="M125" s="1" t="str">
        <f t="shared" ca="1" si="23"/>
        <v/>
      </c>
      <c r="N125" s="52"/>
      <c r="T125" s="1" t="str">
        <f t="shared" si="24"/>
        <v>6°TRANCE</v>
      </c>
      <c r="U125" s="1">
        <f t="shared" si="29"/>
        <v>12</v>
      </c>
      <c r="V125" s="1">
        <f t="shared" si="30"/>
        <v>6</v>
      </c>
      <c r="W125" s="1">
        <f t="shared" ca="1" si="33"/>
        <v>0</v>
      </c>
      <c r="X125" s="1">
        <f t="shared" ca="1" si="33"/>
        <v>0</v>
      </c>
      <c r="Y125" s="1">
        <f t="shared" ca="1" si="33"/>
        <v>0</v>
      </c>
      <c r="Z125" s="1">
        <f t="shared" ca="1" si="33"/>
        <v>0</v>
      </c>
      <c r="AA125" s="1">
        <f t="shared" ca="1" si="33"/>
        <v>0</v>
      </c>
      <c r="AB125" s="1">
        <f t="shared" ca="1" si="26"/>
        <v>42</v>
      </c>
      <c r="AC125" s="1" t="str">
        <f t="shared" ca="1" si="27"/>
        <v/>
      </c>
      <c r="AD125" s="1">
        <f t="shared" si="31"/>
        <v>125</v>
      </c>
      <c r="AH125" s="53">
        <f t="shared" si="19"/>
        <v>113</v>
      </c>
      <c r="AI125" s="1">
        <f t="shared" ca="1" si="20"/>
        <v>13</v>
      </c>
    </row>
    <row r="126" spans="2:35" ht="15.75">
      <c r="B126" s="4">
        <f t="shared" si="25"/>
        <v>114</v>
      </c>
      <c r="C126" s="4">
        <f ca="1">INDIRECT(ADDRESS($AI126,V$11))</f>
        <v>0</v>
      </c>
      <c r="D126" s="47">
        <f ca="1">INDIRECT(ADDRESS($AI126,W$11))</f>
        <v>0</v>
      </c>
      <c r="E126" s="48">
        <f ca="1">INDIRECT(ADDRESS($AI126,X$11))</f>
        <v>0</v>
      </c>
      <c r="F126" s="49">
        <f ca="1">INDIRECT(ADDRESS($AI126,Y$11))</f>
        <v>0</v>
      </c>
      <c r="G126" s="50">
        <f t="shared" ca="1" si="21"/>
        <v>0</v>
      </c>
      <c r="H126" s="47">
        <f t="shared" ca="1" si="18"/>
        <v>0</v>
      </c>
      <c r="I126" s="47">
        <f t="shared" ca="1" si="18"/>
        <v>0</v>
      </c>
      <c r="K126" s="51" t="str">
        <f t="shared" ca="1" si="22"/>
        <v/>
      </c>
      <c r="L126" s="51">
        <f t="shared" ca="1" si="28"/>
        <v>0</v>
      </c>
      <c r="M126" s="1" t="str">
        <f t="shared" ca="1" si="23"/>
        <v/>
      </c>
      <c r="N126" s="52"/>
      <c r="T126" s="1" t="str">
        <f t="shared" si="24"/>
        <v>6°TRANCE</v>
      </c>
      <c r="U126" s="1">
        <f t="shared" si="29"/>
        <v>13</v>
      </c>
      <c r="V126" s="1">
        <f t="shared" si="30"/>
        <v>6</v>
      </c>
      <c r="W126" s="1">
        <f t="shared" ca="1" si="33"/>
        <v>0</v>
      </c>
      <c r="X126" s="1">
        <f t="shared" ca="1" si="33"/>
        <v>0</v>
      </c>
      <c r="Y126" s="1">
        <f t="shared" ca="1" si="33"/>
        <v>0</v>
      </c>
      <c r="Z126" s="1">
        <f t="shared" ca="1" si="33"/>
        <v>0</v>
      </c>
      <c r="AA126" s="1">
        <f t="shared" ca="1" si="33"/>
        <v>0</v>
      </c>
      <c r="AB126" s="1">
        <f t="shared" ca="1" si="26"/>
        <v>42</v>
      </c>
      <c r="AC126" s="1" t="str">
        <f t="shared" ca="1" si="27"/>
        <v/>
      </c>
      <c r="AD126" s="1">
        <f t="shared" si="31"/>
        <v>126</v>
      </c>
      <c r="AH126" s="53">
        <f t="shared" si="19"/>
        <v>114</v>
      </c>
      <c r="AI126" s="1">
        <f t="shared" ca="1" si="20"/>
        <v>13</v>
      </c>
    </row>
    <row r="127" spans="2:35" ht="15.75">
      <c r="B127" s="4">
        <f t="shared" si="25"/>
        <v>115</v>
      </c>
      <c r="C127" s="4">
        <f ca="1">INDIRECT(ADDRESS($AI127,V$11))</f>
        <v>0</v>
      </c>
      <c r="D127" s="47">
        <f ca="1">INDIRECT(ADDRESS($AI127,W$11))</f>
        <v>0</v>
      </c>
      <c r="E127" s="48">
        <f ca="1">INDIRECT(ADDRESS($AI127,X$11))</f>
        <v>0</v>
      </c>
      <c r="F127" s="49">
        <f ca="1">INDIRECT(ADDRESS($AI127,Y$11))</f>
        <v>0</v>
      </c>
      <c r="G127" s="50">
        <f t="shared" ca="1" si="21"/>
        <v>0</v>
      </c>
      <c r="H127" s="47">
        <f t="shared" ca="1" si="18"/>
        <v>0</v>
      </c>
      <c r="I127" s="47">
        <f t="shared" ca="1" si="18"/>
        <v>0</v>
      </c>
      <c r="K127" s="51" t="str">
        <f t="shared" ca="1" si="22"/>
        <v/>
      </c>
      <c r="L127" s="51">
        <f t="shared" ca="1" si="28"/>
        <v>0</v>
      </c>
      <c r="M127" s="1" t="str">
        <f t="shared" ca="1" si="23"/>
        <v/>
      </c>
      <c r="N127" s="52"/>
      <c r="T127" s="1" t="str">
        <f t="shared" si="24"/>
        <v>6°TRANCE</v>
      </c>
      <c r="U127" s="1">
        <f t="shared" si="29"/>
        <v>14</v>
      </c>
      <c r="V127" s="1">
        <f t="shared" si="30"/>
        <v>6</v>
      </c>
      <c r="W127" s="1">
        <f t="shared" ca="1" si="33"/>
        <v>0</v>
      </c>
      <c r="X127" s="1">
        <f t="shared" ca="1" si="33"/>
        <v>0</v>
      </c>
      <c r="Y127" s="1">
        <f t="shared" ca="1" si="33"/>
        <v>0</v>
      </c>
      <c r="Z127" s="1">
        <f t="shared" ca="1" si="33"/>
        <v>0</v>
      </c>
      <c r="AA127" s="1">
        <f t="shared" ca="1" si="33"/>
        <v>0</v>
      </c>
      <c r="AB127" s="1">
        <f t="shared" ca="1" si="26"/>
        <v>42</v>
      </c>
      <c r="AC127" s="1" t="str">
        <f t="shared" ca="1" si="27"/>
        <v/>
      </c>
      <c r="AD127" s="1">
        <f t="shared" si="31"/>
        <v>127</v>
      </c>
      <c r="AH127" s="53">
        <f t="shared" si="19"/>
        <v>115</v>
      </c>
      <c r="AI127" s="1">
        <f t="shared" ca="1" si="20"/>
        <v>13</v>
      </c>
    </row>
    <row r="128" spans="2:35" ht="15.75">
      <c r="B128" s="4">
        <f t="shared" si="25"/>
        <v>116</v>
      </c>
      <c r="C128" s="4">
        <f ca="1">INDIRECT(ADDRESS($AI128,V$11))</f>
        <v>0</v>
      </c>
      <c r="D128" s="47">
        <f ca="1">INDIRECT(ADDRESS($AI128,W$11))</f>
        <v>0</v>
      </c>
      <c r="E128" s="48">
        <f ca="1">INDIRECT(ADDRESS($AI128,X$11))</f>
        <v>0</v>
      </c>
      <c r="F128" s="49">
        <f ca="1">INDIRECT(ADDRESS($AI128,Y$11))</f>
        <v>0</v>
      </c>
      <c r="G128" s="50">
        <f t="shared" ca="1" si="21"/>
        <v>0</v>
      </c>
      <c r="H128" s="47">
        <f t="shared" ca="1" si="18"/>
        <v>0</v>
      </c>
      <c r="I128" s="47">
        <f t="shared" ca="1" si="18"/>
        <v>0</v>
      </c>
      <c r="K128" s="51" t="str">
        <f t="shared" ca="1" si="22"/>
        <v/>
      </c>
      <c r="L128" s="51">
        <f t="shared" ca="1" si="28"/>
        <v>0</v>
      </c>
      <c r="M128" s="1" t="str">
        <f t="shared" ca="1" si="23"/>
        <v/>
      </c>
      <c r="N128" s="52"/>
      <c r="T128" s="1" t="str">
        <f t="shared" si="24"/>
        <v>6°TRANCE</v>
      </c>
      <c r="U128" s="1">
        <f t="shared" si="29"/>
        <v>15</v>
      </c>
      <c r="V128" s="1">
        <f t="shared" si="30"/>
        <v>6</v>
      </c>
      <c r="W128" s="1">
        <f t="shared" ca="1" si="33"/>
        <v>0</v>
      </c>
      <c r="X128" s="1">
        <f t="shared" ca="1" si="33"/>
        <v>0</v>
      </c>
      <c r="Y128" s="1">
        <f t="shared" ca="1" si="33"/>
        <v>0</v>
      </c>
      <c r="Z128" s="1">
        <f t="shared" ca="1" si="33"/>
        <v>0</v>
      </c>
      <c r="AA128" s="1">
        <f t="shared" ca="1" si="33"/>
        <v>0</v>
      </c>
      <c r="AB128" s="1">
        <f t="shared" ca="1" si="26"/>
        <v>42</v>
      </c>
      <c r="AC128" s="1" t="str">
        <f t="shared" ca="1" si="27"/>
        <v/>
      </c>
      <c r="AD128" s="1">
        <f t="shared" si="31"/>
        <v>128</v>
      </c>
      <c r="AH128" s="53">
        <f t="shared" si="19"/>
        <v>116</v>
      </c>
      <c r="AI128" s="1">
        <f t="shared" ca="1" si="20"/>
        <v>13</v>
      </c>
    </row>
    <row r="129" spans="2:35" ht="15.75">
      <c r="B129" s="4">
        <f t="shared" si="25"/>
        <v>117</v>
      </c>
      <c r="C129" s="4">
        <f ca="1">INDIRECT(ADDRESS($AI129,V$11))</f>
        <v>0</v>
      </c>
      <c r="D129" s="47">
        <f ca="1">INDIRECT(ADDRESS($AI129,W$11))</f>
        <v>0</v>
      </c>
      <c r="E129" s="48">
        <f ca="1">INDIRECT(ADDRESS($AI129,X$11))</f>
        <v>0</v>
      </c>
      <c r="F129" s="49">
        <f ca="1">INDIRECT(ADDRESS($AI129,Y$11))</f>
        <v>0</v>
      </c>
      <c r="G129" s="50">
        <f t="shared" ca="1" si="21"/>
        <v>0</v>
      </c>
      <c r="H129" s="47">
        <f t="shared" ca="1" si="18"/>
        <v>0</v>
      </c>
      <c r="I129" s="47">
        <f t="shared" ca="1" si="18"/>
        <v>0</v>
      </c>
      <c r="K129" s="51" t="str">
        <f t="shared" ca="1" si="22"/>
        <v/>
      </c>
      <c r="L129" s="51">
        <f t="shared" ca="1" si="28"/>
        <v>0</v>
      </c>
      <c r="M129" s="1" t="str">
        <f t="shared" ca="1" si="23"/>
        <v/>
      </c>
      <c r="N129" s="52"/>
      <c r="T129" s="1" t="str">
        <f t="shared" si="24"/>
        <v>6°TRANCE</v>
      </c>
      <c r="U129" s="1">
        <f t="shared" si="29"/>
        <v>16</v>
      </c>
      <c r="V129" s="1">
        <f t="shared" si="30"/>
        <v>6</v>
      </c>
      <c r="W129" s="1">
        <f t="shared" ca="1" si="33"/>
        <v>0</v>
      </c>
      <c r="X129" s="1">
        <f t="shared" ca="1" si="33"/>
        <v>0</v>
      </c>
      <c r="Y129" s="1">
        <f t="shared" ca="1" si="33"/>
        <v>0</v>
      </c>
      <c r="Z129" s="1">
        <f t="shared" ca="1" si="33"/>
        <v>0</v>
      </c>
      <c r="AA129" s="1">
        <f t="shared" ca="1" si="33"/>
        <v>0</v>
      </c>
      <c r="AB129" s="1">
        <f t="shared" ca="1" si="26"/>
        <v>42</v>
      </c>
      <c r="AC129" s="1" t="str">
        <f t="shared" ca="1" si="27"/>
        <v/>
      </c>
      <c r="AD129" s="1">
        <f t="shared" si="31"/>
        <v>129</v>
      </c>
      <c r="AH129" s="53">
        <f t="shared" si="19"/>
        <v>117</v>
      </c>
      <c r="AI129" s="1">
        <f t="shared" ca="1" si="20"/>
        <v>13</v>
      </c>
    </row>
    <row r="130" spans="2:35" ht="15.75">
      <c r="B130" s="4">
        <f t="shared" si="25"/>
        <v>118</v>
      </c>
      <c r="C130" s="4">
        <f ca="1">INDIRECT(ADDRESS($AI130,V$11))</f>
        <v>0</v>
      </c>
      <c r="D130" s="47">
        <f ca="1">INDIRECT(ADDRESS($AI130,W$11))</f>
        <v>0</v>
      </c>
      <c r="E130" s="48">
        <f ca="1">INDIRECT(ADDRESS($AI130,X$11))</f>
        <v>0</v>
      </c>
      <c r="F130" s="49">
        <f ca="1">INDIRECT(ADDRESS($AI130,Y$11))</f>
        <v>0</v>
      </c>
      <c r="G130" s="50">
        <f t="shared" ca="1" si="21"/>
        <v>0</v>
      </c>
      <c r="H130" s="47">
        <f t="shared" ca="1" si="18"/>
        <v>0</v>
      </c>
      <c r="I130" s="47">
        <f t="shared" ca="1" si="18"/>
        <v>0</v>
      </c>
      <c r="K130" s="51" t="str">
        <f t="shared" ca="1" si="22"/>
        <v/>
      </c>
      <c r="L130" s="51">
        <f t="shared" ca="1" si="28"/>
        <v>0</v>
      </c>
      <c r="M130" s="1" t="str">
        <f t="shared" ca="1" si="23"/>
        <v/>
      </c>
      <c r="N130" s="52"/>
      <c r="T130" s="1" t="str">
        <f t="shared" si="24"/>
        <v>6°TRANCE</v>
      </c>
      <c r="U130" s="1">
        <f t="shared" si="29"/>
        <v>17</v>
      </c>
      <c r="V130" s="1">
        <f t="shared" si="30"/>
        <v>6</v>
      </c>
      <c r="W130" s="1">
        <f t="shared" ca="1" si="33"/>
        <v>0</v>
      </c>
      <c r="X130" s="1">
        <f t="shared" ca="1" si="33"/>
        <v>0</v>
      </c>
      <c r="Y130" s="1">
        <f t="shared" ca="1" si="33"/>
        <v>0</v>
      </c>
      <c r="Z130" s="1">
        <f t="shared" ca="1" si="33"/>
        <v>0</v>
      </c>
      <c r="AA130" s="1">
        <f t="shared" ca="1" si="33"/>
        <v>0</v>
      </c>
      <c r="AB130" s="1">
        <f t="shared" ca="1" si="26"/>
        <v>42</v>
      </c>
      <c r="AC130" s="1" t="str">
        <f t="shared" ca="1" si="27"/>
        <v/>
      </c>
      <c r="AD130" s="1">
        <f t="shared" si="31"/>
        <v>130</v>
      </c>
      <c r="AH130" s="53">
        <f t="shared" si="19"/>
        <v>118</v>
      </c>
      <c r="AI130" s="1">
        <f t="shared" ca="1" si="20"/>
        <v>13</v>
      </c>
    </row>
    <row r="131" spans="2:35" ht="15.75">
      <c r="B131" s="4">
        <f t="shared" si="25"/>
        <v>119</v>
      </c>
      <c r="C131" s="4">
        <f ca="1">INDIRECT(ADDRESS($AI131,V$11))</f>
        <v>0</v>
      </c>
      <c r="D131" s="47">
        <f ca="1">INDIRECT(ADDRESS($AI131,W$11))</f>
        <v>0</v>
      </c>
      <c r="E131" s="48">
        <f ca="1">INDIRECT(ADDRESS($AI131,X$11))</f>
        <v>0</v>
      </c>
      <c r="F131" s="49">
        <f ca="1">INDIRECT(ADDRESS($AI131,Y$11))</f>
        <v>0</v>
      </c>
      <c r="G131" s="50">
        <f t="shared" ca="1" si="21"/>
        <v>0</v>
      </c>
      <c r="H131" s="47">
        <f t="shared" ca="1" si="18"/>
        <v>0</v>
      </c>
      <c r="I131" s="47">
        <f t="shared" ca="1" si="18"/>
        <v>0</v>
      </c>
      <c r="K131" s="51" t="str">
        <f t="shared" ca="1" si="22"/>
        <v/>
      </c>
      <c r="L131" s="51">
        <f t="shared" ca="1" si="28"/>
        <v>0</v>
      </c>
      <c r="M131" s="1" t="str">
        <f t="shared" ca="1" si="23"/>
        <v/>
      </c>
      <c r="N131" s="52"/>
      <c r="T131" s="1" t="str">
        <f t="shared" si="24"/>
        <v>6°TRANCE</v>
      </c>
      <c r="U131" s="1">
        <f t="shared" si="29"/>
        <v>18</v>
      </c>
      <c r="V131" s="1">
        <f t="shared" si="30"/>
        <v>6</v>
      </c>
      <c r="W131" s="1">
        <f t="shared" ca="1" si="33"/>
        <v>0</v>
      </c>
      <c r="X131" s="1">
        <f t="shared" ca="1" si="33"/>
        <v>0</v>
      </c>
      <c r="Y131" s="1">
        <f t="shared" ca="1" si="33"/>
        <v>0</v>
      </c>
      <c r="Z131" s="1">
        <f t="shared" ca="1" si="33"/>
        <v>0</v>
      </c>
      <c r="AA131" s="1">
        <f t="shared" ca="1" si="33"/>
        <v>0</v>
      </c>
      <c r="AB131" s="1">
        <f t="shared" ca="1" si="26"/>
        <v>42</v>
      </c>
      <c r="AC131" s="1" t="str">
        <f t="shared" ca="1" si="27"/>
        <v/>
      </c>
      <c r="AD131" s="1">
        <f t="shared" si="31"/>
        <v>131</v>
      </c>
      <c r="AH131" s="53">
        <f t="shared" si="19"/>
        <v>119</v>
      </c>
      <c r="AI131" s="1">
        <f t="shared" ca="1" si="20"/>
        <v>13</v>
      </c>
    </row>
    <row r="132" spans="2:35" ht="15.75">
      <c r="B132" s="4">
        <f t="shared" si="25"/>
        <v>120</v>
      </c>
      <c r="C132" s="4">
        <f ca="1">INDIRECT(ADDRESS($AI132,V$11))</f>
        <v>0</v>
      </c>
      <c r="D132" s="47">
        <f ca="1">INDIRECT(ADDRESS($AI132,W$11))</f>
        <v>0</v>
      </c>
      <c r="E132" s="48">
        <f ca="1">INDIRECT(ADDRESS($AI132,X$11))</f>
        <v>0</v>
      </c>
      <c r="F132" s="49">
        <f ca="1">INDIRECT(ADDRESS($AI132,Y$11))</f>
        <v>0</v>
      </c>
      <c r="G132" s="50">
        <f t="shared" ca="1" si="21"/>
        <v>0</v>
      </c>
      <c r="H132" s="47">
        <f t="shared" ca="1" si="18"/>
        <v>0</v>
      </c>
      <c r="I132" s="47">
        <f t="shared" ca="1" si="18"/>
        <v>0</v>
      </c>
      <c r="K132" s="51" t="str">
        <f t="shared" ca="1" si="22"/>
        <v/>
      </c>
      <c r="L132" s="51">
        <f t="shared" ca="1" si="28"/>
        <v>0</v>
      </c>
      <c r="M132" s="1" t="str">
        <f t="shared" ca="1" si="23"/>
        <v/>
      </c>
      <c r="N132" s="52"/>
      <c r="T132" s="1" t="str">
        <f t="shared" si="24"/>
        <v>6°TRANCE</v>
      </c>
      <c r="U132" s="1">
        <f t="shared" si="29"/>
        <v>19</v>
      </c>
      <c r="V132" s="1">
        <f t="shared" si="30"/>
        <v>6</v>
      </c>
      <c r="W132" s="1">
        <f t="shared" ca="1" si="33"/>
        <v>0</v>
      </c>
      <c r="X132" s="1">
        <f t="shared" ca="1" si="33"/>
        <v>0</v>
      </c>
      <c r="Y132" s="1">
        <f t="shared" ca="1" si="33"/>
        <v>0</v>
      </c>
      <c r="Z132" s="1">
        <f t="shared" ca="1" si="33"/>
        <v>0</v>
      </c>
      <c r="AA132" s="1">
        <f t="shared" ca="1" si="33"/>
        <v>0</v>
      </c>
      <c r="AB132" s="1">
        <f t="shared" ca="1" si="26"/>
        <v>42</v>
      </c>
      <c r="AC132" s="1" t="str">
        <f t="shared" ca="1" si="27"/>
        <v/>
      </c>
      <c r="AD132" s="1">
        <f t="shared" si="31"/>
        <v>132</v>
      </c>
      <c r="AH132" s="53">
        <f t="shared" si="19"/>
        <v>120</v>
      </c>
      <c r="AI132" s="1">
        <f t="shared" ca="1" si="20"/>
        <v>13</v>
      </c>
    </row>
    <row r="133" spans="2:35" ht="15.75">
      <c r="B133" s="4">
        <f t="shared" si="25"/>
        <v>121</v>
      </c>
      <c r="C133" s="4">
        <f ca="1">INDIRECT(ADDRESS($AI133,V$11))</f>
        <v>0</v>
      </c>
      <c r="D133" s="47">
        <f ca="1">INDIRECT(ADDRESS($AI133,W$11))</f>
        <v>0</v>
      </c>
      <c r="E133" s="48">
        <f ca="1">INDIRECT(ADDRESS($AI133,X$11))</f>
        <v>0</v>
      </c>
      <c r="F133" s="49">
        <f ca="1">INDIRECT(ADDRESS($AI133,Y$11))</f>
        <v>0</v>
      </c>
      <c r="G133" s="50">
        <f t="shared" ca="1" si="21"/>
        <v>0</v>
      </c>
      <c r="H133" s="47">
        <f t="shared" ca="1" si="18"/>
        <v>0</v>
      </c>
      <c r="I133" s="47">
        <f t="shared" ca="1" si="18"/>
        <v>0</v>
      </c>
      <c r="K133" s="51" t="str">
        <f t="shared" ca="1" si="22"/>
        <v/>
      </c>
      <c r="L133" s="51">
        <f t="shared" ca="1" si="28"/>
        <v>0</v>
      </c>
      <c r="M133" s="1" t="str">
        <f t="shared" ca="1" si="23"/>
        <v/>
      </c>
      <c r="N133" s="52"/>
      <c r="T133" s="1" t="str">
        <f t="shared" si="24"/>
        <v>6°TRANCE</v>
      </c>
      <c r="U133" s="1">
        <f t="shared" si="29"/>
        <v>20</v>
      </c>
      <c r="V133" s="1">
        <f t="shared" si="30"/>
        <v>6</v>
      </c>
      <c r="W133" s="1">
        <f t="shared" ca="1" si="33"/>
        <v>0</v>
      </c>
      <c r="X133" s="1">
        <f t="shared" ca="1" si="33"/>
        <v>0</v>
      </c>
      <c r="Y133" s="1">
        <f t="shared" ca="1" si="33"/>
        <v>0</v>
      </c>
      <c r="Z133" s="1">
        <f t="shared" ca="1" si="33"/>
        <v>0</v>
      </c>
      <c r="AA133" s="1">
        <f t="shared" ca="1" si="33"/>
        <v>0</v>
      </c>
      <c r="AB133" s="1">
        <f t="shared" ca="1" si="26"/>
        <v>42</v>
      </c>
      <c r="AC133" s="1" t="str">
        <f t="shared" ca="1" si="27"/>
        <v/>
      </c>
      <c r="AD133" s="1">
        <f t="shared" si="31"/>
        <v>133</v>
      </c>
      <c r="AH133" s="53">
        <f t="shared" si="19"/>
        <v>121</v>
      </c>
      <c r="AI133" s="1">
        <f t="shared" ca="1" si="20"/>
        <v>13</v>
      </c>
    </row>
    <row r="134" spans="2:35" ht="15.75">
      <c r="B134" s="4">
        <f t="shared" si="25"/>
        <v>122</v>
      </c>
      <c r="C134" s="4">
        <f ca="1">INDIRECT(ADDRESS($AI134,V$11))</f>
        <v>0</v>
      </c>
      <c r="D134" s="47">
        <f ca="1">INDIRECT(ADDRESS($AI134,W$11))</f>
        <v>0</v>
      </c>
      <c r="E134" s="48">
        <f ca="1">INDIRECT(ADDRESS($AI134,X$11))</f>
        <v>0</v>
      </c>
      <c r="F134" s="49">
        <f ca="1">INDIRECT(ADDRESS($AI134,Y$11))</f>
        <v>0</v>
      </c>
      <c r="G134" s="50">
        <f t="shared" ca="1" si="21"/>
        <v>0</v>
      </c>
      <c r="H134" s="47">
        <f t="shared" ca="1" si="18"/>
        <v>0</v>
      </c>
      <c r="I134" s="47">
        <f t="shared" ca="1" si="18"/>
        <v>0</v>
      </c>
      <c r="K134" s="51" t="str">
        <f t="shared" ca="1" si="22"/>
        <v/>
      </c>
      <c r="L134" s="51">
        <f t="shared" ca="1" si="28"/>
        <v>0</v>
      </c>
      <c r="M134" s="1" t="str">
        <f t="shared" ca="1" si="23"/>
        <v/>
      </c>
      <c r="N134" s="52"/>
      <c r="T134" s="1" t="str">
        <f t="shared" si="24"/>
        <v>7°TRANCE</v>
      </c>
      <c r="U134" s="1">
        <f t="shared" si="29"/>
        <v>1</v>
      </c>
      <c r="V134" s="1">
        <f t="shared" si="30"/>
        <v>7</v>
      </c>
      <c r="W134" s="1">
        <f t="shared" ref="W134:AA153" ca="1" si="34">INDIRECT(ADDRESS($W$5+$U134-1,W$4,,,$T134))</f>
        <v>0</v>
      </c>
      <c r="X134" s="1">
        <f t="shared" ca="1" si="34"/>
        <v>0</v>
      </c>
      <c r="Y134" s="1">
        <f t="shared" ca="1" si="34"/>
        <v>2</v>
      </c>
      <c r="Z134" s="1" t="str">
        <f t="shared" ca="1" si="34"/>
        <v>win</v>
      </c>
      <c r="AA134" s="1">
        <f t="shared" ca="1" si="34"/>
        <v>0</v>
      </c>
      <c r="AB134" s="1">
        <f t="shared" ca="1" si="26"/>
        <v>43</v>
      </c>
      <c r="AC134" s="1">
        <f t="shared" ca="1" si="27"/>
        <v>43</v>
      </c>
      <c r="AD134" s="1">
        <f t="shared" si="31"/>
        <v>134</v>
      </c>
      <c r="AH134" s="53">
        <f t="shared" si="19"/>
        <v>122</v>
      </c>
      <c r="AI134" s="1">
        <f t="shared" ca="1" si="20"/>
        <v>13</v>
      </c>
    </row>
    <row r="135" spans="2:35" ht="15.75">
      <c r="B135" s="4">
        <f t="shared" si="25"/>
        <v>123</v>
      </c>
      <c r="C135" s="4">
        <f ca="1">INDIRECT(ADDRESS($AI135,V$11))</f>
        <v>0</v>
      </c>
      <c r="D135" s="47">
        <f ca="1">INDIRECT(ADDRESS($AI135,W$11))</f>
        <v>0</v>
      </c>
      <c r="E135" s="48">
        <f ca="1">INDIRECT(ADDRESS($AI135,X$11))</f>
        <v>0</v>
      </c>
      <c r="F135" s="49">
        <f ca="1">INDIRECT(ADDRESS($AI135,Y$11))</f>
        <v>0</v>
      </c>
      <c r="G135" s="50">
        <f t="shared" ca="1" si="21"/>
        <v>0</v>
      </c>
      <c r="H135" s="47">
        <f t="shared" ca="1" si="18"/>
        <v>0</v>
      </c>
      <c r="I135" s="47">
        <f t="shared" ca="1" si="18"/>
        <v>0</v>
      </c>
      <c r="K135" s="51" t="str">
        <f t="shared" ca="1" si="22"/>
        <v/>
      </c>
      <c r="L135" s="51">
        <f t="shared" ca="1" si="28"/>
        <v>0</v>
      </c>
      <c r="M135" s="1" t="str">
        <f t="shared" ca="1" si="23"/>
        <v/>
      </c>
      <c r="N135" s="52"/>
      <c r="T135" s="1" t="str">
        <f t="shared" si="24"/>
        <v>7°TRANCE</v>
      </c>
      <c r="U135" s="1">
        <f t="shared" si="29"/>
        <v>2</v>
      </c>
      <c r="V135" s="1">
        <f t="shared" si="30"/>
        <v>7</v>
      </c>
      <c r="W135" s="1">
        <f t="shared" ca="1" si="34"/>
        <v>0</v>
      </c>
      <c r="X135" s="1">
        <f t="shared" ca="1" si="34"/>
        <v>0</v>
      </c>
      <c r="Y135" s="1">
        <f t="shared" ca="1" si="34"/>
        <v>2</v>
      </c>
      <c r="Z135" s="1" t="str">
        <f t="shared" ca="1" si="34"/>
        <v>win</v>
      </c>
      <c r="AA135" s="1">
        <f t="shared" ca="1" si="34"/>
        <v>0</v>
      </c>
      <c r="AB135" s="1">
        <f t="shared" ca="1" si="26"/>
        <v>44</v>
      </c>
      <c r="AC135" s="1">
        <f t="shared" ca="1" si="27"/>
        <v>44</v>
      </c>
      <c r="AD135" s="1">
        <f t="shared" si="31"/>
        <v>135</v>
      </c>
      <c r="AH135" s="53">
        <f t="shared" si="19"/>
        <v>123</v>
      </c>
      <c r="AI135" s="1">
        <f t="shared" ca="1" si="20"/>
        <v>13</v>
      </c>
    </row>
    <row r="136" spans="2:35" ht="15.75">
      <c r="B136" s="4">
        <f t="shared" si="25"/>
        <v>124</v>
      </c>
      <c r="C136" s="4">
        <f ca="1">INDIRECT(ADDRESS($AI136,V$11))</f>
        <v>0</v>
      </c>
      <c r="D136" s="47">
        <f ca="1">INDIRECT(ADDRESS($AI136,W$11))</f>
        <v>0</v>
      </c>
      <c r="E136" s="48">
        <f ca="1">INDIRECT(ADDRESS($AI136,X$11))</f>
        <v>0</v>
      </c>
      <c r="F136" s="49">
        <f ca="1">INDIRECT(ADDRESS($AI136,Y$11))</f>
        <v>0</v>
      </c>
      <c r="G136" s="50">
        <f t="shared" ca="1" si="21"/>
        <v>0</v>
      </c>
      <c r="H136" s="47">
        <f t="shared" ca="1" si="18"/>
        <v>0</v>
      </c>
      <c r="I136" s="47">
        <f t="shared" ca="1" si="18"/>
        <v>0</v>
      </c>
      <c r="K136" s="51" t="str">
        <f t="shared" ca="1" si="22"/>
        <v/>
      </c>
      <c r="L136" s="51">
        <f t="shared" ca="1" si="28"/>
        <v>0</v>
      </c>
      <c r="M136" s="1" t="str">
        <f t="shared" ca="1" si="23"/>
        <v/>
      </c>
      <c r="N136" s="52"/>
      <c r="T136" s="1" t="str">
        <f t="shared" si="24"/>
        <v>7°TRANCE</v>
      </c>
      <c r="U136" s="1">
        <f t="shared" si="29"/>
        <v>3</v>
      </c>
      <c r="V136" s="1">
        <f t="shared" si="30"/>
        <v>7</v>
      </c>
      <c r="W136" s="1">
        <f t="shared" ca="1" si="34"/>
        <v>0</v>
      </c>
      <c r="X136" s="1">
        <f t="shared" ca="1" si="34"/>
        <v>0</v>
      </c>
      <c r="Y136" s="1">
        <f t="shared" ca="1" si="34"/>
        <v>2</v>
      </c>
      <c r="Z136" s="1" t="str">
        <f t="shared" ca="1" si="34"/>
        <v>win</v>
      </c>
      <c r="AA136" s="1">
        <f t="shared" ca="1" si="34"/>
        <v>0</v>
      </c>
      <c r="AB136" s="1">
        <f t="shared" ca="1" si="26"/>
        <v>45</v>
      </c>
      <c r="AC136" s="1">
        <f t="shared" ca="1" si="27"/>
        <v>45</v>
      </c>
      <c r="AD136" s="1">
        <f t="shared" si="31"/>
        <v>136</v>
      </c>
      <c r="AH136" s="53">
        <f t="shared" si="19"/>
        <v>124</v>
      </c>
      <c r="AI136" s="1">
        <f t="shared" ca="1" si="20"/>
        <v>13</v>
      </c>
    </row>
    <row r="137" spans="2:35" ht="15.75">
      <c r="B137" s="4">
        <f t="shared" si="25"/>
        <v>125</v>
      </c>
      <c r="C137" s="4">
        <f ca="1">INDIRECT(ADDRESS($AI137,V$11))</f>
        <v>0</v>
      </c>
      <c r="D137" s="47">
        <f ca="1">INDIRECT(ADDRESS($AI137,W$11))</f>
        <v>0</v>
      </c>
      <c r="E137" s="48">
        <f ca="1">INDIRECT(ADDRESS($AI137,X$11))</f>
        <v>0</v>
      </c>
      <c r="F137" s="49">
        <f ca="1">INDIRECT(ADDRESS($AI137,Y$11))</f>
        <v>0</v>
      </c>
      <c r="G137" s="50">
        <f t="shared" ca="1" si="21"/>
        <v>0</v>
      </c>
      <c r="H137" s="47">
        <f t="shared" ca="1" si="18"/>
        <v>0</v>
      </c>
      <c r="I137" s="47">
        <f t="shared" ca="1" si="18"/>
        <v>0</v>
      </c>
      <c r="K137" s="51" t="str">
        <f t="shared" ca="1" si="22"/>
        <v/>
      </c>
      <c r="L137" s="51">
        <f t="shared" ca="1" si="28"/>
        <v>0</v>
      </c>
      <c r="M137" s="1" t="str">
        <f t="shared" ca="1" si="23"/>
        <v/>
      </c>
      <c r="N137" s="52"/>
      <c r="T137" s="1" t="str">
        <f t="shared" si="24"/>
        <v>7°TRANCE</v>
      </c>
      <c r="U137" s="1">
        <f t="shared" si="29"/>
        <v>4</v>
      </c>
      <c r="V137" s="1">
        <f t="shared" si="30"/>
        <v>7</v>
      </c>
      <c r="W137" s="1">
        <f t="shared" ca="1" si="34"/>
        <v>0</v>
      </c>
      <c r="X137" s="1">
        <f t="shared" ca="1" si="34"/>
        <v>0</v>
      </c>
      <c r="Y137" s="1">
        <f t="shared" ca="1" si="34"/>
        <v>2</v>
      </c>
      <c r="Z137" s="1" t="str">
        <f t="shared" ca="1" si="34"/>
        <v>win</v>
      </c>
      <c r="AA137" s="1">
        <f t="shared" ca="1" si="34"/>
        <v>0</v>
      </c>
      <c r="AB137" s="1">
        <f t="shared" ca="1" si="26"/>
        <v>46</v>
      </c>
      <c r="AC137" s="1">
        <f t="shared" ca="1" si="27"/>
        <v>46</v>
      </c>
      <c r="AD137" s="1">
        <f t="shared" si="31"/>
        <v>137</v>
      </c>
      <c r="AH137" s="53">
        <f t="shared" si="19"/>
        <v>125</v>
      </c>
      <c r="AI137" s="1">
        <f t="shared" ca="1" si="20"/>
        <v>13</v>
      </c>
    </row>
    <row r="138" spans="2:35" ht="15.75">
      <c r="B138" s="4">
        <f t="shared" si="25"/>
        <v>126</v>
      </c>
      <c r="C138" s="4">
        <f ca="1">INDIRECT(ADDRESS($AI138,V$11))</f>
        <v>0</v>
      </c>
      <c r="D138" s="47">
        <f ca="1">INDIRECT(ADDRESS($AI138,W$11))</f>
        <v>0</v>
      </c>
      <c r="E138" s="48">
        <f ca="1">INDIRECT(ADDRESS($AI138,X$11))</f>
        <v>0</v>
      </c>
      <c r="F138" s="49">
        <f ca="1">INDIRECT(ADDRESS($AI138,Y$11))</f>
        <v>0</v>
      </c>
      <c r="G138" s="50">
        <f t="shared" ca="1" si="21"/>
        <v>0</v>
      </c>
      <c r="H138" s="47">
        <f t="shared" ca="1" si="18"/>
        <v>0</v>
      </c>
      <c r="I138" s="47">
        <f t="shared" ca="1" si="18"/>
        <v>0</v>
      </c>
      <c r="K138" s="51" t="str">
        <f t="shared" ca="1" si="22"/>
        <v/>
      </c>
      <c r="L138" s="51">
        <f t="shared" ca="1" si="28"/>
        <v>0</v>
      </c>
      <c r="M138" s="1" t="str">
        <f t="shared" ca="1" si="23"/>
        <v/>
      </c>
      <c r="N138" s="52"/>
      <c r="T138" s="1" t="str">
        <f t="shared" si="24"/>
        <v>7°TRANCE</v>
      </c>
      <c r="U138" s="1">
        <f t="shared" si="29"/>
        <v>5</v>
      </c>
      <c r="V138" s="1">
        <f t="shared" si="30"/>
        <v>7</v>
      </c>
      <c r="W138" s="1">
        <f t="shared" ca="1" si="34"/>
        <v>0</v>
      </c>
      <c r="X138" s="1">
        <f t="shared" ca="1" si="34"/>
        <v>0</v>
      </c>
      <c r="Y138" s="1">
        <f t="shared" ca="1" si="34"/>
        <v>2</v>
      </c>
      <c r="Z138" s="1" t="str">
        <f t="shared" ca="1" si="34"/>
        <v>win</v>
      </c>
      <c r="AA138" s="1">
        <f t="shared" ca="1" si="34"/>
        <v>0</v>
      </c>
      <c r="AB138" s="1">
        <f t="shared" ca="1" si="26"/>
        <v>47</v>
      </c>
      <c r="AC138" s="1">
        <f t="shared" ca="1" si="27"/>
        <v>47</v>
      </c>
      <c r="AD138" s="1">
        <f t="shared" si="31"/>
        <v>138</v>
      </c>
      <c r="AH138" s="53">
        <f t="shared" si="19"/>
        <v>126</v>
      </c>
      <c r="AI138" s="1">
        <f t="shared" ca="1" si="20"/>
        <v>13</v>
      </c>
    </row>
    <row r="139" spans="2:35" ht="15.75">
      <c r="B139" s="4">
        <f t="shared" si="25"/>
        <v>127</v>
      </c>
      <c r="C139" s="4">
        <f ca="1">INDIRECT(ADDRESS($AI139,V$11))</f>
        <v>0</v>
      </c>
      <c r="D139" s="47">
        <f ca="1">INDIRECT(ADDRESS($AI139,W$11))</f>
        <v>0</v>
      </c>
      <c r="E139" s="48">
        <f ca="1">INDIRECT(ADDRESS($AI139,X$11))</f>
        <v>0</v>
      </c>
      <c r="F139" s="49">
        <f ca="1">INDIRECT(ADDRESS($AI139,Y$11))</f>
        <v>0</v>
      </c>
      <c r="G139" s="50">
        <f t="shared" ca="1" si="21"/>
        <v>0</v>
      </c>
      <c r="H139" s="47">
        <f t="shared" ca="1" si="18"/>
        <v>0</v>
      </c>
      <c r="I139" s="47">
        <f t="shared" ca="1" si="18"/>
        <v>0</v>
      </c>
      <c r="K139" s="51" t="str">
        <f t="shared" ca="1" si="22"/>
        <v/>
      </c>
      <c r="L139" s="51">
        <f t="shared" ca="1" si="28"/>
        <v>0</v>
      </c>
      <c r="M139" s="1" t="str">
        <f t="shared" ca="1" si="23"/>
        <v/>
      </c>
      <c r="N139" s="52"/>
      <c r="T139" s="1" t="str">
        <f t="shared" si="24"/>
        <v>7°TRANCE</v>
      </c>
      <c r="U139" s="1">
        <f t="shared" si="29"/>
        <v>6</v>
      </c>
      <c r="V139" s="1">
        <f t="shared" si="30"/>
        <v>7</v>
      </c>
      <c r="W139" s="1">
        <f t="shared" ca="1" si="34"/>
        <v>0</v>
      </c>
      <c r="X139" s="1">
        <f t="shared" ca="1" si="34"/>
        <v>0</v>
      </c>
      <c r="Y139" s="1">
        <f t="shared" ca="1" si="34"/>
        <v>2</v>
      </c>
      <c r="Z139" s="1" t="str">
        <f t="shared" ca="1" si="34"/>
        <v>loss</v>
      </c>
      <c r="AA139" s="1">
        <f t="shared" ca="1" si="34"/>
        <v>0</v>
      </c>
      <c r="AB139" s="1">
        <f t="shared" ca="1" si="26"/>
        <v>48</v>
      </c>
      <c r="AC139" s="1">
        <f t="shared" ca="1" si="27"/>
        <v>48</v>
      </c>
      <c r="AD139" s="1">
        <f t="shared" si="31"/>
        <v>139</v>
      </c>
      <c r="AH139" s="53">
        <f t="shared" si="19"/>
        <v>127</v>
      </c>
      <c r="AI139" s="1">
        <f t="shared" ca="1" si="20"/>
        <v>13</v>
      </c>
    </row>
    <row r="140" spans="2:35" ht="15.75">
      <c r="B140" s="4">
        <f t="shared" si="25"/>
        <v>128</v>
      </c>
      <c r="C140" s="4">
        <f ca="1">INDIRECT(ADDRESS($AI140,V$11))</f>
        <v>0</v>
      </c>
      <c r="D140" s="47">
        <f ca="1">INDIRECT(ADDRESS($AI140,W$11))</f>
        <v>0</v>
      </c>
      <c r="E140" s="48">
        <f ca="1">INDIRECT(ADDRESS($AI140,X$11))</f>
        <v>0</v>
      </c>
      <c r="F140" s="49">
        <f ca="1">INDIRECT(ADDRESS($AI140,Y$11))</f>
        <v>0</v>
      </c>
      <c r="G140" s="50">
        <f t="shared" ca="1" si="21"/>
        <v>0</v>
      </c>
      <c r="H140" s="47">
        <f t="shared" ca="1" si="18"/>
        <v>0</v>
      </c>
      <c r="I140" s="47">
        <f t="shared" ca="1" si="18"/>
        <v>0</v>
      </c>
      <c r="K140" s="51" t="str">
        <f t="shared" ca="1" si="22"/>
        <v/>
      </c>
      <c r="L140" s="51">
        <f t="shared" ca="1" si="28"/>
        <v>0</v>
      </c>
      <c r="M140" s="1" t="str">
        <f t="shared" ca="1" si="23"/>
        <v/>
      </c>
      <c r="N140" s="52"/>
      <c r="T140" s="1" t="str">
        <f t="shared" si="24"/>
        <v>7°TRANCE</v>
      </c>
      <c r="U140" s="1">
        <f t="shared" si="29"/>
        <v>7</v>
      </c>
      <c r="V140" s="1">
        <f t="shared" si="30"/>
        <v>7</v>
      </c>
      <c r="W140" s="1">
        <f t="shared" ca="1" si="34"/>
        <v>0</v>
      </c>
      <c r="X140" s="1">
        <f t="shared" ca="1" si="34"/>
        <v>0</v>
      </c>
      <c r="Y140" s="1">
        <f t="shared" ca="1" si="34"/>
        <v>2</v>
      </c>
      <c r="Z140" s="1" t="str">
        <f t="shared" ca="1" si="34"/>
        <v>loss</v>
      </c>
      <c r="AA140" s="1">
        <f t="shared" ca="1" si="34"/>
        <v>0</v>
      </c>
      <c r="AB140" s="1">
        <f t="shared" ca="1" si="26"/>
        <v>49</v>
      </c>
      <c r="AC140" s="1">
        <f t="shared" ca="1" si="27"/>
        <v>49</v>
      </c>
      <c r="AD140" s="1">
        <f t="shared" si="31"/>
        <v>140</v>
      </c>
      <c r="AH140" s="53">
        <f t="shared" si="19"/>
        <v>128</v>
      </c>
      <c r="AI140" s="1">
        <f t="shared" ca="1" si="20"/>
        <v>13</v>
      </c>
    </row>
    <row r="141" spans="2:35" ht="15.75">
      <c r="B141" s="4">
        <f t="shared" si="25"/>
        <v>129</v>
      </c>
      <c r="C141" s="4">
        <f ca="1">INDIRECT(ADDRESS($AI141,V$11))</f>
        <v>0</v>
      </c>
      <c r="D141" s="47">
        <f ca="1">INDIRECT(ADDRESS($AI141,W$11))</f>
        <v>0</v>
      </c>
      <c r="E141" s="48">
        <f ca="1">INDIRECT(ADDRESS($AI141,X$11))</f>
        <v>0</v>
      </c>
      <c r="F141" s="49">
        <f ca="1">INDIRECT(ADDRESS($AI141,Y$11))</f>
        <v>0</v>
      </c>
      <c r="G141" s="50">
        <f t="shared" ca="1" si="21"/>
        <v>0</v>
      </c>
      <c r="H141" s="47">
        <f t="shared" ref="H141:I204" ca="1" si="35">INDIRECT(ADDRESS($AI141,Z$11))</f>
        <v>0</v>
      </c>
      <c r="I141" s="47">
        <f t="shared" ca="1" si="35"/>
        <v>0</v>
      </c>
      <c r="K141" s="51" t="str">
        <f t="shared" ca="1" si="22"/>
        <v/>
      </c>
      <c r="L141" s="51">
        <f t="shared" ca="1" si="28"/>
        <v>0</v>
      </c>
      <c r="M141" s="1" t="str">
        <f t="shared" ca="1" si="23"/>
        <v/>
      </c>
      <c r="N141" s="52"/>
      <c r="T141" s="1" t="str">
        <f t="shared" si="24"/>
        <v>7°TRANCE</v>
      </c>
      <c r="U141" s="1">
        <f t="shared" si="29"/>
        <v>8</v>
      </c>
      <c r="V141" s="1">
        <f t="shared" si="30"/>
        <v>7</v>
      </c>
      <c r="W141" s="1">
        <f t="shared" ca="1" si="34"/>
        <v>0</v>
      </c>
      <c r="X141" s="1">
        <f t="shared" ca="1" si="34"/>
        <v>0</v>
      </c>
      <c r="Y141" s="1">
        <f t="shared" ca="1" si="34"/>
        <v>0</v>
      </c>
      <c r="Z141" s="1">
        <f t="shared" ca="1" si="34"/>
        <v>0</v>
      </c>
      <c r="AA141" s="1">
        <f t="shared" ca="1" si="34"/>
        <v>0</v>
      </c>
      <c r="AB141" s="1">
        <f t="shared" ca="1" si="26"/>
        <v>49</v>
      </c>
      <c r="AC141" s="1" t="str">
        <f t="shared" ca="1" si="27"/>
        <v/>
      </c>
      <c r="AD141" s="1">
        <f t="shared" si="31"/>
        <v>141</v>
      </c>
      <c r="AH141" s="53">
        <f t="shared" ref="AH141:AH204" si="36">B141</f>
        <v>129</v>
      </c>
      <c r="AI141" s="1">
        <f t="shared" ref="AI141:AI204" ca="1" si="37">IFERROR(VLOOKUP(B141,AC141:AD340,2,FALSE),ROW(U$13))</f>
        <v>13</v>
      </c>
    </row>
    <row r="142" spans="2:35" ht="15.75">
      <c r="B142" s="4">
        <f t="shared" si="25"/>
        <v>130</v>
      </c>
      <c r="C142" s="4">
        <f ca="1">INDIRECT(ADDRESS($AI142,V$11))</f>
        <v>0</v>
      </c>
      <c r="D142" s="47">
        <f ca="1">INDIRECT(ADDRESS($AI142,W$11))</f>
        <v>0</v>
      </c>
      <c r="E142" s="48">
        <f ca="1">INDIRECT(ADDRESS($AI142,X$11))</f>
        <v>0</v>
      </c>
      <c r="F142" s="49">
        <f ca="1">INDIRECT(ADDRESS($AI142,Y$11))</f>
        <v>0</v>
      </c>
      <c r="G142" s="50">
        <f t="shared" ref="G142:G205" ca="1" si="38">F142/(F142-1)</f>
        <v>0</v>
      </c>
      <c r="H142" s="47">
        <f t="shared" ca="1" si="35"/>
        <v>0</v>
      </c>
      <c r="I142" s="47">
        <f t="shared" ca="1" si="35"/>
        <v>0</v>
      </c>
      <c r="K142" s="51" t="str">
        <f t="shared" ref="K142:K205" ca="1" si="39">IFERROR(IF(H142="WIN",+(100/G142),-(100/F142)),"")</f>
        <v/>
      </c>
      <c r="L142" s="51">
        <f t="shared" ca="1" si="28"/>
        <v>0</v>
      </c>
      <c r="M142" s="1" t="str">
        <f t="shared" ref="M142:M205" ca="1" si="40">IF(C142&lt;&gt;C143,L142,"")</f>
        <v/>
      </c>
      <c r="N142" s="52"/>
      <c r="T142" s="1" t="str">
        <f t="shared" ref="T142:T205" si="41">CONCATENATE(V142,"°TRANCE")</f>
        <v>7°TRANCE</v>
      </c>
      <c r="U142" s="1">
        <f t="shared" si="29"/>
        <v>9</v>
      </c>
      <c r="V142" s="1">
        <f t="shared" si="30"/>
        <v>7</v>
      </c>
      <c r="W142" s="1">
        <f t="shared" ca="1" si="34"/>
        <v>0</v>
      </c>
      <c r="X142" s="1">
        <f t="shared" ca="1" si="34"/>
        <v>0</v>
      </c>
      <c r="Y142" s="1">
        <f t="shared" ca="1" si="34"/>
        <v>0</v>
      </c>
      <c r="Z142" s="1">
        <f t="shared" ca="1" si="34"/>
        <v>0</v>
      </c>
      <c r="AA142" s="1">
        <f t="shared" ca="1" si="34"/>
        <v>0</v>
      </c>
      <c r="AB142" s="1">
        <f t="shared" ca="1" si="26"/>
        <v>49</v>
      </c>
      <c r="AC142" s="1" t="str">
        <f t="shared" ca="1" si="27"/>
        <v/>
      </c>
      <c r="AD142" s="1">
        <f t="shared" si="31"/>
        <v>142</v>
      </c>
      <c r="AH142" s="53">
        <f t="shared" si="36"/>
        <v>130</v>
      </c>
      <c r="AI142" s="1">
        <f t="shared" ca="1" si="37"/>
        <v>13</v>
      </c>
    </row>
    <row r="143" spans="2:35" ht="15.75">
      <c r="B143" s="4">
        <f t="shared" ref="B143:B206" si="42">B142+1</f>
        <v>131</v>
      </c>
      <c r="C143" s="4">
        <f ca="1">INDIRECT(ADDRESS($AI143,V$11))</f>
        <v>0</v>
      </c>
      <c r="D143" s="47">
        <f ca="1">INDIRECT(ADDRESS($AI143,W$11))</f>
        <v>0</v>
      </c>
      <c r="E143" s="48">
        <f ca="1">INDIRECT(ADDRESS($AI143,X$11))</f>
        <v>0</v>
      </c>
      <c r="F143" s="49">
        <f ca="1">INDIRECT(ADDRESS($AI143,Y$11))</f>
        <v>0</v>
      </c>
      <c r="G143" s="50">
        <f t="shared" ca="1" si="38"/>
        <v>0</v>
      </c>
      <c r="H143" s="47">
        <f t="shared" ca="1" si="35"/>
        <v>0</v>
      </c>
      <c r="I143" s="47">
        <f t="shared" ca="1" si="35"/>
        <v>0</v>
      </c>
      <c r="K143" s="51" t="str">
        <f t="shared" ca="1" si="39"/>
        <v/>
      </c>
      <c r="L143" s="51">
        <f t="shared" ca="1" si="28"/>
        <v>0</v>
      </c>
      <c r="M143" s="1" t="str">
        <f t="shared" ca="1" si="40"/>
        <v/>
      </c>
      <c r="N143" s="52"/>
      <c r="T143" s="1" t="str">
        <f t="shared" si="41"/>
        <v>7°TRANCE</v>
      </c>
      <c r="U143" s="1">
        <f t="shared" si="29"/>
        <v>10</v>
      </c>
      <c r="V143" s="1">
        <f t="shared" si="30"/>
        <v>7</v>
      </c>
      <c r="W143" s="1">
        <f t="shared" ca="1" si="34"/>
        <v>0</v>
      </c>
      <c r="X143" s="1">
        <f t="shared" ca="1" si="34"/>
        <v>0</v>
      </c>
      <c r="Y143" s="1">
        <f t="shared" ca="1" si="34"/>
        <v>0</v>
      </c>
      <c r="Z143" s="1">
        <f t="shared" ca="1" si="34"/>
        <v>0</v>
      </c>
      <c r="AA143" s="1">
        <f t="shared" ca="1" si="34"/>
        <v>0</v>
      </c>
      <c r="AB143" s="1">
        <f t="shared" ref="AB143:AB206" ca="1" si="43">IF(Y143=0,AB142,AB142+1)</f>
        <v>49</v>
      </c>
      <c r="AC143" s="1" t="str">
        <f t="shared" ref="AC143:AC206" ca="1" si="44">IF(AB143&lt;&gt;AB142,AB143,"")</f>
        <v/>
      </c>
      <c r="AD143" s="1">
        <f t="shared" si="31"/>
        <v>143</v>
      </c>
      <c r="AH143" s="53">
        <f t="shared" si="36"/>
        <v>131</v>
      </c>
      <c r="AI143" s="1">
        <f t="shared" ca="1" si="37"/>
        <v>13</v>
      </c>
    </row>
    <row r="144" spans="2:35" ht="15.75">
      <c r="B144" s="4">
        <f t="shared" si="42"/>
        <v>132</v>
      </c>
      <c r="C144" s="4">
        <f ca="1">INDIRECT(ADDRESS($AI144,V$11))</f>
        <v>0</v>
      </c>
      <c r="D144" s="47">
        <f ca="1">INDIRECT(ADDRESS($AI144,W$11))</f>
        <v>0</v>
      </c>
      <c r="E144" s="48">
        <f ca="1">INDIRECT(ADDRESS($AI144,X$11))</f>
        <v>0</v>
      </c>
      <c r="F144" s="49">
        <f ca="1">INDIRECT(ADDRESS($AI144,Y$11))</f>
        <v>0</v>
      </c>
      <c r="G144" s="50">
        <f t="shared" ca="1" si="38"/>
        <v>0</v>
      </c>
      <c r="H144" s="47">
        <f t="shared" ca="1" si="35"/>
        <v>0</v>
      </c>
      <c r="I144" s="47">
        <f t="shared" ca="1" si="35"/>
        <v>0</v>
      </c>
      <c r="K144" s="51" t="str">
        <f t="shared" ca="1" si="39"/>
        <v/>
      </c>
      <c r="L144" s="51">
        <f t="shared" ref="L144:L207" ca="1" si="45">IFERROR(L143+K144,0)</f>
        <v>0</v>
      </c>
      <c r="M144" s="1" t="str">
        <f t="shared" ca="1" si="40"/>
        <v/>
      </c>
      <c r="N144" s="52"/>
      <c r="T144" s="1" t="str">
        <f t="shared" si="41"/>
        <v>7°TRANCE</v>
      </c>
      <c r="U144" s="1">
        <f t="shared" ref="U144:U207" si="46">IF(U143=20,1,U143+1)</f>
        <v>11</v>
      </c>
      <c r="V144" s="1">
        <f t="shared" ref="V144:V207" si="47">IF(U143=20,V143+1,V143)</f>
        <v>7</v>
      </c>
      <c r="W144" s="1">
        <f t="shared" ca="1" si="34"/>
        <v>0</v>
      </c>
      <c r="X144" s="1">
        <f t="shared" ca="1" si="34"/>
        <v>0</v>
      </c>
      <c r="Y144" s="1">
        <f t="shared" ca="1" si="34"/>
        <v>0</v>
      </c>
      <c r="Z144" s="1">
        <f t="shared" ca="1" si="34"/>
        <v>0</v>
      </c>
      <c r="AA144" s="1">
        <f t="shared" ca="1" si="34"/>
        <v>0</v>
      </c>
      <c r="AB144" s="1">
        <f t="shared" ca="1" si="43"/>
        <v>49</v>
      </c>
      <c r="AC144" s="1" t="str">
        <f t="shared" ca="1" si="44"/>
        <v/>
      </c>
      <c r="AD144" s="1">
        <f t="shared" ref="AD144:AD207" si="48">AD143+1</f>
        <v>144</v>
      </c>
      <c r="AH144" s="53">
        <f t="shared" si="36"/>
        <v>132</v>
      </c>
      <c r="AI144" s="1">
        <f t="shared" ca="1" si="37"/>
        <v>13</v>
      </c>
    </row>
    <row r="145" spans="2:35" ht="15.75">
      <c r="B145" s="4">
        <f t="shared" si="42"/>
        <v>133</v>
      </c>
      <c r="C145" s="4">
        <f ca="1">INDIRECT(ADDRESS($AI145,V$11))</f>
        <v>0</v>
      </c>
      <c r="D145" s="47">
        <f ca="1">INDIRECT(ADDRESS($AI145,W$11))</f>
        <v>0</v>
      </c>
      <c r="E145" s="48">
        <f ca="1">INDIRECT(ADDRESS($AI145,X$11))</f>
        <v>0</v>
      </c>
      <c r="F145" s="49">
        <f ca="1">INDIRECT(ADDRESS($AI145,Y$11))</f>
        <v>0</v>
      </c>
      <c r="G145" s="50">
        <f t="shared" ca="1" si="38"/>
        <v>0</v>
      </c>
      <c r="H145" s="47">
        <f t="shared" ca="1" si="35"/>
        <v>0</v>
      </c>
      <c r="I145" s="47">
        <f t="shared" ca="1" si="35"/>
        <v>0</v>
      </c>
      <c r="K145" s="51" t="str">
        <f t="shared" ca="1" si="39"/>
        <v/>
      </c>
      <c r="L145" s="51">
        <f t="shared" ca="1" si="45"/>
        <v>0</v>
      </c>
      <c r="M145" s="1" t="str">
        <f t="shared" ca="1" si="40"/>
        <v/>
      </c>
      <c r="N145" s="52"/>
      <c r="T145" s="1" t="str">
        <f t="shared" si="41"/>
        <v>7°TRANCE</v>
      </c>
      <c r="U145" s="1">
        <f t="shared" si="46"/>
        <v>12</v>
      </c>
      <c r="V145" s="1">
        <f t="shared" si="47"/>
        <v>7</v>
      </c>
      <c r="W145" s="1">
        <f t="shared" ca="1" si="34"/>
        <v>0</v>
      </c>
      <c r="X145" s="1">
        <f t="shared" ca="1" si="34"/>
        <v>0</v>
      </c>
      <c r="Y145" s="1">
        <f t="shared" ca="1" si="34"/>
        <v>0</v>
      </c>
      <c r="Z145" s="1">
        <f t="shared" ca="1" si="34"/>
        <v>0</v>
      </c>
      <c r="AA145" s="1">
        <f t="shared" ca="1" si="34"/>
        <v>0</v>
      </c>
      <c r="AB145" s="1">
        <f t="shared" ca="1" si="43"/>
        <v>49</v>
      </c>
      <c r="AC145" s="1" t="str">
        <f t="shared" ca="1" si="44"/>
        <v/>
      </c>
      <c r="AD145" s="1">
        <f t="shared" si="48"/>
        <v>145</v>
      </c>
      <c r="AH145" s="53">
        <f t="shared" si="36"/>
        <v>133</v>
      </c>
      <c r="AI145" s="1">
        <f t="shared" ca="1" si="37"/>
        <v>13</v>
      </c>
    </row>
    <row r="146" spans="2:35" ht="15.75">
      <c r="B146" s="4">
        <f t="shared" si="42"/>
        <v>134</v>
      </c>
      <c r="C146" s="4">
        <f ca="1">INDIRECT(ADDRESS($AI146,V$11))</f>
        <v>0</v>
      </c>
      <c r="D146" s="47">
        <f ca="1">INDIRECT(ADDRESS($AI146,W$11))</f>
        <v>0</v>
      </c>
      <c r="E146" s="48">
        <f ca="1">INDIRECT(ADDRESS($AI146,X$11))</f>
        <v>0</v>
      </c>
      <c r="F146" s="49">
        <f ca="1">INDIRECT(ADDRESS($AI146,Y$11))</f>
        <v>0</v>
      </c>
      <c r="G146" s="50">
        <f t="shared" ca="1" si="38"/>
        <v>0</v>
      </c>
      <c r="H146" s="47">
        <f t="shared" ca="1" si="35"/>
        <v>0</v>
      </c>
      <c r="I146" s="47">
        <f t="shared" ca="1" si="35"/>
        <v>0</v>
      </c>
      <c r="K146" s="51" t="str">
        <f t="shared" ca="1" si="39"/>
        <v/>
      </c>
      <c r="L146" s="51">
        <f t="shared" ca="1" si="45"/>
        <v>0</v>
      </c>
      <c r="M146" s="1" t="str">
        <f t="shared" ca="1" si="40"/>
        <v/>
      </c>
      <c r="N146" s="52"/>
      <c r="T146" s="1" t="str">
        <f t="shared" si="41"/>
        <v>7°TRANCE</v>
      </c>
      <c r="U146" s="1">
        <f t="shared" si="46"/>
        <v>13</v>
      </c>
      <c r="V146" s="1">
        <f t="shared" si="47"/>
        <v>7</v>
      </c>
      <c r="W146" s="1">
        <f t="shared" ca="1" si="34"/>
        <v>0</v>
      </c>
      <c r="X146" s="1">
        <f t="shared" ca="1" si="34"/>
        <v>0</v>
      </c>
      <c r="Y146" s="1">
        <f t="shared" ca="1" si="34"/>
        <v>0</v>
      </c>
      <c r="Z146" s="1">
        <f t="shared" ca="1" si="34"/>
        <v>0</v>
      </c>
      <c r="AA146" s="1">
        <f t="shared" ca="1" si="34"/>
        <v>0</v>
      </c>
      <c r="AB146" s="1">
        <f t="shared" ca="1" si="43"/>
        <v>49</v>
      </c>
      <c r="AC146" s="1" t="str">
        <f t="shared" ca="1" si="44"/>
        <v/>
      </c>
      <c r="AD146" s="1">
        <f t="shared" si="48"/>
        <v>146</v>
      </c>
      <c r="AH146" s="53">
        <f t="shared" si="36"/>
        <v>134</v>
      </c>
      <c r="AI146" s="1">
        <f t="shared" ca="1" si="37"/>
        <v>13</v>
      </c>
    </row>
    <row r="147" spans="2:35" ht="15.75">
      <c r="B147" s="4">
        <f t="shared" si="42"/>
        <v>135</v>
      </c>
      <c r="C147" s="4">
        <f ca="1">INDIRECT(ADDRESS($AI147,V$11))</f>
        <v>0</v>
      </c>
      <c r="D147" s="47">
        <f ca="1">INDIRECT(ADDRESS($AI147,W$11))</f>
        <v>0</v>
      </c>
      <c r="E147" s="48">
        <f ca="1">INDIRECT(ADDRESS($AI147,X$11))</f>
        <v>0</v>
      </c>
      <c r="F147" s="49">
        <f ca="1">INDIRECT(ADDRESS($AI147,Y$11))</f>
        <v>0</v>
      </c>
      <c r="G147" s="50">
        <f t="shared" ca="1" si="38"/>
        <v>0</v>
      </c>
      <c r="H147" s="47">
        <f t="shared" ca="1" si="35"/>
        <v>0</v>
      </c>
      <c r="I147" s="47">
        <f t="shared" ca="1" si="35"/>
        <v>0</v>
      </c>
      <c r="K147" s="51" t="str">
        <f t="shared" ca="1" si="39"/>
        <v/>
      </c>
      <c r="L147" s="51">
        <f t="shared" ca="1" si="45"/>
        <v>0</v>
      </c>
      <c r="M147" s="1" t="str">
        <f t="shared" ca="1" si="40"/>
        <v/>
      </c>
      <c r="N147" s="52"/>
      <c r="T147" s="1" t="str">
        <f t="shared" si="41"/>
        <v>7°TRANCE</v>
      </c>
      <c r="U147" s="1">
        <f t="shared" si="46"/>
        <v>14</v>
      </c>
      <c r="V147" s="1">
        <f t="shared" si="47"/>
        <v>7</v>
      </c>
      <c r="W147" s="1">
        <f t="shared" ca="1" si="34"/>
        <v>0</v>
      </c>
      <c r="X147" s="1">
        <f t="shared" ca="1" si="34"/>
        <v>0</v>
      </c>
      <c r="Y147" s="1">
        <f t="shared" ca="1" si="34"/>
        <v>0</v>
      </c>
      <c r="Z147" s="1">
        <f t="shared" ca="1" si="34"/>
        <v>0</v>
      </c>
      <c r="AA147" s="1">
        <f t="shared" ca="1" si="34"/>
        <v>0</v>
      </c>
      <c r="AB147" s="1">
        <f t="shared" ca="1" si="43"/>
        <v>49</v>
      </c>
      <c r="AC147" s="1" t="str">
        <f t="shared" ca="1" si="44"/>
        <v/>
      </c>
      <c r="AD147" s="1">
        <f t="shared" si="48"/>
        <v>147</v>
      </c>
      <c r="AH147" s="53">
        <f t="shared" si="36"/>
        <v>135</v>
      </c>
      <c r="AI147" s="1">
        <f t="shared" ca="1" si="37"/>
        <v>13</v>
      </c>
    </row>
    <row r="148" spans="2:35" ht="15.75">
      <c r="B148" s="4">
        <f t="shared" si="42"/>
        <v>136</v>
      </c>
      <c r="C148" s="4">
        <f ca="1">INDIRECT(ADDRESS($AI148,V$11))</f>
        <v>0</v>
      </c>
      <c r="D148" s="47">
        <f ca="1">INDIRECT(ADDRESS($AI148,W$11))</f>
        <v>0</v>
      </c>
      <c r="E148" s="48">
        <f ca="1">INDIRECT(ADDRESS($AI148,X$11))</f>
        <v>0</v>
      </c>
      <c r="F148" s="49">
        <f ca="1">INDIRECT(ADDRESS($AI148,Y$11))</f>
        <v>0</v>
      </c>
      <c r="G148" s="50">
        <f t="shared" ca="1" si="38"/>
        <v>0</v>
      </c>
      <c r="H148" s="47">
        <f t="shared" ca="1" si="35"/>
        <v>0</v>
      </c>
      <c r="I148" s="47">
        <f t="shared" ca="1" si="35"/>
        <v>0</v>
      </c>
      <c r="K148" s="51" t="str">
        <f t="shared" ca="1" si="39"/>
        <v/>
      </c>
      <c r="L148" s="51">
        <f t="shared" ca="1" si="45"/>
        <v>0</v>
      </c>
      <c r="M148" s="1" t="str">
        <f t="shared" ca="1" si="40"/>
        <v/>
      </c>
      <c r="N148" s="52"/>
      <c r="T148" s="1" t="str">
        <f t="shared" si="41"/>
        <v>7°TRANCE</v>
      </c>
      <c r="U148" s="1">
        <f t="shared" si="46"/>
        <v>15</v>
      </c>
      <c r="V148" s="1">
        <f t="shared" si="47"/>
        <v>7</v>
      </c>
      <c r="W148" s="1">
        <f t="shared" ca="1" si="34"/>
        <v>0</v>
      </c>
      <c r="X148" s="1">
        <f t="shared" ca="1" si="34"/>
        <v>0</v>
      </c>
      <c r="Y148" s="1">
        <f t="shared" ca="1" si="34"/>
        <v>0</v>
      </c>
      <c r="Z148" s="1">
        <f t="shared" ca="1" si="34"/>
        <v>0</v>
      </c>
      <c r="AA148" s="1">
        <f t="shared" ca="1" si="34"/>
        <v>0</v>
      </c>
      <c r="AB148" s="1">
        <f t="shared" ca="1" si="43"/>
        <v>49</v>
      </c>
      <c r="AC148" s="1" t="str">
        <f t="shared" ca="1" si="44"/>
        <v/>
      </c>
      <c r="AD148" s="1">
        <f t="shared" si="48"/>
        <v>148</v>
      </c>
      <c r="AH148" s="53">
        <f t="shared" si="36"/>
        <v>136</v>
      </c>
      <c r="AI148" s="1">
        <f t="shared" ca="1" si="37"/>
        <v>13</v>
      </c>
    </row>
    <row r="149" spans="2:35" ht="15.75">
      <c r="B149" s="4">
        <f t="shared" si="42"/>
        <v>137</v>
      </c>
      <c r="C149" s="4">
        <f ca="1">INDIRECT(ADDRESS($AI149,V$11))</f>
        <v>0</v>
      </c>
      <c r="D149" s="47">
        <f ca="1">INDIRECT(ADDRESS($AI149,W$11))</f>
        <v>0</v>
      </c>
      <c r="E149" s="48">
        <f ca="1">INDIRECT(ADDRESS($AI149,X$11))</f>
        <v>0</v>
      </c>
      <c r="F149" s="49">
        <f ca="1">INDIRECT(ADDRESS($AI149,Y$11))</f>
        <v>0</v>
      </c>
      <c r="G149" s="50">
        <f t="shared" ca="1" si="38"/>
        <v>0</v>
      </c>
      <c r="H149" s="47">
        <f t="shared" ca="1" si="35"/>
        <v>0</v>
      </c>
      <c r="I149" s="47">
        <f t="shared" ca="1" si="35"/>
        <v>0</v>
      </c>
      <c r="K149" s="51" t="str">
        <f t="shared" ca="1" si="39"/>
        <v/>
      </c>
      <c r="L149" s="51">
        <f t="shared" ca="1" si="45"/>
        <v>0</v>
      </c>
      <c r="M149" s="1" t="str">
        <f t="shared" ca="1" si="40"/>
        <v/>
      </c>
      <c r="N149" s="52"/>
      <c r="T149" s="1" t="str">
        <f t="shared" si="41"/>
        <v>7°TRANCE</v>
      </c>
      <c r="U149" s="1">
        <f t="shared" si="46"/>
        <v>16</v>
      </c>
      <c r="V149" s="1">
        <f t="shared" si="47"/>
        <v>7</v>
      </c>
      <c r="W149" s="1">
        <f t="shared" ca="1" si="34"/>
        <v>0</v>
      </c>
      <c r="X149" s="1">
        <f t="shared" ca="1" si="34"/>
        <v>0</v>
      </c>
      <c r="Y149" s="1">
        <f t="shared" ca="1" si="34"/>
        <v>0</v>
      </c>
      <c r="Z149" s="1">
        <f t="shared" ca="1" si="34"/>
        <v>0</v>
      </c>
      <c r="AA149" s="1">
        <f t="shared" ca="1" si="34"/>
        <v>0</v>
      </c>
      <c r="AB149" s="1">
        <f t="shared" ca="1" si="43"/>
        <v>49</v>
      </c>
      <c r="AC149" s="1" t="str">
        <f t="shared" ca="1" si="44"/>
        <v/>
      </c>
      <c r="AD149" s="1">
        <f t="shared" si="48"/>
        <v>149</v>
      </c>
      <c r="AH149" s="53">
        <f t="shared" si="36"/>
        <v>137</v>
      </c>
      <c r="AI149" s="1">
        <f t="shared" ca="1" si="37"/>
        <v>13</v>
      </c>
    </row>
    <row r="150" spans="2:35" ht="15.75">
      <c r="B150" s="4">
        <f t="shared" si="42"/>
        <v>138</v>
      </c>
      <c r="C150" s="4">
        <f ca="1">INDIRECT(ADDRESS($AI150,V$11))</f>
        <v>0</v>
      </c>
      <c r="D150" s="47">
        <f ca="1">INDIRECT(ADDRESS($AI150,W$11))</f>
        <v>0</v>
      </c>
      <c r="E150" s="48">
        <f ca="1">INDIRECT(ADDRESS($AI150,X$11))</f>
        <v>0</v>
      </c>
      <c r="F150" s="49">
        <f ca="1">INDIRECT(ADDRESS($AI150,Y$11))</f>
        <v>0</v>
      </c>
      <c r="G150" s="50">
        <f t="shared" ca="1" si="38"/>
        <v>0</v>
      </c>
      <c r="H150" s="47">
        <f t="shared" ca="1" si="35"/>
        <v>0</v>
      </c>
      <c r="I150" s="47">
        <f t="shared" ca="1" si="35"/>
        <v>0</v>
      </c>
      <c r="K150" s="51" t="str">
        <f t="shared" ca="1" si="39"/>
        <v/>
      </c>
      <c r="L150" s="51">
        <f t="shared" ca="1" si="45"/>
        <v>0</v>
      </c>
      <c r="M150" s="1" t="str">
        <f t="shared" ca="1" si="40"/>
        <v/>
      </c>
      <c r="N150" s="52"/>
      <c r="T150" s="1" t="str">
        <f t="shared" si="41"/>
        <v>7°TRANCE</v>
      </c>
      <c r="U150" s="1">
        <f t="shared" si="46"/>
        <v>17</v>
      </c>
      <c r="V150" s="1">
        <f t="shared" si="47"/>
        <v>7</v>
      </c>
      <c r="W150" s="1">
        <f t="shared" ca="1" si="34"/>
        <v>0</v>
      </c>
      <c r="X150" s="1">
        <f t="shared" ca="1" si="34"/>
        <v>0</v>
      </c>
      <c r="Y150" s="1">
        <f t="shared" ca="1" si="34"/>
        <v>0</v>
      </c>
      <c r="Z150" s="1">
        <f t="shared" ca="1" si="34"/>
        <v>0</v>
      </c>
      <c r="AA150" s="1">
        <f t="shared" ca="1" si="34"/>
        <v>0</v>
      </c>
      <c r="AB150" s="1">
        <f t="shared" ca="1" si="43"/>
        <v>49</v>
      </c>
      <c r="AC150" s="1" t="str">
        <f t="shared" ca="1" si="44"/>
        <v/>
      </c>
      <c r="AD150" s="1">
        <f t="shared" si="48"/>
        <v>150</v>
      </c>
      <c r="AH150" s="53">
        <f t="shared" si="36"/>
        <v>138</v>
      </c>
      <c r="AI150" s="1">
        <f t="shared" ca="1" si="37"/>
        <v>13</v>
      </c>
    </row>
    <row r="151" spans="2:35" ht="15.75">
      <c r="B151" s="4">
        <f t="shared" si="42"/>
        <v>139</v>
      </c>
      <c r="C151" s="4">
        <f ca="1">INDIRECT(ADDRESS($AI151,V$11))</f>
        <v>0</v>
      </c>
      <c r="D151" s="47">
        <f ca="1">INDIRECT(ADDRESS($AI151,W$11))</f>
        <v>0</v>
      </c>
      <c r="E151" s="48">
        <f ca="1">INDIRECT(ADDRESS($AI151,X$11))</f>
        <v>0</v>
      </c>
      <c r="F151" s="49">
        <f ca="1">INDIRECT(ADDRESS($AI151,Y$11))</f>
        <v>0</v>
      </c>
      <c r="G151" s="50">
        <f t="shared" ca="1" si="38"/>
        <v>0</v>
      </c>
      <c r="H151" s="47">
        <f t="shared" ca="1" si="35"/>
        <v>0</v>
      </c>
      <c r="I151" s="47">
        <f t="shared" ca="1" si="35"/>
        <v>0</v>
      </c>
      <c r="K151" s="51" t="str">
        <f t="shared" ca="1" si="39"/>
        <v/>
      </c>
      <c r="L151" s="51">
        <f t="shared" ca="1" si="45"/>
        <v>0</v>
      </c>
      <c r="M151" s="1" t="str">
        <f t="shared" ca="1" si="40"/>
        <v/>
      </c>
      <c r="N151" s="52"/>
      <c r="T151" s="1" t="str">
        <f t="shared" si="41"/>
        <v>7°TRANCE</v>
      </c>
      <c r="U151" s="1">
        <f t="shared" si="46"/>
        <v>18</v>
      </c>
      <c r="V151" s="1">
        <f t="shared" si="47"/>
        <v>7</v>
      </c>
      <c r="W151" s="1">
        <f t="shared" ca="1" si="34"/>
        <v>0</v>
      </c>
      <c r="X151" s="1">
        <f t="shared" ca="1" si="34"/>
        <v>0</v>
      </c>
      <c r="Y151" s="1">
        <f t="shared" ca="1" si="34"/>
        <v>0</v>
      </c>
      <c r="Z151" s="1">
        <f t="shared" ca="1" si="34"/>
        <v>0</v>
      </c>
      <c r="AA151" s="1">
        <f t="shared" ca="1" si="34"/>
        <v>0</v>
      </c>
      <c r="AB151" s="1">
        <f t="shared" ca="1" si="43"/>
        <v>49</v>
      </c>
      <c r="AC151" s="1" t="str">
        <f t="shared" ca="1" si="44"/>
        <v/>
      </c>
      <c r="AD151" s="1">
        <f t="shared" si="48"/>
        <v>151</v>
      </c>
      <c r="AH151" s="53">
        <f t="shared" si="36"/>
        <v>139</v>
      </c>
      <c r="AI151" s="1">
        <f t="shared" ca="1" si="37"/>
        <v>13</v>
      </c>
    </row>
    <row r="152" spans="2:35" ht="15.75">
      <c r="B152" s="4">
        <f t="shared" si="42"/>
        <v>140</v>
      </c>
      <c r="C152" s="4">
        <f ca="1">INDIRECT(ADDRESS($AI152,V$11))</f>
        <v>0</v>
      </c>
      <c r="D152" s="47">
        <f ca="1">INDIRECT(ADDRESS($AI152,W$11))</f>
        <v>0</v>
      </c>
      <c r="E152" s="48">
        <f ca="1">INDIRECT(ADDRESS($AI152,X$11))</f>
        <v>0</v>
      </c>
      <c r="F152" s="49">
        <f ca="1">INDIRECT(ADDRESS($AI152,Y$11))</f>
        <v>0</v>
      </c>
      <c r="G152" s="50">
        <f t="shared" ca="1" si="38"/>
        <v>0</v>
      </c>
      <c r="H152" s="47">
        <f t="shared" ca="1" si="35"/>
        <v>0</v>
      </c>
      <c r="I152" s="47">
        <f t="shared" ca="1" si="35"/>
        <v>0</v>
      </c>
      <c r="K152" s="51" t="str">
        <f t="shared" ca="1" si="39"/>
        <v/>
      </c>
      <c r="L152" s="51">
        <f t="shared" ca="1" si="45"/>
        <v>0</v>
      </c>
      <c r="M152" s="1" t="str">
        <f t="shared" ca="1" si="40"/>
        <v/>
      </c>
      <c r="N152" s="52"/>
      <c r="T152" s="1" t="str">
        <f t="shared" si="41"/>
        <v>7°TRANCE</v>
      </c>
      <c r="U152" s="1">
        <f t="shared" si="46"/>
        <v>19</v>
      </c>
      <c r="V152" s="1">
        <f t="shared" si="47"/>
        <v>7</v>
      </c>
      <c r="W152" s="1">
        <f t="shared" ca="1" si="34"/>
        <v>0</v>
      </c>
      <c r="X152" s="1">
        <f t="shared" ca="1" si="34"/>
        <v>0</v>
      </c>
      <c r="Y152" s="1">
        <f t="shared" ca="1" si="34"/>
        <v>0</v>
      </c>
      <c r="Z152" s="1">
        <f t="shared" ca="1" si="34"/>
        <v>0</v>
      </c>
      <c r="AA152" s="1">
        <f t="shared" ca="1" si="34"/>
        <v>0</v>
      </c>
      <c r="AB152" s="1">
        <f t="shared" ca="1" si="43"/>
        <v>49</v>
      </c>
      <c r="AC152" s="1" t="str">
        <f t="shared" ca="1" si="44"/>
        <v/>
      </c>
      <c r="AD152" s="1">
        <f t="shared" si="48"/>
        <v>152</v>
      </c>
      <c r="AH152" s="53">
        <f t="shared" si="36"/>
        <v>140</v>
      </c>
      <c r="AI152" s="1">
        <f t="shared" ca="1" si="37"/>
        <v>13</v>
      </c>
    </row>
    <row r="153" spans="2:35" ht="15.75">
      <c r="B153" s="4">
        <f t="shared" si="42"/>
        <v>141</v>
      </c>
      <c r="C153" s="4">
        <f ca="1">INDIRECT(ADDRESS($AI153,V$11))</f>
        <v>0</v>
      </c>
      <c r="D153" s="47">
        <f ca="1">INDIRECT(ADDRESS($AI153,W$11))</f>
        <v>0</v>
      </c>
      <c r="E153" s="48">
        <f ca="1">INDIRECT(ADDRESS($AI153,X$11))</f>
        <v>0</v>
      </c>
      <c r="F153" s="49">
        <f ca="1">INDIRECT(ADDRESS($AI153,Y$11))</f>
        <v>0</v>
      </c>
      <c r="G153" s="50">
        <f t="shared" ca="1" si="38"/>
        <v>0</v>
      </c>
      <c r="H153" s="47">
        <f t="shared" ca="1" si="35"/>
        <v>0</v>
      </c>
      <c r="I153" s="47">
        <f t="shared" ca="1" si="35"/>
        <v>0</v>
      </c>
      <c r="K153" s="51" t="str">
        <f t="shared" ca="1" si="39"/>
        <v/>
      </c>
      <c r="L153" s="51">
        <f t="shared" ca="1" si="45"/>
        <v>0</v>
      </c>
      <c r="M153" s="1" t="str">
        <f t="shared" ca="1" si="40"/>
        <v/>
      </c>
      <c r="N153" s="52"/>
      <c r="T153" s="1" t="str">
        <f t="shared" si="41"/>
        <v>7°TRANCE</v>
      </c>
      <c r="U153" s="1">
        <f t="shared" si="46"/>
        <v>20</v>
      </c>
      <c r="V153" s="1">
        <f t="shared" si="47"/>
        <v>7</v>
      </c>
      <c r="W153" s="1">
        <f t="shared" ca="1" si="34"/>
        <v>0</v>
      </c>
      <c r="X153" s="1">
        <f t="shared" ca="1" si="34"/>
        <v>0</v>
      </c>
      <c r="Y153" s="1">
        <f t="shared" ca="1" si="34"/>
        <v>0</v>
      </c>
      <c r="Z153" s="1">
        <f t="shared" ca="1" si="34"/>
        <v>0</v>
      </c>
      <c r="AA153" s="1">
        <f t="shared" ca="1" si="34"/>
        <v>0</v>
      </c>
      <c r="AB153" s="1">
        <f t="shared" ca="1" si="43"/>
        <v>49</v>
      </c>
      <c r="AC153" s="1" t="str">
        <f t="shared" ca="1" si="44"/>
        <v/>
      </c>
      <c r="AD153" s="1">
        <f t="shared" si="48"/>
        <v>153</v>
      </c>
      <c r="AH153" s="53">
        <f t="shared" si="36"/>
        <v>141</v>
      </c>
      <c r="AI153" s="1">
        <f t="shared" ca="1" si="37"/>
        <v>13</v>
      </c>
    </row>
    <row r="154" spans="2:35" ht="15.75">
      <c r="B154" s="4">
        <f t="shared" si="42"/>
        <v>142</v>
      </c>
      <c r="C154" s="4">
        <f ca="1">INDIRECT(ADDRESS($AI154,V$11))</f>
        <v>0</v>
      </c>
      <c r="D154" s="47">
        <f ca="1">INDIRECT(ADDRESS($AI154,W$11))</f>
        <v>0</v>
      </c>
      <c r="E154" s="48">
        <f ca="1">INDIRECT(ADDRESS($AI154,X$11))</f>
        <v>0</v>
      </c>
      <c r="F154" s="49">
        <f ca="1">INDIRECT(ADDRESS($AI154,Y$11))</f>
        <v>0</v>
      </c>
      <c r="G154" s="50">
        <f t="shared" ca="1" si="38"/>
        <v>0</v>
      </c>
      <c r="H154" s="47">
        <f t="shared" ca="1" si="35"/>
        <v>0</v>
      </c>
      <c r="I154" s="47">
        <f t="shared" ca="1" si="35"/>
        <v>0</v>
      </c>
      <c r="K154" s="51" t="str">
        <f t="shared" ca="1" si="39"/>
        <v/>
      </c>
      <c r="L154" s="51">
        <f t="shared" ca="1" si="45"/>
        <v>0</v>
      </c>
      <c r="M154" s="1" t="str">
        <f t="shared" ca="1" si="40"/>
        <v/>
      </c>
      <c r="N154" s="52"/>
      <c r="T154" s="1" t="str">
        <f t="shared" si="41"/>
        <v>8°TRANCE</v>
      </c>
      <c r="U154" s="1">
        <f t="shared" si="46"/>
        <v>1</v>
      </c>
      <c r="V154" s="1">
        <f t="shared" si="47"/>
        <v>8</v>
      </c>
      <c r="W154" s="1">
        <f t="shared" ref="W154:AA173" ca="1" si="49">INDIRECT(ADDRESS($W$5+$U154-1,W$4,,,$T154))</f>
        <v>0</v>
      </c>
      <c r="X154" s="1">
        <f t="shared" ca="1" si="49"/>
        <v>0</v>
      </c>
      <c r="Y154" s="1">
        <f t="shared" ca="1" si="49"/>
        <v>2</v>
      </c>
      <c r="Z154" s="1" t="str">
        <f t="shared" ca="1" si="49"/>
        <v>win</v>
      </c>
      <c r="AA154" s="1">
        <f t="shared" ca="1" si="49"/>
        <v>0</v>
      </c>
      <c r="AB154" s="1">
        <f t="shared" ca="1" si="43"/>
        <v>50</v>
      </c>
      <c r="AC154" s="1">
        <f t="shared" ca="1" si="44"/>
        <v>50</v>
      </c>
      <c r="AD154" s="1">
        <f t="shared" si="48"/>
        <v>154</v>
      </c>
      <c r="AH154" s="53">
        <f t="shared" si="36"/>
        <v>142</v>
      </c>
      <c r="AI154" s="1">
        <f t="shared" ca="1" si="37"/>
        <v>13</v>
      </c>
    </row>
    <row r="155" spans="2:35" ht="15.75">
      <c r="B155" s="4">
        <f t="shared" si="42"/>
        <v>143</v>
      </c>
      <c r="C155" s="4">
        <f ca="1">INDIRECT(ADDRESS($AI155,V$11))</f>
        <v>0</v>
      </c>
      <c r="D155" s="47">
        <f ca="1">INDIRECT(ADDRESS($AI155,W$11))</f>
        <v>0</v>
      </c>
      <c r="E155" s="48">
        <f ca="1">INDIRECT(ADDRESS($AI155,X$11))</f>
        <v>0</v>
      </c>
      <c r="F155" s="49">
        <f ca="1">INDIRECT(ADDRESS($AI155,Y$11))</f>
        <v>0</v>
      </c>
      <c r="G155" s="50">
        <f t="shared" ca="1" si="38"/>
        <v>0</v>
      </c>
      <c r="H155" s="47">
        <f t="shared" ca="1" si="35"/>
        <v>0</v>
      </c>
      <c r="I155" s="47">
        <f t="shared" ca="1" si="35"/>
        <v>0</v>
      </c>
      <c r="K155" s="51" t="str">
        <f t="shared" ca="1" si="39"/>
        <v/>
      </c>
      <c r="L155" s="51">
        <f t="shared" ca="1" si="45"/>
        <v>0</v>
      </c>
      <c r="M155" s="1" t="str">
        <f t="shared" ca="1" si="40"/>
        <v/>
      </c>
      <c r="N155" s="52"/>
      <c r="T155" s="1" t="str">
        <f t="shared" si="41"/>
        <v>8°TRANCE</v>
      </c>
      <c r="U155" s="1">
        <f t="shared" si="46"/>
        <v>2</v>
      </c>
      <c r="V155" s="1">
        <f t="shared" si="47"/>
        <v>8</v>
      </c>
      <c r="W155" s="1">
        <f t="shared" ca="1" si="49"/>
        <v>0</v>
      </c>
      <c r="X155" s="1">
        <f t="shared" ca="1" si="49"/>
        <v>0</v>
      </c>
      <c r="Y155" s="1">
        <f t="shared" ca="1" si="49"/>
        <v>2</v>
      </c>
      <c r="Z155" s="1" t="str">
        <f t="shared" ca="1" si="49"/>
        <v>win</v>
      </c>
      <c r="AA155" s="1">
        <f t="shared" ca="1" si="49"/>
        <v>0</v>
      </c>
      <c r="AB155" s="1">
        <f t="shared" ca="1" si="43"/>
        <v>51</v>
      </c>
      <c r="AC155" s="1">
        <f t="shared" ca="1" si="44"/>
        <v>51</v>
      </c>
      <c r="AD155" s="1">
        <f t="shared" si="48"/>
        <v>155</v>
      </c>
      <c r="AH155" s="53">
        <f t="shared" si="36"/>
        <v>143</v>
      </c>
      <c r="AI155" s="1">
        <f t="shared" ca="1" si="37"/>
        <v>13</v>
      </c>
    </row>
    <row r="156" spans="2:35" ht="15.75">
      <c r="B156" s="4">
        <f t="shared" si="42"/>
        <v>144</v>
      </c>
      <c r="C156" s="4">
        <f ca="1">INDIRECT(ADDRESS($AI156,V$11))</f>
        <v>0</v>
      </c>
      <c r="D156" s="47">
        <f ca="1">INDIRECT(ADDRESS($AI156,W$11))</f>
        <v>0</v>
      </c>
      <c r="E156" s="48">
        <f ca="1">INDIRECT(ADDRESS($AI156,X$11))</f>
        <v>0</v>
      </c>
      <c r="F156" s="49">
        <f ca="1">INDIRECT(ADDRESS($AI156,Y$11))</f>
        <v>0</v>
      </c>
      <c r="G156" s="50">
        <f t="shared" ca="1" si="38"/>
        <v>0</v>
      </c>
      <c r="H156" s="47">
        <f t="shared" ca="1" si="35"/>
        <v>0</v>
      </c>
      <c r="I156" s="47">
        <f t="shared" ca="1" si="35"/>
        <v>0</v>
      </c>
      <c r="K156" s="51" t="str">
        <f t="shared" ca="1" si="39"/>
        <v/>
      </c>
      <c r="L156" s="51">
        <f t="shared" ca="1" si="45"/>
        <v>0</v>
      </c>
      <c r="M156" s="1" t="str">
        <f t="shared" ca="1" si="40"/>
        <v/>
      </c>
      <c r="N156" s="52"/>
      <c r="T156" s="1" t="str">
        <f t="shared" si="41"/>
        <v>8°TRANCE</v>
      </c>
      <c r="U156" s="1">
        <f t="shared" si="46"/>
        <v>3</v>
      </c>
      <c r="V156" s="1">
        <f t="shared" si="47"/>
        <v>8</v>
      </c>
      <c r="W156" s="1">
        <f t="shared" ca="1" si="49"/>
        <v>0</v>
      </c>
      <c r="X156" s="1">
        <f t="shared" ca="1" si="49"/>
        <v>0</v>
      </c>
      <c r="Y156" s="1">
        <f t="shared" ca="1" si="49"/>
        <v>2</v>
      </c>
      <c r="Z156" s="1" t="str">
        <f t="shared" ca="1" si="49"/>
        <v>win</v>
      </c>
      <c r="AA156" s="1">
        <f t="shared" ca="1" si="49"/>
        <v>0</v>
      </c>
      <c r="AB156" s="1">
        <f t="shared" ca="1" si="43"/>
        <v>52</v>
      </c>
      <c r="AC156" s="1">
        <f t="shared" ca="1" si="44"/>
        <v>52</v>
      </c>
      <c r="AD156" s="1">
        <f t="shared" si="48"/>
        <v>156</v>
      </c>
      <c r="AH156" s="53">
        <f t="shared" si="36"/>
        <v>144</v>
      </c>
      <c r="AI156" s="1">
        <f t="shared" ca="1" si="37"/>
        <v>13</v>
      </c>
    </row>
    <row r="157" spans="2:35" ht="15.75">
      <c r="B157" s="4">
        <f t="shared" si="42"/>
        <v>145</v>
      </c>
      <c r="C157" s="4">
        <f ca="1">INDIRECT(ADDRESS($AI157,V$11))</f>
        <v>0</v>
      </c>
      <c r="D157" s="47">
        <f ca="1">INDIRECT(ADDRESS($AI157,W$11))</f>
        <v>0</v>
      </c>
      <c r="E157" s="48">
        <f ca="1">INDIRECT(ADDRESS($AI157,X$11))</f>
        <v>0</v>
      </c>
      <c r="F157" s="49">
        <f ca="1">INDIRECT(ADDRESS($AI157,Y$11))</f>
        <v>0</v>
      </c>
      <c r="G157" s="50">
        <f t="shared" ca="1" si="38"/>
        <v>0</v>
      </c>
      <c r="H157" s="47">
        <f t="shared" ca="1" si="35"/>
        <v>0</v>
      </c>
      <c r="I157" s="47">
        <f t="shared" ca="1" si="35"/>
        <v>0</v>
      </c>
      <c r="K157" s="51" t="str">
        <f t="shared" ca="1" si="39"/>
        <v/>
      </c>
      <c r="L157" s="51">
        <f t="shared" ca="1" si="45"/>
        <v>0</v>
      </c>
      <c r="M157" s="1" t="str">
        <f t="shared" ca="1" si="40"/>
        <v/>
      </c>
      <c r="N157" s="52"/>
      <c r="T157" s="1" t="str">
        <f t="shared" si="41"/>
        <v>8°TRANCE</v>
      </c>
      <c r="U157" s="1">
        <f t="shared" si="46"/>
        <v>4</v>
      </c>
      <c r="V157" s="1">
        <f t="shared" si="47"/>
        <v>8</v>
      </c>
      <c r="W157" s="1">
        <f t="shared" ca="1" si="49"/>
        <v>0</v>
      </c>
      <c r="X157" s="1">
        <f t="shared" ca="1" si="49"/>
        <v>0</v>
      </c>
      <c r="Y157" s="1">
        <f t="shared" ca="1" si="49"/>
        <v>2</v>
      </c>
      <c r="Z157" s="1" t="str">
        <f t="shared" ca="1" si="49"/>
        <v>win</v>
      </c>
      <c r="AA157" s="1">
        <f t="shared" ca="1" si="49"/>
        <v>0</v>
      </c>
      <c r="AB157" s="1">
        <f t="shared" ca="1" si="43"/>
        <v>53</v>
      </c>
      <c r="AC157" s="1">
        <f t="shared" ca="1" si="44"/>
        <v>53</v>
      </c>
      <c r="AD157" s="1">
        <f t="shared" si="48"/>
        <v>157</v>
      </c>
      <c r="AH157" s="53">
        <f t="shared" si="36"/>
        <v>145</v>
      </c>
      <c r="AI157" s="1">
        <f t="shared" ca="1" si="37"/>
        <v>13</v>
      </c>
    </row>
    <row r="158" spans="2:35" ht="15.75">
      <c r="B158" s="4">
        <f t="shared" si="42"/>
        <v>146</v>
      </c>
      <c r="C158" s="4">
        <f ca="1">INDIRECT(ADDRESS($AI158,V$11))</f>
        <v>0</v>
      </c>
      <c r="D158" s="47">
        <f ca="1">INDIRECT(ADDRESS($AI158,W$11))</f>
        <v>0</v>
      </c>
      <c r="E158" s="48">
        <f ca="1">INDIRECT(ADDRESS($AI158,X$11))</f>
        <v>0</v>
      </c>
      <c r="F158" s="49">
        <f ca="1">INDIRECT(ADDRESS($AI158,Y$11))</f>
        <v>0</v>
      </c>
      <c r="G158" s="50">
        <f t="shared" ca="1" si="38"/>
        <v>0</v>
      </c>
      <c r="H158" s="47">
        <f t="shared" ca="1" si="35"/>
        <v>0</v>
      </c>
      <c r="I158" s="47">
        <f t="shared" ca="1" si="35"/>
        <v>0</v>
      </c>
      <c r="K158" s="51" t="str">
        <f t="shared" ca="1" si="39"/>
        <v/>
      </c>
      <c r="L158" s="51">
        <f t="shared" ca="1" si="45"/>
        <v>0</v>
      </c>
      <c r="M158" s="1" t="str">
        <f t="shared" ca="1" si="40"/>
        <v/>
      </c>
      <c r="N158" s="52"/>
      <c r="T158" s="1" t="str">
        <f t="shared" si="41"/>
        <v>8°TRANCE</v>
      </c>
      <c r="U158" s="1">
        <f t="shared" si="46"/>
        <v>5</v>
      </c>
      <c r="V158" s="1">
        <f t="shared" si="47"/>
        <v>8</v>
      </c>
      <c r="W158" s="1">
        <f t="shared" ca="1" si="49"/>
        <v>0</v>
      </c>
      <c r="X158" s="1">
        <f t="shared" ca="1" si="49"/>
        <v>0</v>
      </c>
      <c r="Y158" s="1">
        <f t="shared" ca="1" si="49"/>
        <v>2</v>
      </c>
      <c r="Z158" s="1" t="str">
        <f t="shared" ca="1" si="49"/>
        <v>loss</v>
      </c>
      <c r="AA158" s="1">
        <f t="shared" ca="1" si="49"/>
        <v>0</v>
      </c>
      <c r="AB158" s="1">
        <f t="shared" ca="1" si="43"/>
        <v>54</v>
      </c>
      <c r="AC158" s="1">
        <f t="shared" ca="1" si="44"/>
        <v>54</v>
      </c>
      <c r="AD158" s="1">
        <f t="shared" si="48"/>
        <v>158</v>
      </c>
      <c r="AH158" s="53">
        <f t="shared" si="36"/>
        <v>146</v>
      </c>
      <c r="AI158" s="1">
        <f t="shared" ca="1" si="37"/>
        <v>13</v>
      </c>
    </row>
    <row r="159" spans="2:35" ht="15.75">
      <c r="B159" s="4">
        <f t="shared" si="42"/>
        <v>147</v>
      </c>
      <c r="C159" s="4">
        <f ca="1">INDIRECT(ADDRESS($AI159,V$11))</f>
        <v>0</v>
      </c>
      <c r="D159" s="47">
        <f ca="1">INDIRECT(ADDRESS($AI159,W$11))</f>
        <v>0</v>
      </c>
      <c r="E159" s="48">
        <f ca="1">INDIRECT(ADDRESS($AI159,X$11))</f>
        <v>0</v>
      </c>
      <c r="F159" s="49">
        <f ca="1">INDIRECT(ADDRESS($AI159,Y$11))</f>
        <v>0</v>
      </c>
      <c r="G159" s="50">
        <f t="shared" ca="1" si="38"/>
        <v>0</v>
      </c>
      <c r="H159" s="47">
        <f t="shared" ca="1" si="35"/>
        <v>0</v>
      </c>
      <c r="I159" s="47">
        <f t="shared" ca="1" si="35"/>
        <v>0</v>
      </c>
      <c r="K159" s="51" t="str">
        <f t="shared" ca="1" si="39"/>
        <v/>
      </c>
      <c r="L159" s="51">
        <f t="shared" ca="1" si="45"/>
        <v>0</v>
      </c>
      <c r="M159" s="1" t="str">
        <f t="shared" ca="1" si="40"/>
        <v/>
      </c>
      <c r="N159" s="52"/>
      <c r="T159" s="1" t="str">
        <f t="shared" si="41"/>
        <v>8°TRANCE</v>
      </c>
      <c r="U159" s="1">
        <f t="shared" si="46"/>
        <v>6</v>
      </c>
      <c r="V159" s="1">
        <f t="shared" si="47"/>
        <v>8</v>
      </c>
      <c r="W159" s="1">
        <f t="shared" ca="1" si="49"/>
        <v>0</v>
      </c>
      <c r="X159" s="1">
        <f t="shared" ca="1" si="49"/>
        <v>0</v>
      </c>
      <c r="Y159" s="1">
        <f t="shared" ca="1" si="49"/>
        <v>2</v>
      </c>
      <c r="Z159" s="1" t="str">
        <f t="shared" ca="1" si="49"/>
        <v>loss</v>
      </c>
      <c r="AA159" s="1">
        <f t="shared" ca="1" si="49"/>
        <v>0</v>
      </c>
      <c r="AB159" s="1">
        <f t="shared" ca="1" si="43"/>
        <v>55</v>
      </c>
      <c r="AC159" s="1">
        <f t="shared" ca="1" si="44"/>
        <v>55</v>
      </c>
      <c r="AD159" s="1">
        <f t="shared" si="48"/>
        <v>159</v>
      </c>
      <c r="AH159" s="53">
        <f t="shared" si="36"/>
        <v>147</v>
      </c>
      <c r="AI159" s="1">
        <f t="shared" ca="1" si="37"/>
        <v>13</v>
      </c>
    </row>
    <row r="160" spans="2:35" ht="15.75">
      <c r="B160" s="4">
        <f t="shared" si="42"/>
        <v>148</v>
      </c>
      <c r="C160" s="4">
        <f ca="1">INDIRECT(ADDRESS($AI160,V$11))</f>
        <v>0</v>
      </c>
      <c r="D160" s="47">
        <f ca="1">INDIRECT(ADDRESS($AI160,W$11))</f>
        <v>0</v>
      </c>
      <c r="E160" s="48">
        <f ca="1">INDIRECT(ADDRESS($AI160,X$11))</f>
        <v>0</v>
      </c>
      <c r="F160" s="49">
        <f ca="1">INDIRECT(ADDRESS($AI160,Y$11))</f>
        <v>0</v>
      </c>
      <c r="G160" s="50">
        <f t="shared" ca="1" si="38"/>
        <v>0</v>
      </c>
      <c r="H160" s="47">
        <f t="shared" ca="1" si="35"/>
        <v>0</v>
      </c>
      <c r="I160" s="47">
        <f t="shared" ca="1" si="35"/>
        <v>0</v>
      </c>
      <c r="K160" s="51" t="str">
        <f t="shared" ca="1" si="39"/>
        <v/>
      </c>
      <c r="L160" s="51">
        <f t="shared" ca="1" si="45"/>
        <v>0</v>
      </c>
      <c r="M160" s="1" t="str">
        <f t="shared" ca="1" si="40"/>
        <v/>
      </c>
      <c r="N160" s="52"/>
      <c r="T160" s="1" t="str">
        <f t="shared" si="41"/>
        <v>8°TRANCE</v>
      </c>
      <c r="U160" s="1">
        <f t="shared" si="46"/>
        <v>7</v>
      </c>
      <c r="V160" s="1">
        <f t="shared" si="47"/>
        <v>8</v>
      </c>
      <c r="W160" s="1">
        <f t="shared" ca="1" si="49"/>
        <v>0</v>
      </c>
      <c r="X160" s="1">
        <f t="shared" ca="1" si="49"/>
        <v>0</v>
      </c>
      <c r="Y160" s="1">
        <f t="shared" ca="1" si="49"/>
        <v>2</v>
      </c>
      <c r="Z160" s="1" t="str">
        <f t="shared" ca="1" si="49"/>
        <v>loss</v>
      </c>
      <c r="AA160" s="1">
        <f t="shared" ca="1" si="49"/>
        <v>0</v>
      </c>
      <c r="AB160" s="1">
        <f t="shared" ca="1" si="43"/>
        <v>56</v>
      </c>
      <c r="AC160" s="1">
        <f t="shared" ca="1" si="44"/>
        <v>56</v>
      </c>
      <c r="AD160" s="1">
        <f t="shared" si="48"/>
        <v>160</v>
      </c>
      <c r="AH160" s="53">
        <f t="shared" si="36"/>
        <v>148</v>
      </c>
      <c r="AI160" s="1">
        <f t="shared" ca="1" si="37"/>
        <v>13</v>
      </c>
    </row>
    <row r="161" spans="2:35" ht="15.75">
      <c r="B161" s="4">
        <f t="shared" si="42"/>
        <v>149</v>
      </c>
      <c r="C161" s="4">
        <f ca="1">INDIRECT(ADDRESS($AI161,V$11))</f>
        <v>0</v>
      </c>
      <c r="D161" s="47">
        <f ca="1">INDIRECT(ADDRESS($AI161,W$11))</f>
        <v>0</v>
      </c>
      <c r="E161" s="48">
        <f ca="1">INDIRECT(ADDRESS($AI161,X$11))</f>
        <v>0</v>
      </c>
      <c r="F161" s="49">
        <f ca="1">INDIRECT(ADDRESS($AI161,Y$11))</f>
        <v>0</v>
      </c>
      <c r="G161" s="50">
        <f t="shared" ca="1" si="38"/>
        <v>0</v>
      </c>
      <c r="H161" s="47">
        <f t="shared" ca="1" si="35"/>
        <v>0</v>
      </c>
      <c r="I161" s="47">
        <f t="shared" ca="1" si="35"/>
        <v>0</v>
      </c>
      <c r="K161" s="51" t="str">
        <f t="shared" ca="1" si="39"/>
        <v/>
      </c>
      <c r="L161" s="51">
        <f t="shared" ca="1" si="45"/>
        <v>0</v>
      </c>
      <c r="M161" s="1" t="str">
        <f t="shared" ca="1" si="40"/>
        <v/>
      </c>
      <c r="N161" s="52"/>
      <c r="T161" s="1" t="str">
        <f t="shared" si="41"/>
        <v>8°TRANCE</v>
      </c>
      <c r="U161" s="1">
        <f t="shared" si="46"/>
        <v>8</v>
      </c>
      <c r="V161" s="1">
        <f t="shared" si="47"/>
        <v>8</v>
      </c>
      <c r="W161" s="1">
        <f t="shared" ca="1" si="49"/>
        <v>0</v>
      </c>
      <c r="X161" s="1">
        <f t="shared" ca="1" si="49"/>
        <v>0</v>
      </c>
      <c r="Y161" s="1">
        <f t="shared" ca="1" si="49"/>
        <v>0</v>
      </c>
      <c r="Z161" s="1">
        <f t="shared" ca="1" si="49"/>
        <v>0</v>
      </c>
      <c r="AA161" s="1">
        <f t="shared" ca="1" si="49"/>
        <v>0</v>
      </c>
      <c r="AB161" s="1">
        <f t="shared" ca="1" si="43"/>
        <v>56</v>
      </c>
      <c r="AC161" s="1" t="str">
        <f t="shared" ca="1" si="44"/>
        <v/>
      </c>
      <c r="AD161" s="1">
        <f t="shared" si="48"/>
        <v>161</v>
      </c>
      <c r="AH161" s="53">
        <f t="shared" si="36"/>
        <v>149</v>
      </c>
      <c r="AI161" s="1">
        <f t="shared" ca="1" si="37"/>
        <v>13</v>
      </c>
    </row>
    <row r="162" spans="2:35" ht="15.75">
      <c r="B162" s="4">
        <f t="shared" si="42"/>
        <v>150</v>
      </c>
      <c r="C162" s="4">
        <f ca="1">INDIRECT(ADDRESS($AI162,V$11))</f>
        <v>0</v>
      </c>
      <c r="D162" s="47">
        <f ca="1">INDIRECT(ADDRESS($AI162,W$11))</f>
        <v>0</v>
      </c>
      <c r="E162" s="48">
        <f ca="1">INDIRECT(ADDRESS($AI162,X$11))</f>
        <v>0</v>
      </c>
      <c r="F162" s="49">
        <f ca="1">INDIRECT(ADDRESS($AI162,Y$11))</f>
        <v>0</v>
      </c>
      <c r="G162" s="50">
        <f t="shared" ca="1" si="38"/>
        <v>0</v>
      </c>
      <c r="H162" s="47">
        <f t="shared" ca="1" si="35"/>
        <v>0</v>
      </c>
      <c r="I162" s="47">
        <f t="shared" ca="1" si="35"/>
        <v>0</v>
      </c>
      <c r="K162" s="51" t="str">
        <f t="shared" ca="1" si="39"/>
        <v/>
      </c>
      <c r="L162" s="51">
        <f t="shared" ca="1" si="45"/>
        <v>0</v>
      </c>
      <c r="M162" s="1" t="str">
        <f t="shared" ca="1" si="40"/>
        <v/>
      </c>
      <c r="N162" s="52"/>
      <c r="T162" s="1" t="str">
        <f t="shared" si="41"/>
        <v>8°TRANCE</v>
      </c>
      <c r="U162" s="1">
        <f t="shared" si="46"/>
        <v>9</v>
      </c>
      <c r="V162" s="1">
        <f t="shared" si="47"/>
        <v>8</v>
      </c>
      <c r="W162" s="1">
        <f t="shared" ca="1" si="49"/>
        <v>0</v>
      </c>
      <c r="X162" s="1">
        <f t="shared" ca="1" si="49"/>
        <v>0</v>
      </c>
      <c r="Y162" s="1">
        <f t="shared" ca="1" si="49"/>
        <v>0</v>
      </c>
      <c r="Z162" s="1">
        <f t="shared" ca="1" si="49"/>
        <v>0</v>
      </c>
      <c r="AA162" s="1">
        <f t="shared" ca="1" si="49"/>
        <v>0</v>
      </c>
      <c r="AB162" s="1">
        <f t="shared" ca="1" si="43"/>
        <v>56</v>
      </c>
      <c r="AC162" s="1" t="str">
        <f t="shared" ca="1" si="44"/>
        <v/>
      </c>
      <c r="AD162" s="1">
        <f t="shared" si="48"/>
        <v>162</v>
      </c>
      <c r="AH162" s="53">
        <f t="shared" si="36"/>
        <v>150</v>
      </c>
      <c r="AI162" s="1">
        <f t="shared" ca="1" si="37"/>
        <v>13</v>
      </c>
    </row>
    <row r="163" spans="2:35" ht="15.75">
      <c r="B163" s="4">
        <f t="shared" si="42"/>
        <v>151</v>
      </c>
      <c r="C163" s="4">
        <f ca="1">INDIRECT(ADDRESS($AI163,V$11))</f>
        <v>0</v>
      </c>
      <c r="D163" s="47">
        <f ca="1">INDIRECT(ADDRESS($AI163,W$11))</f>
        <v>0</v>
      </c>
      <c r="E163" s="48">
        <f ca="1">INDIRECT(ADDRESS($AI163,X$11))</f>
        <v>0</v>
      </c>
      <c r="F163" s="49">
        <f ca="1">INDIRECT(ADDRESS($AI163,Y$11))</f>
        <v>0</v>
      </c>
      <c r="G163" s="50">
        <f t="shared" ca="1" si="38"/>
        <v>0</v>
      </c>
      <c r="H163" s="47">
        <f t="shared" ca="1" si="35"/>
        <v>0</v>
      </c>
      <c r="I163" s="47">
        <f t="shared" ca="1" si="35"/>
        <v>0</v>
      </c>
      <c r="K163" s="51" t="str">
        <f t="shared" ca="1" si="39"/>
        <v/>
      </c>
      <c r="L163" s="51">
        <f t="shared" ca="1" si="45"/>
        <v>0</v>
      </c>
      <c r="M163" s="1" t="str">
        <f t="shared" ca="1" si="40"/>
        <v/>
      </c>
      <c r="N163" s="52"/>
      <c r="T163" s="1" t="str">
        <f t="shared" si="41"/>
        <v>8°TRANCE</v>
      </c>
      <c r="U163" s="1">
        <f t="shared" si="46"/>
        <v>10</v>
      </c>
      <c r="V163" s="1">
        <f t="shared" si="47"/>
        <v>8</v>
      </c>
      <c r="W163" s="1">
        <f t="shared" ca="1" si="49"/>
        <v>0</v>
      </c>
      <c r="X163" s="1">
        <f t="shared" ca="1" si="49"/>
        <v>0</v>
      </c>
      <c r="Y163" s="1">
        <f t="shared" ca="1" si="49"/>
        <v>0</v>
      </c>
      <c r="Z163" s="1">
        <f t="shared" ca="1" si="49"/>
        <v>0</v>
      </c>
      <c r="AA163" s="1">
        <f t="shared" ca="1" si="49"/>
        <v>0</v>
      </c>
      <c r="AB163" s="1">
        <f t="shared" ca="1" si="43"/>
        <v>56</v>
      </c>
      <c r="AC163" s="1" t="str">
        <f t="shared" ca="1" si="44"/>
        <v/>
      </c>
      <c r="AD163" s="1">
        <f t="shared" si="48"/>
        <v>163</v>
      </c>
      <c r="AH163" s="53">
        <f t="shared" si="36"/>
        <v>151</v>
      </c>
      <c r="AI163" s="1">
        <f t="shared" ca="1" si="37"/>
        <v>13</v>
      </c>
    </row>
    <row r="164" spans="2:35" ht="15.75">
      <c r="B164" s="4">
        <f t="shared" si="42"/>
        <v>152</v>
      </c>
      <c r="C164" s="4">
        <f ca="1">INDIRECT(ADDRESS($AI164,V$11))</f>
        <v>0</v>
      </c>
      <c r="D164" s="47">
        <f ca="1">INDIRECT(ADDRESS($AI164,W$11))</f>
        <v>0</v>
      </c>
      <c r="E164" s="48">
        <f ca="1">INDIRECT(ADDRESS($AI164,X$11))</f>
        <v>0</v>
      </c>
      <c r="F164" s="49">
        <f ca="1">INDIRECT(ADDRESS($AI164,Y$11))</f>
        <v>0</v>
      </c>
      <c r="G164" s="50">
        <f t="shared" ca="1" si="38"/>
        <v>0</v>
      </c>
      <c r="H164" s="47">
        <f t="shared" ca="1" si="35"/>
        <v>0</v>
      </c>
      <c r="I164" s="47">
        <f t="shared" ca="1" si="35"/>
        <v>0</v>
      </c>
      <c r="K164" s="51" t="str">
        <f t="shared" ca="1" si="39"/>
        <v/>
      </c>
      <c r="L164" s="51">
        <f t="shared" ca="1" si="45"/>
        <v>0</v>
      </c>
      <c r="M164" s="1" t="str">
        <f t="shared" ca="1" si="40"/>
        <v/>
      </c>
      <c r="N164" s="52"/>
      <c r="T164" s="1" t="str">
        <f t="shared" si="41"/>
        <v>8°TRANCE</v>
      </c>
      <c r="U164" s="1">
        <f t="shared" si="46"/>
        <v>11</v>
      </c>
      <c r="V164" s="1">
        <f t="shared" si="47"/>
        <v>8</v>
      </c>
      <c r="W164" s="1">
        <f t="shared" ca="1" si="49"/>
        <v>0</v>
      </c>
      <c r="X164" s="1">
        <f t="shared" ca="1" si="49"/>
        <v>0</v>
      </c>
      <c r="Y164" s="1">
        <f t="shared" ca="1" si="49"/>
        <v>0</v>
      </c>
      <c r="Z164" s="1">
        <f t="shared" ca="1" si="49"/>
        <v>0</v>
      </c>
      <c r="AA164" s="1">
        <f t="shared" ca="1" si="49"/>
        <v>0</v>
      </c>
      <c r="AB164" s="1">
        <f t="shared" ca="1" si="43"/>
        <v>56</v>
      </c>
      <c r="AC164" s="1" t="str">
        <f t="shared" ca="1" si="44"/>
        <v/>
      </c>
      <c r="AD164" s="1">
        <f t="shared" si="48"/>
        <v>164</v>
      </c>
      <c r="AH164" s="53">
        <f t="shared" si="36"/>
        <v>152</v>
      </c>
      <c r="AI164" s="1">
        <f t="shared" ca="1" si="37"/>
        <v>13</v>
      </c>
    </row>
    <row r="165" spans="2:35" ht="15.75">
      <c r="B165" s="4">
        <f t="shared" si="42"/>
        <v>153</v>
      </c>
      <c r="C165" s="4">
        <f ca="1">INDIRECT(ADDRESS($AI165,V$11))</f>
        <v>0</v>
      </c>
      <c r="D165" s="47">
        <f ca="1">INDIRECT(ADDRESS($AI165,W$11))</f>
        <v>0</v>
      </c>
      <c r="E165" s="48">
        <f ca="1">INDIRECT(ADDRESS($AI165,X$11))</f>
        <v>0</v>
      </c>
      <c r="F165" s="49">
        <f ca="1">INDIRECT(ADDRESS($AI165,Y$11))</f>
        <v>0</v>
      </c>
      <c r="G165" s="50">
        <f t="shared" ca="1" si="38"/>
        <v>0</v>
      </c>
      <c r="H165" s="47">
        <f t="shared" ca="1" si="35"/>
        <v>0</v>
      </c>
      <c r="I165" s="47">
        <f t="shared" ca="1" si="35"/>
        <v>0</v>
      </c>
      <c r="K165" s="51" t="str">
        <f t="shared" ca="1" si="39"/>
        <v/>
      </c>
      <c r="L165" s="51">
        <f t="shared" ca="1" si="45"/>
        <v>0</v>
      </c>
      <c r="M165" s="1" t="str">
        <f t="shared" ca="1" si="40"/>
        <v/>
      </c>
      <c r="N165" s="52"/>
      <c r="T165" s="1" t="str">
        <f t="shared" si="41"/>
        <v>8°TRANCE</v>
      </c>
      <c r="U165" s="1">
        <f t="shared" si="46"/>
        <v>12</v>
      </c>
      <c r="V165" s="1">
        <f t="shared" si="47"/>
        <v>8</v>
      </c>
      <c r="W165" s="1">
        <f t="shared" ca="1" si="49"/>
        <v>0</v>
      </c>
      <c r="X165" s="1">
        <f t="shared" ca="1" si="49"/>
        <v>0</v>
      </c>
      <c r="Y165" s="1">
        <f t="shared" ca="1" si="49"/>
        <v>0</v>
      </c>
      <c r="Z165" s="1">
        <f t="shared" ca="1" si="49"/>
        <v>0</v>
      </c>
      <c r="AA165" s="1">
        <f t="shared" ca="1" si="49"/>
        <v>0</v>
      </c>
      <c r="AB165" s="1">
        <f t="shared" ca="1" si="43"/>
        <v>56</v>
      </c>
      <c r="AC165" s="1" t="str">
        <f t="shared" ca="1" si="44"/>
        <v/>
      </c>
      <c r="AD165" s="1">
        <f t="shared" si="48"/>
        <v>165</v>
      </c>
      <c r="AH165" s="53">
        <f t="shared" si="36"/>
        <v>153</v>
      </c>
      <c r="AI165" s="1">
        <f t="shared" ca="1" si="37"/>
        <v>13</v>
      </c>
    </row>
    <row r="166" spans="2:35" ht="15.75">
      <c r="B166" s="4">
        <f t="shared" si="42"/>
        <v>154</v>
      </c>
      <c r="C166" s="4">
        <f ca="1">INDIRECT(ADDRESS($AI166,V$11))</f>
        <v>0</v>
      </c>
      <c r="D166" s="47">
        <f ca="1">INDIRECT(ADDRESS($AI166,W$11))</f>
        <v>0</v>
      </c>
      <c r="E166" s="48">
        <f ca="1">INDIRECT(ADDRESS($AI166,X$11))</f>
        <v>0</v>
      </c>
      <c r="F166" s="49">
        <f ca="1">INDIRECT(ADDRESS($AI166,Y$11))</f>
        <v>0</v>
      </c>
      <c r="G166" s="50">
        <f t="shared" ca="1" si="38"/>
        <v>0</v>
      </c>
      <c r="H166" s="47">
        <f t="shared" ca="1" si="35"/>
        <v>0</v>
      </c>
      <c r="I166" s="47">
        <f t="shared" ca="1" si="35"/>
        <v>0</v>
      </c>
      <c r="K166" s="51" t="str">
        <f t="shared" ca="1" si="39"/>
        <v/>
      </c>
      <c r="L166" s="51">
        <f t="shared" ca="1" si="45"/>
        <v>0</v>
      </c>
      <c r="M166" s="1" t="str">
        <f t="shared" ca="1" si="40"/>
        <v/>
      </c>
      <c r="N166" s="52"/>
      <c r="T166" s="1" t="str">
        <f t="shared" si="41"/>
        <v>8°TRANCE</v>
      </c>
      <c r="U166" s="1">
        <f t="shared" si="46"/>
        <v>13</v>
      </c>
      <c r="V166" s="1">
        <f t="shared" si="47"/>
        <v>8</v>
      </c>
      <c r="W166" s="1">
        <f t="shared" ca="1" si="49"/>
        <v>0</v>
      </c>
      <c r="X166" s="1">
        <f t="shared" ca="1" si="49"/>
        <v>0</v>
      </c>
      <c r="Y166" s="1">
        <f t="shared" ca="1" si="49"/>
        <v>0</v>
      </c>
      <c r="Z166" s="1">
        <f t="shared" ca="1" si="49"/>
        <v>0</v>
      </c>
      <c r="AA166" s="1">
        <f t="shared" ca="1" si="49"/>
        <v>0</v>
      </c>
      <c r="AB166" s="1">
        <f t="shared" ca="1" si="43"/>
        <v>56</v>
      </c>
      <c r="AC166" s="1" t="str">
        <f t="shared" ca="1" si="44"/>
        <v/>
      </c>
      <c r="AD166" s="1">
        <f t="shared" si="48"/>
        <v>166</v>
      </c>
      <c r="AH166" s="53">
        <f t="shared" si="36"/>
        <v>154</v>
      </c>
      <c r="AI166" s="1">
        <f t="shared" ca="1" si="37"/>
        <v>13</v>
      </c>
    </row>
    <row r="167" spans="2:35" ht="15.75">
      <c r="B167" s="4">
        <f t="shared" si="42"/>
        <v>155</v>
      </c>
      <c r="C167" s="4">
        <f ca="1">INDIRECT(ADDRESS($AI167,V$11))</f>
        <v>0</v>
      </c>
      <c r="D167" s="47">
        <f ca="1">INDIRECT(ADDRESS($AI167,W$11))</f>
        <v>0</v>
      </c>
      <c r="E167" s="48">
        <f ca="1">INDIRECT(ADDRESS($AI167,X$11))</f>
        <v>0</v>
      </c>
      <c r="F167" s="49">
        <f ca="1">INDIRECT(ADDRESS($AI167,Y$11))</f>
        <v>0</v>
      </c>
      <c r="G167" s="50">
        <f t="shared" ca="1" si="38"/>
        <v>0</v>
      </c>
      <c r="H167" s="47">
        <f t="shared" ca="1" si="35"/>
        <v>0</v>
      </c>
      <c r="I167" s="47">
        <f t="shared" ca="1" si="35"/>
        <v>0</v>
      </c>
      <c r="K167" s="51" t="str">
        <f t="shared" ca="1" si="39"/>
        <v/>
      </c>
      <c r="L167" s="51">
        <f t="shared" ca="1" si="45"/>
        <v>0</v>
      </c>
      <c r="M167" s="1" t="str">
        <f t="shared" ca="1" si="40"/>
        <v/>
      </c>
      <c r="N167" s="52"/>
      <c r="T167" s="1" t="str">
        <f t="shared" si="41"/>
        <v>8°TRANCE</v>
      </c>
      <c r="U167" s="1">
        <f t="shared" si="46"/>
        <v>14</v>
      </c>
      <c r="V167" s="1">
        <f t="shared" si="47"/>
        <v>8</v>
      </c>
      <c r="W167" s="1">
        <f t="shared" ca="1" si="49"/>
        <v>0</v>
      </c>
      <c r="X167" s="1">
        <f t="shared" ca="1" si="49"/>
        <v>0</v>
      </c>
      <c r="Y167" s="1">
        <f t="shared" ca="1" si="49"/>
        <v>0</v>
      </c>
      <c r="Z167" s="1">
        <f t="shared" ca="1" si="49"/>
        <v>0</v>
      </c>
      <c r="AA167" s="1">
        <f t="shared" ca="1" si="49"/>
        <v>0</v>
      </c>
      <c r="AB167" s="1">
        <f t="shared" ca="1" si="43"/>
        <v>56</v>
      </c>
      <c r="AC167" s="1" t="str">
        <f t="shared" ca="1" si="44"/>
        <v/>
      </c>
      <c r="AD167" s="1">
        <f t="shared" si="48"/>
        <v>167</v>
      </c>
      <c r="AH167" s="53">
        <f t="shared" si="36"/>
        <v>155</v>
      </c>
      <c r="AI167" s="1">
        <f t="shared" ca="1" si="37"/>
        <v>13</v>
      </c>
    </row>
    <row r="168" spans="2:35" ht="15.75">
      <c r="B168" s="4">
        <f t="shared" si="42"/>
        <v>156</v>
      </c>
      <c r="C168" s="4">
        <f ca="1">INDIRECT(ADDRESS($AI168,V$11))</f>
        <v>0</v>
      </c>
      <c r="D168" s="47">
        <f ca="1">INDIRECT(ADDRESS($AI168,W$11))</f>
        <v>0</v>
      </c>
      <c r="E168" s="48">
        <f ca="1">INDIRECT(ADDRESS($AI168,X$11))</f>
        <v>0</v>
      </c>
      <c r="F168" s="49">
        <f ca="1">INDIRECT(ADDRESS($AI168,Y$11))</f>
        <v>0</v>
      </c>
      <c r="G168" s="50">
        <f t="shared" ca="1" si="38"/>
        <v>0</v>
      </c>
      <c r="H168" s="47">
        <f t="shared" ca="1" si="35"/>
        <v>0</v>
      </c>
      <c r="I168" s="47">
        <f t="shared" ca="1" si="35"/>
        <v>0</v>
      </c>
      <c r="K168" s="51" t="str">
        <f t="shared" ca="1" si="39"/>
        <v/>
      </c>
      <c r="L168" s="51">
        <f t="shared" ca="1" si="45"/>
        <v>0</v>
      </c>
      <c r="M168" s="1" t="str">
        <f t="shared" ca="1" si="40"/>
        <v/>
      </c>
      <c r="N168" s="52"/>
      <c r="T168" s="1" t="str">
        <f t="shared" si="41"/>
        <v>8°TRANCE</v>
      </c>
      <c r="U168" s="1">
        <f t="shared" si="46"/>
        <v>15</v>
      </c>
      <c r="V168" s="1">
        <f t="shared" si="47"/>
        <v>8</v>
      </c>
      <c r="W168" s="1">
        <f t="shared" ca="1" si="49"/>
        <v>0</v>
      </c>
      <c r="X168" s="1">
        <f t="shared" ca="1" si="49"/>
        <v>0</v>
      </c>
      <c r="Y168" s="1">
        <f t="shared" ca="1" si="49"/>
        <v>0</v>
      </c>
      <c r="Z168" s="1">
        <f t="shared" ca="1" si="49"/>
        <v>0</v>
      </c>
      <c r="AA168" s="1">
        <f t="shared" ca="1" si="49"/>
        <v>0</v>
      </c>
      <c r="AB168" s="1">
        <f t="shared" ca="1" si="43"/>
        <v>56</v>
      </c>
      <c r="AC168" s="1" t="str">
        <f t="shared" ca="1" si="44"/>
        <v/>
      </c>
      <c r="AD168" s="1">
        <f t="shared" si="48"/>
        <v>168</v>
      </c>
      <c r="AH168" s="53">
        <f t="shared" si="36"/>
        <v>156</v>
      </c>
      <c r="AI168" s="1">
        <f t="shared" ca="1" si="37"/>
        <v>13</v>
      </c>
    </row>
    <row r="169" spans="2:35" ht="15.75">
      <c r="B169" s="4">
        <f t="shared" si="42"/>
        <v>157</v>
      </c>
      <c r="C169" s="4">
        <f ca="1">INDIRECT(ADDRESS($AI169,V$11))</f>
        <v>0</v>
      </c>
      <c r="D169" s="47">
        <f ca="1">INDIRECT(ADDRESS($AI169,W$11))</f>
        <v>0</v>
      </c>
      <c r="E169" s="48">
        <f ca="1">INDIRECT(ADDRESS($AI169,X$11))</f>
        <v>0</v>
      </c>
      <c r="F169" s="49">
        <f ca="1">INDIRECT(ADDRESS($AI169,Y$11))</f>
        <v>0</v>
      </c>
      <c r="G169" s="50">
        <f t="shared" ca="1" si="38"/>
        <v>0</v>
      </c>
      <c r="H169" s="47">
        <f t="shared" ca="1" si="35"/>
        <v>0</v>
      </c>
      <c r="I169" s="47">
        <f t="shared" ca="1" si="35"/>
        <v>0</v>
      </c>
      <c r="K169" s="51" t="str">
        <f t="shared" ca="1" si="39"/>
        <v/>
      </c>
      <c r="L169" s="51">
        <f t="shared" ca="1" si="45"/>
        <v>0</v>
      </c>
      <c r="M169" s="1" t="str">
        <f t="shared" ca="1" si="40"/>
        <v/>
      </c>
      <c r="N169" s="52"/>
      <c r="T169" s="1" t="str">
        <f t="shared" si="41"/>
        <v>8°TRANCE</v>
      </c>
      <c r="U169" s="1">
        <f t="shared" si="46"/>
        <v>16</v>
      </c>
      <c r="V169" s="1">
        <f t="shared" si="47"/>
        <v>8</v>
      </c>
      <c r="W169" s="1">
        <f t="shared" ca="1" si="49"/>
        <v>0</v>
      </c>
      <c r="X169" s="1">
        <f t="shared" ca="1" si="49"/>
        <v>0</v>
      </c>
      <c r="Y169" s="1">
        <f t="shared" ca="1" si="49"/>
        <v>0</v>
      </c>
      <c r="Z169" s="1">
        <f t="shared" ca="1" si="49"/>
        <v>0</v>
      </c>
      <c r="AA169" s="1">
        <f t="shared" ca="1" si="49"/>
        <v>0</v>
      </c>
      <c r="AB169" s="1">
        <f t="shared" ca="1" si="43"/>
        <v>56</v>
      </c>
      <c r="AC169" s="1" t="str">
        <f t="shared" ca="1" si="44"/>
        <v/>
      </c>
      <c r="AD169" s="1">
        <f t="shared" si="48"/>
        <v>169</v>
      </c>
      <c r="AH169" s="53">
        <f t="shared" si="36"/>
        <v>157</v>
      </c>
      <c r="AI169" s="1">
        <f t="shared" ca="1" si="37"/>
        <v>13</v>
      </c>
    </row>
    <row r="170" spans="2:35" ht="15.75">
      <c r="B170" s="4">
        <f t="shared" si="42"/>
        <v>158</v>
      </c>
      <c r="C170" s="4">
        <f ca="1">INDIRECT(ADDRESS($AI170,V$11))</f>
        <v>0</v>
      </c>
      <c r="D170" s="47">
        <f ca="1">INDIRECT(ADDRESS($AI170,W$11))</f>
        <v>0</v>
      </c>
      <c r="E170" s="48">
        <f ca="1">INDIRECT(ADDRESS($AI170,X$11))</f>
        <v>0</v>
      </c>
      <c r="F170" s="49">
        <f ca="1">INDIRECT(ADDRESS($AI170,Y$11))</f>
        <v>0</v>
      </c>
      <c r="G170" s="50">
        <f t="shared" ca="1" si="38"/>
        <v>0</v>
      </c>
      <c r="H170" s="47">
        <f t="shared" ca="1" si="35"/>
        <v>0</v>
      </c>
      <c r="I170" s="47">
        <f t="shared" ca="1" si="35"/>
        <v>0</v>
      </c>
      <c r="K170" s="51" t="str">
        <f t="shared" ca="1" si="39"/>
        <v/>
      </c>
      <c r="L170" s="51">
        <f t="shared" ca="1" si="45"/>
        <v>0</v>
      </c>
      <c r="M170" s="1" t="str">
        <f t="shared" ca="1" si="40"/>
        <v/>
      </c>
      <c r="N170" s="52"/>
      <c r="T170" s="1" t="str">
        <f t="shared" si="41"/>
        <v>8°TRANCE</v>
      </c>
      <c r="U170" s="1">
        <f t="shared" si="46"/>
        <v>17</v>
      </c>
      <c r="V170" s="1">
        <f t="shared" si="47"/>
        <v>8</v>
      </c>
      <c r="W170" s="1">
        <f t="shared" ca="1" si="49"/>
        <v>0</v>
      </c>
      <c r="X170" s="1">
        <f t="shared" ca="1" si="49"/>
        <v>0</v>
      </c>
      <c r="Y170" s="1">
        <f t="shared" ca="1" si="49"/>
        <v>0</v>
      </c>
      <c r="Z170" s="1">
        <f t="shared" ca="1" si="49"/>
        <v>0</v>
      </c>
      <c r="AA170" s="1">
        <f t="shared" ca="1" si="49"/>
        <v>0</v>
      </c>
      <c r="AB170" s="1">
        <f t="shared" ca="1" si="43"/>
        <v>56</v>
      </c>
      <c r="AC170" s="1" t="str">
        <f t="shared" ca="1" si="44"/>
        <v/>
      </c>
      <c r="AD170" s="1">
        <f t="shared" si="48"/>
        <v>170</v>
      </c>
      <c r="AH170" s="53">
        <f t="shared" si="36"/>
        <v>158</v>
      </c>
      <c r="AI170" s="1">
        <f t="shared" ca="1" si="37"/>
        <v>13</v>
      </c>
    </row>
    <row r="171" spans="2:35" ht="15.75">
      <c r="B171" s="4">
        <f t="shared" si="42"/>
        <v>159</v>
      </c>
      <c r="C171" s="4">
        <f ca="1">INDIRECT(ADDRESS($AI171,V$11))</f>
        <v>0</v>
      </c>
      <c r="D171" s="47">
        <f ca="1">INDIRECT(ADDRESS($AI171,W$11))</f>
        <v>0</v>
      </c>
      <c r="E171" s="48">
        <f ca="1">INDIRECT(ADDRESS($AI171,X$11))</f>
        <v>0</v>
      </c>
      <c r="F171" s="49">
        <f ca="1">INDIRECT(ADDRESS($AI171,Y$11))</f>
        <v>0</v>
      </c>
      <c r="G171" s="50">
        <f t="shared" ca="1" si="38"/>
        <v>0</v>
      </c>
      <c r="H171" s="47">
        <f t="shared" ca="1" si="35"/>
        <v>0</v>
      </c>
      <c r="I171" s="47">
        <f t="shared" ca="1" si="35"/>
        <v>0</v>
      </c>
      <c r="K171" s="51" t="str">
        <f t="shared" ca="1" si="39"/>
        <v/>
      </c>
      <c r="L171" s="51">
        <f t="shared" ca="1" si="45"/>
        <v>0</v>
      </c>
      <c r="M171" s="1" t="str">
        <f t="shared" ca="1" si="40"/>
        <v/>
      </c>
      <c r="N171" s="52"/>
      <c r="T171" s="1" t="str">
        <f t="shared" si="41"/>
        <v>8°TRANCE</v>
      </c>
      <c r="U171" s="1">
        <f t="shared" si="46"/>
        <v>18</v>
      </c>
      <c r="V171" s="1">
        <f t="shared" si="47"/>
        <v>8</v>
      </c>
      <c r="W171" s="1">
        <f t="shared" ca="1" si="49"/>
        <v>0</v>
      </c>
      <c r="X171" s="1">
        <f t="shared" ca="1" si="49"/>
        <v>0</v>
      </c>
      <c r="Y171" s="1">
        <f t="shared" ca="1" si="49"/>
        <v>0</v>
      </c>
      <c r="Z171" s="1">
        <f t="shared" ca="1" si="49"/>
        <v>0</v>
      </c>
      <c r="AA171" s="1">
        <f t="shared" ca="1" si="49"/>
        <v>0</v>
      </c>
      <c r="AB171" s="1">
        <f t="shared" ca="1" si="43"/>
        <v>56</v>
      </c>
      <c r="AC171" s="1" t="str">
        <f t="shared" ca="1" si="44"/>
        <v/>
      </c>
      <c r="AD171" s="1">
        <f t="shared" si="48"/>
        <v>171</v>
      </c>
      <c r="AH171" s="53">
        <f t="shared" si="36"/>
        <v>159</v>
      </c>
      <c r="AI171" s="1">
        <f t="shared" ca="1" si="37"/>
        <v>13</v>
      </c>
    </row>
    <row r="172" spans="2:35" ht="15.75">
      <c r="B172" s="4">
        <f t="shared" si="42"/>
        <v>160</v>
      </c>
      <c r="C172" s="4">
        <f ca="1">INDIRECT(ADDRESS($AI172,V$11))</f>
        <v>0</v>
      </c>
      <c r="D172" s="47">
        <f ca="1">INDIRECT(ADDRESS($AI172,W$11))</f>
        <v>0</v>
      </c>
      <c r="E172" s="48">
        <f ca="1">INDIRECT(ADDRESS($AI172,X$11))</f>
        <v>0</v>
      </c>
      <c r="F172" s="49">
        <f ca="1">INDIRECT(ADDRESS($AI172,Y$11))</f>
        <v>0</v>
      </c>
      <c r="G172" s="50">
        <f t="shared" ca="1" si="38"/>
        <v>0</v>
      </c>
      <c r="H172" s="47">
        <f t="shared" ca="1" si="35"/>
        <v>0</v>
      </c>
      <c r="I172" s="47">
        <f t="shared" ca="1" si="35"/>
        <v>0</v>
      </c>
      <c r="K172" s="51" t="str">
        <f t="shared" ca="1" si="39"/>
        <v/>
      </c>
      <c r="L172" s="51">
        <f t="shared" ca="1" si="45"/>
        <v>0</v>
      </c>
      <c r="M172" s="1" t="str">
        <f t="shared" ca="1" si="40"/>
        <v/>
      </c>
      <c r="N172" s="52"/>
      <c r="T172" s="1" t="str">
        <f t="shared" si="41"/>
        <v>8°TRANCE</v>
      </c>
      <c r="U172" s="1">
        <f t="shared" si="46"/>
        <v>19</v>
      </c>
      <c r="V172" s="1">
        <f t="shared" si="47"/>
        <v>8</v>
      </c>
      <c r="W172" s="1">
        <f t="shared" ca="1" si="49"/>
        <v>0</v>
      </c>
      <c r="X172" s="1">
        <f t="shared" ca="1" si="49"/>
        <v>0</v>
      </c>
      <c r="Y172" s="1">
        <f t="shared" ca="1" si="49"/>
        <v>0</v>
      </c>
      <c r="Z172" s="1">
        <f t="shared" ca="1" si="49"/>
        <v>0</v>
      </c>
      <c r="AA172" s="1">
        <f t="shared" ca="1" si="49"/>
        <v>0</v>
      </c>
      <c r="AB172" s="1">
        <f t="shared" ca="1" si="43"/>
        <v>56</v>
      </c>
      <c r="AC172" s="1" t="str">
        <f t="shared" ca="1" si="44"/>
        <v/>
      </c>
      <c r="AD172" s="1">
        <f t="shared" si="48"/>
        <v>172</v>
      </c>
      <c r="AH172" s="53">
        <f t="shared" si="36"/>
        <v>160</v>
      </c>
      <c r="AI172" s="1">
        <f t="shared" ca="1" si="37"/>
        <v>13</v>
      </c>
    </row>
    <row r="173" spans="2:35" ht="15.75">
      <c r="B173" s="4">
        <f t="shared" si="42"/>
        <v>161</v>
      </c>
      <c r="C173" s="4">
        <f ca="1">INDIRECT(ADDRESS($AI173,V$11))</f>
        <v>0</v>
      </c>
      <c r="D173" s="47">
        <f ca="1">INDIRECT(ADDRESS($AI173,W$11))</f>
        <v>0</v>
      </c>
      <c r="E173" s="48">
        <f ca="1">INDIRECT(ADDRESS($AI173,X$11))</f>
        <v>0</v>
      </c>
      <c r="F173" s="49">
        <f ca="1">INDIRECT(ADDRESS($AI173,Y$11))</f>
        <v>0</v>
      </c>
      <c r="G173" s="50">
        <f t="shared" ca="1" si="38"/>
        <v>0</v>
      </c>
      <c r="H173" s="47">
        <f t="shared" ca="1" si="35"/>
        <v>0</v>
      </c>
      <c r="I173" s="47">
        <f t="shared" ca="1" si="35"/>
        <v>0</v>
      </c>
      <c r="K173" s="51" t="str">
        <f t="shared" ca="1" si="39"/>
        <v/>
      </c>
      <c r="L173" s="51">
        <f t="shared" ca="1" si="45"/>
        <v>0</v>
      </c>
      <c r="M173" s="1" t="str">
        <f t="shared" ca="1" si="40"/>
        <v/>
      </c>
      <c r="N173" s="52"/>
      <c r="T173" s="1" t="str">
        <f t="shared" si="41"/>
        <v>8°TRANCE</v>
      </c>
      <c r="U173" s="1">
        <f t="shared" si="46"/>
        <v>20</v>
      </c>
      <c r="V173" s="1">
        <f t="shared" si="47"/>
        <v>8</v>
      </c>
      <c r="W173" s="1">
        <f t="shared" ca="1" si="49"/>
        <v>0</v>
      </c>
      <c r="X173" s="1">
        <f t="shared" ca="1" si="49"/>
        <v>0</v>
      </c>
      <c r="Y173" s="1">
        <f t="shared" ca="1" si="49"/>
        <v>0</v>
      </c>
      <c r="Z173" s="1">
        <f t="shared" ca="1" si="49"/>
        <v>0</v>
      </c>
      <c r="AA173" s="1">
        <f t="shared" ca="1" si="49"/>
        <v>0</v>
      </c>
      <c r="AB173" s="1">
        <f t="shared" ca="1" si="43"/>
        <v>56</v>
      </c>
      <c r="AC173" s="1" t="str">
        <f t="shared" ca="1" si="44"/>
        <v/>
      </c>
      <c r="AD173" s="1">
        <f t="shared" si="48"/>
        <v>173</v>
      </c>
      <c r="AH173" s="53">
        <f t="shared" si="36"/>
        <v>161</v>
      </c>
      <c r="AI173" s="1">
        <f t="shared" ca="1" si="37"/>
        <v>13</v>
      </c>
    </row>
    <row r="174" spans="2:35" ht="15.75">
      <c r="B174" s="4">
        <f t="shared" si="42"/>
        <v>162</v>
      </c>
      <c r="C174" s="4">
        <f ca="1">INDIRECT(ADDRESS($AI174,V$11))</f>
        <v>0</v>
      </c>
      <c r="D174" s="47">
        <f ca="1">INDIRECT(ADDRESS($AI174,W$11))</f>
        <v>0</v>
      </c>
      <c r="E174" s="48">
        <f ca="1">INDIRECT(ADDRESS($AI174,X$11))</f>
        <v>0</v>
      </c>
      <c r="F174" s="49">
        <f ca="1">INDIRECT(ADDRESS($AI174,Y$11))</f>
        <v>0</v>
      </c>
      <c r="G174" s="50">
        <f t="shared" ca="1" si="38"/>
        <v>0</v>
      </c>
      <c r="H174" s="47">
        <f t="shared" ca="1" si="35"/>
        <v>0</v>
      </c>
      <c r="I174" s="47">
        <f t="shared" ca="1" si="35"/>
        <v>0</v>
      </c>
      <c r="K174" s="51" t="str">
        <f t="shared" ca="1" si="39"/>
        <v/>
      </c>
      <c r="L174" s="51">
        <f t="shared" ca="1" si="45"/>
        <v>0</v>
      </c>
      <c r="M174" s="1" t="str">
        <f t="shared" ca="1" si="40"/>
        <v/>
      </c>
      <c r="N174" s="52"/>
      <c r="T174" s="1" t="str">
        <f t="shared" si="41"/>
        <v>9°TRANCE</v>
      </c>
      <c r="U174" s="1">
        <f t="shared" si="46"/>
        <v>1</v>
      </c>
      <c r="V174" s="1">
        <f t="shared" si="47"/>
        <v>9</v>
      </c>
      <c r="W174" s="1">
        <f t="shared" ref="W174:AA193" ca="1" si="50">INDIRECT(ADDRESS($W$5+$U174-1,W$4,,,$T174))</f>
        <v>0</v>
      </c>
      <c r="X174" s="1">
        <f t="shared" ca="1" si="50"/>
        <v>0</v>
      </c>
      <c r="Y174" s="1">
        <f t="shared" ca="1" si="50"/>
        <v>2</v>
      </c>
      <c r="Z174" s="1" t="str">
        <f t="shared" ca="1" si="50"/>
        <v>win</v>
      </c>
      <c r="AA174" s="1">
        <f t="shared" ca="1" si="50"/>
        <v>0</v>
      </c>
      <c r="AB174" s="1">
        <f t="shared" ca="1" si="43"/>
        <v>57</v>
      </c>
      <c r="AC174" s="1">
        <f t="shared" ca="1" si="44"/>
        <v>57</v>
      </c>
      <c r="AD174" s="1">
        <f t="shared" si="48"/>
        <v>174</v>
      </c>
      <c r="AH174" s="53">
        <f t="shared" si="36"/>
        <v>162</v>
      </c>
      <c r="AI174" s="1">
        <f t="shared" ca="1" si="37"/>
        <v>13</v>
      </c>
    </row>
    <row r="175" spans="2:35" ht="15.75">
      <c r="B175" s="4">
        <f t="shared" si="42"/>
        <v>163</v>
      </c>
      <c r="C175" s="4">
        <f ca="1">INDIRECT(ADDRESS($AI175,V$11))</f>
        <v>0</v>
      </c>
      <c r="D175" s="47">
        <f ca="1">INDIRECT(ADDRESS($AI175,W$11))</f>
        <v>0</v>
      </c>
      <c r="E175" s="48">
        <f ca="1">INDIRECT(ADDRESS($AI175,X$11))</f>
        <v>0</v>
      </c>
      <c r="F175" s="49">
        <f ca="1">INDIRECT(ADDRESS($AI175,Y$11))</f>
        <v>0</v>
      </c>
      <c r="G175" s="50">
        <f t="shared" ca="1" si="38"/>
        <v>0</v>
      </c>
      <c r="H175" s="47">
        <f t="shared" ca="1" si="35"/>
        <v>0</v>
      </c>
      <c r="I175" s="47">
        <f t="shared" ca="1" si="35"/>
        <v>0</v>
      </c>
      <c r="K175" s="51" t="str">
        <f t="shared" ca="1" si="39"/>
        <v/>
      </c>
      <c r="L175" s="51">
        <f t="shared" ca="1" si="45"/>
        <v>0</v>
      </c>
      <c r="M175" s="1" t="str">
        <f t="shared" ca="1" si="40"/>
        <v/>
      </c>
      <c r="N175" s="52"/>
      <c r="T175" s="1" t="str">
        <f t="shared" si="41"/>
        <v>9°TRANCE</v>
      </c>
      <c r="U175" s="1">
        <f t="shared" si="46"/>
        <v>2</v>
      </c>
      <c r="V175" s="1">
        <f t="shared" si="47"/>
        <v>9</v>
      </c>
      <c r="W175" s="1">
        <f t="shared" ca="1" si="50"/>
        <v>0</v>
      </c>
      <c r="X175" s="1">
        <f t="shared" ca="1" si="50"/>
        <v>0</v>
      </c>
      <c r="Y175" s="1">
        <f t="shared" ca="1" si="50"/>
        <v>2</v>
      </c>
      <c r="Z175" s="1" t="str">
        <f t="shared" ca="1" si="50"/>
        <v>win</v>
      </c>
      <c r="AA175" s="1">
        <f t="shared" ca="1" si="50"/>
        <v>0</v>
      </c>
      <c r="AB175" s="1">
        <f t="shared" ca="1" si="43"/>
        <v>58</v>
      </c>
      <c r="AC175" s="1">
        <f t="shared" ca="1" si="44"/>
        <v>58</v>
      </c>
      <c r="AD175" s="1">
        <f t="shared" si="48"/>
        <v>175</v>
      </c>
      <c r="AH175" s="53">
        <f t="shared" si="36"/>
        <v>163</v>
      </c>
      <c r="AI175" s="1">
        <f t="shared" ca="1" si="37"/>
        <v>13</v>
      </c>
    </row>
    <row r="176" spans="2:35" ht="15.75">
      <c r="B176" s="4">
        <f t="shared" si="42"/>
        <v>164</v>
      </c>
      <c r="C176" s="4">
        <f ca="1">INDIRECT(ADDRESS($AI176,V$11))</f>
        <v>0</v>
      </c>
      <c r="D176" s="47">
        <f ca="1">INDIRECT(ADDRESS($AI176,W$11))</f>
        <v>0</v>
      </c>
      <c r="E176" s="48">
        <f ca="1">INDIRECT(ADDRESS($AI176,X$11))</f>
        <v>0</v>
      </c>
      <c r="F176" s="49">
        <f ca="1">INDIRECT(ADDRESS($AI176,Y$11))</f>
        <v>0</v>
      </c>
      <c r="G176" s="50">
        <f t="shared" ca="1" si="38"/>
        <v>0</v>
      </c>
      <c r="H176" s="47">
        <f t="shared" ca="1" si="35"/>
        <v>0</v>
      </c>
      <c r="I176" s="47">
        <f t="shared" ca="1" si="35"/>
        <v>0</v>
      </c>
      <c r="K176" s="51" t="str">
        <f t="shared" ca="1" si="39"/>
        <v/>
      </c>
      <c r="L176" s="51">
        <f t="shared" ca="1" si="45"/>
        <v>0</v>
      </c>
      <c r="M176" s="1" t="str">
        <f t="shared" ca="1" si="40"/>
        <v/>
      </c>
      <c r="N176" s="52"/>
      <c r="T176" s="1" t="str">
        <f t="shared" si="41"/>
        <v>9°TRANCE</v>
      </c>
      <c r="U176" s="1">
        <f t="shared" si="46"/>
        <v>3</v>
      </c>
      <c r="V176" s="1">
        <f t="shared" si="47"/>
        <v>9</v>
      </c>
      <c r="W176" s="1">
        <f t="shared" ca="1" si="50"/>
        <v>0</v>
      </c>
      <c r="X176" s="1">
        <f t="shared" ca="1" si="50"/>
        <v>0</v>
      </c>
      <c r="Y176" s="1">
        <f t="shared" ca="1" si="50"/>
        <v>2</v>
      </c>
      <c r="Z176" s="1" t="str">
        <f t="shared" ca="1" si="50"/>
        <v>win</v>
      </c>
      <c r="AA176" s="1">
        <f t="shared" ca="1" si="50"/>
        <v>0</v>
      </c>
      <c r="AB176" s="1">
        <f t="shared" ca="1" si="43"/>
        <v>59</v>
      </c>
      <c r="AC176" s="1">
        <f t="shared" ca="1" si="44"/>
        <v>59</v>
      </c>
      <c r="AD176" s="1">
        <f t="shared" si="48"/>
        <v>176</v>
      </c>
      <c r="AH176" s="53">
        <f t="shared" si="36"/>
        <v>164</v>
      </c>
      <c r="AI176" s="1">
        <f t="shared" ca="1" si="37"/>
        <v>13</v>
      </c>
    </row>
    <row r="177" spans="2:35" ht="15.75">
      <c r="B177" s="4">
        <f t="shared" si="42"/>
        <v>165</v>
      </c>
      <c r="C177" s="4">
        <f ca="1">INDIRECT(ADDRESS($AI177,V$11))</f>
        <v>0</v>
      </c>
      <c r="D177" s="47">
        <f ca="1">INDIRECT(ADDRESS($AI177,W$11))</f>
        <v>0</v>
      </c>
      <c r="E177" s="48">
        <f ca="1">INDIRECT(ADDRESS($AI177,X$11))</f>
        <v>0</v>
      </c>
      <c r="F177" s="49">
        <f ca="1">INDIRECT(ADDRESS($AI177,Y$11))</f>
        <v>0</v>
      </c>
      <c r="G177" s="50">
        <f t="shared" ca="1" si="38"/>
        <v>0</v>
      </c>
      <c r="H177" s="47">
        <f t="shared" ca="1" si="35"/>
        <v>0</v>
      </c>
      <c r="I177" s="47">
        <f t="shared" ca="1" si="35"/>
        <v>0</v>
      </c>
      <c r="K177" s="51" t="str">
        <f t="shared" ca="1" si="39"/>
        <v/>
      </c>
      <c r="L177" s="51">
        <f t="shared" ca="1" si="45"/>
        <v>0</v>
      </c>
      <c r="M177" s="1" t="str">
        <f t="shared" ca="1" si="40"/>
        <v/>
      </c>
      <c r="N177" s="52"/>
      <c r="T177" s="1" t="str">
        <f t="shared" si="41"/>
        <v>9°TRANCE</v>
      </c>
      <c r="U177" s="1">
        <f t="shared" si="46"/>
        <v>4</v>
      </c>
      <c r="V177" s="1">
        <f t="shared" si="47"/>
        <v>9</v>
      </c>
      <c r="W177" s="1">
        <f t="shared" ca="1" si="50"/>
        <v>0</v>
      </c>
      <c r="X177" s="1">
        <f t="shared" ca="1" si="50"/>
        <v>0</v>
      </c>
      <c r="Y177" s="1">
        <f t="shared" ca="1" si="50"/>
        <v>2</v>
      </c>
      <c r="Z177" s="1" t="str">
        <f t="shared" ca="1" si="50"/>
        <v>win</v>
      </c>
      <c r="AA177" s="1">
        <f t="shared" ca="1" si="50"/>
        <v>0</v>
      </c>
      <c r="AB177" s="1">
        <f t="shared" ca="1" si="43"/>
        <v>60</v>
      </c>
      <c r="AC177" s="1">
        <f t="shared" ca="1" si="44"/>
        <v>60</v>
      </c>
      <c r="AD177" s="1">
        <f t="shared" si="48"/>
        <v>177</v>
      </c>
      <c r="AH177" s="53">
        <f t="shared" si="36"/>
        <v>165</v>
      </c>
      <c r="AI177" s="1">
        <f t="shared" ca="1" si="37"/>
        <v>13</v>
      </c>
    </row>
    <row r="178" spans="2:35" ht="15.75">
      <c r="B178" s="4">
        <f t="shared" si="42"/>
        <v>166</v>
      </c>
      <c r="C178" s="4">
        <f ca="1">INDIRECT(ADDRESS($AI178,V$11))</f>
        <v>0</v>
      </c>
      <c r="D178" s="47">
        <f ca="1">INDIRECT(ADDRESS($AI178,W$11))</f>
        <v>0</v>
      </c>
      <c r="E178" s="48">
        <f ca="1">INDIRECT(ADDRESS($AI178,X$11))</f>
        <v>0</v>
      </c>
      <c r="F178" s="49">
        <f ca="1">INDIRECT(ADDRESS($AI178,Y$11))</f>
        <v>0</v>
      </c>
      <c r="G178" s="50">
        <f t="shared" ca="1" si="38"/>
        <v>0</v>
      </c>
      <c r="H178" s="47">
        <f t="shared" ca="1" si="35"/>
        <v>0</v>
      </c>
      <c r="I178" s="47">
        <f t="shared" ca="1" si="35"/>
        <v>0</v>
      </c>
      <c r="K178" s="51" t="str">
        <f t="shared" ca="1" si="39"/>
        <v/>
      </c>
      <c r="L178" s="51">
        <f t="shared" ca="1" si="45"/>
        <v>0</v>
      </c>
      <c r="M178" s="1" t="str">
        <f t="shared" ca="1" si="40"/>
        <v/>
      </c>
      <c r="N178" s="52"/>
      <c r="T178" s="1" t="str">
        <f t="shared" si="41"/>
        <v>9°TRANCE</v>
      </c>
      <c r="U178" s="1">
        <f t="shared" si="46"/>
        <v>5</v>
      </c>
      <c r="V178" s="1">
        <f t="shared" si="47"/>
        <v>9</v>
      </c>
      <c r="W178" s="1">
        <f t="shared" ca="1" si="50"/>
        <v>0</v>
      </c>
      <c r="X178" s="1">
        <f t="shared" ca="1" si="50"/>
        <v>0</v>
      </c>
      <c r="Y178" s="1">
        <f t="shared" ca="1" si="50"/>
        <v>2</v>
      </c>
      <c r="Z178" s="1" t="str">
        <f t="shared" ca="1" si="50"/>
        <v>loss</v>
      </c>
      <c r="AA178" s="1">
        <f t="shared" ca="1" si="50"/>
        <v>0</v>
      </c>
      <c r="AB178" s="1">
        <f t="shared" ca="1" si="43"/>
        <v>61</v>
      </c>
      <c r="AC178" s="1">
        <f t="shared" ca="1" si="44"/>
        <v>61</v>
      </c>
      <c r="AD178" s="1">
        <f t="shared" si="48"/>
        <v>178</v>
      </c>
      <c r="AH178" s="53">
        <f t="shared" si="36"/>
        <v>166</v>
      </c>
      <c r="AI178" s="1">
        <f t="shared" ca="1" si="37"/>
        <v>13</v>
      </c>
    </row>
    <row r="179" spans="2:35" ht="15.75">
      <c r="B179" s="4">
        <f t="shared" si="42"/>
        <v>167</v>
      </c>
      <c r="C179" s="4">
        <f ca="1">INDIRECT(ADDRESS($AI179,V$11))</f>
        <v>0</v>
      </c>
      <c r="D179" s="47">
        <f ca="1">INDIRECT(ADDRESS($AI179,W$11))</f>
        <v>0</v>
      </c>
      <c r="E179" s="48">
        <f ca="1">INDIRECT(ADDRESS($AI179,X$11))</f>
        <v>0</v>
      </c>
      <c r="F179" s="49">
        <f ca="1">INDIRECT(ADDRESS($AI179,Y$11))</f>
        <v>0</v>
      </c>
      <c r="G179" s="50">
        <f t="shared" ca="1" si="38"/>
        <v>0</v>
      </c>
      <c r="H179" s="47">
        <f t="shared" ca="1" si="35"/>
        <v>0</v>
      </c>
      <c r="I179" s="47">
        <f t="shared" ca="1" si="35"/>
        <v>0</v>
      </c>
      <c r="K179" s="51" t="str">
        <f t="shared" ca="1" si="39"/>
        <v/>
      </c>
      <c r="L179" s="51">
        <f t="shared" ca="1" si="45"/>
        <v>0</v>
      </c>
      <c r="M179" s="1" t="str">
        <f t="shared" ca="1" si="40"/>
        <v/>
      </c>
      <c r="N179" s="52"/>
      <c r="T179" s="1" t="str">
        <f t="shared" si="41"/>
        <v>9°TRANCE</v>
      </c>
      <c r="U179" s="1">
        <f t="shared" si="46"/>
        <v>6</v>
      </c>
      <c r="V179" s="1">
        <f t="shared" si="47"/>
        <v>9</v>
      </c>
      <c r="W179" s="1">
        <f t="shared" ca="1" si="50"/>
        <v>0</v>
      </c>
      <c r="X179" s="1">
        <f t="shared" ca="1" si="50"/>
        <v>0</v>
      </c>
      <c r="Y179" s="1">
        <f t="shared" ca="1" si="50"/>
        <v>2</v>
      </c>
      <c r="Z179" s="1" t="str">
        <f t="shared" ca="1" si="50"/>
        <v>loss</v>
      </c>
      <c r="AA179" s="1">
        <f t="shared" ca="1" si="50"/>
        <v>0</v>
      </c>
      <c r="AB179" s="1">
        <f t="shared" ca="1" si="43"/>
        <v>62</v>
      </c>
      <c r="AC179" s="1">
        <f t="shared" ca="1" si="44"/>
        <v>62</v>
      </c>
      <c r="AD179" s="1">
        <f t="shared" si="48"/>
        <v>179</v>
      </c>
      <c r="AH179" s="53">
        <f t="shared" si="36"/>
        <v>167</v>
      </c>
      <c r="AI179" s="1">
        <f t="shared" ca="1" si="37"/>
        <v>13</v>
      </c>
    </row>
    <row r="180" spans="2:35" ht="15.75">
      <c r="B180" s="4">
        <f t="shared" si="42"/>
        <v>168</v>
      </c>
      <c r="C180" s="4">
        <f ca="1">INDIRECT(ADDRESS($AI180,V$11))</f>
        <v>0</v>
      </c>
      <c r="D180" s="47">
        <f ca="1">INDIRECT(ADDRESS($AI180,W$11))</f>
        <v>0</v>
      </c>
      <c r="E180" s="48">
        <f ca="1">INDIRECT(ADDRESS($AI180,X$11))</f>
        <v>0</v>
      </c>
      <c r="F180" s="49">
        <f ca="1">INDIRECT(ADDRESS($AI180,Y$11))</f>
        <v>0</v>
      </c>
      <c r="G180" s="50">
        <f t="shared" ca="1" si="38"/>
        <v>0</v>
      </c>
      <c r="H180" s="47">
        <f t="shared" ca="1" si="35"/>
        <v>0</v>
      </c>
      <c r="I180" s="47">
        <f t="shared" ca="1" si="35"/>
        <v>0</v>
      </c>
      <c r="K180" s="51" t="str">
        <f t="shared" ca="1" si="39"/>
        <v/>
      </c>
      <c r="L180" s="51">
        <f t="shared" ca="1" si="45"/>
        <v>0</v>
      </c>
      <c r="M180" s="1" t="str">
        <f t="shared" ca="1" si="40"/>
        <v/>
      </c>
      <c r="N180" s="52"/>
      <c r="T180" s="1" t="str">
        <f t="shared" si="41"/>
        <v>9°TRANCE</v>
      </c>
      <c r="U180" s="1">
        <f t="shared" si="46"/>
        <v>7</v>
      </c>
      <c r="V180" s="1">
        <f t="shared" si="47"/>
        <v>9</v>
      </c>
      <c r="W180" s="1">
        <f t="shared" ca="1" si="50"/>
        <v>0</v>
      </c>
      <c r="X180" s="1">
        <f t="shared" ca="1" si="50"/>
        <v>0</v>
      </c>
      <c r="Y180" s="1">
        <f t="shared" ca="1" si="50"/>
        <v>2</v>
      </c>
      <c r="Z180" s="1" t="str">
        <f t="shared" ca="1" si="50"/>
        <v>loss</v>
      </c>
      <c r="AA180" s="1">
        <f t="shared" ca="1" si="50"/>
        <v>0</v>
      </c>
      <c r="AB180" s="1">
        <f t="shared" ca="1" si="43"/>
        <v>63</v>
      </c>
      <c r="AC180" s="1">
        <f t="shared" ca="1" si="44"/>
        <v>63</v>
      </c>
      <c r="AD180" s="1">
        <f t="shared" si="48"/>
        <v>180</v>
      </c>
      <c r="AH180" s="53">
        <f t="shared" si="36"/>
        <v>168</v>
      </c>
      <c r="AI180" s="1">
        <f t="shared" ca="1" si="37"/>
        <v>13</v>
      </c>
    </row>
    <row r="181" spans="2:35" ht="15.75">
      <c r="B181" s="4">
        <f t="shared" si="42"/>
        <v>169</v>
      </c>
      <c r="C181" s="4">
        <f ca="1">INDIRECT(ADDRESS($AI181,V$11))</f>
        <v>0</v>
      </c>
      <c r="D181" s="47">
        <f ca="1">INDIRECT(ADDRESS($AI181,W$11))</f>
        <v>0</v>
      </c>
      <c r="E181" s="48">
        <f ca="1">INDIRECT(ADDRESS($AI181,X$11))</f>
        <v>0</v>
      </c>
      <c r="F181" s="49">
        <f ca="1">INDIRECT(ADDRESS($AI181,Y$11))</f>
        <v>0</v>
      </c>
      <c r="G181" s="50">
        <f t="shared" ca="1" si="38"/>
        <v>0</v>
      </c>
      <c r="H181" s="47">
        <f t="shared" ca="1" si="35"/>
        <v>0</v>
      </c>
      <c r="I181" s="47">
        <f t="shared" ca="1" si="35"/>
        <v>0</v>
      </c>
      <c r="K181" s="51" t="str">
        <f t="shared" ca="1" si="39"/>
        <v/>
      </c>
      <c r="L181" s="51">
        <f t="shared" ca="1" si="45"/>
        <v>0</v>
      </c>
      <c r="M181" s="1" t="str">
        <f t="shared" ca="1" si="40"/>
        <v/>
      </c>
      <c r="N181" s="52"/>
      <c r="T181" s="1" t="str">
        <f t="shared" si="41"/>
        <v>9°TRANCE</v>
      </c>
      <c r="U181" s="1">
        <f t="shared" si="46"/>
        <v>8</v>
      </c>
      <c r="V181" s="1">
        <f t="shared" si="47"/>
        <v>9</v>
      </c>
      <c r="W181" s="1">
        <f t="shared" ca="1" si="50"/>
        <v>0</v>
      </c>
      <c r="X181" s="1">
        <f t="shared" ca="1" si="50"/>
        <v>0</v>
      </c>
      <c r="Y181" s="1">
        <f t="shared" ca="1" si="50"/>
        <v>0</v>
      </c>
      <c r="Z181" s="1">
        <f t="shared" ca="1" si="50"/>
        <v>0</v>
      </c>
      <c r="AA181" s="1">
        <f t="shared" ca="1" si="50"/>
        <v>0</v>
      </c>
      <c r="AB181" s="1">
        <f t="shared" ca="1" si="43"/>
        <v>63</v>
      </c>
      <c r="AC181" s="1" t="str">
        <f t="shared" ca="1" si="44"/>
        <v/>
      </c>
      <c r="AD181" s="1">
        <f t="shared" si="48"/>
        <v>181</v>
      </c>
      <c r="AH181" s="53">
        <f t="shared" si="36"/>
        <v>169</v>
      </c>
      <c r="AI181" s="1">
        <f t="shared" ca="1" si="37"/>
        <v>13</v>
      </c>
    </row>
    <row r="182" spans="2:35" ht="15.75">
      <c r="B182" s="4">
        <f t="shared" si="42"/>
        <v>170</v>
      </c>
      <c r="C182" s="4">
        <f ca="1">INDIRECT(ADDRESS($AI182,V$11))</f>
        <v>0</v>
      </c>
      <c r="D182" s="47">
        <f ca="1">INDIRECT(ADDRESS($AI182,W$11))</f>
        <v>0</v>
      </c>
      <c r="E182" s="48">
        <f ca="1">INDIRECT(ADDRESS($AI182,X$11))</f>
        <v>0</v>
      </c>
      <c r="F182" s="49">
        <f ca="1">INDIRECT(ADDRESS($AI182,Y$11))</f>
        <v>0</v>
      </c>
      <c r="G182" s="50">
        <f t="shared" ca="1" si="38"/>
        <v>0</v>
      </c>
      <c r="H182" s="47">
        <f t="shared" ca="1" si="35"/>
        <v>0</v>
      </c>
      <c r="I182" s="47">
        <f t="shared" ca="1" si="35"/>
        <v>0</v>
      </c>
      <c r="K182" s="51" t="str">
        <f t="shared" ca="1" si="39"/>
        <v/>
      </c>
      <c r="L182" s="51">
        <f t="shared" ca="1" si="45"/>
        <v>0</v>
      </c>
      <c r="M182" s="1" t="str">
        <f t="shared" ca="1" si="40"/>
        <v/>
      </c>
      <c r="N182" s="52"/>
      <c r="T182" s="1" t="str">
        <f t="shared" si="41"/>
        <v>9°TRANCE</v>
      </c>
      <c r="U182" s="1">
        <f t="shared" si="46"/>
        <v>9</v>
      </c>
      <c r="V182" s="1">
        <f t="shared" si="47"/>
        <v>9</v>
      </c>
      <c r="W182" s="1">
        <f t="shared" ca="1" si="50"/>
        <v>0</v>
      </c>
      <c r="X182" s="1">
        <f t="shared" ca="1" si="50"/>
        <v>0</v>
      </c>
      <c r="Y182" s="1">
        <f t="shared" ca="1" si="50"/>
        <v>0</v>
      </c>
      <c r="Z182" s="1">
        <f t="shared" ca="1" si="50"/>
        <v>0</v>
      </c>
      <c r="AA182" s="1">
        <f t="shared" ca="1" si="50"/>
        <v>0</v>
      </c>
      <c r="AB182" s="1">
        <f t="shared" ca="1" si="43"/>
        <v>63</v>
      </c>
      <c r="AC182" s="1" t="str">
        <f t="shared" ca="1" si="44"/>
        <v/>
      </c>
      <c r="AD182" s="1">
        <f t="shared" si="48"/>
        <v>182</v>
      </c>
      <c r="AH182" s="53">
        <f t="shared" si="36"/>
        <v>170</v>
      </c>
      <c r="AI182" s="1">
        <f t="shared" ca="1" si="37"/>
        <v>13</v>
      </c>
    </row>
    <row r="183" spans="2:35" ht="15.75">
      <c r="B183" s="4">
        <f t="shared" si="42"/>
        <v>171</v>
      </c>
      <c r="C183" s="4">
        <f ca="1">INDIRECT(ADDRESS($AI183,V$11))</f>
        <v>0</v>
      </c>
      <c r="D183" s="47">
        <f ca="1">INDIRECT(ADDRESS($AI183,W$11))</f>
        <v>0</v>
      </c>
      <c r="E183" s="48">
        <f ca="1">INDIRECT(ADDRESS($AI183,X$11))</f>
        <v>0</v>
      </c>
      <c r="F183" s="49">
        <f ca="1">INDIRECT(ADDRESS($AI183,Y$11))</f>
        <v>0</v>
      </c>
      <c r="G183" s="50">
        <f t="shared" ca="1" si="38"/>
        <v>0</v>
      </c>
      <c r="H183" s="47">
        <f t="shared" ca="1" si="35"/>
        <v>0</v>
      </c>
      <c r="I183" s="47">
        <f t="shared" ca="1" si="35"/>
        <v>0</v>
      </c>
      <c r="K183" s="51" t="str">
        <f t="shared" ca="1" si="39"/>
        <v/>
      </c>
      <c r="L183" s="51">
        <f t="shared" ca="1" si="45"/>
        <v>0</v>
      </c>
      <c r="M183" s="1" t="str">
        <f t="shared" ca="1" si="40"/>
        <v/>
      </c>
      <c r="N183" s="52"/>
      <c r="T183" s="1" t="str">
        <f t="shared" si="41"/>
        <v>9°TRANCE</v>
      </c>
      <c r="U183" s="1">
        <f t="shared" si="46"/>
        <v>10</v>
      </c>
      <c r="V183" s="1">
        <f t="shared" si="47"/>
        <v>9</v>
      </c>
      <c r="W183" s="1">
        <f t="shared" ca="1" si="50"/>
        <v>0</v>
      </c>
      <c r="X183" s="1">
        <f t="shared" ca="1" si="50"/>
        <v>0</v>
      </c>
      <c r="Y183" s="1">
        <f t="shared" ca="1" si="50"/>
        <v>0</v>
      </c>
      <c r="Z183" s="1">
        <f t="shared" ca="1" si="50"/>
        <v>0</v>
      </c>
      <c r="AA183" s="1">
        <f t="shared" ca="1" si="50"/>
        <v>0</v>
      </c>
      <c r="AB183" s="1">
        <f t="shared" ca="1" si="43"/>
        <v>63</v>
      </c>
      <c r="AC183" s="1" t="str">
        <f t="shared" ca="1" si="44"/>
        <v/>
      </c>
      <c r="AD183" s="1">
        <f t="shared" si="48"/>
        <v>183</v>
      </c>
      <c r="AH183" s="53">
        <f t="shared" si="36"/>
        <v>171</v>
      </c>
      <c r="AI183" s="1">
        <f t="shared" ca="1" si="37"/>
        <v>13</v>
      </c>
    </row>
    <row r="184" spans="2:35" ht="15.75">
      <c r="B184" s="4">
        <f t="shared" si="42"/>
        <v>172</v>
      </c>
      <c r="C184" s="4">
        <f ca="1">INDIRECT(ADDRESS($AI184,V$11))</f>
        <v>0</v>
      </c>
      <c r="D184" s="47">
        <f ca="1">INDIRECT(ADDRESS($AI184,W$11))</f>
        <v>0</v>
      </c>
      <c r="E184" s="48">
        <f ca="1">INDIRECT(ADDRESS($AI184,X$11))</f>
        <v>0</v>
      </c>
      <c r="F184" s="49">
        <f ca="1">INDIRECT(ADDRESS($AI184,Y$11))</f>
        <v>0</v>
      </c>
      <c r="G184" s="50">
        <f t="shared" ca="1" si="38"/>
        <v>0</v>
      </c>
      <c r="H184" s="47">
        <f t="shared" ca="1" si="35"/>
        <v>0</v>
      </c>
      <c r="I184" s="47">
        <f t="shared" ca="1" si="35"/>
        <v>0</v>
      </c>
      <c r="K184" s="51" t="str">
        <f t="shared" ca="1" si="39"/>
        <v/>
      </c>
      <c r="L184" s="51">
        <f t="shared" ca="1" si="45"/>
        <v>0</v>
      </c>
      <c r="M184" s="1" t="str">
        <f t="shared" ca="1" si="40"/>
        <v/>
      </c>
      <c r="N184" s="52"/>
      <c r="T184" s="1" t="str">
        <f t="shared" si="41"/>
        <v>9°TRANCE</v>
      </c>
      <c r="U184" s="1">
        <f t="shared" si="46"/>
        <v>11</v>
      </c>
      <c r="V184" s="1">
        <f t="shared" si="47"/>
        <v>9</v>
      </c>
      <c r="W184" s="1">
        <f t="shared" ca="1" si="50"/>
        <v>0</v>
      </c>
      <c r="X184" s="1">
        <f t="shared" ca="1" si="50"/>
        <v>0</v>
      </c>
      <c r="Y184" s="1">
        <f t="shared" ca="1" si="50"/>
        <v>0</v>
      </c>
      <c r="Z184" s="1">
        <f t="shared" ca="1" si="50"/>
        <v>0</v>
      </c>
      <c r="AA184" s="1">
        <f t="shared" ca="1" si="50"/>
        <v>0</v>
      </c>
      <c r="AB184" s="1">
        <f t="shared" ca="1" si="43"/>
        <v>63</v>
      </c>
      <c r="AC184" s="1" t="str">
        <f t="shared" ca="1" si="44"/>
        <v/>
      </c>
      <c r="AD184" s="1">
        <f t="shared" si="48"/>
        <v>184</v>
      </c>
      <c r="AH184" s="53">
        <f t="shared" si="36"/>
        <v>172</v>
      </c>
      <c r="AI184" s="1">
        <f t="shared" ca="1" si="37"/>
        <v>13</v>
      </c>
    </row>
    <row r="185" spans="2:35" ht="15.75">
      <c r="B185" s="4">
        <f t="shared" si="42"/>
        <v>173</v>
      </c>
      <c r="C185" s="4">
        <f ca="1">INDIRECT(ADDRESS($AI185,V$11))</f>
        <v>0</v>
      </c>
      <c r="D185" s="47">
        <f ca="1">INDIRECT(ADDRESS($AI185,W$11))</f>
        <v>0</v>
      </c>
      <c r="E185" s="48">
        <f ca="1">INDIRECT(ADDRESS($AI185,X$11))</f>
        <v>0</v>
      </c>
      <c r="F185" s="49">
        <f ca="1">INDIRECT(ADDRESS($AI185,Y$11))</f>
        <v>0</v>
      </c>
      <c r="G185" s="50">
        <f t="shared" ca="1" si="38"/>
        <v>0</v>
      </c>
      <c r="H185" s="47">
        <f t="shared" ca="1" si="35"/>
        <v>0</v>
      </c>
      <c r="I185" s="47">
        <f t="shared" ca="1" si="35"/>
        <v>0</v>
      </c>
      <c r="K185" s="51" t="str">
        <f t="shared" ca="1" si="39"/>
        <v/>
      </c>
      <c r="L185" s="51">
        <f t="shared" ca="1" si="45"/>
        <v>0</v>
      </c>
      <c r="M185" s="1" t="str">
        <f t="shared" ca="1" si="40"/>
        <v/>
      </c>
      <c r="N185" s="52"/>
      <c r="T185" s="1" t="str">
        <f t="shared" si="41"/>
        <v>9°TRANCE</v>
      </c>
      <c r="U185" s="1">
        <f t="shared" si="46"/>
        <v>12</v>
      </c>
      <c r="V185" s="1">
        <f t="shared" si="47"/>
        <v>9</v>
      </c>
      <c r="W185" s="1">
        <f t="shared" ca="1" si="50"/>
        <v>0</v>
      </c>
      <c r="X185" s="1">
        <f t="shared" ca="1" si="50"/>
        <v>0</v>
      </c>
      <c r="Y185" s="1">
        <f t="shared" ca="1" si="50"/>
        <v>0</v>
      </c>
      <c r="Z185" s="1">
        <f t="shared" ca="1" si="50"/>
        <v>0</v>
      </c>
      <c r="AA185" s="1">
        <f t="shared" ca="1" si="50"/>
        <v>0</v>
      </c>
      <c r="AB185" s="1">
        <f t="shared" ca="1" si="43"/>
        <v>63</v>
      </c>
      <c r="AC185" s="1" t="str">
        <f t="shared" ca="1" si="44"/>
        <v/>
      </c>
      <c r="AD185" s="1">
        <f t="shared" si="48"/>
        <v>185</v>
      </c>
      <c r="AH185" s="53">
        <f t="shared" si="36"/>
        <v>173</v>
      </c>
      <c r="AI185" s="1">
        <f t="shared" ca="1" si="37"/>
        <v>13</v>
      </c>
    </row>
    <row r="186" spans="2:35" ht="15.75">
      <c r="B186" s="4">
        <f t="shared" si="42"/>
        <v>174</v>
      </c>
      <c r="C186" s="4">
        <f ca="1">INDIRECT(ADDRESS($AI186,V$11))</f>
        <v>0</v>
      </c>
      <c r="D186" s="47">
        <f ca="1">INDIRECT(ADDRESS($AI186,W$11))</f>
        <v>0</v>
      </c>
      <c r="E186" s="48">
        <f ca="1">INDIRECT(ADDRESS($AI186,X$11))</f>
        <v>0</v>
      </c>
      <c r="F186" s="49">
        <f ca="1">INDIRECT(ADDRESS($AI186,Y$11))</f>
        <v>0</v>
      </c>
      <c r="G186" s="50">
        <f t="shared" ca="1" si="38"/>
        <v>0</v>
      </c>
      <c r="H186" s="47">
        <f t="shared" ca="1" si="35"/>
        <v>0</v>
      </c>
      <c r="I186" s="47">
        <f t="shared" ca="1" si="35"/>
        <v>0</v>
      </c>
      <c r="K186" s="51" t="str">
        <f t="shared" ca="1" si="39"/>
        <v/>
      </c>
      <c r="L186" s="51">
        <f t="shared" ca="1" si="45"/>
        <v>0</v>
      </c>
      <c r="M186" s="1" t="str">
        <f t="shared" ca="1" si="40"/>
        <v/>
      </c>
      <c r="N186" s="52"/>
      <c r="T186" s="1" t="str">
        <f t="shared" si="41"/>
        <v>9°TRANCE</v>
      </c>
      <c r="U186" s="1">
        <f t="shared" si="46"/>
        <v>13</v>
      </c>
      <c r="V186" s="1">
        <f t="shared" si="47"/>
        <v>9</v>
      </c>
      <c r="W186" s="1">
        <f t="shared" ca="1" si="50"/>
        <v>0</v>
      </c>
      <c r="X186" s="1">
        <f t="shared" ca="1" si="50"/>
        <v>0</v>
      </c>
      <c r="Y186" s="1">
        <f t="shared" ca="1" si="50"/>
        <v>0</v>
      </c>
      <c r="Z186" s="1">
        <f t="shared" ca="1" si="50"/>
        <v>0</v>
      </c>
      <c r="AA186" s="1">
        <f t="shared" ca="1" si="50"/>
        <v>0</v>
      </c>
      <c r="AB186" s="1">
        <f t="shared" ca="1" si="43"/>
        <v>63</v>
      </c>
      <c r="AC186" s="1" t="str">
        <f t="shared" ca="1" si="44"/>
        <v/>
      </c>
      <c r="AD186" s="1">
        <f t="shared" si="48"/>
        <v>186</v>
      </c>
      <c r="AH186" s="53">
        <f t="shared" si="36"/>
        <v>174</v>
      </c>
      <c r="AI186" s="1">
        <f t="shared" ca="1" si="37"/>
        <v>13</v>
      </c>
    </row>
    <row r="187" spans="2:35" ht="15.75">
      <c r="B187" s="4">
        <f t="shared" si="42"/>
        <v>175</v>
      </c>
      <c r="C187" s="4">
        <f ca="1">INDIRECT(ADDRESS($AI187,V$11))</f>
        <v>0</v>
      </c>
      <c r="D187" s="47">
        <f ca="1">INDIRECT(ADDRESS($AI187,W$11))</f>
        <v>0</v>
      </c>
      <c r="E187" s="48">
        <f ca="1">INDIRECT(ADDRESS($AI187,X$11))</f>
        <v>0</v>
      </c>
      <c r="F187" s="49">
        <f ca="1">INDIRECT(ADDRESS($AI187,Y$11))</f>
        <v>0</v>
      </c>
      <c r="G187" s="50">
        <f t="shared" ca="1" si="38"/>
        <v>0</v>
      </c>
      <c r="H187" s="47">
        <f t="shared" ca="1" si="35"/>
        <v>0</v>
      </c>
      <c r="I187" s="47">
        <f t="shared" ca="1" si="35"/>
        <v>0</v>
      </c>
      <c r="K187" s="51" t="str">
        <f t="shared" ca="1" si="39"/>
        <v/>
      </c>
      <c r="L187" s="51">
        <f t="shared" ca="1" si="45"/>
        <v>0</v>
      </c>
      <c r="M187" s="1" t="str">
        <f t="shared" ca="1" si="40"/>
        <v/>
      </c>
      <c r="N187" s="52"/>
      <c r="T187" s="1" t="str">
        <f t="shared" si="41"/>
        <v>9°TRANCE</v>
      </c>
      <c r="U187" s="1">
        <f t="shared" si="46"/>
        <v>14</v>
      </c>
      <c r="V187" s="1">
        <f t="shared" si="47"/>
        <v>9</v>
      </c>
      <c r="W187" s="1">
        <f t="shared" ca="1" si="50"/>
        <v>0</v>
      </c>
      <c r="X187" s="1">
        <f t="shared" ca="1" si="50"/>
        <v>0</v>
      </c>
      <c r="Y187" s="1">
        <f t="shared" ca="1" si="50"/>
        <v>0</v>
      </c>
      <c r="Z187" s="1">
        <f t="shared" ca="1" si="50"/>
        <v>0</v>
      </c>
      <c r="AA187" s="1">
        <f t="shared" ca="1" si="50"/>
        <v>0</v>
      </c>
      <c r="AB187" s="1">
        <f t="shared" ca="1" si="43"/>
        <v>63</v>
      </c>
      <c r="AC187" s="1" t="str">
        <f t="shared" ca="1" si="44"/>
        <v/>
      </c>
      <c r="AD187" s="1">
        <f t="shared" si="48"/>
        <v>187</v>
      </c>
      <c r="AH187" s="53">
        <f t="shared" si="36"/>
        <v>175</v>
      </c>
      <c r="AI187" s="1">
        <f t="shared" ca="1" si="37"/>
        <v>13</v>
      </c>
    </row>
    <row r="188" spans="2:35" ht="15.75">
      <c r="B188" s="4">
        <f t="shared" si="42"/>
        <v>176</v>
      </c>
      <c r="C188" s="4">
        <f ca="1">INDIRECT(ADDRESS($AI188,V$11))</f>
        <v>0</v>
      </c>
      <c r="D188" s="47">
        <f ca="1">INDIRECT(ADDRESS($AI188,W$11))</f>
        <v>0</v>
      </c>
      <c r="E188" s="48">
        <f ca="1">INDIRECT(ADDRESS($AI188,X$11))</f>
        <v>0</v>
      </c>
      <c r="F188" s="49">
        <f ca="1">INDIRECT(ADDRESS($AI188,Y$11))</f>
        <v>0</v>
      </c>
      <c r="G188" s="50">
        <f t="shared" ca="1" si="38"/>
        <v>0</v>
      </c>
      <c r="H188" s="47">
        <f t="shared" ca="1" si="35"/>
        <v>0</v>
      </c>
      <c r="I188" s="47">
        <f t="shared" ca="1" si="35"/>
        <v>0</v>
      </c>
      <c r="K188" s="51" t="str">
        <f t="shared" ca="1" si="39"/>
        <v/>
      </c>
      <c r="L188" s="51">
        <f t="shared" ca="1" si="45"/>
        <v>0</v>
      </c>
      <c r="M188" s="1" t="str">
        <f t="shared" ca="1" si="40"/>
        <v/>
      </c>
      <c r="N188" s="52"/>
      <c r="T188" s="1" t="str">
        <f t="shared" si="41"/>
        <v>9°TRANCE</v>
      </c>
      <c r="U188" s="1">
        <f t="shared" si="46"/>
        <v>15</v>
      </c>
      <c r="V188" s="1">
        <f t="shared" si="47"/>
        <v>9</v>
      </c>
      <c r="W188" s="1">
        <f t="shared" ca="1" si="50"/>
        <v>0</v>
      </c>
      <c r="X188" s="1">
        <f t="shared" ca="1" si="50"/>
        <v>0</v>
      </c>
      <c r="Y188" s="1">
        <f t="shared" ca="1" si="50"/>
        <v>0</v>
      </c>
      <c r="Z188" s="1">
        <f t="shared" ca="1" si="50"/>
        <v>0</v>
      </c>
      <c r="AA188" s="1">
        <f t="shared" ca="1" si="50"/>
        <v>0</v>
      </c>
      <c r="AB188" s="1">
        <f t="shared" ca="1" si="43"/>
        <v>63</v>
      </c>
      <c r="AC188" s="1" t="str">
        <f t="shared" ca="1" si="44"/>
        <v/>
      </c>
      <c r="AD188" s="1">
        <f t="shared" si="48"/>
        <v>188</v>
      </c>
      <c r="AH188" s="53">
        <f t="shared" si="36"/>
        <v>176</v>
      </c>
      <c r="AI188" s="1">
        <f t="shared" ca="1" si="37"/>
        <v>13</v>
      </c>
    </row>
    <row r="189" spans="2:35" ht="15.75">
      <c r="B189" s="4">
        <f t="shared" si="42"/>
        <v>177</v>
      </c>
      <c r="C189" s="4">
        <f ca="1">INDIRECT(ADDRESS($AI189,V$11))</f>
        <v>0</v>
      </c>
      <c r="D189" s="47">
        <f ca="1">INDIRECT(ADDRESS($AI189,W$11))</f>
        <v>0</v>
      </c>
      <c r="E189" s="48">
        <f ca="1">INDIRECT(ADDRESS($AI189,X$11))</f>
        <v>0</v>
      </c>
      <c r="F189" s="49">
        <f ca="1">INDIRECT(ADDRESS($AI189,Y$11))</f>
        <v>0</v>
      </c>
      <c r="G189" s="50">
        <f t="shared" ca="1" si="38"/>
        <v>0</v>
      </c>
      <c r="H189" s="47">
        <f t="shared" ca="1" si="35"/>
        <v>0</v>
      </c>
      <c r="I189" s="47">
        <f t="shared" ca="1" si="35"/>
        <v>0</v>
      </c>
      <c r="K189" s="51" t="str">
        <f t="shared" ca="1" si="39"/>
        <v/>
      </c>
      <c r="L189" s="51">
        <f t="shared" ca="1" si="45"/>
        <v>0</v>
      </c>
      <c r="M189" s="1" t="str">
        <f t="shared" ca="1" si="40"/>
        <v/>
      </c>
      <c r="N189" s="52"/>
      <c r="T189" s="1" t="str">
        <f t="shared" si="41"/>
        <v>9°TRANCE</v>
      </c>
      <c r="U189" s="1">
        <f t="shared" si="46"/>
        <v>16</v>
      </c>
      <c r="V189" s="1">
        <f t="shared" si="47"/>
        <v>9</v>
      </c>
      <c r="W189" s="1">
        <f t="shared" ca="1" si="50"/>
        <v>0</v>
      </c>
      <c r="X189" s="1">
        <f t="shared" ca="1" si="50"/>
        <v>0</v>
      </c>
      <c r="Y189" s="1">
        <f t="shared" ca="1" si="50"/>
        <v>0</v>
      </c>
      <c r="Z189" s="1">
        <f t="shared" ca="1" si="50"/>
        <v>0</v>
      </c>
      <c r="AA189" s="1">
        <f t="shared" ca="1" si="50"/>
        <v>0</v>
      </c>
      <c r="AB189" s="1">
        <f t="shared" ca="1" si="43"/>
        <v>63</v>
      </c>
      <c r="AC189" s="1" t="str">
        <f t="shared" ca="1" si="44"/>
        <v/>
      </c>
      <c r="AD189" s="1">
        <f t="shared" si="48"/>
        <v>189</v>
      </c>
      <c r="AH189" s="53">
        <f t="shared" si="36"/>
        <v>177</v>
      </c>
      <c r="AI189" s="1">
        <f t="shared" ca="1" si="37"/>
        <v>13</v>
      </c>
    </row>
    <row r="190" spans="2:35" ht="15.75">
      <c r="B190" s="4">
        <f t="shared" si="42"/>
        <v>178</v>
      </c>
      <c r="C190" s="4">
        <f ca="1">INDIRECT(ADDRESS($AI190,V$11))</f>
        <v>0</v>
      </c>
      <c r="D190" s="47">
        <f ca="1">INDIRECT(ADDRESS($AI190,W$11))</f>
        <v>0</v>
      </c>
      <c r="E190" s="48">
        <f ca="1">INDIRECT(ADDRESS($AI190,X$11))</f>
        <v>0</v>
      </c>
      <c r="F190" s="49">
        <f ca="1">INDIRECT(ADDRESS($AI190,Y$11))</f>
        <v>0</v>
      </c>
      <c r="G190" s="50">
        <f t="shared" ca="1" si="38"/>
        <v>0</v>
      </c>
      <c r="H190" s="47">
        <f t="shared" ca="1" si="35"/>
        <v>0</v>
      </c>
      <c r="I190" s="47">
        <f t="shared" ca="1" si="35"/>
        <v>0</v>
      </c>
      <c r="K190" s="51" t="str">
        <f t="shared" ca="1" si="39"/>
        <v/>
      </c>
      <c r="L190" s="51">
        <f t="shared" ca="1" si="45"/>
        <v>0</v>
      </c>
      <c r="M190" s="1" t="str">
        <f t="shared" ca="1" si="40"/>
        <v/>
      </c>
      <c r="N190" s="52"/>
      <c r="T190" s="1" t="str">
        <f t="shared" si="41"/>
        <v>9°TRANCE</v>
      </c>
      <c r="U190" s="1">
        <f t="shared" si="46"/>
        <v>17</v>
      </c>
      <c r="V190" s="1">
        <f t="shared" si="47"/>
        <v>9</v>
      </c>
      <c r="W190" s="1">
        <f t="shared" ca="1" si="50"/>
        <v>0</v>
      </c>
      <c r="X190" s="1">
        <f t="shared" ca="1" si="50"/>
        <v>0</v>
      </c>
      <c r="Y190" s="1">
        <f t="shared" ca="1" si="50"/>
        <v>0</v>
      </c>
      <c r="Z190" s="1">
        <f t="shared" ca="1" si="50"/>
        <v>0</v>
      </c>
      <c r="AA190" s="1">
        <f t="shared" ca="1" si="50"/>
        <v>0</v>
      </c>
      <c r="AB190" s="1">
        <f t="shared" ca="1" si="43"/>
        <v>63</v>
      </c>
      <c r="AC190" s="1" t="str">
        <f t="shared" ca="1" si="44"/>
        <v/>
      </c>
      <c r="AD190" s="1">
        <f t="shared" si="48"/>
        <v>190</v>
      </c>
      <c r="AH190" s="53">
        <f t="shared" si="36"/>
        <v>178</v>
      </c>
      <c r="AI190" s="1">
        <f t="shared" ca="1" si="37"/>
        <v>13</v>
      </c>
    </row>
    <row r="191" spans="2:35" ht="15.75">
      <c r="B191" s="4">
        <f t="shared" si="42"/>
        <v>179</v>
      </c>
      <c r="C191" s="4">
        <f ca="1">INDIRECT(ADDRESS($AI191,V$11))</f>
        <v>0</v>
      </c>
      <c r="D191" s="47">
        <f ca="1">INDIRECT(ADDRESS($AI191,W$11))</f>
        <v>0</v>
      </c>
      <c r="E191" s="48">
        <f ca="1">INDIRECT(ADDRESS($AI191,X$11))</f>
        <v>0</v>
      </c>
      <c r="F191" s="49">
        <f ca="1">INDIRECT(ADDRESS($AI191,Y$11))</f>
        <v>0</v>
      </c>
      <c r="G191" s="50">
        <f t="shared" ca="1" si="38"/>
        <v>0</v>
      </c>
      <c r="H191" s="47">
        <f t="shared" ca="1" si="35"/>
        <v>0</v>
      </c>
      <c r="I191" s="47">
        <f t="shared" ca="1" si="35"/>
        <v>0</v>
      </c>
      <c r="K191" s="51" t="str">
        <f t="shared" ca="1" si="39"/>
        <v/>
      </c>
      <c r="L191" s="51">
        <f t="shared" ca="1" si="45"/>
        <v>0</v>
      </c>
      <c r="M191" s="1" t="str">
        <f t="shared" ca="1" si="40"/>
        <v/>
      </c>
      <c r="N191" s="52"/>
      <c r="T191" s="1" t="str">
        <f t="shared" si="41"/>
        <v>9°TRANCE</v>
      </c>
      <c r="U191" s="1">
        <f t="shared" si="46"/>
        <v>18</v>
      </c>
      <c r="V191" s="1">
        <f t="shared" si="47"/>
        <v>9</v>
      </c>
      <c r="W191" s="1">
        <f t="shared" ca="1" si="50"/>
        <v>0</v>
      </c>
      <c r="X191" s="1">
        <f t="shared" ca="1" si="50"/>
        <v>0</v>
      </c>
      <c r="Y191" s="1">
        <f t="shared" ca="1" si="50"/>
        <v>0</v>
      </c>
      <c r="Z191" s="1">
        <f t="shared" ca="1" si="50"/>
        <v>0</v>
      </c>
      <c r="AA191" s="1">
        <f t="shared" ca="1" si="50"/>
        <v>0</v>
      </c>
      <c r="AB191" s="1">
        <f t="shared" ca="1" si="43"/>
        <v>63</v>
      </c>
      <c r="AC191" s="1" t="str">
        <f t="shared" ca="1" si="44"/>
        <v/>
      </c>
      <c r="AD191" s="1">
        <f t="shared" si="48"/>
        <v>191</v>
      </c>
      <c r="AH191" s="53">
        <f t="shared" si="36"/>
        <v>179</v>
      </c>
      <c r="AI191" s="1">
        <f t="shared" ca="1" si="37"/>
        <v>13</v>
      </c>
    </row>
    <row r="192" spans="2:35" ht="15.75">
      <c r="B192" s="4">
        <f t="shared" si="42"/>
        <v>180</v>
      </c>
      <c r="C192" s="4">
        <f ca="1">INDIRECT(ADDRESS($AI192,V$11))</f>
        <v>0</v>
      </c>
      <c r="D192" s="47">
        <f ca="1">INDIRECT(ADDRESS($AI192,W$11))</f>
        <v>0</v>
      </c>
      <c r="E192" s="48">
        <f ca="1">INDIRECT(ADDRESS($AI192,X$11))</f>
        <v>0</v>
      </c>
      <c r="F192" s="49">
        <f ca="1">INDIRECT(ADDRESS($AI192,Y$11))</f>
        <v>0</v>
      </c>
      <c r="G192" s="50">
        <f t="shared" ca="1" si="38"/>
        <v>0</v>
      </c>
      <c r="H192" s="47">
        <f t="shared" ca="1" si="35"/>
        <v>0</v>
      </c>
      <c r="I192" s="47">
        <f t="shared" ca="1" si="35"/>
        <v>0</v>
      </c>
      <c r="K192" s="51" t="str">
        <f t="shared" ca="1" si="39"/>
        <v/>
      </c>
      <c r="L192" s="51">
        <f t="shared" ca="1" si="45"/>
        <v>0</v>
      </c>
      <c r="M192" s="1" t="str">
        <f t="shared" ca="1" si="40"/>
        <v/>
      </c>
      <c r="N192" s="52"/>
      <c r="T192" s="1" t="str">
        <f t="shared" si="41"/>
        <v>9°TRANCE</v>
      </c>
      <c r="U192" s="1">
        <f t="shared" si="46"/>
        <v>19</v>
      </c>
      <c r="V192" s="1">
        <f t="shared" si="47"/>
        <v>9</v>
      </c>
      <c r="W192" s="1">
        <f t="shared" ca="1" si="50"/>
        <v>0</v>
      </c>
      <c r="X192" s="1">
        <f t="shared" ca="1" si="50"/>
        <v>0</v>
      </c>
      <c r="Y192" s="1">
        <f t="shared" ca="1" si="50"/>
        <v>0</v>
      </c>
      <c r="Z192" s="1">
        <f t="shared" ca="1" si="50"/>
        <v>0</v>
      </c>
      <c r="AA192" s="1">
        <f t="shared" ca="1" si="50"/>
        <v>0</v>
      </c>
      <c r="AB192" s="1">
        <f t="shared" ca="1" si="43"/>
        <v>63</v>
      </c>
      <c r="AC192" s="1" t="str">
        <f t="shared" ca="1" si="44"/>
        <v/>
      </c>
      <c r="AD192" s="1">
        <f t="shared" si="48"/>
        <v>192</v>
      </c>
      <c r="AH192" s="53">
        <f t="shared" si="36"/>
        <v>180</v>
      </c>
      <c r="AI192" s="1">
        <f t="shared" ca="1" si="37"/>
        <v>13</v>
      </c>
    </row>
    <row r="193" spans="2:35" ht="15.75">
      <c r="B193" s="4">
        <f t="shared" si="42"/>
        <v>181</v>
      </c>
      <c r="C193" s="4">
        <f ca="1">INDIRECT(ADDRESS($AI193,V$11))</f>
        <v>0</v>
      </c>
      <c r="D193" s="47">
        <f ca="1">INDIRECT(ADDRESS($AI193,W$11))</f>
        <v>0</v>
      </c>
      <c r="E193" s="48">
        <f ca="1">INDIRECT(ADDRESS($AI193,X$11))</f>
        <v>0</v>
      </c>
      <c r="F193" s="49">
        <f ca="1">INDIRECT(ADDRESS($AI193,Y$11))</f>
        <v>0</v>
      </c>
      <c r="G193" s="50">
        <f t="shared" ca="1" si="38"/>
        <v>0</v>
      </c>
      <c r="H193" s="47">
        <f t="shared" ca="1" si="35"/>
        <v>0</v>
      </c>
      <c r="I193" s="47">
        <f t="shared" ca="1" si="35"/>
        <v>0</v>
      </c>
      <c r="K193" s="51" t="str">
        <f t="shared" ca="1" si="39"/>
        <v/>
      </c>
      <c r="L193" s="51">
        <f t="shared" ca="1" si="45"/>
        <v>0</v>
      </c>
      <c r="M193" s="1" t="str">
        <f t="shared" ca="1" si="40"/>
        <v/>
      </c>
      <c r="N193" s="52"/>
      <c r="T193" s="1" t="str">
        <f t="shared" si="41"/>
        <v>9°TRANCE</v>
      </c>
      <c r="U193" s="1">
        <f t="shared" si="46"/>
        <v>20</v>
      </c>
      <c r="V193" s="1">
        <f t="shared" si="47"/>
        <v>9</v>
      </c>
      <c r="W193" s="1">
        <f t="shared" ca="1" si="50"/>
        <v>0</v>
      </c>
      <c r="X193" s="1">
        <f t="shared" ca="1" si="50"/>
        <v>0</v>
      </c>
      <c r="Y193" s="1">
        <f t="shared" ca="1" si="50"/>
        <v>0</v>
      </c>
      <c r="Z193" s="1">
        <f t="shared" ca="1" si="50"/>
        <v>0</v>
      </c>
      <c r="AA193" s="1">
        <f t="shared" ca="1" si="50"/>
        <v>0</v>
      </c>
      <c r="AB193" s="1">
        <f t="shared" ca="1" si="43"/>
        <v>63</v>
      </c>
      <c r="AC193" s="1" t="str">
        <f t="shared" ca="1" si="44"/>
        <v/>
      </c>
      <c r="AD193" s="1">
        <f t="shared" si="48"/>
        <v>193</v>
      </c>
      <c r="AH193" s="53">
        <f t="shared" si="36"/>
        <v>181</v>
      </c>
      <c r="AI193" s="1">
        <f t="shared" ca="1" si="37"/>
        <v>13</v>
      </c>
    </row>
    <row r="194" spans="2:35" ht="15.75">
      <c r="B194" s="4">
        <f t="shared" si="42"/>
        <v>182</v>
      </c>
      <c r="C194" s="4">
        <f ca="1">INDIRECT(ADDRESS($AI194,V$11))</f>
        <v>0</v>
      </c>
      <c r="D194" s="47">
        <f ca="1">INDIRECT(ADDRESS($AI194,W$11))</f>
        <v>0</v>
      </c>
      <c r="E194" s="48">
        <f ca="1">INDIRECT(ADDRESS($AI194,X$11))</f>
        <v>0</v>
      </c>
      <c r="F194" s="49">
        <f ca="1">INDIRECT(ADDRESS($AI194,Y$11))</f>
        <v>0</v>
      </c>
      <c r="G194" s="50">
        <f t="shared" ca="1" si="38"/>
        <v>0</v>
      </c>
      <c r="H194" s="47">
        <f t="shared" ca="1" si="35"/>
        <v>0</v>
      </c>
      <c r="I194" s="47">
        <f t="shared" ca="1" si="35"/>
        <v>0</v>
      </c>
      <c r="K194" s="51" t="str">
        <f t="shared" ca="1" si="39"/>
        <v/>
      </c>
      <c r="L194" s="51">
        <f t="shared" ca="1" si="45"/>
        <v>0</v>
      </c>
      <c r="M194" s="1" t="str">
        <f t="shared" ca="1" si="40"/>
        <v/>
      </c>
      <c r="N194" s="52"/>
      <c r="T194" s="1" t="str">
        <f t="shared" si="41"/>
        <v>10°TRANCE</v>
      </c>
      <c r="U194" s="1">
        <f t="shared" si="46"/>
        <v>1</v>
      </c>
      <c r="V194" s="1">
        <f t="shared" si="47"/>
        <v>10</v>
      </c>
      <c r="W194" s="1">
        <f t="shared" ref="W194:AA213" ca="1" si="51">INDIRECT(ADDRESS($W$5+$U194-1,W$4,,,$T194))</f>
        <v>0</v>
      </c>
      <c r="X194" s="1">
        <f t="shared" ca="1" si="51"/>
        <v>0</v>
      </c>
      <c r="Y194" s="1">
        <f t="shared" ca="1" si="51"/>
        <v>2</v>
      </c>
      <c r="Z194" s="1" t="str">
        <f t="shared" ca="1" si="51"/>
        <v>win</v>
      </c>
      <c r="AA194" s="1">
        <f t="shared" ca="1" si="51"/>
        <v>0</v>
      </c>
      <c r="AB194" s="1">
        <f t="shared" ca="1" si="43"/>
        <v>64</v>
      </c>
      <c r="AC194" s="1">
        <f t="shared" ca="1" si="44"/>
        <v>64</v>
      </c>
      <c r="AD194" s="1">
        <f t="shared" si="48"/>
        <v>194</v>
      </c>
      <c r="AH194" s="53">
        <f t="shared" si="36"/>
        <v>182</v>
      </c>
      <c r="AI194" s="1">
        <f t="shared" ca="1" si="37"/>
        <v>13</v>
      </c>
    </row>
    <row r="195" spans="2:35" ht="15.75">
      <c r="B195" s="4">
        <f t="shared" si="42"/>
        <v>183</v>
      </c>
      <c r="C195" s="4">
        <f ca="1">INDIRECT(ADDRESS($AI195,V$11))</f>
        <v>0</v>
      </c>
      <c r="D195" s="47">
        <f ca="1">INDIRECT(ADDRESS($AI195,W$11))</f>
        <v>0</v>
      </c>
      <c r="E195" s="48">
        <f ca="1">INDIRECT(ADDRESS($AI195,X$11))</f>
        <v>0</v>
      </c>
      <c r="F195" s="49">
        <f ca="1">INDIRECT(ADDRESS($AI195,Y$11))</f>
        <v>0</v>
      </c>
      <c r="G195" s="50">
        <f t="shared" ca="1" si="38"/>
        <v>0</v>
      </c>
      <c r="H195" s="47">
        <f t="shared" ca="1" si="35"/>
        <v>0</v>
      </c>
      <c r="I195" s="47">
        <f t="shared" ca="1" si="35"/>
        <v>0</v>
      </c>
      <c r="K195" s="51" t="str">
        <f t="shared" ca="1" si="39"/>
        <v/>
      </c>
      <c r="L195" s="51">
        <f t="shared" ca="1" si="45"/>
        <v>0</v>
      </c>
      <c r="M195" s="1" t="str">
        <f t="shared" ca="1" si="40"/>
        <v/>
      </c>
      <c r="N195" s="52"/>
      <c r="T195" s="1" t="str">
        <f t="shared" si="41"/>
        <v>10°TRANCE</v>
      </c>
      <c r="U195" s="1">
        <f t="shared" si="46"/>
        <v>2</v>
      </c>
      <c r="V195" s="1">
        <f t="shared" si="47"/>
        <v>10</v>
      </c>
      <c r="W195" s="1">
        <f t="shared" ca="1" si="51"/>
        <v>0</v>
      </c>
      <c r="X195" s="1">
        <f t="shared" ca="1" si="51"/>
        <v>0</v>
      </c>
      <c r="Y195" s="1">
        <f t="shared" ca="1" si="51"/>
        <v>2</v>
      </c>
      <c r="Z195" s="1" t="str">
        <f t="shared" ca="1" si="51"/>
        <v>win</v>
      </c>
      <c r="AA195" s="1">
        <f t="shared" ca="1" si="51"/>
        <v>0</v>
      </c>
      <c r="AB195" s="1">
        <f t="shared" ca="1" si="43"/>
        <v>65</v>
      </c>
      <c r="AC195" s="1">
        <f t="shared" ca="1" si="44"/>
        <v>65</v>
      </c>
      <c r="AD195" s="1">
        <f t="shared" si="48"/>
        <v>195</v>
      </c>
      <c r="AH195" s="53">
        <f t="shared" si="36"/>
        <v>183</v>
      </c>
      <c r="AI195" s="1">
        <f t="shared" ca="1" si="37"/>
        <v>13</v>
      </c>
    </row>
    <row r="196" spans="2:35" ht="15.75">
      <c r="B196" s="4">
        <f t="shared" si="42"/>
        <v>184</v>
      </c>
      <c r="C196" s="4">
        <f ca="1">INDIRECT(ADDRESS($AI196,V$11))</f>
        <v>0</v>
      </c>
      <c r="D196" s="47">
        <f ca="1">INDIRECT(ADDRESS($AI196,W$11))</f>
        <v>0</v>
      </c>
      <c r="E196" s="48">
        <f ca="1">INDIRECT(ADDRESS($AI196,X$11))</f>
        <v>0</v>
      </c>
      <c r="F196" s="49">
        <f ca="1">INDIRECT(ADDRESS($AI196,Y$11))</f>
        <v>0</v>
      </c>
      <c r="G196" s="50">
        <f t="shared" ca="1" si="38"/>
        <v>0</v>
      </c>
      <c r="H196" s="47">
        <f t="shared" ca="1" si="35"/>
        <v>0</v>
      </c>
      <c r="I196" s="47">
        <f t="shared" ca="1" si="35"/>
        <v>0</v>
      </c>
      <c r="K196" s="51" t="str">
        <f t="shared" ca="1" si="39"/>
        <v/>
      </c>
      <c r="L196" s="51">
        <f t="shared" ca="1" si="45"/>
        <v>0</v>
      </c>
      <c r="M196" s="1" t="str">
        <f t="shared" ca="1" si="40"/>
        <v/>
      </c>
      <c r="N196" s="52"/>
      <c r="T196" s="1" t="str">
        <f t="shared" si="41"/>
        <v>10°TRANCE</v>
      </c>
      <c r="U196" s="1">
        <f t="shared" si="46"/>
        <v>3</v>
      </c>
      <c r="V196" s="1">
        <f t="shared" si="47"/>
        <v>10</v>
      </c>
      <c r="W196" s="1">
        <f t="shared" ca="1" si="51"/>
        <v>0</v>
      </c>
      <c r="X196" s="1">
        <f t="shared" ca="1" si="51"/>
        <v>0</v>
      </c>
      <c r="Y196" s="1">
        <f t="shared" ca="1" si="51"/>
        <v>2</v>
      </c>
      <c r="Z196" s="1" t="str">
        <f t="shared" ca="1" si="51"/>
        <v>win</v>
      </c>
      <c r="AA196" s="1">
        <f t="shared" ca="1" si="51"/>
        <v>0</v>
      </c>
      <c r="AB196" s="1">
        <f t="shared" ca="1" si="43"/>
        <v>66</v>
      </c>
      <c r="AC196" s="1">
        <f t="shared" ca="1" si="44"/>
        <v>66</v>
      </c>
      <c r="AD196" s="1">
        <f t="shared" si="48"/>
        <v>196</v>
      </c>
      <c r="AH196" s="53">
        <f t="shared" si="36"/>
        <v>184</v>
      </c>
      <c r="AI196" s="1">
        <f t="shared" ca="1" si="37"/>
        <v>13</v>
      </c>
    </row>
    <row r="197" spans="2:35" ht="15.75">
      <c r="B197" s="4">
        <f t="shared" si="42"/>
        <v>185</v>
      </c>
      <c r="C197" s="4">
        <f ca="1">INDIRECT(ADDRESS($AI197,V$11))</f>
        <v>0</v>
      </c>
      <c r="D197" s="47">
        <f ca="1">INDIRECT(ADDRESS($AI197,W$11))</f>
        <v>0</v>
      </c>
      <c r="E197" s="48">
        <f ca="1">INDIRECT(ADDRESS($AI197,X$11))</f>
        <v>0</v>
      </c>
      <c r="F197" s="49">
        <f ca="1">INDIRECT(ADDRESS($AI197,Y$11))</f>
        <v>0</v>
      </c>
      <c r="G197" s="50">
        <f t="shared" ca="1" si="38"/>
        <v>0</v>
      </c>
      <c r="H197" s="47">
        <f t="shared" ca="1" si="35"/>
        <v>0</v>
      </c>
      <c r="I197" s="47">
        <f t="shared" ca="1" si="35"/>
        <v>0</v>
      </c>
      <c r="K197" s="51" t="str">
        <f t="shared" ca="1" si="39"/>
        <v/>
      </c>
      <c r="L197" s="51">
        <f t="shared" ca="1" si="45"/>
        <v>0</v>
      </c>
      <c r="M197" s="1" t="str">
        <f t="shared" ca="1" si="40"/>
        <v/>
      </c>
      <c r="N197" s="52"/>
      <c r="T197" s="1" t="str">
        <f t="shared" si="41"/>
        <v>10°TRANCE</v>
      </c>
      <c r="U197" s="1">
        <f t="shared" si="46"/>
        <v>4</v>
      </c>
      <c r="V197" s="1">
        <f t="shared" si="47"/>
        <v>10</v>
      </c>
      <c r="W197" s="1">
        <f t="shared" ca="1" si="51"/>
        <v>0</v>
      </c>
      <c r="X197" s="1">
        <f t="shared" ca="1" si="51"/>
        <v>0</v>
      </c>
      <c r="Y197" s="1">
        <f t="shared" ca="1" si="51"/>
        <v>2</v>
      </c>
      <c r="Z197" s="1" t="str">
        <f t="shared" ca="1" si="51"/>
        <v>win</v>
      </c>
      <c r="AA197" s="1">
        <f t="shared" ca="1" si="51"/>
        <v>0</v>
      </c>
      <c r="AB197" s="1">
        <f t="shared" ca="1" si="43"/>
        <v>67</v>
      </c>
      <c r="AC197" s="1">
        <f t="shared" ca="1" si="44"/>
        <v>67</v>
      </c>
      <c r="AD197" s="1">
        <f t="shared" si="48"/>
        <v>197</v>
      </c>
      <c r="AH197" s="53">
        <f t="shared" si="36"/>
        <v>185</v>
      </c>
      <c r="AI197" s="1">
        <f t="shared" ca="1" si="37"/>
        <v>13</v>
      </c>
    </row>
    <row r="198" spans="2:35" ht="15.75">
      <c r="B198" s="4">
        <f t="shared" si="42"/>
        <v>186</v>
      </c>
      <c r="C198" s="4">
        <f ca="1">INDIRECT(ADDRESS($AI198,V$11))</f>
        <v>0</v>
      </c>
      <c r="D198" s="47">
        <f ca="1">INDIRECT(ADDRESS($AI198,W$11))</f>
        <v>0</v>
      </c>
      <c r="E198" s="48">
        <f ca="1">INDIRECT(ADDRESS($AI198,X$11))</f>
        <v>0</v>
      </c>
      <c r="F198" s="49">
        <f ca="1">INDIRECT(ADDRESS($AI198,Y$11))</f>
        <v>0</v>
      </c>
      <c r="G198" s="50">
        <f t="shared" ca="1" si="38"/>
        <v>0</v>
      </c>
      <c r="H198" s="47">
        <f t="shared" ca="1" si="35"/>
        <v>0</v>
      </c>
      <c r="I198" s="47">
        <f t="shared" ca="1" si="35"/>
        <v>0</v>
      </c>
      <c r="K198" s="51" t="str">
        <f t="shared" ca="1" si="39"/>
        <v/>
      </c>
      <c r="L198" s="51">
        <f t="shared" ca="1" si="45"/>
        <v>0</v>
      </c>
      <c r="M198" s="1" t="str">
        <f t="shared" ca="1" si="40"/>
        <v/>
      </c>
      <c r="N198" s="52"/>
      <c r="T198" s="1" t="str">
        <f t="shared" si="41"/>
        <v>10°TRANCE</v>
      </c>
      <c r="U198" s="1">
        <f t="shared" si="46"/>
        <v>5</v>
      </c>
      <c r="V198" s="1">
        <f t="shared" si="47"/>
        <v>10</v>
      </c>
      <c r="W198" s="1">
        <f t="shared" ca="1" si="51"/>
        <v>0</v>
      </c>
      <c r="X198" s="1">
        <f t="shared" ca="1" si="51"/>
        <v>0</v>
      </c>
      <c r="Y198" s="1">
        <f t="shared" ca="1" si="51"/>
        <v>2</v>
      </c>
      <c r="Z198" s="1" t="str">
        <f t="shared" ca="1" si="51"/>
        <v>win</v>
      </c>
      <c r="AA198" s="1">
        <f t="shared" ca="1" si="51"/>
        <v>0</v>
      </c>
      <c r="AB198" s="1">
        <f t="shared" ca="1" si="43"/>
        <v>68</v>
      </c>
      <c r="AC198" s="1">
        <f t="shared" ca="1" si="44"/>
        <v>68</v>
      </c>
      <c r="AD198" s="1">
        <f t="shared" si="48"/>
        <v>198</v>
      </c>
      <c r="AH198" s="53">
        <f t="shared" si="36"/>
        <v>186</v>
      </c>
      <c r="AI198" s="1">
        <f t="shared" ca="1" si="37"/>
        <v>13</v>
      </c>
    </row>
    <row r="199" spans="2:35" ht="15.75">
      <c r="B199" s="4">
        <f t="shared" si="42"/>
        <v>187</v>
      </c>
      <c r="C199" s="4">
        <f ca="1">INDIRECT(ADDRESS($AI199,V$11))</f>
        <v>0</v>
      </c>
      <c r="D199" s="47">
        <f ca="1">INDIRECT(ADDRESS($AI199,W$11))</f>
        <v>0</v>
      </c>
      <c r="E199" s="48">
        <f ca="1">INDIRECT(ADDRESS($AI199,X$11))</f>
        <v>0</v>
      </c>
      <c r="F199" s="49">
        <f ca="1">INDIRECT(ADDRESS($AI199,Y$11))</f>
        <v>0</v>
      </c>
      <c r="G199" s="50">
        <f t="shared" ca="1" si="38"/>
        <v>0</v>
      </c>
      <c r="H199" s="47">
        <f t="shared" ca="1" si="35"/>
        <v>0</v>
      </c>
      <c r="I199" s="47">
        <f t="shared" ca="1" si="35"/>
        <v>0</v>
      </c>
      <c r="K199" s="51" t="str">
        <f t="shared" ca="1" si="39"/>
        <v/>
      </c>
      <c r="L199" s="51">
        <f t="shared" ca="1" si="45"/>
        <v>0</v>
      </c>
      <c r="M199" s="1" t="str">
        <f t="shared" ca="1" si="40"/>
        <v/>
      </c>
      <c r="N199" s="52"/>
      <c r="T199" s="1" t="str">
        <f t="shared" si="41"/>
        <v>10°TRANCE</v>
      </c>
      <c r="U199" s="1">
        <f t="shared" si="46"/>
        <v>6</v>
      </c>
      <c r="V199" s="1">
        <f t="shared" si="47"/>
        <v>10</v>
      </c>
      <c r="W199" s="1">
        <f t="shared" ca="1" si="51"/>
        <v>0</v>
      </c>
      <c r="X199" s="1">
        <f t="shared" ca="1" si="51"/>
        <v>0</v>
      </c>
      <c r="Y199" s="1">
        <f t="shared" ca="1" si="51"/>
        <v>2</v>
      </c>
      <c r="Z199" s="1" t="str">
        <f t="shared" ca="1" si="51"/>
        <v>win</v>
      </c>
      <c r="AA199" s="1">
        <f t="shared" ca="1" si="51"/>
        <v>0</v>
      </c>
      <c r="AB199" s="1">
        <f t="shared" ca="1" si="43"/>
        <v>69</v>
      </c>
      <c r="AC199" s="1">
        <f t="shared" ca="1" si="44"/>
        <v>69</v>
      </c>
      <c r="AD199" s="1">
        <f t="shared" si="48"/>
        <v>199</v>
      </c>
      <c r="AH199" s="53">
        <f t="shared" si="36"/>
        <v>187</v>
      </c>
      <c r="AI199" s="1">
        <f t="shared" ca="1" si="37"/>
        <v>13</v>
      </c>
    </row>
    <row r="200" spans="2:35" ht="15.75">
      <c r="B200" s="4">
        <f t="shared" si="42"/>
        <v>188</v>
      </c>
      <c r="C200" s="4">
        <f ca="1">INDIRECT(ADDRESS($AI200,V$11))</f>
        <v>0</v>
      </c>
      <c r="D200" s="47">
        <f ca="1">INDIRECT(ADDRESS($AI200,W$11))</f>
        <v>0</v>
      </c>
      <c r="E200" s="48">
        <f ca="1">INDIRECT(ADDRESS($AI200,X$11))</f>
        <v>0</v>
      </c>
      <c r="F200" s="49">
        <f ca="1">INDIRECT(ADDRESS($AI200,Y$11))</f>
        <v>0</v>
      </c>
      <c r="G200" s="50">
        <f t="shared" ca="1" si="38"/>
        <v>0</v>
      </c>
      <c r="H200" s="47">
        <f t="shared" ca="1" si="35"/>
        <v>0</v>
      </c>
      <c r="I200" s="47">
        <f t="shared" ca="1" si="35"/>
        <v>0</v>
      </c>
      <c r="K200" s="51" t="str">
        <f t="shared" ca="1" si="39"/>
        <v/>
      </c>
      <c r="L200" s="51">
        <f t="shared" ca="1" si="45"/>
        <v>0</v>
      </c>
      <c r="M200" s="1" t="str">
        <f t="shared" ca="1" si="40"/>
        <v/>
      </c>
      <c r="N200" s="52"/>
      <c r="T200" s="1" t="str">
        <f t="shared" si="41"/>
        <v>10°TRANCE</v>
      </c>
      <c r="U200" s="1">
        <f t="shared" si="46"/>
        <v>7</v>
      </c>
      <c r="V200" s="1">
        <f t="shared" si="47"/>
        <v>10</v>
      </c>
      <c r="W200" s="1">
        <f t="shared" ca="1" si="51"/>
        <v>0</v>
      </c>
      <c r="X200" s="1">
        <f t="shared" ca="1" si="51"/>
        <v>0</v>
      </c>
      <c r="Y200" s="1">
        <f t="shared" ca="1" si="51"/>
        <v>2</v>
      </c>
      <c r="Z200" s="1" t="str">
        <f t="shared" ca="1" si="51"/>
        <v>loss</v>
      </c>
      <c r="AA200" s="1">
        <f t="shared" ca="1" si="51"/>
        <v>0</v>
      </c>
      <c r="AB200" s="1">
        <f t="shared" ca="1" si="43"/>
        <v>70</v>
      </c>
      <c r="AC200" s="1">
        <f t="shared" ca="1" si="44"/>
        <v>70</v>
      </c>
      <c r="AD200" s="1">
        <f t="shared" si="48"/>
        <v>200</v>
      </c>
      <c r="AH200" s="53">
        <f t="shared" si="36"/>
        <v>188</v>
      </c>
      <c r="AI200" s="1">
        <f t="shared" ca="1" si="37"/>
        <v>13</v>
      </c>
    </row>
    <row r="201" spans="2:35" ht="15.75">
      <c r="B201" s="4">
        <f t="shared" si="42"/>
        <v>189</v>
      </c>
      <c r="C201" s="4">
        <f ca="1">INDIRECT(ADDRESS($AI201,V$11))</f>
        <v>0</v>
      </c>
      <c r="D201" s="47">
        <f ca="1">INDIRECT(ADDRESS($AI201,W$11))</f>
        <v>0</v>
      </c>
      <c r="E201" s="48">
        <f ca="1">INDIRECT(ADDRESS($AI201,X$11))</f>
        <v>0</v>
      </c>
      <c r="F201" s="49">
        <f ca="1">INDIRECT(ADDRESS($AI201,Y$11))</f>
        <v>0</v>
      </c>
      <c r="G201" s="50">
        <f t="shared" ca="1" si="38"/>
        <v>0</v>
      </c>
      <c r="H201" s="47">
        <f t="shared" ca="1" si="35"/>
        <v>0</v>
      </c>
      <c r="I201" s="47">
        <f t="shared" ca="1" si="35"/>
        <v>0</v>
      </c>
      <c r="K201" s="51" t="str">
        <f t="shared" ca="1" si="39"/>
        <v/>
      </c>
      <c r="L201" s="51">
        <f t="shared" ca="1" si="45"/>
        <v>0</v>
      </c>
      <c r="M201" s="1" t="str">
        <f t="shared" ca="1" si="40"/>
        <v/>
      </c>
      <c r="N201" s="52"/>
      <c r="T201" s="1" t="str">
        <f t="shared" si="41"/>
        <v>10°TRANCE</v>
      </c>
      <c r="U201" s="1">
        <f t="shared" si="46"/>
        <v>8</v>
      </c>
      <c r="V201" s="1">
        <f t="shared" si="47"/>
        <v>10</v>
      </c>
      <c r="W201" s="1">
        <f t="shared" ca="1" si="51"/>
        <v>0</v>
      </c>
      <c r="X201" s="1">
        <f t="shared" ca="1" si="51"/>
        <v>0</v>
      </c>
      <c r="Y201" s="1">
        <f t="shared" ca="1" si="51"/>
        <v>0</v>
      </c>
      <c r="Z201" s="1">
        <f t="shared" ca="1" si="51"/>
        <v>0</v>
      </c>
      <c r="AA201" s="1">
        <f t="shared" ca="1" si="51"/>
        <v>0</v>
      </c>
      <c r="AB201" s="1">
        <f t="shared" ca="1" si="43"/>
        <v>70</v>
      </c>
      <c r="AC201" s="1" t="str">
        <f t="shared" ca="1" si="44"/>
        <v/>
      </c>
      <c r="AD201" s="1">
        <f t="shared" si="48"/>
        <v>201</v>
      </c>
      <c r="AH201" s="53">
        <f t="shared" si="36"/>
        <v>189</v>
      </c>
      <c r="AI201" s="1">
        <f t="shared" ca="1" si="37"/>
        <v>13</v>
      </c>
    </row>
    <row r="202" spans="2:35" ht="15.75">
      <c r="B202" s="4">
        <f t="shared" si="42"/>
        <v>190</v>
      </c>
      <c r="C202" s="4">
        <f ca="1">INDIRECT(ADDRESS($AI202,V$11))</f>
        <v>0</v>
      </c>
      <c r="D202" s="47">
        <f ca="1">INDIRECT(ADDRESS($AI202,W$11))</f>
        <v>0</v>
      </c>
      <c r="E202" s="48">
        <f ca="1">INDIRECT(ADDRESS($AI202,X$11))</f>
        <v>0</v>
      </c>
      <c r="F202" s="49">
        <f ca="1">INDIRECT(ADDRESS($AI202,Y$11))</f>
        <v>0</v>
      </c>
      <c r="G202" s="50">
        <f t="shared" ca="1" si="38"/>
        <v>0</v>
      </c>
      <c r="H202" s="47">
        <f t="shared" ca="1" si="35"/>
        <v>0</v>
      </c>
      <c r="I202" s="47">
        <f t="shared" ca="1" si="35"/>
        <v>0</v>
      </c>
      <c r="K202" s="51" t="str">
        <f t="shared" ca="1" si="39"/>
        <v/>
      </c>
      <c r="L202" s="51">
        <f t="shared" ca="1" si="45"/>
        <v>0</v>
      </c>
      <c r="M202" s="1" t="str">
        <f t="shared" ca="1" si="40"/>
        <v/>
      </c>
      <c r="N202" s="52"/>
      <c r="T202" s="1" t="str">
        <f t="shared" si="41"/>
        <v>10°TRANCE</v>
      </c>
      <c r="U202" s="1">
        <f t="shared" si="46"/>
        <v>9</v>
      </c>
      <c r="V202" s="1">
        <f t="shared" si="47"/>
        <v>10</v>
      </c>
      <c r="W202" s="1">
        <f t="shared" ca="1" si="51"/>
        <v>0</v>
      </c>
      <c r="X202" s="1">
        <f t="shared" ca="1" si="51"/>
        <v>0</v>
      </c>
      <c r="Y202" s="1">
        <f t="shared" ca="1" si="51"/>
        <v>0</v>
      </c>
      <c r="Z202" s="1">
        <f t="shared" ca="1" si="51"/>
        <v>0</v>
      </c>
      <c r="AA202" s="1">
        <f t="shared" ca="1" si="51"/>
        <v>0</v>
      </c>
      <c r="AB202" s="1">
        <f t="shared" ca="1" si="43"/>
        <v>70</v>
      </c>
      <c r="AC202" s="1" t="str">
        <f t="shared" ca="1" si="44"/>
        <v/>
      </c>
      <c r="AD202" s="1">
        <f t="shared" si="48"/>
        <v>202</v>
      </c>
      <c r="AH202" s="53">
        <f t="shared" si="36"/>
        <v>190</v>
      </c>
      <c r="AI202" s="1">
        <f t="shared" ca="1" si="37"/>
        <v>13</v>
      </c>
    </row>
    <row r="203" spans="2:35" ht="15.75">
      <c r="B203" s="4">
        <f t="shared" si="42"/>
        <v>191</v>
      </c>
      <c r="C203" s="4">
        <f ca="1">INDIRECT(ADDRESS($AI203,V$11))</f>
        <v>0</v>
      </c>
      <c r="D203" s="47">
        <f ca="1">INDIRECT(ADDRESS($AI203,W$11))</f>
        <v>0</v>
      </c>
      <c r="E203" s="48">
        <f ca="1">INDIRECT(ADDRESS($AI203,X$11))</f>
        <v>0</v>
      </c>
      <c r="F203" s="49">
        <f ca="1">INDIRECT(ADDRESS($AI203,Y$11))</f>
        <v>0</v>
      </c>
      <c r="G203" s="50">
        <f t="shared" ca="1" si="38"/>
        <v>0</v>
      </c>
      <c r="H203" s="47">
        <f t="shared" ca="1" si="35"/>
        <v>0</v>
      </c>
      <c r="I203" s="47">
        <f t="shared" ca="1" si="35"/>
        <v>0</v>
      </c>
      <c r="K203" s="51" t="str">
        <f t="shared" ca="1" si="39"/>
        <v/>
      </c>
      <c r="L203" s="51">
        <f t="shared" ca="1" si="45"/>
        <v>0</v>
      </c>
      <c r="M203" s="1" t="str">
        <f t="shared" ca="1" si="40"/>
        <v/>
      </c>
      <c r="N203" s="52"/>
      <c r="T203" s="1" t="str">
        <f t="shared" si="41"/>
        <v>10°TRANCE</v>
      </c>
      <c r="U203" s="1">
        <f t="shared" si="46"/>
        <v>10</v>
      </c>
      <c r="V203" s="1">
        <f t="shared" si="47"/>
        <v>10</v>
      </c>
      <c r="W203" s="1">
        <f t="shared" ca="1" si="51"/>
        <v>0</v>
      </c>
      <c r="X203" s="1">
        <f t="shared" ca="1" si="51"/>
        <v>0</v>
      </c>
      <c r="Y203" s="1">
        <f t="shared" ca="1" si="51"/>
        <v>0</v>
      </c>
      <c r="Z203" s="1">
        <f t="shared" ca="1" si="51"/>
        <v>0</v>
      </c>
      <c r="AA203" s="1">
        <f t="shared" ca="1" si="51"/>
        <v>0</v>
      </c>
      <c r="AB203" s="1">
        <f t="shared" ca="1" si="43"/>
        <v>70</v>
      </c>
      <c r="AC203" s="1" t="str">
        <f t="shared" ca="1" si="44"/>
        <v/>
      </c>
      <c r="AD203" s="1">
        <f t="shared" si="48"/>
        <v>203</v>
      </c>
      <c r="AH203" s="53">
        <f t="shared" si="36"/>
        <v>191</v>
      </c>
      <c r="AI203" s="1">
        <f t="shared" ca="1" si="37"/>
        <v>13</v>
      </c>
    </row>
    <row r="204" spans="2:35" ht="15.75">
      <c r="B204" s="4">
        <f t="shared" si="42"/>
        <v>192</v>
      </c>
      <c r="C204" s="4">
        <f ca="1">INDIRECT(ADDRESS($AI204,V$11))</f>
        <v>0</v>
      </c>
      <c r="D204" s="47">
        <f ca="1">INDIRECT(ADDRESS($AI204,W$11))</f>
        <v>0</v>
      </c>
      <c r="E204" s="48">
        <f ca="1">INDIRECT(ADDRESS($AI204,X$11))</f>
        <v>0</v>
      </c>
      <c r="F204" s="49">
        <f ca="1">INDIRECT(ADDRESS($AI204,Y$11))</f>
        <v>0</v>
      </c>
      <c r="G204" s="50">
        <f t="shared" ca="1" si="38"/>
        <v>0</v>
      </c>
      <c r="H204" s="47">
        <f t="shared" ca="1" si="35"/>
        <v>0</v>
      </c>
      <c r="I204" s="47">
        <f t="shared" ca="1" si="35"/>
        <v>0</v>
      </c>
      <c r="K204" s="51" t="str">
        <f t="shared" ca="1" si="39"/>
        <v/>
      </c>
      <c r="L204" s="51">
        <f t="shared" ca="1" si="45"/>
        <v>0</v>
      </c>
      <c r="M204" s="1" t="str">
        <f t="shared" ca="1" si="40"/>
        <v/>
      </c>
      <c r="N204" s="52"/>
      <c r="T204" s="1" t="str">
        <f t="shared" si="41"/>
        <v>10°TRANCE</v>
      </c>
      <c r="U204" s="1">
        <f t="shared" si="46"/>
        <v>11</v>
      </c>
      <c r="V204" s="1">
        <f t="shared" si="47"/>
        <v>10</v>
      </c>
      <c r="W204" s="1">
        <f t="shared" ca="1" si="51"/>
        <v>0</v>
      </c>
      <c r="X204" s="1">
        <f t="shared" ca="1" si="51"/>
        <v>0</v>
      </c>
      <c r="Y204" s="1">
        <f t="shared" ca="1" si="51"/>
        <v>0</v>
      </c>
      <c r="Z204" s="1">
        <f t="shared" ca="1" si="51"/>
        <v>0</v>
      </c>
      <c r="AA204" s="1">
        <f t="shared" ca="1" si="51"/>
        <v>0</v>
      </c>
      <c r="AB204" s="1">
        <f t="shared" ca="1" si="43"/>
        <v>70</v>
      </c>
      <c r="AC204" s="1" t="str">
        <f t="shared" ca="1" si="44"/>
        <v/>
      </c>
      <c r="AD204" s="1">
        <f t="shared" si="48"/>
        <v>204</v>
      </c>
      <c r="AH204" s="53">
        <f t="shared" si="36"/>
        <v>192</v>
      </c>
      <c r="AI204" s="1">
        <f t="shared" ca="1" si="37"/>
        <v>13</v>
      </c>
    </row>
    <row r="205" spans="2:35" ht="15.75">
      <c r="B205" s="4">
        <f t="shared" si="42"/>
        <v>193</v>
      </c>
      <c r="C205" s="4">
        <f ca="1">INDIRECT(ADDRESS($AI205,V$11))</f>
        <v>0</v>
      </c>
      <c r="D205" s="47">
        <f ca="1">INDIRECT(ADDRESS($AI205,W$11))</f>
        <v>0</v>
      </c>
      <c r="E205" s="48">
        <f ca="1">INDIRECT(ADDRESS($AI205,X$11))</f>
        <v>0</v>
      </c>
      <c r="F205" s="49">
        <f ca="1">INDIRECT(ADDRESS($AI205,Y$11))</f>
        <v>0</v>
      </c>
      <c r="G205" s="50">
        <f t="shared" ca="1" si="38"/>
        <v>0</v>
      </c>
      <c r="H205" s="47">
        <f t="shared" ref="H205:I212" ca="1" si="52">INDIRECT(ADDRESS($AI205,Z$11))</f>
        <v>0</v>
      </c>
      <c r="I205" s="47">
        <f t="shared" ca="1" si="52"/>
        <v>0</v>
      </c>
      <c r="K205" s="51" t="str">
        <f t="shared" ca="1" si="39"/>
        <v/>
      </c>
      <c r="L205" s="51">
        <f t="shared" ca="1" si="45"/>
        <v>0</v>
      </c>
      <c r="M205" s="1" t="str">
        <f t="shared" ca="1" si="40"/>
        <v/>
      </c>
      <c r="N205" s="52"/>
      <c r="T205" s="1" t="str">
        <f t="shared" si="41"/>
        <v>10°TRANCE</v>
      </c>
      <c r="U205" s="1">
        <f t="shared" si="46"/>
        <v>12</v>
      </c>
      <c r="V205" s="1">
        <f t="shared" si="47"/>
        <v>10</v>
      </c>
      <c r="W205" s="1">
        <f t="shared" ca="1" si="51"/>
        <v>0</v>
      </c>
      <c r="X205" s="1">
        <f t="shared" ca="1" si="51"/>
        <v>0</v>
      </c>
      <c r="Y205" s="1">
        <f t="shared" ca="1" si="51"/>
        <v>0</v>
      </c>
      <c r="Z205" s="1">
        <f t="shared" ca="1" si="51"/>
        <v>0</v>
      </c>
      <c r="AA205" s="1">
        <f t="shared" ca="1" si="51"/>
        <v>0</v>
      </c>
      <c r="AB205" s="1">
        <f t="shared" ca="1" si="43"/>
        <v>70</v>
      </c>
      <c r="AC205" s="1" t="str">
        <f t="shared" ca="1" si="44"/>
        <v/>
      </c>
      <c r="AD205" s="1">
        <f t="shared" si="48"/>
        <v>205</v>
      </c>
      <c r="AH205" s="53">
        <f t="shared" ref="AH205:AH212" si="53">B205</f>
        <v>193</v>
      </c>
      <c r="AI205" s="1">
        <f t="shared" ref="AI205:AI212" ca="1" si="54">IFERROR(VLOOKUP(B205,AC205:AD404,2,FALSE),ROW(U$13))</f>
        <v>13</v>
      </c>
    </row>
    <row r="206" spans="2:35" ht="15.75">
      <c r="B206" s="4">
        <f t="shared" si="42"/>
        <v>194</v>
      </c>
      <c r="C206" s="4">
        <f ca="1">INDIRECT(ADDRESS($AI206,V$11))</f>
        <v>0</v>
      </c>
      <c r="D206" s="47">
        <f ca="1">INDIRECT(ADDRESS($AI206,W$11))</f>
        <v>0</v>
      </c>
      <c r="E206" s="48">
        <f ca="1">INDIRECT(ADDRESS($AI206,X$11))</f>
        <v>0</v>
      </c>
      <c r="F206" s="49">
        <f ca="1">INDIRECT(ADDRESS($AI206,Y$11))</f>
        <v>0</v>
      </c>
      <c r="G206" s="50">
        <f t="shared" ref="G206:G212" ca="1" si="55">F206/(F206-1)</f>
        <v>0</v>
      </c>
      <c r="H206" s="47">
        <f t="shared" ca="1" si="52"/>
        <v>0</v>
      </c>
      <c r="I206" s="47">
        <f t="shared" ca="1" si="52"/>
        <v>0</v>
      </c>
      <c r="K206" s="51" t="str">
        <f t="shared" ref="K206:K212" ca="1" si="56">IFERROR(IF(H206="WIN",+(100/G206),-(100/F206)),"")</f>
        <v/>
      </c>
      <c r="L206" s="51">
        <f t="shared" ca="1" si="45"/>
        <v>0</v>
      </c>
      <c r="M206" s="1" t="str">
        <f t="shared" ref="M206:M212" ca="1" si="57">IF(C206&lt;&gt;C207,L206,"")</f>
        <v/>
      </c>
      <c r="N206" s="52"/>
      <c r="T206" s="1" t="str">
        <f t="shared" ref="T206:T213" si="58">CONCATENATE(V206,"°TRANCE")</f>
        <v>10°TRANCE</v>
      </c>
      <c r="U206" s="1">
        <f t="shared" si="46"/>
        <v>13</v>
      </c>
      <c r="V206" s="1">
        <f t="shared" si="47"/>
        <v>10</v>
      </c>
      <c r="W206" s="1">
        <f t="shared" ca="1" si="51"/>
        <v>0</v>
      </c>
      <c r="X206" s="1">
        <f t="shared" ca="1" si="51"/>
        <v>0</v>
      </c>
      <c r="Y206" s="1">
        <f t="shared" ca="1" si="51"/>
        <v>0</v>
      </c>
      <c r="Z206" s="1">
        <f t="shared" ca="1" si="51"/>
        <v>0</v>
      </c>
      <c r="AA206" s="1">
        <f t="shared" ca="1" si="51"/>
        <v>0</v>
      </c>
      <c r="AB206" s="1">
        <f t="shared" ca="1" si="43"/>
        <v>70</v>
      </c>
      <c r="AC206" s="1" t="str">
        <f t="shared" ca="1" si="44"/>
        <v/>
      </c>
      <c r="AD206" s="1">
        <f t="shared" si="48"/>
        <v>206</v>
      </c>
      <c r="AH206" s="53">
        <f t="shared" si="53"/>
        <v>194</v>
      </c>
      <c r="AI206" s="1">
        <f t="shared" ca="1" si="54"/>
        <v>13</v>
      </c>
    </row>
    <row r="207" spans="2:35" ht="15.75">
      <c r="B207" s="4">
        <f t="shared" ref="B207:B212" si="59">B206+1</f>
        <v>195</v>
      </c>
      <c r="C207" s="4">
        <f ca="1">INDIRECT(ADDRESS($AI207,V$11))</f>
        <v>0</v>
      </c>
      <c r="D207" s="47">
        <f ca="1">INDIRECT(ADDRESS($AI207,W$11))</f>
        <v>0</v>
      </c>
      <c r="E207" s="48">
        <f ca="1">INDIRECT(ADDRESS($AI207,X$11))</f>
        <v>0</v>
      </c>
      <c r="F207" s="49">
        <f ca="1">INDIRECT(ADDRESS($AI207,Y$11))</f>
        <v>0</v>
      </c>
      <c r="G207" s="50">
        <f t="shared" ca="1" si="55"/>
        <v>0</v>
      </c>
      <c r="H207" s="47">
        <f t="shared" ca="1" si="52"/>
        <v>0</v>
      </c>
      <c r="I207" s="47">
        <f t="shared" ca="1" si="52"/>
        <v>0</v>
      </c>
      <c r="K207" s="51" t="str">
        <f t="shared" ca="1" si="56"/>
        <v/>
      </c>
      <c r="L207" s="51">
        <f t="shared" ca="1" si="45"/>
        <v>0</v>
      </c>
      <c r="M207" s="1" t="str">
        <f t="shared" ca="1" si="57"/>
        <v/>
      </c>
      <c r="N207" s="52"/>
      <c r="T207" s="1" t="str">
        <f t="shared" si="58"/>
        <v>10°TRANCE</v>
      </c>
      <c r="U207" s="1">
        <f t="shared" si="46"/>
        <v>14</v>
      </c>
      <c r="V207" s="1">
        <f t="shared" si="47"/>
        <v>10</v>
      </c>
      <c r="W207" s="1">
        <f t="shared" ca="1" si="51"/>
        <v>0</v>
      </c>
      <c r="X207" s="1">
        <f t="shared" ca="1" si="51"/>
        <v>0</v>
      </c>
      <c r="Y207" s="1">
        <f t="shared" ca="1" si="51"/>
        <v>0</v>
      </c>
      <c r="Z207" s="1">
        <f t="shared" ca="1" si="51"/>
        <v>0</v>
      </c>
      <c r="AA207" s="1">
        <f t="shared" ca="1" si="51"/>
        <v>0</v>
      </c>
      <c r="AB207" s="1">
        <f t="shared" ref="AB207:AB213" ca="1" si="60">IF(Y207=0,AB206,AB206+1)</f>
        <v>70</v>
      </c>
      <c r="AC207" s="1" t="str">
        <f t="shared" ref="AC207:AC213" ca="1" si="61">IF(AB207&lt;&gt;AB206,AB207,"")</f>
        <v/>
      </c>
      <c r="AD207" s="1">
        <f t="shared" si="48"/>
        <v>207</v>
      </c>
      <c r="AH207" s="53">
        <f t="shared" si="53"/>
        <v>195</v>
      </c>
      <c r="AI207" s="1">
        <f t="shared" ca="1" si="54"/>
        <v>13</v>
      </c>
    </row>
    <row r="208" spans="2:35" ht="15.75">
      <c r="B208" s="4">
        <f t="shared" si="59"/>
        <v>196</v>
      </c>
      <c r="C208" s="4">
        <f ca="1">INDIRECT(ADDRESS($AI208,V$11))</f>
        <v>0</v>
      </c>
      <c r="D208" s="47">
        <f ca="1">INDIRECT(ADDRESS($AI208,W$11))</f>
        <v>0</v>
      </c>
      <c r="E208" s="48">
        <f ca="1">INDIRECT(ADDRESS($AI208,X$11))</f>
        <v>0</v>
      </c>
      <c r="F208" s="49">
        <f ca="1">INDIRECT(ADDRESS($AI208,Y$11))</f>
        <v>0</v>
      </c>
      <c r="G208" s="50">
        <f t="shared" ca="1" si="55"/>
        <v>0</v>
      </c>
      <c r="H208" s="47">
        <f t="shared" ca="1" si="52"/>
        <v>0</v>
      </c>
      <c r="I208" s="47">
        <f t="shared" ca="1" si="52"/>
        <v>0</v>
      </c>
      <c r="K208" s="51" t="str">
        <f t="shared" ca="1" si="56"/>
        <v/>
      </c>
      <c r="L208" s="51">
        <f t="shared" ref="L208:L212" ca="1" si="62">IFERROR(L207+K208,0)</f>
        <v>0</v>
      </c>
      <c r="M208" s="1" t="str">
        <f t="shared" ca="1" si="57"/>
        <v/>
      </c>
      <c r="N208" s="52"/>
      <c r="T208" s="1" t="str">
        <f t="shared" si="58"/>
        <v>10°TRANCE</v>
      </c>
      <c r="U208" s="1">
        <f t="shared" ref="U208:U213" si="63">IF(U207=20,1,U207+1)</f>
        <v>15</v>
      </c>
      <c r="V208" s="1">
        <f t="shared" ref="V208:V213" si="64">IF(U207=20,V207+1,V207)</f>
        <v>10</v>
      </c>
      <c r="W208" s="1">
        <f t="shared" ca="1" si="51"/>
        <v>0</v>
      </c>
      <c r="X208" s="1">
        <f t="shared" ca="1" si="51"/>
        <v>0</v>
      </c>
      <c r="Y208" s="1">
        <f t="shared" ca="1" si="51"/>
        <v>0</v>
      </c>
      <c r="Z208" s="1">
        <f t="shared" ca="1" si="51"/>
        <v>0</v>
      </c>
      <c r="AA208" s="1">
        <f t="shared" ca="1" si="51"/>
        <v>0</v>
      </c>
      <c r="AB208" s="1">
        <f t="shared" ca="1" si="60"/>
        <v>70</v>
      </c>
      <c r="AC208" s="1" t="str">
        <f t="shared" ca="1" si="61"/>
        <v/>
      </c>
      <c r="AD208" s="1">
        <f t="shared" ref="AD208:AD213" si="65">AD207+1</f>
        <v>208</v>
      </c>
      <c r="AH208" s="53">
        <f t="shared" si="53"/>
        <v>196</v>
      </c>
      <c r="AI208" s="1">
        <f t="shared" ca="1" si="54"/>
        <v>13</v>
      </c>
    </row>
    <row r="209" spans="2:35" ht="15.75">
      <c r="B209" s="4">
        <f t="shared" si="59"/>
        <v>197</v>
      </c>
      <c r="C209" s="4">
        <f ca="1">INDIRECT(ADDRESS($AI209,V$11))</f>
        <v>0</v>
      </c>
      <c r="D209" s="47">
        <f ca="1">INDIRECT(ADDRESS($AI209,W$11))</f>
        <v>0</v>
      </c>
      <c r="E209" s="48">
        <f ca="1">INDIRECT(ADDRESS($AI209,X$11))</f>
        <v>0</v>
      </c>
      <c r="F209" s="49">
        <f ca="1">INDIRECT(ADDRESS($AI209,Y$11))</f>
        <v>0</v>
      </c>
      <c r="G209" s="50">
        <f t="shared" ca="1" si="55"/>
        <v>0</v>
      </c>
      <c r="H209" s="47">
        <f t="shared" ca="1" si="52"/>
        <v>0</v>
      </c>
      <c r="I209" s="47">
        <f t="shared" ca="1" si="52"/>
        <v>0</v>
      </c>
      <c r="K209" s="51" t="str">
        <f t="shared" ca="1" si="56"/>
        <v/>
      </c>
      <c r="L209" s="51">
        <f t="shared" ca="1" si="62"/>
        <v>0</v>
      </c>
      <c r="M209" s="1" t="str">
        <f t="shared" ca="1" si="57"/>
        <v/>
      </c>
      <c r="N209" s="52"/>
      <c r="T209" s="1" t="str">
        <f t="shared" si="58"/>
        <v>10°TRANCE</v>
      </c>
      <c r="U209" s="1">
        <f t="shared" si="63"/>
        <v>16</v>
      </c>
      <c r="V209" s="1">
        <f t="shared" si="64"/>
        <v>10</v>
      </c>
      <c r="W209" s="1">
        <f t="shared" ca="1" si="51"/>
        <v>0</v>
      </c>
      <c r="X209" s="1">
        <f t="shared" ca="1" si="51"/>
        <v>0</v>
      </c>
      <c r="Y209" s="1">
        <f t="shared" ca="1" si="51"/>
        <v>0</v>
      </c>
      <c r="Z209" s="1">
        <f t="shared" ca="1" si="51"/>
        <v>0</v>
      </c>
      <c r="AA209" s="1">
        <f t="shared" ca="1" si="51"/>
        <v>0</v>
      </c>
      <c r="AB209" s="1">
        <f t="shared" ca="1" si="60"/>
        <v>70</v>
      </c>
      <c r="AC209" s="1" t="str">
        <f t="shared" ca="1" si="61"/>
        <v/>
      </c>
      <c r="AD209" s="1">
        <f t="shared" si="65"/>
        <v>209</v>
      </c>
      <c r="AH209" s="53">
        <f t="shared" si="53"/>
        <v>197</v>
      </c>
      <c r="AI209" s="1">
        <f t="shared" ca="1" si="54"/>
        <v>13</v>
      </c>
    </row>
    <row r="210" spans="2:35" ht="15.75">
      <c r="B210" s="4">
        <f t="shared" si="59"/>
        <v>198</v>
      </c>
      <c r="C210" s="4">
        <f ca="1">INDIRECT(ADDRESS($AI210,V$11))</f>
        <v>0</v>
      </c>
      <c r="D210" s="47">
        <f ca="1">INDIRECT(ADDRESS($AI210,W$11))</f>
        <v>0</v>
      </c>
      <c r="E210" s="48">
        <f ca="1">INDIRECT(ADDRESS($AI210,X$11))</f>
        <v>0</v>
      </c>
      <c r="F210" s="49">
        <f ca="1">INDIRECT(ADDRESS($AI210,Y$11))</f>
        <v>0</v>
      </c>
      <c r="G210" s="50">
        <f t="shared" ca="1" si="55"/>
        <v>0</v>
      </c>
      <c r="H210" s="47">
        <f t="shared" ca="1" si="52"/>
        <v>0</v>
      </c>
      <c r="I210" s="47">
        <f t="shared" ca="1" si="52"/>
        <v>0</v>
      </c>
      <c r="K210" s="51" t="str">
        <f t="shared" ca="1" si="56"/>
        <v/>
      </c>
      <c r="L210" s="51">
        <f t="shared" ca="1" si="62"/>
        <v>0</v>
      </c>
      <c r="M210" s="1" t="str">
        <f t="shared" ca="1" si="57"/>
        <v/>
      </c>
      <c r="N210" s="52"/>
      <c r="T210" s="1" t="str">
        <f t="shared" si="58"/>
        <v>10°TRANCE</v>
      </c>
      <c r="U210" s="1">
        <f t="shared" si="63"/>
        <v>17</v>
      </c>
      <c r="V210" s="1">
        <f t="shared" si="64"/>
        <v>10</v>
      </c>
      <c r="W210" s="1">
        <f t="shared" ca="1" si="51"/>
        <v>0</v>
      </c>
      <c r="X210" s="1">
        <f t="shared" ca="1" si="51"/>
        <v>0</v>
      </c>
      <c r="Y210" s="1">
        <f t="shared" ca="1" si="51"/>
        <v>0</v>
      </c>
      <c r="Z210" s="1">
        <f t="shared" ca="1" si="51"/>
        <v>0</v>
      </c>
      <c r="AA210" s="1">
        <f t="shared" ca="1" si="51"/>
        <v>0</v>
      </c>
      <c r="AB210" s="1">
        <f t="shared" ca="1" si="60"/>
        <v>70</v>
      </c>
      <c r="AC210" s="1" t="str">
        <f t="shared" ca="1" si="61"/>
        <v/>
      </c>
      <c r="AD210" s="1">
        <f t="shared" si="65"/>
        <v>210</v>
      </c>
      <c r="AH210" s="53">
        <f t="shared" si="53"/>
        <v>198</v>
      </c>
      <c r="AI210" s="1">
        <f t="shared" ca="1" si="54"/>
        <v>13</v>
      </c>
    </row>
    <row r="211" spans="2:35" ht="15.75">
      <c r="B211" s="4">
        <f t="shared" si="59"/>
        <v>199</v>
      </c>
      <c r="C211" s="4">
        <f ca="1">INDIRECT(ADDRESS($AI211,V$11))</f>
        <v>0</v>
      </c>
      <c r="D211" s="47">
        <f ca="1">INDIRECT(ADDRESS($AI211,W$11))</f>
        <v>0</v>
      </c>
      <c r="E211" s="48">
        <f ca="1">INDIRECT(ADDRESS($AI211,X$11))</f>
        <v>0</v>
      </c>
      <c r="F211" s="49">
        <f ca="1">INDIRECT(ADDRESS($AI211,Y$11))</f>
        <v>0</v>
      </c>
      <c r="G211" s="50">
        <f t="shared" ca="1" si="55"/>
        <v>0</v>
      </c>
      <c r="H211" s="47">
        <f t="shared" ca="1" si="52"/>
        <v>0</v>
      </c>
      <c r="I211" s="47">
        <f t="shared" ca="1" si="52"/>
        <v>0</v>
      </c>
      <c r="K211" s="51" t="str">
        <f t="shared" ca="1" si="56"/>
        <v/>
      </c>
      <c r="L211" s="51">
        <f t="shared" ca="1" si="62"/>
        <v>0</v>
      </c>
      <c r="M211" s="1" t="str">
        <f t="shared" ca="1" si="57"/>
        <v/>
      </c>
      <c r="N211" s="52"/>
      <c r="T211" s="1" t="str">
        <f t="shared" si="58"/>
        <v>10°TRANCE</v>
      </c>
      <c r="U211" s="1">
        <f t="shared" si="63"/>
        <v>18</v>
      </c>
      <c r="V211" s="1">
        <f t="shared" si="64"/>
        <v>10</v>
      </c>
      <c r="W211" s="1">
        <f t="shared" ca="1" si="51"/>
        <v>0</v>
      </c>
      <c r="X211" s="1">
        <f t="shared" ca="1" si="51"/>
        <v>0</v>
      </c>
      <c r="Y211" s="1">
        <f t="shared" ca="1" si="51"/>
        <v>0</v>
      </c>
      <c r="Z211" s="1">
        <f t="shared" ca="1" si="51"/>
        <v>0</v>
      </c>
      <c r="AA211" s="1">
        <f t="shared" ca="1" si="51"/>
        <v>0</v>
      </c>
      <c r="AB211" s="1">
        <f t="shared" ca="1" si="60"/>
        <v>70</v>
      </c>
      <c r="AC211" s="1" t="str">
        <f t="shared" ca="1" si="61"/>
        <v/>
      </c>
      <c r="AD211" s="1">
        <f t="shared" si="65"/>
        <v>211</v>
      </c>
      <c r="AH211" s="53">
        <f t="shared" si="53"/>
        <v>199</v>
      </c>
      <c r="AI211" s="1">
        <f t="shared" ca="1" si="54"/>
        <v>13</v>
      </c>
    </row>
    <row r="212" spans="2:35" ht="15.75">
      <c r="B212" s="4">
        <f t="shared" si="59"/>
        <v>200</v>
      </c>
      <c r="C212" s="4">
        <f ca="1">INDIRECT(ADDRESS($AI212,V$11))</f>
        <v>0</v>
      </c>
      <c r="D212" s="47">
        <f ca="1">INDIRECT(ADDRESS($AI212,W$11))</f>
        <v>0</v>
      </c>
      <c r="E212" s="48">
        <f ca="1">INDIRECT(ADDRESS($AI212,X$11))</f>
        <v>0</v>
      </c>
      <c r="F212" s="49">
        <f ca="1">INDIRECT(ADDRESS($AI212,Y$11))</f>
        <v>0</v>
      </c>
      <c r="G212" s="50">
        <f t="shared" ca="1" si="55"/>
        <v>0</v>
      </c>
      <c r="H212" s="47">
        <f t="shared" ca="1" si="52"/>
        <v>0</v>
      </c>
      <c r="I212" s="47">
        <f t="shared" ca="1" si="52"/>
        <v>0</v>
      </c>
      <c r="K212" s="51" t="str">
        <f t="shared" ca="1" si="56"/>
        <v/>
      </c>
      <c r="L212" s="51">
        <f t="shared" ca="1" si="62"/>
        <v>0</v>
      </c>
      <c r="M212" s="1" t="str">
        <f t="shared" ca="1" si="57"/>
        <v/>
      </c>
      <c r="N212" s="52"/>
      <c r="T212" s="1" t="str">
        <f t="shared" si="58"/>
        <v>10°TRANCE</v>
      </c>
      <c r="U212" s="1">
        <f t="shared" si="63"/>
        <v>19</v>
      </c>
      <c r="V212" s="1">
        <f t="shared" si="64"/>
        <v>10</v>
      </c>
      <c r="W212" s="1">
        <f t="shared" ca="1" si="51"/>
        <v>0</v>
      </c>
      <c r="X212" s="1">
        <f t="shared" ca="1" si="51"/>
        <v>0</v>
      </c>
      <c r="Y212" s="1">
        <f t="shared" ca="1" si="51"/>
        <v>0</v>
      </c>
      <c r="Z212" s="1">
        <f t="shared" ca="1" si="51"/>
        <v>0</v>
      </c>
      <c r="AA212" s="1">
        <f t="shared" ca="1" si="51"/>
        <v>0</v>
      </c>
      <c r="AB212" s="1">
        <f t="shared" ca="1" si="60"/>
        <v>70</v>
      </c>
      <c r="AC212" s="1" t="str">
        <f t="shared" ca="1" si="61"/>
        <v/>
      </c>
      <c r="AD212" s="1">
        <f t="shared" si="65"/>
        <v>212</v>
      </c>
      <c r="AH212" s="53">
        <f t="shared" si="53"/>
        <v>200</v>
      </c>
      <c r="AI212" s="1">
        <f t="shared" ca="1" si="54"/>
        <v>13</v>
      </c>
    </row>
    <row r="213" spans="2:35">
      <c r="T213" s="1" t="str">
        <f t="shared" si="58"/>
        <v>10°TRANCE</v>
      </c>
      <c r="U213" s="1">
        <f t="shared" si="63"/>
        <v>20</v>
      </c>
      <c r="V213" s="1">
        <f t="shared" si="64"/>
        <v>10</v>
      </c>
      <c r="W213" s="1">
        <f t="shared" ca="1" si="51"/>
        <v>0</v>
      </c>
      <c r="X213" s="1">
        <f t="shared" ca="1" si="51"/>
        <v>0</v>
      </c>
      <c r="Y213" s="1">
        <f t="shared" ca="1" si="51"/>
        <v>0</v>
      </c>
      <c r="Z213" s="1">
        <f t="shared" ca="1" si="51"/>
        <v>0</v>
      </c>
      <c r="AA213" s="1">
        <f t="shared" ca="1" si="51"/>
        <v>0</v>
      </c>
      <c r="AB213" s="1">
        <f t="shared" ca="1" si="60"/>
        <v>70</v>
      </c>
      <c r="AC213" s="1" t="str">
        <f t="shared" ca="1" si="61"/>
        <v/>
      </c>
      <c r="AD213" s="1">
        <f t="shared" si="65"/>
        <v>213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C28"/>
  <sheetViews>
    <sheetView workbookViewId="0">
      <selection activeCell="G9" sqref="G9"/>
    </sheetView>
  </sheetViews>
  <sheetFormatPr defaultRowHeight="15"/>
  <cols>
    <col min="3" max="3" width="17.7109375" customWidth="1"/>
    <col min="5" max="5" width="9.7109375" customWidth="1"/>
    <col min="7" max="8" width="10" customWidth="1"/>
    <col min="9" max="9" width="8.140625" customWidth="1"/>
    <col min="10" max="10" width="8.85546875" customWidth="1"/>
    <col min="11" max="11" width="8.7109375" customWidth="1"/>
    <col min="12" max="12" width="8.85546875" customWidth="1"/>
    <col min="13" max="13" width="9" customWidth="1"/>
    <col min="14" max="14" width="9.42578125" customWidth="1"/>
    <col min="15" max="15" width="9.28515625" customWidth="1"/>
  </cols>
  <sheetData>
    <row r="2" spans="1:55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 t="s">
        <v>10</v>
      </c>
      <c r="H2" s="11" t="s">
        <v>21</v>
      </c>
      <c r="I2" s="11" t="s">
        <v>11</v>
      </c>
      <c r="J2" s="74"/>
      <c r="K2" s="11" t="s">
        <v>12</v>
      </c>
      <c r="L2" s="11"/>
      <c r="M2" s="11" t="s">
        <v>13</v>
      </c>
      <c r="N2" s="11"/>
      <c r="O2" s="12"/>
      <c r="P2" s="11" t="s">
        <v>26</v>
      </c>
      <c r="Q2" s="11" t="s">
        <v>29</v>
      </c>
    </row>
    <row r="3" spans="1:55">
      <c r="B3" s="14" t="s">
        <v>0</v>
      </c>
      <c r="C3" s="13">
        <f>COUNTIF((E8:E27),"WIN")</f>
        <v>2</v>
      </c>
      <c r="D3" s="13">
        <f>COUNT(F8:F28)</f>
        <v>7</v>
      </c>
      <c r="E3" s="13">
        <f>D3</f>
        <v>7</v>
      </c>
      <c r="F3" s="13">
        <f>C3</f>
        <v>2</v>
      </c>
      <c r="G3" s="17">
        <v>10000</v>
      </c>
      <c r="H3" s="6">
        <f>G3+M28</f>
        <v>9850</v>
      </c>
      <c r="I3" s="6">
        <f>P3/20*D3</f>
        <v>0.70000000000000007</v>
      </c>
      <c r="J3" s="75"/>
      <c r="K3" s="6">
        <v>0</v>
      </c>
      <c r="L3" s="6"/>
      <c r="M3" s="22">
        <v>1</v>
      </c>
      <c r="N3" s="37">
        <f>G3/Q3</f>
        <v>50</v>
      </c>
      <c r="O3" s="19"/>
      <c r="P3" s="20">
        <v>2</v>
      </c>
      <c r="Q3" s="20">
        <v>200</v>
      </c>
    </row>
    <row r="4" spans="1:55">
      <c r="B4" s="15" t="s">
        <v>1</v>
      </c>
      <c r="C4" s="13">
        <f>COUNTIF((E8:E27),"LOSS")</f>
        <v>5</v>
      </c>
      <c r="D4" s="13"/>
      <c r="E4" s="13"/>
      <c r="F4" s="13">
        <f>C4</f>
        <v>5</v>
      </c>
      <c r="G4" s="11" t="s">
        <v>25</v>
      </c>
      <c r="H4" s="6">
        <f>H3-G3</f>
        <v>-150</v>
      </c>
      <c r="I4" s="6">
        <f>I3*N3</f>
        <v>35</v>
      </c>
      <c r="J4" s="6">
        <f>G3+I4</f>
        <v>10035</v>
      </c>
      <c r="K4" s="6"/>
      <c r="L4" s="6"/>
      <c r="M4" s="6"/>
      <c r="N4" s="6"/>
    </row>
    <row r="5" spans="1:55" ht="16.5" customHeight="1"/>
    <row r="7" spans="1:55" ht="60">
      <c r="B7" s="11" t="s">
        <v>2</v>
      </c>
      <c r="C7" s="11" t="s">
        <v>3</v>
      </c>
      <c r="D7" s="11" t="s">
        <v>4</v>
      </c>
      <c r="E7" s="11" t="s">
        <v>5</v>
      </c>
      <c r="F7" s="11" t="s">
        <v>7</v>
      </c>
      <c r="G7" s="11" t="s">
        <v>8</v>
      </c>
      <c r="H7" s="11" t="s">
        <v>9</v>
      </c>
      <c r="I7" s="11" t="s">
        <v>15</v>
      </c>
      <c r="J7" s="11" t="s">
        <v>16</v>
      </c>
      <c r="K7" s="11" t="s">
        <v>11</v>
      </c>
      <c r="L7" s="11" t="s">
        <v>18</v>
      </c>
      <c r="M7" s="11" t="s">
        <v>18</v>
      </c>
      <c r="N7" s="10"/>
      <c r="O7" s="10"/>
      <c r="T7" s="58" t="s">
        <v>121</v>
      </c>
      <c r="U7" s="58" t="s">
        <v>122</v>
      </c>
      <c r="V7" s="56"/>
      <c r="W7" s="56" t="s">
        <v>95</v>
      </c>
      <c r="X7" s="56" t="s">
        <v>96</v>
      </c>
      <c r="Y7" s="56" t="s">
        <v>97</v>
      </c>
      <c r="Z7" s="56" t="s">
        <v>98</v>
      </c>
      <c r="AA7" s="57" t="s">
        <v>99</v>
      </c>
      <c r="AB7" s="58" t="s">
        <v>100</v>
      </c>
      <c r="AC7" s="59" t="s">
        <v>101</v>
      </c>
      <c r="AD7" s="59" t="s">
        <v>102</v>
      </c>
      <c r="AE7" s="56" t="s">
        <v>13</v>
      </c>
      <c r="AF7" s="59" t="s">
        <v>103</v>
      </c>
      <c r="AG7" s="59" t="s">
        <v>104</v>
      </c>
      <c r="AH7" s="59" t="s">
        <v>105</v>
      </c>
      <c r="AI7" s="58" t="s">
        <v>106</v>
      </c>
      <c r="AJ7" s="59" t="s">
        <v>107</v>
      </c>
      <c r="AK7" s="59" t="s">
        <v>108</v>
      </c>
      <c r="AL7" s="56" t="s">
        <v>12</v>
      </c>
      <c r="AM7" s="59" t="s">
        <v>109</v>
      </c>
      <c r="AN7" s="59" t="s">
        <v>110</v>
      </c>
      <c r="AO7" s="59" t="s">
        <v>111</v>
      </c>
      <c r="AP7" s="59" t="s">
        <v>47</v>
      </c>
      <c r="AQ7" s="59" t="s">
        <v>112</v>
      </c>
      <c r="AR7" s="56" t="s">
        <v>113</v>
      </c>
      <c r="AS7" s="56" t="s">
        <v>9</v>
      </c>
      <c r="AT7" s="56" t="s">
        <v>15</v>
      </c>
      <c r="AU7" s="56" t="s">
        <v>114</v>
      </c>
      <c r="AV7" s="56" t="s">
        <v>11</v>
      </c>
      <c r="AW7" s="59" t="s">
        <v>115</v>
      </c>
      <c r="AX7" s="59" t="s">
        <v>116</v>
      </c>
      <c r="AY7" s="56" t="s">
        <v>18</v>
      </c>
      <c r="AZ7" s="59" t="s">
        <v>117</v>
      </c>
      <c r="BA7" s="59" t="s">
        <v>118</v>
      </c>
      <c r="BB7" s="58" t="s">
        <v>119</v>
      </c>
      <c r="BC7" s="58" t="s">
        <v>120</v>
      </c>
    </row>
    <row r="8" spans="1:55">
      <c r="B8" s="10">
        <v>1</v>
      </c>
      <c r="C8" s="34"/>
      <c r="D8" s="34"/>
      <c r="E8" s="35" t="s">
        <v>50</v>
      </c>
      <c r="F8" s="35">
        <v>2</v>
      </c>
      <c r="G8" s="25">
        <f>IF(F8="","",IF($K$3=0,1,($K$3+$I$3)/($M$3*(F8-1))))</f>
        <v>1</v>
      </c>
      <c r="H8" s="27">
        <f>IF(F8="","",G8*$N$3)</f>
        <v>50</v>
      </c>
      <c r="I8" s="27">
        <f>IF(E8="WIN",(F8*H8),-H8)</f>
        <v>100</v>
      </c>
      <c r="J8" s="27">
        <f>-H8</f>
        <v>-50</v>
      </c>
      <c r="K8" s="27">
        <f>IF(F8&lt;&gt;"",($I$3/$D$3),"")</f>
        <v>0.1</v>
      </c>
      <c r="L8" s="27">
        <f>IF(I8&lt;0,J8,(I8+J8))</f>
        <v>50</v>
      </c>
      <c r="M8" s="27">
        <f>IF(F8&lt;&gt;"",L8,"")</f>
        <v>50</v>
      </c>
      <c r="N8" s="6"/>
      <c r="O8" s="6"/>
      <c r="S8" s="1">
        <v>1</v>
      </c>
      <c r="T8" s="73">
        <f>E3</f>
        <v>7</v>
      </c>
      <c r="U8" s="72">
        <f>AVERAGE(F8:F27)</f>
        <v>2</v>
      </c>
      <c r="V8" s="72"/>
      <c r="W8" s="72">
        <f>U8</f>
        <v>2</v>
      </c>
      <c r="X8" s="60">
        <f>ROUND((1/W8)*D3,0)+1</f>
        <v>5</v>
      </c>
      <c r="Y8" s="72">
        <f>T8-X8</f>
        <v>2</v>
      </c>
      <c r="Z8" s="60">
        <f>X8+Y8</f>
        <v>7</v>
      </c>
      <c r="AA8" s="61">
        <f>IFERROR(X8/Z8,"")</f>
        <v>0.7142857142857143</v>
      </c>
      <c r="AB8" s="61">
        <f>IFERROR(1/W8,"")</f>
        <v>0.5</v>
      </c>
      <c r="AC8" s="62">
        <f>G3</f>
        <v>10000</v>
      </c>
      <c r="AD8" s="62">
        <f>H3</f>
        <v>9850</v>
      </c>
      <c r="AE8" s="63">
        <v>0.1</v>
      </c>
      <c r="AF8" s="62">
        <f>2/20*Z8</f>
        <v>0.70000000000000007</v>
      </c>
      <c r="AG8" s="62">
        <f>IF(S8=1,AF8,AG7+AF8)</f>
        <v>0.70000000000000007</v>
      </c>
      <c r="AH8" s="64">
        <f>Q3</f>
        <v>200</v>
      </c>
      <c r="AI8" s="62">
        <f t="shared" ref="AI8" si="0">AC8/AH8</f>
        <v>50</v>
      </c>
      <c r="AJ8" s="62">
        <f t="shared" ref="AJ8" si="1">AG8*AI8</f>
        <v>35</v>
      </c>
      <c r="AK8" s="62">
        <f t="shared" ref="AK8" si="2">AC8+AJ8</f>
        <v>10035</v>
      </c>
      <c r="AL8" s="62">
        <f>IF(S8=1,0,AO7)</f>
        <v>0</v>
      </c>
      <c r="AM8" s="62">
        <f t="shared" ref="AM8" si="3">IF(AD8&gt;AK8,"VINTO",AY8-AQ8-AL8)</f>
        <v>115</v>
      </c>
      <c r="AN8" s="62">
        <f t="shared" ref="AN8" si="4">AM8</f>
        <v>115</v>
      </c>
      <c r="AO8" s="62">
        <f t="shared" ref="AO8" si="5">IFERROR(-AN8,"")</f>
        <v>-115</v>
      </c>
      <c r="AP8" s="65" t="str">
        <f t="shared" ref="AP8" si="6">IF(AM8="VINTO","VINTO","")</f>
        <v/>
      </c>
      <c r="AQ8" s="66">
        <f t="shared" ref="AQ8" si="7">AF8*AI8</f>
        <v>35</v>
      </c>
      <c r="AR8" s="67">
        <f>IF(AL8=0,1,(AL8+AF8)/(AE8*(W8-1)))</f>
        <v>1</v>
      </c>
      <c r="AS8" s="67">
        <f>IF(AR8&lt;=0,AI8,AR8*AI8)</f>
        <v>50</v>
      </c>
      <c r="AT8" s="67">
        <f>(W8*AS8)</f>
        <v>100</v>
      </c>
      <c r="AU8" s="67">
        <f t="shared" ref="AU8" si="8">-AS8</f>
        <v>-50</v>
      </c>
      <c r="AV8" s="68">
        <f>IFERROR(AF8/Z8,0)</f>
        <v>0.1</v>
      </c>
      <c r="AW8" s="67">
        <f>(AT8+AU8)*X8</f>
        <v>250</v>
      </c>
      <c r="AX8" s="67">
        <f>AU8*Y8</f>
        <v>-100</v>
      </c>
      <c r="AY8" s="69">
        <f t="shared" ref="AY8" si="9">SUM(AW8:AX8)</f>
        <v>150</v>
      </c>
      <c r="AZ8" s="70">
        <f t="shared" ref="AZ8" si="10">AD8-AC8</f>
        <v>-150</v>
      </c>
      <c r="BA8" s="38">
        <f>AS8*Z8</f>
        <v>350</v>
      </c>
      <c r="BB8" s="38">
        <f t="shared" ref="BB8" si="11">IF(AP8="VINTO",ROUND(AD8-AC8,2),IF(OR(BA9="",BA9=0),ROUND(AD8-AC8,2),""))</f>
        <v>-150</v>
      </c>
      <c r="BC8" s="71">
        <f>IFERROR(IF(AY8="","",AY8/BA8),"")</f>
        <v>0.42857142857142855</v>
      </c>
    </row>
    <row r="9" spans="1:55">
      <c r="B9" s="10">
        <v>2</v>
      </c>
      <c r="C9" s="34"/>
      <c r="D9" s="34"/>
      <c r="E9" s="35" t="s">
        <v>50</v>
      </c>
      <c r="F9" s="35">
        <v>2</v>
      </c>
      <c r="G9" s="25">
        <f t="shared" ref="G9:G27" si="12">IF(F9="","",IF($K$3=0,1,($K$3+$I$3)/($M$3*(F9-1))))</f>
        <v>1</v>
      </c>
      <c r="H9" s="27">
        <f t="shared" ref="H9:H27" si="13">IF(F9="","",G9*$N$3)</f>
        <v>50</v>
      </c>
      <c r="I9" s="27">
        <f t="shared" ref="I9:I27" si="14">IF(E9="WIN",(F9*H9),-H9)</f>
        <v>100</v>
      </c>
      <c r="J9" s="27">
        <f t="shared" ref="J9:J27" si="15">-H9</f>
        <v>-50</v>
      </c>
      <c r="K9" s="27">
        <f t="shared" ref="K9:K27" si="16">IF(F9&lt;&gt;"",($I$3/$D$3),"")</f>
        <v>0.1</v>
      </c>
      <c r="L9" s="27">
        <f t="shared" ref="L9:L27" si="17">IF(I9&lt;0,J9,(I9+J9))</f>
        <v>50</v>
      </c>
      <c r="M9" s="27">
        <f t="shared" ref="M9:M27" si="18">IF(F9&lt;&gt;"",L9,"")</f>
        <v>50</v>
      </c>
      <c r="N9" s="6"/>
      <c r="O9" s="6"/>
    </row>
    <row r="10" spans="1:55">
      <c r="B10" s="10">
        <v>3</v>
      </c>
      <c r="C10" s="34"/>
      <c r="D10" s="34"/>
      <c r="E10" s="35" t="s">
        <v>51</v>
      </c>
      <c r="F10" s="35">
        <v>2</v>
      </c>
      <c r="G10" s="25">
        <f t="shared" si="12"/>
        <v>1</v>
      </c>
      <c r="H10" s="27">
        <f t="shared" si="13"/>
        <v>50</v>
      </c>
      <c r="I10" s="27">
        <f t="shared" si="14"/>
        <v>-50</v>
      </c>
      <c r="J10" s="27">
        <f t="shared" si="15"/>
        <v>-50</v>
      </c>
      <c r="K10" s="27">
        <f t="shared" si="16"/>
        <v>0.1</v>
      </c>
      <c r="L10" s="27">
        <f t="shared" si="17"/>
        <v>-50</v>
      </c>
      <c r="M10" s="27">
        <f t="shared" si="18"/>
        <v>-50</v>
      </c>
      <c r="N10" s="6"/>
      <c r="O10" s="6"/>
    </row>
    <row r="11" spans="1:55">
      <c r="B11" s="10">
        <v>4</v>
      </c>
      <c r="C11" s="34"/>
      <c r="D11" s="34"/>
      <c r="E11" s="35" t="s">
        <v>51</v>
      </c>
      <c r="F11" s="35">
        <v>2</v>
      </c>
      <c r="G11" s="25">
        <f t="shared" si="12"/>
        <v>1</v>
      </c>
      <c r="H11" s="27">
        <f t="shared" si="13"/>
        <v>50</v>
      </c>
      <c r="I11" s="27">
        <f t="shared" si="14"/>
        <v>-50</v>
      </c>
      <c r="J11" s="27">
        <f t="shared" si="15"/>
        <v>-50</v>
      </c>
      <c r="K11" s="27">
        <f t="shared" si="16"/>
        <v>0.1</v>
      </c>
      <c r="L11" s="27">
        <f t="shared" si="17"/>
        <v>-50</v>
      </c>
      <c r="M11" s="27">
        <f t="shared" si="18"/>
        <v>-50</v>
      </c>
      <c r="N11" s="6"/>
      <c r="O11" s="6"/>
    </row>
    <row r="12" spans="1:55">
      <c r="B12" s="10">
        <v>5</v>
      </c>
      <c r="C12" s="34"/>
      <c r="D12" s="34"/>
      <c r="E12" s="35" t="s">
        <v>51</v>
      </c>
      <c r="F12" s="35">
        <v>2</v>
      </c>
      <c r="G12" s="25">
        <f t="shared" si="12"/>
        <v>1</v>
      </c>
      <c r="H12" s="27">
        <f t="shared" si="13"/>
        <v>50</v>
      </c>
      <c r="I12" s="27">
        <f t="shared" si="14"/>
        <v>-50</v>
      </c>
      <c r="J12" s="27">
        <f t="shared" si="15"/>
        <v>-50</v>
      </c>
      <c r="K12" s="27">
        <f t="shared" si="16"/>
        <v>0.1</v>
      </c>
      <c r="L12" s="27">
        <f t="shared" si="17"/>
        <v>-50</v>
      </c>
      <c r="M12" s="27">
        <f t="shared" si="18"/>
        <v>-50</v>
      </c>
      <c r="N12" s="6"/>
      <c r="O12" s="6"/>
    </row>
    <row r="13" spans="1:55">
      <c r="B13" s="10">
        <v>6</v>
      </c>
      <c r="C13" s="34"/>
      <c r="D13" s="34"/>
      <c r="E13" s="35" t="s">
        <v>51</v>
      </c>
      <c r="F13" s="35">
        <v>2</v>
      </c>
      <c r="G13" s="25">
        <f t="shared" si="12"/>
        <v>1</v>
      </c>
      <c r="H13" s="27">
        <f t="shared" si="13"/>
        <v>50</v>
      </c>
      <c r="I13" s="27">
        <f t="shared" si="14"/>
        <v>-50</v>
      </c>
      <c r="J13" s="27">
        <f t="shared" si="15"/>
        <v>-50</v>
      </c>
      <c r="K13" s="27">
        <f t="shared" si="16"/>
        <v>0.1</v>
      </c>
      <c r="L13" s="27">
        <f t="shared" si="17"/>
        <v>-50</v>
      </c>
      <c r="M13" s="27">
        <f t="shared" si="18"/>
        <v>-50</v>
      </c>
      <c r="N13" s="6"/>
      <c r="O13" s="6"/>
    </row>
    <row r="14" spans="1:55">
      <c r="B14" s="10">
        <v>7</v>
      </c>
      <c r="C14" s="34"/>
      <c r="D14" s="34"/>
      <c r="E14" s="35" t="s">
        <v>51</v>
      </c>
      <c r="F14" s="35">
        <v>2</v>
      </c>
      <c r="G14" s="25">
        <f t="shared" si="12"/>
        <v>1</v>
      </c>
      <c r="H14" s="27">
        <f t="shared" si="13"/>
        <v>50</v>
      </c>
      <c r="I14" s="27">
        <f t="shared" si="14"/>
        <v>-50</v>
      </c>
      <c r="J14" s="27">
        <f t="shared" si="15"/>
        <v>-50</v>
      </c>
      <c r="K14" s="27">
        <f t="shared" si="16"/>
        <v>0.1</v>
      </c>
      <c r="L14" s="27">
        <f t="shared" si="17"/>
        <v>-50</v>
      </c>
      <c r="M14" s="27">
        <f t="shared" si="18"/>
        <v>-50</v>
      </c>
      <c r="N14" s="6"/>
      <c r="O14" s="6"/>
    </row>
    <row r="15" spans="1:55">
      <c r="B15" s="10">
        <v>8</v>
      </c>
      <c r="C15" s="34"/>
      <c r="D15" s="34"/>
      <c r="E15" s="35"/>
      <c r="F15" s="35"/>
      <c r="G15" s="25" t="str">
        <f t="shared" si="12"/>
        <v/>
      </c>
      <c r="H15" s="27" t="str">
        <f t="shared" si="13"/>
        <v/>
      </c>
      <c r="I15" s="27" t="e">
        <f t="shared" si="14"/>
        <v>#VALUE!</v>
      </c>
      <c r="J15" s="27" t="e">
        <f t="shared" si="15"/>
        <v>#VALUE!</v>
      </c>
      <c r="K15" s="27" t="str">
        <f t="shared" si="16"/>
        <v/>
      </c>
      <c r="L15" s="27" t="e">
        <f t="shared" si="17"/>
        <v>#VALUE!</v>
      </c>
      <c r="M15" s="27" t="str">
        <f t="shared" si="18"/>
        <v/>
      </c>
      <c r="N15" s="6"/>
      <c r="O15" s="6"/>
    </row>
    <row r="16" spans="1:55">
      <c r="B16" s="10">
        <v>9</v>
      </c>
      <c r="C16" s="34"/>
      <c r="D16" s="34"/>
      <c r="E16" s="35"/>
      <c r="F16" s="35"/>
      <c r="G16" s="25" t="str">
        <f t="shared" si="12"/>
        <v/>
      </c>
      <c r="H16" s="27" t="str">
        <f t="shared" si="13"/>
        <v/>
      </c>
      <c r="I16" s="27" t="e">
        <f t="shared" si="14"/>
        <v>#VALUE!</v>
      </c>
      <c r="J16" s="27" t="e">
        <f t="shared" si="15"/>
        <v>#VALUE!</v>
      </c>
      <c r="K16" s="27" t="str">
        <f t="shared" si="16"/>
        <v/>
      </c>
      <c r="L16" s="27" t="e">
        <f t="shared" si="17"/>
        <v>#VALUE!</v>
      </c>
      <c r="M16" s="27" t="str">
        <f t="shared" si="18"/>
        <v/>
      </c>
      <c r="N16" s="6"/>
      <c r="O16" s="6"/>
    </row>
    <row r="17" spans="2:15">
      <c r="B17" s="10">
        <v>10</v>
      </c>
      <c r="C17" s="34"/>
      <c r="D17" s="34"/>
      <c r="E17" s="35"/>
      <c r="F17" s="35"/>
      <c r="G17" s="25" t="str">
        <f t="shared" si="12"/>
        <v/>
      </c>
      <c r="H17" s="27" t="str">
        <f t="shared" si="13"/>
        <v/>
      </c>
      <c r="I17" s="27" t="e">
        <f t="shared" si="14"/>
        <v>#VALUE!</v>
      </c>
      <c r="J17" s="27" t="e">
        <f t="shared" si="15"/>
        <v>#VALUE!</v>
      </c>
      <c r="K17" s="27" t="str">
        <f t="shared" si="16"/>
        <v/>
      </c>
      <c r="L17" s="27" t="e">
        <f t="shared" si="17"/>
        <v>#VALUE!</v>
      </c>
      <c r="M17" s="27" t="str">
        <f t="shared" si="18"/>
        <v/>
      </c>
      <c r="N17" s="6"/>
      <c r="O17" s="6"/>
    </row>
    <row r="18" spans="2:15">
      <c r="B18" s="10">
        <v>11</v>
      </c>
      <c r="C18" s="16"/>
      <c r="D18" s="34"/>
      <c r="E18" s="17"/>
      <c r="F18" s="17"/>
      <c r="G18" s="25" t="str">
        <f t="shared" si="12"/>
        <v/>
      </c>
      <c r="H18" s="27" t="str">
        <f t="shared" si="13"/>
        <v/>
      </c>
      <c r="I18" s="27" t="e">
        <f t="shared" si="14"/>
        <v>#VALUE!</v>
      </c>
      <c r="J18" s="27" t="e">
        <f t="shared" si="15"/>
        <v>#VALUE!</v>
      </c>
      <c r="K18" s="27" t="str">
        <f t="shared" si="16"/>
        <v/>
      </c>
      <c r="L18" s="27" t="e">
        <f t="shared" si="17"/>
        <v>#VALUE!</v>
      </c>
      <c r="M18" s="27" t="str">
        <f t="shared" si="18"/>
        <v/>
      </c>
      <c r="N18" s="6"/>
      <c r="O18" s="6"/>
    </row>
    <row r="19" spans="2:15">
      <c r="B19" s="10">
        <v>12</v>
      </c>
      <c r="C19" s="16"/>
      <c r="D19" s="34"/>
      <c r="E19" s="17"/>
      <c r="F19" s="17"/>
      <c r="G19" s="25" t="str">
        <f t="shared" si="12"/>
        <v/>
      </c>
      <c r="H19" s="27" t="str">
        <f t="shared" si="13"/>
        <v/>
      </c>
      <c r="I19" s="27" t="e">
        <f t="shared" si="14"/>
        <v>#VALUE!</v>
      </c>
      <c r="J19" s="27" t="e">
        <f t="shared" si="15"/>
        <v>#VALUE!</v>
      </c>
      <c r="K19" s="27" t="str">
        <f t="shared" si="16"/>
        <v/>
      </c>
      <c r="L19" s="27" t="e">
        <f t="shared" si="17"/>
        <v>#VALUE!</v>
      </c>
      <c r="M19" s="27" t="str">
        <f t="shared" si="18"/>
        <v/>
      </c>
      <c r="N19" s="6"/>
      <c r="O19" s="6"/>
    </row>
    <row r="20" spans="2:15">
      <c r="B20" s="10">
        <v>13</v>
      </c>
      <c r="C20" s="16"/>
      <c r="D20" s="34"/>
      <c r="E20" s="17"/>
      <c r="F20" s="17"/>
      <c r="G20" s="25" t="str">
        <f t="shared" si="12"/>
        <v/>
      </c>
      <c r="H20" s="27" t="str">
        <f t="shared" si="13"/>
        <v/>
      </c>
      <c r="I20" s="27" t="e">
        <f t="shared" si="14"/>
        <v>#VALUE!</v>
      </c>
      <c r="J20" s="27" t="e">
        <f t="shared" si="15"/>
        <v>#VALUE!</v>
      </c>
      <c r="K20" s="27" t="str">
        <f t="shared" si="16"/>
        <v/>
      </c>
      <c r="L20" s="27" t="e">
        <f t="shared" si="17"/>
        <v>#VALUE!</v>
      </c>
      <c r="M20" s="27" t="str">
        <f t="shared" si="18"/>
        <v/>
      </c>
      <c r="N20" s="6"/>
      <c r="O20" s="6"/>
    </row>
    <row r="21" spans="2:15">
      <c r="B21" s="10">
        <v>14</v>
      </c>
      <c r="C21" s="16"/>
      <c r="D21" s="34"/>
      <c r="E21" s="17"/>
      <c r="F21" s="17"/>
      <c r="G21" s="25" t="str">
        <f t="shared" si="12"/>
        <v/>
      </c>
      <c r="H21" s="27" t="str">
        <f t="shared" si="13"/>
        <v/>
      </c>
      <c r="I21" s="27" t="e">
        <f t="shared" si="14"/>
        <v>#VALUE!</v>
      </c>
      <c r="J21" s="27" t="e">
        <f t="shared" si="15"/>
        <v>#VALUE!</v>
      </c>
      <c r="K21" s="27" t="str">
        <f t="shared" si="16"/>
        <v/>
      </c>
      <c r="L21" s="27" t="e">
        <f t="shared" si="17"/>
        <v>#VALUE!</v>
      </c>
      <c r="M21" s="27" t="str">
        <f t="shared" si="18"/>
        <v/>
      </c>
      <c r="N21" s="6"/>
      <c r="O21" s="6"/>
    </row>
    <row r="22" spans="2:15">
      <c r="B22" s="10">
        <v>15</v>
      </c>
      <c r="C22" s="16"/>
      <c r="D22" s="34"/>
      <c r="E22" s="17"/>
      <c r="F22" s="17"/>
      <c r="G22" s="25" t="str">
        <f t="shared" si="12"/>
        <v/>
      </c>
      <c r="H22" s="27" t="str">
        <f t="shared" si="13"/>
        <v/>
      </c>
      <c r="I22" s="27" t="e">
        <f t="shared" si="14"/>
        <v>#VALUE!</v>
      </c>
      <c r="J22" s="27" t="e">
        <f t="shared" si="15"/>
        <v>#VALUE!</v>
      </c>
      <c r="K22" s="27" t="str">
        <f t="shared" si="16"/>
        <v/>
      </c>
      <c r="L22" s="27" t="e">
        <f t="shared" si="17"/>
        <v>#VALUE!</v>
      </c>
      <c r="M22" s="27" t="str">
        <f t="shared" si="18"/>
        <v/>
      </c>
      <c r="N22" s="6"/>
      <c r="O22" s="6"/>
    </row>
    <row r="23" spans="2:15">
      <c r="B23" s="10">
        <v>16</v>
      </c>
      <c r="C23" s="16"/>
      <c r="D23" s="34"/>
      <c r="E23" s="17"/>
      <c r="F23" s="17"/>
      <c r="G23" s="25" t="str">
        <f t="shared" si="12"/>
        <v/>
      </c>
      <c r="H23" s="27" t="str">
        <f t="shared" si="13"/>
        <v/>
      </c>
      <c r="I23" s="27" t="e">
        <f t="shared" si="14"/>
        <v>#VALUE!</v>
      </c>
      <c r="J23" s="27" t="e">
        <f t="shared" si="15"/>
        <v>#VALUE!</v>
      </c>
      <c r="K23" s="27" t="str">
        <f t="shared" si="16"/>
        <v/>
      </c>
      <c r="L23" s="27" t="e">
        <f t="shared" si="17"/>
        <v>#VALUE!</v>
      </c>
      <c r="M23" s="27" t="str">
        <f t="shared" si="18"/>
        <v/>
      </c>
      <c r="N23" s="6"/>
      <c r="O23" s="6"/>
    </row>
    <row r="24" spans="2:15">
      <c r="B24" s="10">
        <v>17</v>
      </c>
      <c r="C24" s="16"/>
      <c r="D24" s="16"/>
      <c r="E24" s="17"/>
      <c r="F24" s="17"/>
      <c r="G24" s="25" t="str">
        <f t="shared" si="12"/>
        <v/>
      </c>
      <c r="H24" s="27" t="str">
        <f t="shared" si="13"/>
        <v/>
      </c>
      <c r="I24" s="27" t="e">
        <f t="shared" si="14"/>
        <v>#VALUE!</v>
      </c>
      <c r="J24" s="27" t="e">
        <f t="shared" si="15"/>
        <v>#VALUE!</v>
      </c>
      <c r="K24" s="27" t="str">
        <f t="shared" si="16"/>
        <v/>
      </c>
      <c r="L24" s="27" t="e">
        <f t="shared" si="17"/>
        <v>#VALUE!</v>
      </c>
      <c r="M24" s="27" t="str">
        <f t="shared" si="18"/>
        <v/>
      </c>
      <c r="N24" s="6"/>
      <c r="O24" s="6"/>
    </row>
    <row r="25" spans="2:15">
      <c r="B25" s="10">
        <v>18</v>
      </c>
      <c r="C25" s="16"/>
      <c r="D25" s="16"/>
      <c r="E25" s="17"/>
      <c r="F25" s="17"/>
      <c r="G25" s="25" t="str">
        <f t="shared" si="12"/>
        <v/>
      </c>
      <c r="H25" s="27" t="str">
        <f t="shared" si="13"/>
        <v/>
      </c>
      <c r="I25" s="27" t="e">
        <f t="shared" si="14"/>
        <v>#VALUE!</v>
      </c>
      <c r="J25" s="27" t="e">
        <f t="shared" si="15"/>
        <v>#VALUE!</v>
      </c>
      <c r="K25" s="27" t="str">
        <f t="shared" si="16"/>
        <v/>
      </c>
      <c r="L25" s="27" t="e">
        <f t="shared" si="17"/>
        <v>#VALUE!</v>
      </c>
      <c r="M25" s="27" t="str">
        <f t="shared" si="18"/>
        <v/>
      </c>
      <c r="N25" s="6"/>
      <c r="O25" s="6"/>
    </row>
    <row r="26" spans="2:15">
      <c r="B26" s="10">
        <v>19</v>
      </c>
      <c r="C26" s="16"/>
      <c r="D26" s="16"/>
      <c r="E26" s="17"/>
      <c r="F26" s="17"/>
      <c r="G26" s="25" t="str">
        <f t="shared" si="12"/>
        <v/>
      </c>
      <c r="H26" s="27" t="str">
        <f t="shared" si="13"/>
        <v/>
      </c>
      <c r="I26" s="27" t="e">
        <f t="shared" si="14"/>
        <v>#VALUE!</v>
      </c>
      <c r="J26" s="27" t="e">
        <f t="shared" si="15"/>
        <v>#VALUE!</v>
      </c>
      <c r="K26" s="27" t="str">
        <f t="shared" si="16"/>
        <v/>
      </c>
      <c r="L26" s="27" t="e">
        <f t="shared" si="17"/>
        <v>#VALUE!</v>
      </c>
      <c r="M26" s="27" t="str">
        <f t="shared" si="18"/>
        <v/>
      </c>
      <c r="N26" s="6"/>
      <c r="O26" s="6"/>
    </row>
    <row r="27" spans="2:15">
      <c r="B27" s="10">
        <v>20</v>
      </c>
      <c r="C27" s="16"/>
      <c r="D27" s="16"/>
      <c r="E27" s="17"/>
      <c r="F27" s="17"/>
      <c r="G27" s="25" t="str">
        <f t="shared" si="12"/>
        <v/>
      </c>
      <c r="H27" s="27" t="str">
        <f t="shared" si="13"/>
        <v/>
      </c>
      <c r="I27" s="27" t="e">
        <f t="shared" si="14"/>
        <v>#VALUE!</v>
      </c>
      <c r="J27" s="27" t="e">
        <f t="shared" si="15"/>
        <v>#VALUE!</v>
      </c>
      <c r="K27" s="27" t="str">
        <f t="shared" si="16"/>
        <v/>
      </c>
      <c r="L27" s="27" t="e">
        <f t="shared" si="17"/>
        <v>#VALUE!</v>
      </c>
      <c r="M27" s="27" t="str">
        <f t="shared" si="18"/>
        <v/>
      </c>
      <c r="N27" s="6"/>
      <c r="O27" s="6"/>
    </row>
    <row r="28" spans="2:15">
      <c r="B28" s="13"/>
      <c r="C28" s="13" t="s">
        <v>47</v>
      </c>
      <c r="D28" s="33" t="str">
        <f>IF(N28="VINTO","VINTO","")</f>
        <v/>
      </c>
      <c r="E28" s="13"/>
      <c r="F28" s="13"/>
      <c r="G28" s="26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-150</v>
      </c>
      <c r="N28" s="6">
        <f>IF(H3&gt;J4,"VINTO",M28-L28)</f>
        <v>-185</v>
      </c>
      <c r="O28" s="6">
        <f>-(N28)</f>
        <v>185</v>
      </c>
    </row>
  </sheetData>
  <conditionalFormatting sqref="M8:M28">
    <cfRule type="cellIs" dxfId="218" priority="14" operator="lessThan">
      <formula>0</formula>
    </cfRule>
    <cfRule type="cellIs" dxfId="217" priority="15" operator="greaterThan">
      <formula>0</formula>
    </cfRule>
  </conditionalFormatting>
  <conditionalFormatting sqref="E8:E27 F8:F13">
    <cfRule type="cellIs" dxfId="216" priority="12" operator="equal">
      <formula>"LOSS"</formula>
    </cfRule>
    <cfRule type="cellIs" dxfId="215" priority="13" operator="equal">
      <formula>"WIN"</formula>
    </cfRule>
  </conditionalFormatting>
  <conditionalFormatting sqref="H4">
    <cfRule type="cellIs" dxfId="214" priority="10" operator="greaterThan">
      <formula>0</formula>
    </cfRule>
    <cfRule type="cellIs" dxfId="213" priority="11" operator="lessThan">
      <formula>0</formula>
    </cfRule>
  </conditionalFormatting>
  <conditionalFormatting sqref="AY8:AZ8">
    <cfRule type="cellIs" dxfId="212" priority="1" operator="lessThan">
      <formula>0</formula>
    </cfRule>
    <cfRule type="cellIs" dxfId="211" priority="2" operator="greaterThan">
      <formula>0</formula>
    </cfRule>
  </conditionalFormatting>
  <conditionalFormatting sqref="T8:BC8">
    <cfRule type="expression" dxfId="210" priority="1">
      <formula>$AA8=1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K207"/>
  <sheetViews>
    <sheetView tabSelected="1" workbookViewId="0">
      <selection activeCell="BP5" sqref="BP5"/>
    </sheetView>
  </sheetViews>
  <sheetFormatPr defaultRowHeight="15"/>
  <cols>
    <col min="3" max="3" width="17.7109375" customWidth="1"/>
    <col min="5" max="5" width="9.7109375" customWidth="1"/>
    <col min="6" max="6" width="8.42578125" customWidth="1"/>
    <col min="7" max="7" width="9" customWidth="1"/>
    <col min="8" max="8" width="11" customWidth="1"/>
    <col min="9" max="9" width="9.7109375" customWidth="1"/>
    <col min="10" max="11" width="9.85546875" customWidth="1"/>
    <col min="12" max="12" width="9.140625" customWidth="1"/>
    <col min="13" max="13" width="10.85546875" customWidth="1"/>
    <col min="14" max="14" width="8.85546875" customWidth="1"/>
    <col min="15" max="15" width="14.42578125" customWidth="1"/>
    <col min="16" max="16" width="15" customWidth="1"/>
    <col min="18" max="18" width="11.140625" customWidth="1"/>
    <col min="20" max="20" width="14.28515625" customWidth="1"/>
    <col min="30" max="30" width="10.7109375" customWidth="1"/>
    <col min="40" max="41" width="10.5703125" customWidth="1"/>
    <col min="42" max="42" width="10.7109375" customWidth="1"/>
    <col min="43" max="43" width="14.42578125" customWidth="1"/>
    <col min="47" max="47" width="10.42578125" customWidth="1"/>
    <col min="50" max="50" width="10.28515625" customWidth="1"/>
    <col min="51" max="51" width="10.5703125" customWidth="1"/>
    <col min="52" max="52" width="9.85546875" customWidth="1"/>
    <col min="53" max="53" width="13.85546875" customWidth="1"/>
    <col min="54" max="55" width="13.140625" customWidth="1"/>
    <col min="56" max="56" width="10.5703125" customWidth="1"/>
    <col min="58" max="58" width="20.85546875" customWidth="1"/>
    <col min="59" max="59" width="13.28515625" customWidth="1"/>
    <col min="60" max="60" width="16.140625" customWidth="1"/>
    <col min="61" max="61" width="22.7109375" customWidth="1"/>
  </cols>
  <sheetData>
    <row r="1" spans="1:63">
      <c r="BF1" s="3" t="s">
        <v>157</v>
      </c>
    </row>
    <row r="2" spans="1:63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21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10"/>
      <c r="P2" s="4" t="s">
        <v>134</v>
      </c>
      <c r="T2" s="3" t="s">
        <v>158</v>
      </c>
    </row>
    <row r="3" spans="1:63">
      <c r="B3" s="14" t="s">
        <v>0</v>
      </c>
      <c r="C3" s="13">
        <f>COUNTIF((E8:E27),"WIN")</f>
        <v>2</v>
      </c>
      <c r="D3" s="13">
        <f>COUNT(F8:F28)</f>
        <v>7</v>
      </c>
      <c r="E3" s="13">
        <f>D3+'1°TRANCE'!D3</f>
        <v>14</v>
      </c>
      <c r="F3" s="13">
        <f>C3+'1°TRANCE'!F3</f>
        <v>4</v>
      </c>
      <c r="G3" s="10">
        <f>'1°TRANCE'!G3</f>
        <v>10000</v>
      </c>
      <c r="H3" s="6">
        <f>'1°TRANCE'!H3+'2°TRANCE'!M28</f>
        <v>9605.7142857142862</v>
      </c>
      <c r="I3" s="10">
        <f>2/20*D3</f>
        <v>0.70000000000000007</v>
      </c>
      <c r="J3" s="10">
        <f>'1°TRANCE'!I3+'2°TRANCE'!I3</f>
        <v>1.4000000000000001</v>
      </c>
      <c r="K3" s="6">
        <f>'1°TRANCE'!O28</f>
        <v>185</v>
      </c>
      <c r="L3" s="10"/>
      <c r="M3" s="20">
        <v>7</v>
      </c>
      <c r="N3" s="10">
        <f>G3/'1°TRANCE'!Q3</f>
        <v>50</v>
      </c>
      <c r="P3" s="2">
        <f>ROUND(AVERAGE(BF6:BI6),2)</f>
        <v>8.65</v>
      </c>
      <c r="BF3" s="1" t="s">
        <v>141</v>
      </c>
      <c r="BG3" s="44"/>
      <c r="BH3" s="1" t="s">
        <v>137</v>
      </c>
      <c r="BI3" s="1" t="s">
        <v>139</v>
      </c>
    </row>
    <row r="4" spans="1:63">
      <c r="B4" s="15" t="s">
        <v>1</v>
      </c>
      <c r="C4" s="13">
        <f>COUNTIF((E8:E27),"LOSS")</f>
        <v>5</v>
      </c>
      <c r="D4" s="13"/>
      <c r="E4" s="13"/>
      <c r="F4" s="13">
        <f>C4+'1°TRANCE'!F4</f>
        <v>10</v>
      </c>
      <c r="G4" s="10"/>
      <c r="H4" s="6">
        <f>H3-'1°TRANCE'!G3</f>
        <v>-394.28571428571377</v>
      </c>
      <c r="I4" s="10">
        <f>J3*N3</f>
        <v>70</v>
      </c>
      <c r="J4" s="10">
        <f>G3+I4</f>
        <v>10070</v>
      </c>
      <c r="K4" s="10">
        <f>K3/N3</f>
        <v>3.7</v>
      </c>
      <c r="L4" s="10"/>
      <c r="M4" s="11" t="s">
        <v>25</v>
      </c>
      <c r="N4" s="10"/>
      <c r="T4" s="44" t="s">
        <v>146</v>
      </c>
      <c r="U4" s="1">
        <f>'1°TRANCE'!Q3</f>
        <v>200</v>
      </c>
      <c r="BF4" s="77">
        <v>0.3</v>
      </c>
      <c r="BH4" s="77">
        <v>0.25</v>
      </c>
      <c r="BI4" s="77">
        <v>0.6</v>
      </c>
    </row>
    <row r="5" spans="1:63" ht="15.75" customHeight="1">
      <c r="T5" s="44" t="s">
        <v>155</v>
      </c>
      <c r="U5" s="54">
        <f>'1°TRANCE'!H8</f>
        <v>50</v>
      </c>
      <c r="AL5" s="38"/>
      <c r="AM5" s="38"/>
      <c r="BF5" s="1" t="s">
        <v>125</v>
      </c>
      <c r="BG5" s="1" t="s">
        <v>125</v>
      </c>
      <c r="BH5" s="1" t="s">
        <v>125</v>
      </c>
      <c r="BI5" s="1" t="s">
        <v>125</v>
      </c>
      <c r="BK5" s="85"/>
    </row>
    <row r="6" spans="1:63">
      <c r="T6" s="78"/>
      <c r="BF6" s="52">
        <f>MAX(BF8:BF207)</f>
        <v>14.59999999999995</v>
      </c>
      <c r="BG6" s="52">
        <f>MAX(BG8:BG207)</f>
        <v>1.9999999999999853</v>
      </c>
      <c r="BH6" s="52">
        <f>AVERAGE(MAX(BH8:BH207),MIN(BH8:BH207))</f>
        <v>10.399999999999991</v>
      </c>
      <c r="BI6" s="52">
        <f>MAX(BI8:BI207)</f>
        <v>7.5999999999999748</v>
      </c>
    </row>
    <row r="7" spans="1:63" ht="60">
      <c r="B7" s="11" t="s">
        <v>2</v>
      </c>
      <c r="C7" s="11" t="s">
        <v>3</v>
      </c>
      <c r="D7" s="11" t="s">
        <v>4</v>
      </c>
      <c r="E7" s="11" t="s">
        <v>5</v>
      </c>
      <c r="F7" s="11" t="s">
        <v>7</v>
      </c>
      <c r="G7" s="11" t="s">
        <v>8</v>
      </c>
      <c r="H7" s="11" t="s">
        <v>9</v>
      </c>
      <c r="I7" s="11" t="s">
        <v>15</v>
      </c>
      <c r="J7" s="11" t="s">
        <v>16</v>
      </c>
      <c r="K7" s="11" t="s">
        <v>11</v>
      </c>
      <c r="L7" s="11" t="s">
        <v>18</v>
      </c>
      <c r="M7" s="11" t="s">
        <v>18</v>
      </c>
      <c r="N7" s="10"/>
      <c r="O7" s="10"/>
      <c r="P7" s="87" t="s">
        <v>144</v>
      </c>
      <c r="Q7" s="86"/>
      <c r="T7" s="58" t="s">
        <v>159</v>
      </c>
      <c r="U7" s="58" t="s">
        <v>123</v>
      </c>
      <c r="V7" s="58" t="s">
        <v>156</v>
      </c>
      <c r="W7" s="56" t="s">
        <v>96</v>
      </c>
      <c r="X7" s="56" t="s">
        <v>97</v>
      </c>
      <c r="Y7" s="56" t="s">
        <v>98</v>
      </c>
      <c r="Z7" s="57" t="s">
        <v>99</v>
      </c>
      <c r="AA7" s="58" t="s">
        <v>100</v>
      </c>
      <c r="AB7" s="59" t="s">
        <v>101</v>
      </c>
      <c r="AC7" s="59" t="s">
        <v>102</v>
      </c>
      <c r="AD7" s="58" t="s">
        <v>136</v>
      </c>
      <c r="AE7" s="56" t="s">
        <v>13</v>
      </c>
      <c r="AF7" s="59" t="s">
        <v>103</v>
      </c>
      <c r="AG7" s="59" t="s">
        <v>104</v>
      </c>
      <c r="AH7" s="59" t="s">
        <v>105</v>
      </c>
      <c r="AI7" s="58" t="s">
        <v>106</v>
      </c>
      <c r="AJ7" s="59" t="s">
        <v>107</v>
      </c>
      <c r="AK7" s="59" t="s">
        <v>108</v>
      </c>
      <c r="AL7" s="56" t="s">
        <v>12</v>
      </c>
      <c r="AM7" s="57" t="s">
        <v>124</v>
      </c>
      <c r="AN7" s="58" t="s">
        <v>160</v>
      </c>
      <c r="AO7" s="58" t="s">
        <v>161</v>
      </c>
      <c r="AP7" s="58" t="s">
        <v>162</v>
      </c>
      <c r="AQ7" s="58" t="s">
        <v>163</v>
      </c>
      <c r="AR7" s="59" t="s">
        <v>112</v>
      </c>
      <c r="AS7" s="58" t="s">
        <v>127</v>
      </c>
      <c r="AT7" s="58" t="s">
        <v>128</v>
      </c>
      <c r="AU7" s="58" t="s">
        <v>129</v>
      </c>
      <c r="AV7" s="58" t="s">
        <v>130</v>
      </c>
      <c r="AW7" s="59" t="s">
        <v>11</v>
      </c>
      <c r="AX7" s="58" t="s">
        <v>131</v>
      </c>
      <c r="AY7" s="58" t="s">
        <v>132</v>
      </c>
      <c r="AZ7" s="59" t="s">
        <v>18</v>
      </c>
      <c r="BA7" s="58" t="s">
        <v>145</v>
      </c>
      <c r="BB7" s="58" t="s">
        <v>142</v>
      </c>
      <c r="BC7" s="58" t="s">
        <v>135</v>
      </c>
      <c r="BD7" s="58" t="s">
        <v>140</v>
      </c>
      <c r="BF7" s="58" t="s">
        <v>143</v>
      </c>
      <c r="BG7" s="58" t="s">
        <v>126</v>
      </c>
      <c r="BH7" s="58" t="s">
        <v>133</v>
      </c>
      <c r="BI7" s="58" t="s">
        <v>138</v>
      </c>
    </row>
    <row r="8" spans="1:63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1.6285714285714286</v>
      </c>
      <c r="H8" s="27">
        <f>IF(F8="","",G8*$N$3)</f>
        <v>81.428571428571431</v>
      </c>
      <c r="I8" s="27">
        <f>IF(E8="WIN",(F8*H8),-H8)</f>
        <v>162.85714285714286</v>
      </c>
      <c r="J8" s="27">
        <f>-H8</f>
        <v>-81.428571428571431</v>
      </c>
      <c r="K8" s="27">
        <f>IF(F8&lt;&gt;"",($I$3/$D$3),"")</f>
        <v>0.1</v>
      </c>
      <c r="L8" s="27">
        <f>IF(I8&lt;0,J8,(I8+J8))</f>
        <v>81.428571428571431</v>
      </c>
      <c r="M8" s="27">
        <f>IF(F8&lt;&gt;"",L8,"")</f>
        <v>81.428571428571431</v>
      </c>
      <c r="N8" s="6"/>
      <c r="O8" s="6"/>
      <c r="P8" s="54">
        <f>P3</f>
        <v>8.65</v>
      </c>
      <c r="S8" s="1"/>
      <c r="T8" s="78">
        <f>D3</f>
        <v>7</v>
      </c>
      <c r="U8" s="79">
        <f>U5</f>
        <v>50</v>
      </c>
      <c r="V8" s="79">
        <f>AVERAGE(F8:F27)</f>
        <v>2</v>
      </c>
      <c r="W8" s="80">
        <f>ROUND((1/V8)*T8,0)+1</f>
        <v>5</v>
      </c>
      <c r="X8" s="78">
        <f>T8-W8</f>
        <v>2</v>
      </c>
      <c r="Y8" s="80">
        <f>W8+X8</f>
        <v>7</v>
      </c>
      <c r="Z8" s="81">
        <f>IFERROR(W8/Y8,"")</f>
        <v>0.7142857142857143</v>
      </c>
      <c r="AA8" s="81">
        <f>IFERROR(1/V8,"")</f>
        <v>0.5</v>
      </c>
      <c r="AB8" s="79">
        <f>G3</f>
        <v>10000</v>
      </c>
      <c r="AC8" s="79">
        <f>H3</f>
        <v>9605.7142857142862</v>
      </c>
      <c r="AD8" s="79">
        <f>AB8-AC8</f>
        <v>394.28571428571377</v>
      </c>
      <c r="AE8" s="82">
        <v>20</v>
      </c>
      <c r="AF8" s="79">
        <f>2/20*Y8</f>
        <v>0.70000000000000007</v>
      </c>
      <c r="AG8" s="79">
        <f>J3</f>
        <v>1.4000000000000001</v>
      </c>
      <c r="AH8" s="83">
        <f>U4</f>
        <v>200</v>
      </c>
      <c r="AI8" s="62">
        <f t="shared" ref="AI8" si="0">AB8/AH8</f>
        <v>50</v>
      </c>
      <c r="AJ8" s="62">
        <f>AG8*AI8</f>
        <v>70</v>
      </c>
      <c r="AK8" s="62">
        <f t="shared" ref="AK8" si="1">AB8+AJ8</f>
        <v>10070</v>
      </c>
      <c r="AL8" s="62">
        <f>K3</f>
        <v>185</v>
      </c>
      <c r="AM8" s="62">
        <f>AL8/AI8</f>
        <v>3.7</v>
      </c>
      <c r="AN8" s="62">
        <f t="shared" ref="AN8" si="2">IF(AC8&gt;AK8,"VINTO",AZ8-AR8-AL8)</f>
        <v>-37</v>
      </c>
      <c r="AO8" s="62">
        <f t="shared" ref="AO8" si="3">AN8</f>
        <v>-37</v>
      </c>
      <c r="AP8" s="62">
        <f t="shared" ref="AP8" si="4">IFERROR(-AO8,"")</f>
        <v>37</v>
      </c>
      <c r="AQ8" s="65" t="str">
        <f>IF(AC8+AZ8&gt;AK8,"VINTO","")</f>
        <v/>
      </c>
      <c r="AR8" s="66">
        <f t="shared" ref="AR8" si="5">AF8*AI8</f>
        <v>35</v>
      </c>
      <c r="AS8" s="67">
        <f>IF(AM8=0,1,(1+(AM8+AF8)/(AE8*(V8-1))))</f>
        <v>1.22</v>
      </c>
      <c r="AT8" s="67">
        <f>IF(AS8&lt;=0,AI8,AS8*AI8)</f>
        <v>61</v>
      </c>
      <c r="AU8" s="67">
        <f>(V8*AT8)</f>
        <v>122</v>
      </c>
      <c r="AV8" s="67">
        <f t="shared" ref="AV8" si="6">-AT8</f>
        <v>-61</v>
      </c>
      <c r="AW8" s="76">
        <f>IFERROR(AF8/Y8,0)</f>
        <v>0.1</v>
      </c>
      <c r="AX8" s="67">
        <f>(AU8+AV8)*W8</f>
        <v>305</v>
      </c>
      <c r="AY8" s="67">
        <f>AV8*X8</f>
        <v>-122</v>
      </c>
      <c r="AZ8" s="69">
        <f t="shared" ref="AZ8" si="7">SUM(AX8:AY8)</f>
        <v>183</v>
      </c>
      <c r="BA8" s="70">
        <f>AC8-AB8+AZ8</f>
        <v>-211.28571428571377</v>
      </c>
      <c r="BB8" s="51">
        <f>AT8*Y8</f>
        <v>427</v>
      </c>
      <c r="BC8" s="55">
        <f>IFERROR(BB8/AC8,0)</f>
        <v>4.4452706722189171E-2</v>
      </c>
      <c r="BD8" s="55">
        <f>IFERROR(AZ8/AD8,0)</f>
        <v>0.46413043478260929</v>
      </c>
      <c r="BF8" s="52" t="str">
        <f>IF(((AT8-U8)/U8)&gt;=BF$4,AE8,"")</f>
        <v/>
      </c>
      <c r="BG8" s="52" t="str">
        <f>IF(AQ8="","",AE8)</f>
        <v/>
      </c>
      <c r="BH8" s="52">
        <f>IF(BC8&lt;=BH$4,AE8,"")</f>
        <v>20</v>
      </c>
      <c r="BI8" s="52" t="str">
        <f>IF(BD8&gt;=BI$4,AE8,"")</f>
        <v/>
      </c>
    </row>
    <row r="9" spans="1:63">
      <c r="B9" s="10">
        <v>2</v>
      </c>
      <c r="C9" s="34"/>
      <c r="D9" s="34"/>
      <c r="E9" s="35" t="s">
        <v>50</v>
      </c>
      <c r="F9" s="35">
        <v>2</v>
      </c>
      <c r="G9" s="6">
        <f t="shared" ref="G9:G27" si="8">IF($K$4=0,1,(1+($K$4+$I$3)/($M$3*(F9-1))))</f>
        <v>1.6285714285714286</v>
      </c>
      <c r="H9" s="27">
        <f t="shared" ref="H9:H27" si="9">IF(F9="","",G9*$N$3)</f>
        <v>81.428571428571431</v>
      </c>
      <c r="I9" s="27">
        <f t="shared" ref="I9:I27" si="10">IF(E9="WIN",(F9*H9),-H9)</f>
        <v>162.85714285714286</v>
      </c>
      <c r="J9" s="27">
        <f t="shared" ref="J9:J27" si="11">-H9</f>
        <v>-81.428571428571431</v>
      </c>
      <c r="K9" s="27">
        <f t="shared" ref="K9:K27" si="12">IF(F9&lt;&gt;"",($I$3/$D$3),"")</f>
        <v>0.1</v>
      </c>
      <c r="L9" s="27">
        <f t="shared" ref="L9:L27" si="13">IF(I9&lt;0,J9,(I9+J9))</f>
        <v>81.428571428571431</v>
      </c>
      <c r="M9" s="27">
        <f t="shared" ref="M9:M27" si="14">IF(F9&lt;&gt;"",L9,"")</f>
        <v>81.428571428571431</v>
      </c>
      <c r="N9" s="6"/>
      <c r="O9" s="6"/>
      <c r="P9" s="1">
        <f>P8</f>
        <v>8.65</v>
      </c>
      <c r="S9" s="4"/>
      <c r="T9" s="78">
        <f>T8</f>
        <v>7</v>
      </c>
      <c r="U9" s="79">
        <f>U8</f>
        <v>50</v>
      </c>
      <c r="V9" s="79">
        <f>V8</f>
        <v>2</v>
      </c>
      <c r="W9" s="80">
        <f>ROUND((1/V9)*T9,0)+1</f>
        <v>5</v>
      </c>
      <c r="X9" s="78">
        <f t="shared" ref="X9:AC9" si="15">X8</f>
        <v>2</v>
      </c>
      <c r="Y9" s="80">
        <f t="shared" si="15"/>
        <v>7</v>
      </c>
      <c r="Z9" s="81">
        <f t="shared" si="15"/>
        <v>0.7142857142857143</v>
      </c>
      <c r="AA9" s="81">
        <f t="shared" si="15"/>
        <v>0.5</v>
      </c>
      <c r="AB9" s="79">
        <f t="shared" si="15"/>
        <v>10000</v>
      </c>
      <c r="AC9" s="79">
        <f t="shared" si="15"/>
        <v>9605.7142857142862</v>
      </c>
      <c r="AD9" s="79">
        <f t="shared" ref="AD9:AD72" si="16">AB9-AC9</f>
        <v>394.28571428571377</v>
      </c>
      <c r="AE9" s="84">
        <f>AE8-0.1</f>
        <v>19.899999999999999</v>
      </c>
      <c r="AF9" s="79">
        <f>AF8</f>
        <v>0.70000000000000007</v>
      </c>
      <c r="AG9" s="79">
        <f>AG8</f>
        <v>1.4000000000000001</v>
      </c>
      <c r="AH9" s="82">
        <f>AH8</f>
        <v>200</v>
      </c>
      <c r="AI9" s="62">
        <f>AI8</f>
        <v>50</v>
      </c>
      <c r="AJ9" s="62">
        <f>AJ8</f>
        <v>70</v>
      </c>
      <c r="AK9" s="62">
        <f t="shared" ref="AK9:AP9" si="17">AK8</f>
        <v>10070</v>
      </c>
      <c r="AL9" s="62">
        <f t="shared" si="17"/>
        <v>185</v>
      </c>
      <c r="AM9" s="62">
        <f>AM8</f>
        <v>3.7</v>
      </c>
      <c r="AN9" s="62">
        <f t="shared" si="17"/>
        <v>-37</v>
      </c>
      <c r="AO9" s="62">
        <f t="shared" si="17"/>
        <v>-37</v>
      </c>
      <c r="AP9" s="62">
        <f t="shared" si="17"/>
        <v>37</v>
      </c>
      <c r="AQ9" s="65" t="str">
        <f t="shared" ref="AQ9:AQ72" si="18">IF(AC9+AZ9&gt;AK9,"VINTO","")</f>
        <v/>
      </c>
      <c r="AR9" s="66">
        <f t="shared" ref="AR9" si="19">AF9*AI9</f>
        <v>35</v>
      </c>
      <c r="AS9" s="67">
        <f t="shared" ref="AS9:AS72" si="20">IF(AM9=0,1,(1+(AM9+AF9)/(AE9*(V9-1))))</f>
        <v>1.221105527638191</v>
      </c>
      <c r="AT9" s="67">
        <f t="shared" ref="AT9" si="21">IF(AS9&lt;=0,AI9,AS9*AI9)</f>
        <v>61.05527638190955</v>
      </c>
      <c r="AU9" s="67">
        <f t="shared" ref="AU9" si="22">(V9*AT9)</f>
        <v>122.1105527638191</v>
      </c>
      <c r="AV9" s="67">
        <f t="shared" ref="AV9" si="23">-AT9</f>
        <v>-61.05527638190955</v>
      </c>
      <c r="AW9" s="76">
        <f t="shared" ref="AW9" si="24">IFERROR(AF9/Y9,0)</f>
        <v>0.1</v>
      </c>
      <c r="AX9" s="67">
        <f t="shared" ref="AX9" si="25">(AU9+AV9)*W9</f>
        <v>305.27638190954775</v>
      </c>
      <c r="AY9" s="67">
        <f t="shared" ref="AY9" si="26">AV9*X9</f>
        <v>-122.1105527638191</v>
      </c>
      <c r="AZ9" s="69">
        <f t="shared" ref="AZ9" si="27">SUM(AX9:AY9)</f>
        <v>183.16582914572865</v>
      </c>
      <c r="BA9" s="70">
        <f t="shared" ref="BA9:BA72" si="28">AC9-AB9+AZ9</f>
        <v>-211.11988513998512</v>
      </c>
      <c r="BB9" s="51">
        <f t="shared" ref="BB9" si="29">AT9*Y9</f>
        <v>427.38693467336685</v>
      </c>
      <c r="BC9" s="55">
        <f t="shared" ref="BC9:BC72" si="30">BB9/AC9</f>
        <v>4.4492988440118501E-2</v>
      </c>
      <c r="BD9" s="55">
        <f t="shared" ref="BD9:BD72" si="31">IFERROR(AZ9/AD9,0)</f>
        <v>0.46455101594931242</v>
      </c>
      <c r="BF9" s="52" t="str">
        <f>IF(((AT9-U9)/U9)&gt;=BF$4,AE9,"")</f>
        <v/>
      </c>
      <c r="BG9" s="52" t="str">
        <f t="shared" ref="BG9:BG72" si="32">IF(AQ9="","",AE9)</f>
        <v/>
      </c>
      <c r="BH9" s="52">
        <f>IF(BC9&lt;=BH$4,AE9,"")</f>
        <v>19.899999999999999</v>
      </c>
      <c r="BI9" s="52" t="str">
        <f>IF(BD9&gt;=BI$4,AE9,"")</f>
        <v/>
      </c>
    </row>
    <row r="10" spans="1:63">
      <c r="B10" s="10">
        <v>3</v>
      </c>
      <c r="C10" s="34"/>
      <c r="D10" s="34"/>
      <c r="E10" s="35" t="s">
        <v>51</v>
      </c>
      <c r="F10" s="35">
        <v>2</v>
      </c>
      <c r="G10" s="6">
        <f t="shared" si="8"/>
        <v>1.6285714285714286</v>
      </c>
      <c r="H10" s="27">
        <f t="shared" si="9"/>
        <v>81.428571428571431</v>
      </c>
      <c r="I10" s="27">
        <f t="shared" si="10"/>
        <v>-81.428571428571431</v>
      </c>
      <c r="J10" s="27">
        <f t="shared" si="11"/>
        <v>-81.428571428571431</v>
      </c>
      <c r="K10" s="27">
        <f t="shared" si="12"/>
        <v>0.1</v>
      </c>
      <c r="L10" s="27">
        <f t="shared" si="13"/>
        <v>-81.428571428571431</v>
      </c>
      <c r="M10" s="27">
        <f t="shared" si="14"/>
        <v>-81.428571428571431</v>
      </c>
      <c r="N10" s="6"/>
      <c r="O10" s="6"/>
      <c r="P10" s="1">
        <f t="shared" ref="P10:P28" si="33">P9</f>
        <v>8.65</v>
      </c>
      <c r="T10" s="78">
        <f t="shared" ref="T10:T73" si="34">T9</f>
        <v>7</v>
      </c>
      <c r="U10" s="79">
        <f t="shared" ref="U10:U73" si="35">U9</f>
        <v>50</v>
      </c>
      <c r="V10" s="79">
        <f t="shared" ref="V10:V73" si="36">V9</f>
        <v>2</v>
      </c>
      <c r="W10" s="80">
        <f>ROUND((1/V10)*T10,0)+1</f>
        <v>5</v>
      </c>
      <c r="X10" s="78">
        <f t="shared" ref="X10:X73" si="37">X9</f>
        <v>2</v>
      </c>
      <c r="Y10" s="80">
        <f t="shared" ref="Y10:Y73" si="38">Y9</f>
        <v>7</v>
      </c>
      <c r="Z10" s="81">
        <f t="shared" ref="Z10:Z73" si="39">Z9</f>
        <v>0.7142857142857143</v>
      </c>
      <c r="AA10" s="81">
        <f t="shared" ref="AA10:AA73" si="40">AA9</f>
        <v>0.5</v>
      </c>
      <c r="AB10" s="79">
        <f t="shared" ref="AB10:AB73" si="41">AB9</f>
        <v>10000</v>
      </c>
      <c r="AC10" s="79">
        <f t="shared" ref="AC10:AC73" si="42">AC9</f>
        <v>9605.7142857142862</v>
      </c>
      <c r="AD10" s="79">
        <f t="shared" si="16"/>
        <v>394.28571428571377</v>
      </c>
      <c r="AE10" s="84">
        <f t="shared" ref="AE10:AE73" si="43">AE9-0.1</f>
        <v>19.799999999999997</v>
      </c>
      <c r="AF10" s="79">
        <f t="shared" ref="AF10:AF73" si="44">AF9</f>
        <v>0.70000000000000007</v>
      </c>
      <c r="AG10" s="79">
        <f t="shared" ref="AG10:AG73" si="45">AG9</f>
        <v>1.4000000000000001</v>
      </c>
      <c r="AH10" s="82">
        <f t="shared" ref="AH10:AH73" si="46">AH9</f>
        <v>200</v>
      </c>
      <c r="AI10" s="62">
        <f t="shared" ref="AI10:AI73" si="47">AI9</f>
        <v>50</v>
      </c>
      <c r="AJ10" s="62">
        <f t="shared" ref="AJ10:AJ73" si="48">AJ9</f>
        <v>70</v>
      </c>
      <c r="AK10" s="62">
        <f t="shared" ref="AK10:AK73" si="49">AK9</f>
        <v>10070</v>
      </c>
      <c r="AL10" s="62">
        <f t="shared" ref="AL10:AL73" si="50">AL9</f>
        <v>185</v>
      </c>
      <c r="AM10" s="62">
        <f t="shared" ref="AM10:AM73" si="51">AM9</f>
        <v>3.7</v>
      </c>
      <c r="AN10" s="62">
        <f t="shared" ref="AN10:AN73" si="52">AN9</f>
        <v>-37</v>
      </c>
      <c r="AO10" s="62">
        <f t="shared" ref="AO10:AO73" si="53">AO9</f>
        <v>-37</v>
      </c>
      <c r="AP10" s="62">
        <f t="shared" ref="AP10:AP73" si="54">AP9</f>
        <v>37</v>
      </c>
      <c r="AQ10" s="65" t="str">
        <f t="shared" si="18"/>
        <v/>
      </c>
      <c r="AR10" s="66">
        <f t="shared" ref="AR10:AR73" si="55">AF10*AI10</f>
        <v>35</v>
      </c>
      <c r="AS10" s="67">
        <f t="shared" si="20"/>
        <v>1.2222222222222223</v>
      </c>
      <c r="AT10" s="67">
        <f t="shared" ref="AT10:AT73" si="56">IF(AS10&lt;=0,AI10,AS10*AI10)</f>
        <v>61.111111111111114</v>
      </c>
      <c r="AU10" s="67">
        <f t="shared" ref="AU10:AU73" si="57">(V10*AT10)</f>
        <v>122.22222222222223</v>
      </c>
      <c r="AV10" s="67">
        <f t="shared" ref="AV10:AV73" si="58">-AT10</f>
        <v>-61.111111111111114</v>
      </c>
      <c r="AW10" s="76">
        <f t="shared" ref="AW10:AW73" si="59">IFERROR(AF10/Y10,0)</f>
        <v>0.1</v>
      </c>
      <c r="AX10" s="67">
        <f t="shared" ref="AX10:AX73" si="60">(AU10+AV10)*W10</f>
        <v>305.55555555555554</v>
      </c>
      <c r="AY10" s="67">
        <f t="shared" ref="AY10:AY73" si="61">AV10*X10</f>
        <v>-122.22222222222223</v>
      </c>
      <c r="AZ10" s="69">
        <f t="shared" ref="AZ10:AZ73" si="62">SUM(AX10:AY10)</f>
        <v>183.33333333333331</v>
      </c>
      <c r="BA10" s="70">
        <f t="shared" si="28"/>
        <v>-210.95238095238045</v>
      </c>
      <c r="BB10" s="51">
        <f t="shared" ref="BB10:BB73" si="63">AT10*Y10</f>
        <v>427.77777777777783</v>
      </c>
      <c r="BC10" s="55">
        <f t="shared" si="30"/>
        <v>4.4533677044087519E-2</v>
      </c>
      <c r="BD10" s="55">
        <f t="shared" si="31"/>
        <v>0.46497584541062859</v>
      </c>
      <c r="BF10" s="52" t="str">
        <f>IF(((AT10-U10)/U10)&gt;=BF$4,AE10,"")</f>
        <v/>
      </c>
      <c r="BG10" s="52" t="str">
        <f t="shared" si="32"/>
        <v/>
      </c>
      <c r="BH10" s="52">
        <f>IF(BC10&lt;=BH$4,AE10,"")</f>
        <v>19.799999999999997</v>
      </c>
      <c r="BI10" s="52" t="str">
        <f>IF(BD10&gt;=BI$4,AE10,"")</f>
        <v/>
      </c>
    </row>
    <row r="11" spans="1:63">
      <c r="B11" s="10">
        <v>4</v>
      </c>
      <c r="C11" s="34"/>
      <c r="D11" s="34"/>
      <c r="E11" s="35" t="s">
        <v>51</v>
      </c>
      <c r="F11" s="35">
        <v>2</v>
      </c>
      <c r="G11" s="6">
        <f t="shared" si="8"/>
        <v>1.6285714285714286</v>
      </c>
      <c r="H11" s="27">
        <f t="shared" si="9"/>
        <v>81.428571428571431</v>
      </c>
      <c r="I11" s="27">
        <f t="shared" si="10"/>
        <v>-81.428571428571431</v>
      </c>
      <c r="J11" s="27">
        <f t="shared" si="11"/>
        <v>-81.428571428571431</v>
      </c>
      <c r="K11" s="27">
        <f t="shared" si="12"/>
        <v>0.1</v>
      </c>
      <c r="L11" s="27">
        <f t="shared" si="13"/>
        <v>-81.428571428571431</v>
      </c>
      <c r="M11" s="27">
        <f t="shared" si="14"/>
        <v>-81.428571428571431</v>
      </c>
      <c r="N11" s="6"/>
      <c r="O11" s="6"/>
      <c r="P11" s="1">
        <f t="shared" si="33"/>
        <v>8.65</v>
      </c>
      <c r="T11" s="78">
        <f t="shared" si="34"/>
        <v>7</v>
      </c>
      <c r="U11" s="79">
        <f t="shared" si="35"/>
        <v>50</v>
      </c>
      <c r="V11" s="79">
        <f t="shared" si="36"/>
        <v>2</v>
      </c>
      <c r="W11" s="80">
        <f>ROUND((1/V11)*T11,0)+1</f>
        <v>5</v>
      </c>
      <c r="X11" s="78">
        <f t="shared" si="37"/>
        <v>2</v>
      </c>
      <c r="Y11" s="80">
        <f t="shared" si="38"/>
        <v>7</v>
      </c>
      <c r="Z11" s="81">
        <f t="shared" si="39"/>
        <v>0.7142857142857143</v>
      </c>
      <c r="AA11" s="81">
        <f t="shared" si="40"/>
        <v>0.5</v>
      </c>
      <c r="AB11" s="79">
        <f t="shared" si="41"/>
        <v>10000</v>
      </c>
      <c r="AC11" s="79">
        <f t="shared" si="42"/>
        <v>9605.7142857142862</v>
      </c>
      <c r="AD11" s="79">
        <f t="shared" si="16"/>
        <v>394.28571428571377</v>
      </c>
      <c r="AE11" s="84">
        <f t="shared" si="43"/>
        <v>19.699999999999996</v>
      </c>
      <c r="AF11" s="79">
        <f t="shared" si="44"/>
        <v>0.70000000000000007</v>
      </c>
      <c r="AG11" s="79">
        <f t="shared" si="45"/>
        <v>1.4000000000000001</v>
      </c>
      <c r="AH11" s="82">
        <f t="shared" si="46"/>
        <v>200</v>
      </c>
      <c r="AI11" s="62">
        <f t="shared" si="47"/>
        <v>50</v>
      </c>
      <c r="AJ11" s="62">
        <f t="shared" si="48"/>
        <v>70</v>
      </c>
      <c r="AK11" s="62">
        <f t="shared" si="49"/>
        <v>10070</v>
      </c>
      <c r="AL11" s="62">
        <f t="shared" si="50"/>
        <v>185</v>
      </c>
      <c r="AM11" s="62">
        <f t="shared" si="51"/>
        <v>3.7</v>
      </c>
      <c r="AN11" s="62">
        <f t="shared" si="52"/>
        <v>-37</v>
      </c>
      <c r="AO11" s="62">
        <f t="shared" si="53"/>
        <v>-37</v>
      </c>
      <c r="AP11" s="62">
        <f t="shared" si="54"/>
        <v>37</v>
      </c>
      <c r="AQ11" s="65" t="str">
        <f t="shared" si="18"/>
        <v/>
      </c>
      <c r="AR11" s="66">
        <f t="shared" si="55"/>
        <v>35</v>
      </c>
      <c r="AS11" s="67">
        <f t="shared" si="20"/>
        <v>1.2233502538071066</v>
      </c>
      <c r="AT11" s="67">
        <f t="shared" si="56"/>
        <v>61.167512690355331</v>
      </c>
      <c r="AU11" s="67">
        <f t="shared" si="57"/>
        <v>122.33502538071066</v>
      </c>
      <c r="AV11" s="67">
        <f t="shared" si="58"/>
        <v>-61.167512690355331</v>
      </c>
      <c r="AW11" s="76">
        <f t="shared" si="59"/>
        <v>0.1</v>
      </c>
      <c r="AX11" s="67">
        <f t="shared" si="60"/>
        <v>305.83756345177665</v>
      </c>
      <c r="AY11" s="67">
        <f t="shared" si="61"/>
        <v>-122.33502538071066</v>
      </c>
      <c r="AZ11" s="69">
        <f t="shared" si="62"/>
        <v>183.502538071066</v>
      </c>
      <c r="BA11" s="70">
        <f t="shared" si="28"/>
        <v>-210.78317621464777</v>
      </c>
      <c r="BB11" s="51">
        <f t="shared" si="63"/>
        <v>428.17258883248729</v>
      </c>
      <c r="BC11" s="55">
        <f t="shared" si="30"/>
        <v>4.4574778730330319E-2</v>
      </c>
      <c r="BD11" s="55">
        <f t="shared" si="31"/>
        <v>0.46540498786139989</v>
      </c>
      <c r="BF11" s="52" t="str">
        <f>IF(((AT11-U11)/U11)&gt;=BF$4,AE11,"")</f>
        <v/>
      </c>
      <c r="BG11" s="52" t="str">
        <f t="shared" si="32"/>
        <v/>
      </c>
      <c r="BH11" s="52">
        <f>IF(BC11&lt;=BH$4,AE11,"")</f>
        <v>19.699999999999996</v>
      </c>
      <c r="BI11" s="52" t="str">
        <f>IF(BD11&gt;=BI$4,AE11,"")</f>
        <v/>
      </c>
    </row>
    <row r="12" spans="1:63">
      <c r="B12" s="10">
        <v>5</v>
      </c>
      <c r="C12" s="34"/>
      <c r="D12" s="34"/>
      <c r="E12" s="35" t="s">
        <v>51</v>
      </c>
      <c r="F12" s="35">
        <v>2</v>
      </c>
      <c r="G12" s="6">
        <f t="shared" si="8"/>
        <v>1.6285714285714286</v>
      </c>
      <c r="H12" s="27">
        <f t="shared" si="9"/>
        <v>81.428571428571431</v>
      </c>
      <c r="I12" s="27">
        <f t="shared" si="10"/>
        <v>-81.428571428571431</v>
      </c>
      <c r="J12" s="27">
        <f t="shared" si="11"/>
        <v>-81.428571428571431</v>
      </c>
      <c r="K12" s="27">
        <f t="shared" si="12"/>
        <v>0.1</v>
      </c>
      <c r="L12" s="27">
        <f t="shared" si="13"/>
        <v>-81.428571428571431</v>
      </c>
      <c r="M12" s="27">
        <f t="shared" si="14"/>
        <v>-81.428571428571431</v>
      </c>
      <c r="N12" s="6"/>
      <c r="O12" s="6"/>
      <c r="P12" s="1">
        <f t="shared" si="33"/>
        <v>8.65</v>
      </c>
      <c r="T12" s="78">
        <f t="shared" si="34"/>
        <v>7</v>
      </c>
      <c r="U12" s="79">
        <f t="shared" si="35"/>
        <v>50</v>
      </c>
      <c r="V12" s="79">
        <f t="shared" si="36"/>
        <v>2</v>
      </c>
      <c r="W12" s="80">
        <f>ROUND((1/V12)*T12,0)+1</f>
        <v>5</v>
      </c>
      <c r="X12" s="78">
        <f t="shared" si="37"/>
        <v>2</v>
      </c>
      <c r="Y12" s="80">
        <f t="shared" si="38"/>
        <v>7</v>
      </c>
      <c r="Z12" s="81">
        <f t="shared" si="39"/>
        <v>0.7142857142857143</v>
      </c>
      <c r="AA12" s="81">
        <f t="shared" si="40"/>
        <v>0.5</v>
      </c>
      <c r="AB12" s="79">
        <f t="shared" si="41"/>
        <v>10000</v>
      </c>
      <c r="AC12" s="79">
        <f t="shared" si="42"/>
        <v>9605.7142857142862</v>
      </c>
      <c r="AD12" s="79">
        <f t="shared" si="16"/>
        <v>394.28571428571377</v>
      </c>
      <c r="AE12" s="84">
        <f t="shared" si="43"/>
        <v>19.599999999999994</v>
      </c>
      <c r="AF12" s="79">
        <f t="shared" si="44"/>
        <v>0.70000000000000007</v>
      </c>
      <c r="AG12" s="79">
        <f t="shared" si="45"/>
        <v>1.4000000000000001</v>
      </c>
      <c r="AH12" s="82">
        <f t="shared" si="46"/>
        <v>200</v>
      </c>
      <c r="AI12" s="62">
        <f t="shared" si="47"/>
        <v>50</v>
      </c>
      <c r="AJ12" s="62">
        <f t="shared" si="48"/>
        <v>70</v>
      </c>
      <c r="AK12" s="62">
        <f t="shared" si="49"/>
        <v>10070</v>
      </c>
      <c r="AL12" s="62">
        <f t="shared" si="50"/>
        <v>185</v>
      </c>
      <c r="AM12" s="62">
        <f t="shared" si="51"/>
        <v>3.7</v>
      </c>
      <c r="AN12" s="62">
        <f t="shared" si="52"/>
        <v>-37</v>
      </c>
      <c r="AO12" s="62">
        <f t="shared" si="53"/>
        <v>-37</v>
      </c>
      <c r="AP12" s="62">
        <f t="shared" si="54"/>
        <v>37</v>
      </c>
      <c r="AQ12" s="65" t="str">
        <f t="shared" si="18"/>
        <v/>
      </c>
      <c r="AR12" s="66">
        <f t="shared" si="55"/>
        <v>35</v>
      </c>
      <c r="AS12" s="67">
        <f t="shared" si="20"/>
        <v>1.2244897959183674</v>
      </c>
      <c r="AT12" s="67">
        <f t="shared" si="56"/>
        <v>61.224489795918366</v>
      </c>
      <c r="AU12" s="67">
        <f t="shared" si="57"/>
        <v>122.44897959183673</v>
      </c>
      <c r="AV12" s="67">
        <f t="shared" si="58"/>
        <v>-61.224489795918366</v>
      </c>
      <c r="AW12" s="76">
        <f t="shared" si="59"/>
        <v>0.1</v>
      </c>
      <c r="AX12" s="67">
        <f t="shared" si="60"/>
        <v>306.12244897959181</v>
      </c>
      <c r="AY12" s="67">
        <f t="shared" si="61"/>
        <v>-122.44897959183673</v>
      </c>
      <c r="AZ12" s="69">
        <f t="shared" si="62"/>
        <v>183.67346938775506</v>
      </c>
      <c r="BA12" s="70">
        <f t="shared" si="28"/>
        <v>-210.6122448979587</v>
      </c>
      <c r="BB12" s="51">
        <f t="shared" si="63"/>
        <v>428.57142857142856</v>
      </c>
      <c r="BC12" s="55">
        <f t="shared" si="30"/>
        <v>4.4616299821534797E-2</v>
      </c>
      <c r="BD12" s="55">
        <f t="shared" si="31"/>
        <v>0.46583850931677068</v>
      </c>
      <c r="BF12" s="52" t="str">
        <f>IF(((AT12-U12)/U12)&gt;=BF$4,AE12,"")</f>
        <v/>
      </c>
      <c r="BG12" s="52" t="str">
        <f t="shared" si="32"/>
        <v/>
      </c>
      <c r="BH12" s="52">
        <f>IF(BC12&lt;=BH$4,AE12,"")</f>
        <v>19.599999999999994</v>
      </c>
      <c r="BI12" s="52" t="str">
        <f>IF(BD12&gt;=BI$4,AE12,"")</f>
        <v/>
      </c>
    </row>
    <row r="13" spans="1:63">
      <c r="B13" s="10">
        <v>6</v>
      </c>
      <c r="C13" s="34"/>
      <c r="D13" s="34"/>
      <c r="E13" s="35" t="s">
        <v>51</v>
      </c>
      <c r="F13" s="35">
        <v>2</v>
      </c>
      <c r="G13" s="6">
        <f t="shared" si="8"/>
        <v>1.6285714285714286</v>
      </c>
      <c r="H13" s="27">
        <f t="shared" si="9"/>
        <v>81.428571428571431</v>
      </c>
      <c r="I13" s="27">
        <f t="shared" si="10"/>
        <v>-81.428571428571431</v>
      </c>
      <c r="J13" s="27">
        <f t="shared" si="11"/>
        <v>-81.428571428571431</v>
      </c>
      <c r="K13" s="27">
        <f t="shared" si="12"/>
        <v>0.1</v>
      </c>
      <c r="L13" s="27">
        <f t="shared" si="13"/>
        <v>-81.428571428571431</v>
      </c>
      <c r="M13" s="27">
        <f t="shared" si="14"/>
        <v>-81.428571428571431</v>
      </c>
      <c r="N13" s="6"/>
      <c r="O13" s="6"/>
      <c r="P13" s="1">
        <f t="shared" si="33"/>
        <v>8.65</v>
      </c>
      <c r="T13" s="78">
        <f t="shared" si="34"/>
        <v>7</v>
      </c>
      <c r="U13" s="79">
        <f t="shared" si="35"/>
        <v>50</v>
      </c>
      <c r="V13" s="79">
        <f t="shared" si="36"/>
        <v>2</v>
      </c>
      <c r="W13" s="80">
        <f>ROUND((1/V13)*T13,0)+1</f>
        <v>5</v>
      </c>
      <c r="X13" s="78">
        <f t="shared" si="37"/>
        <v>2</v>
      </c>
      <c r="Y13" s="80">
        <f t="shared" si="38"/>
        <v>7</v>
      </c>
      <c r="Z13" s="81">
        <f t="shared" si="39"/>
        <v>0.7142857142857143</v>
      </c>
      <c r="AA13" s="81">
        <f t="shared" si="40"/>
        <v>0.5</v>
      </c>
      <c r="AB13" s="79">
        <f t="shared" si="41"/>
        <v>10000</v>
      </c>
      <c r="AC13" s="79">
        <f t="shared" si="42"/>
        <v>9605.7142857142862</v>
      </c>
      <c r="AD13" s="79">
        <f t="shared" si="16"/>
        <v>394.28571428571377</v>
      </c>
      <c r="AE13" s="84">
        <f t="shared" si="43"/>
        <v>19.499999999999993</v>
      </c>
      <c r="AF13" s="79">
        <f t="shared" si="44"/>
        <v>0.70000000000000007</v>
      </c>
      <c r="AG13" s="79">
        <f t="shared" si="45"/>
        <v>1.4000000000000001</v>
      </c>
      <c r="AH13" s="82">
        <f t="shared" si="46"/>
        <v>200</v>
      </c>
      <c r="AI13" s="62">
        <f t="shared" si="47"/>
        <v>50</v>
      </c>
      <c r="AJ13" s="62">
        <f t="shared" si="48"/>
        <v>70</v>
      </c>
      <c r="AK13" s="62">
        <f t="shared" si="49"/>
        <v>10070</v>
      </c>
      <c r="AL13" s="62">
        <f t="shared" si="50"/>
        <v>185</v>
      </c>
      <c r="AM13" s="62">
        <f t="shared" si="51"/>
        <v>3.7</v>
      </c>
      <c r="AN13" s="62">
        <f t="shared" si="52"/>
        <v>-37</v>
      </c>
      <c r="AO13" s="62">
        <f t="shared" si="53"/>
        <v>-37</v>
      </c>
      <c r="AP13" s="62">
        <f t="shared" si="54"/>
        <v>37</v>
      </c>
      <c r="AQ13" s="65" t="str">
        <f t="shared" si="18"/>
        <v/>
      </c>
      <c r="AR13" s="66">
        <f t="shared" si="55"/>
        <v>35</v>
      </c>
      <c r="AS13" s="67">
        <f t="shared" si="20"/>
        <v>1.2256410256410257</v>
      </c>
      <c r="AT13" s="67">
        <f t="shared" si="56"/>
        <v>61.282051282051285</v>
      </c>
      <c r="AU13" s="67">
        <f t="shared" si="57"/>
        <v>122.56410256410257</v>
      </c>
      <c r="AV13" s="67">
        <f t="shared" si="58"/>
        <v>-61.282051282051285</v>
      </c>
      <c r="AW13" s="76">
        <f t="shared" si="59"/>
        <v>0.1</v>
      </c>
      <c r="AX13" s="67">
        <f t="shared" si="60"/>
        <v>306.41025641025641</v>
      </c>
      <c r="AY13" s="67">
        <f t="shared" si="61"/>
        <v>-122.56410256410257</v>
      </c>
      <c r="AZ13" s="69">
        <f t="shared" si="62"/>
        <v>183.84615384615384</v>
      </c>
      <c r="BA13" s="70">
        <f t="shared" si="28"/>
        <v>-210.43956043955993</v>
      </c>
      <c r="BB13" s="51">
        <f t="shared" si="63"/>
        <v>428.97435897435901</v>
      </c>
      <c r="BC13" s="55">
        <f t="shared" si="30"/>
        <v>4.465824677008496E-2</v>
      </c>
      <c r="BD13" s="55">
        <f t="shared" si="31"/>
        <v>0.46627647714604298</v>
      </c>
      <c r="BF13" s="52" t="str">
        <f>IF(((AT13-U13)/U13)&gt;=BF$4,AE13,"")</f>
        <v/>
      </c>
      <c r="BG13" s="52" t="str">
        <f t="shared" si="32"/>
        <v/>
      </c>
      <c r="BH13" s="52">
        <f>IF(BC13&lt;=BH$4,AE13,"")</f>
        <v>19.499999999999993</v>
      </c>
      <c r="BI13" s="52" t="str">
        <f>IF(BD13&gt;=BI$4,AE13,"")</f>
        <v/>
      </c>
    </row>
    <row r="14" spans="1:63">
      <c r="B14" s="10">
        <v>7</v>
      </c>
      <c r="C14" s="34"/>
      <c r="D14" s="34"/>
      <c r="E14" s="35" t="s">
        <v>51</v>
      </c>
      <c r="F14" s="35">
        <v>2</v>
      </c>
      <c r="G14" s="6">
        <f t="shared" si="8"/>
        <v>1.6285714285714286</v>
      </c>
      <c r="H14" s="27">
        <f t="shared" si="9"/>
        <v>81.428571428571431</v>
      </c>
      <c r="I14" s="27">
        <f t="shared" si="10"/>
        <v>-81.428571428571431</v>
      </c>
      <c r="J14" s="27">
        <f t="shared" si="11"/>
        <v>-81.428571428571431</v>
      </c>
      <c r="K14" s="27">
        <f t="shared" si="12"/>
        <v>0.1</v>
      </c>
      <c r="L14" s="27">
        <f t="shared" si="13"/>
        <v>-81.428571428571431</v>
      </c>
      <c r="M14" s="27">
        <f t="shared" si="14"/>
        <v>-81.428571428571431</v>
      </c>
      <c r="N14" s="6"/>
      <c r="O14" s="6"/>
      <c r="P14" s="1">
        <f t="shared" si="33"/>
        <v>8.65</v>
      </c>
      <c r="T14" s="78">
        <f t="shared" si="34"/>
        <v>7</v>
      </c>
      <c r="U14" s="79">
        <f t="shared" si="35"/>
        <v>50</v>
      </c>
      <c r="V14" s="79">
        <f t="shared" si="36"/>
        <v>2</v>
      </c>
      <c r="W14" s="80">
        <f>ROUND((1/V14)*T14,0)+1</f>
        <v>5</v>
      </c>
      <c r="X14" s="78">
        <f t="shared" si="37"/>
        <v>2</v>
      </c>
      <c r="Y14" s="80">
        <f t="shared" si="38"/>
        <v>7</v>
      </c>
      <c r="Z14" s="81">
        <f t="shared" si="39"/>
        <v>0.7142857142857143</v>
      </c>
      <c r="AA14" s="81">
        <f t="shared" si="40"/>
        <v>0.5</v>
      </c>
      <c r="AB14" s="79">
        <f t="shared" si="41"/>
        <v>10000</v>
      </c>
      <c r="AC14" s="79">
        <f t="shared" si="42"/>
        <v>9605.7142857142862</v>
      </c>
      <c r="AD14" s="79">
        <f t="shared" si="16"/>
        <v>394.28571428571377</v>
      </c>
      <c r="AE14" s="84">
        <f t="shared" si="43"/>
        <v>19.399999999999991</v>
      </c>
      <c r="AF14" s="79">
        <f t="shared" si="44"/>
        <v>0.70000000000000007</v>
      </c>
      <c r="AG14" s="79">
        <f t="shared" si="45"/>
        <v>1.4000000000000001</v>
      </c>
      <c r="AH14" s="82">
        <f t="shared" si="46"/>
        <v>200</v>
      </c>
      <c r="AI14" s="62">
        <f t="shared" si="47"/>
        <v>50</v>
      </c>
      <c r="AJ14" s="62">
        <f t="shared" si="48"/>
        <v>70</v>
      </c>
      <c r="AK14" s="62">
        <f t="shared" si="49"/>
        <v>10070</v>
      </c>
      <c r="AL14" s="62">
        <f t="shared" si="50"/>
        <v>185</v>
      </c>
      <c r="AM14" s="62">
        <f t="shared" si="51"/>
        <v>3.7</v>
      </c>
      <c r="AN14" s="62">
        <f t="shared" si="52"/>
        <v>-37</v>
      </c>
      <c r="AO14" s="62">
        <f t="shared" si="53"/>
        <v>-37</v>
      </c>
      <c r="AP14" s="62">
        <f t="shared" si="54"/>
        <v>37</v>
      </c>
      <c r="AQ14" s="65" t="str">
        <f t="shared" si="18"/>
        <v/>
      </c>
      <c r="AR14" s="66">
        <f t="shared" si="55"/>
        <v>35</v>
      </c>
      <c r="AS14" s="67">
        <f t="shared" si="20"/>
        <v>1.2268041237113403</v>
      </c>
      <c r="AT14" s="67">
        <f t="shared" si="56"/>
        <v>61.340206185567013</v>
      </c>
      <c r="AU14" s="67">
        <f t="shared" si="57"/>
        <v>122.68041237113403</v>
      </c>
      <c r="AV14" s="67">
        <f t="shared" si="58"/>
        <v>-61.340206185567013</v>
      </c>
      <c r="AW14" s="76">
        <f t="shared" si="59"/>
        <v>0.1</v>
      </c>
      <c r="AX14" s="67">
        <f t="shared" si="60"/>
        <v>306.70103092783506</v>
      </c>
      <c r="AY14" s="67">
        <f t="shared" si="61"/>
        <v>-122.68041237113403</v>
      </c>
      <c r="AZ14" s="69">
        <f t="shared" si="62"/>
        <v>184.02061855670104</v>
      </c>
      <c r="BA14" s="70">
        <f t="shared" si="28"/>
        <v>-210.26509572901273</v>
      </c>
      <c r="BB14" s="51">
        <f t="shared" si="63"/>
        <v>429.38144329896909</v>
      </c>
      <c r="BC14" s="55">
        <f t="shared" si="30"/>
        <v>4.4700626161403682E-2</v>
      </c>
      <c r="BD14" s="55">
        <f t="shared" si="31"/>
        <v>0.46671896010757569</v>
      </c>
      <c r="BF14" s="52" t="str">
        <f>IF(((AT14-U14)/U14)&gt;=BF$4,AE14,"")</f>
        <v/>
      </c>
      <c r="BG14" s="52" t="str">
        <f t="shared" si="32"/>
        <v/>
      </c>
      <c r="BH14" s="52">
        <f>IF(BC14&lt;=BH$4,AE14,"")</f>
        <v>19.399999999999991</v>
      </c>
      <c r="BI14" s="52" t="str">
        <f>IF(BD14&gt;=BI$4,AE14,"")</f>
        <v/>
      </c>
    </row>
    <row r="15" spans="1:63">
      <c r="B15" s="10">
        <v>8</v>
      </c>
      <c r="C15" s="34"/>
      <c r="D15" s="34"/>
      <c r="E15" s="35"/>
      <c r="F15" s="35"/>
      <c r="G15" s="6">
        <f t="shared" si="8"/>
        <v>0.37142857142857133</v>
      </c>
      <c r="H15" s="27" t="str">
        <f t="shared" si="9"/>
        <v/>
      </c>
      <c r="I15" s="27" t="e">
        <f t="shared" si="10"/>
        <v>#VALUE!</v>
      </c>
      <c r="J15" s="27" t="e">
        <f t="shared" si="11"/>
        <v>#VALUE!</v>
      </c>
      <c r="K15" s="27" t="str">
        <f t="shared" si="12"/>
        <v/>
      </c>
      <c r="L15" s="27" t="e">
        <f t="shared" si="13"/>
        <v>#VALUE!</v>
      </c>
      <c r="M15" s="27" t="str">
        <f t="shared" si="14"/>
        <v/>
      </c>
      <c r="N15" s="6"/>
      <c r="O15" s="6"/>
      <c r="P15" s="1">
        <f t="shared" si="33"/>
        <v>8.65</v>
      </c>
      <c r="T15" s="78">
        <f t="shared" si="34"/>
        <v>7</v>
      </c>
      <c r="U15" s="79">
        <f t="shared" si="35"/>
        <v>50</v>
      </c>
      <c r="V15" s="79">
        <f t="shared" si="36"/>
        <v>2</v>
      </c>
      <c r="W15" s="80">
        <f>ROUND((1/V15)*T15,0)+1</f>
        <v>5</v>
      </c>
      <c r="X15" s="78">
        <f t="shared" si="37"/>
        <v>2</v>
      </c>
      <c r="Y15" s="80">
        <f t="shared" si="38"/>
        <v>7</v>
      </c>
      <c r="Z15" s="81">
        <f t="shared" si="39"/>
        <v>0.7142857142857143</v>
      </c>
      <c r="AA15" s="81">
        <f t="shared" si="40"/>
        <v>0.5</v>
      </c>
      <c r="AB15" s="79">
        <f t="shared" si="41"/>
        <v>10000</v>
      </c>
      <c r="AC15" s="79">
        <f t="shared" si="42"/>
        <v>9605.7142857142862</v>
      </c>
      <c r="AD15" s="79">
        <f t="shared" si="16"/>
        <v>394.28571428571377</v>
      </c>
      <c r="AE15" s="84">
        <f t="shared" si="43"/>
        <v>19.29999999999999</v>
      </c>
      <c r="AF15" s="79">
        <f t="shared" si="44"/>
        <v>0.70000000000000007</v>
      </c>
      <c r="AG15" s="79">
        <f t="shared" si="45"/>
        <v>1.4000000000000001</v>
      </c>
      <c r="AH15" s="82">
        <f t="shared" si="46"/>
        <v>200</v>
      </c>
      <c r="AI15" s="62">
        <f t="shared" si="47"/>
        <v>50</v>
      </c>
      <c r="AJ15" s="62">
        <f t="shared" si="48"/>
        <v>70</v>
      </c>
      <c r="AK15" s="62">
        <f t="shared" si="49"/>
        <v>10070</v>
      </c>
      <c r="AL15" s="62">
        <f t="shared" si="50"/>
        <v>185</v>
      </c>
      <c r="AM15" s="62">
        <f t="shared" si="51"/>
        <v>3.7</v>
      </c>
      <c r="AN15" s="62">
        <f t="shared" si="52"/>
        <v>-37</v>
      </c>
      <c r="AO15" s="62">
        <f t="shared" si="53"/>
        <v>-37</v>
      </c>
      <c r="AP15" s="62">
        <f t="shared" si="54"/>
        <v>37</v>
      </c>
      <c r="AQ15" s="65" t="str">
        <f t="shared" si="18"/>
        <v/>
      </c>
      <c r="AR15" s="66">
        <f t="shared" si="55"/>
        <v>35</v>
      </c>
      <c r="AS15" s="67">
        <f t="shared" si="20"/>
        <v>1.2279792746113991</v>
      </c>
      <c r="AT15" s="67">
        <f t="shared" si="56"/>
        <v>61.398963730569953</v>
      </c>
      <c r="AU15" s="67">
        <f t="shared" si="57"/>
        <v>122.79792746113991</v>
      </c>
      <c r="AV15" s="67">
        <f t="shared" si="58"/>
        <v>-61.398963730569953</v>
      </c>
      <c r="AW15" s="76">
        <f t="shared" si="59"/>
        <v>0.1</v>
      </c>
      <c r="AX15" s="67">
        <f t="shared" si="60"/>
        <v>306.99481865284974</v>
      </c>
      <c r="AY15" s="67">
        <f t="shared" si="61"/>
        <v>-122.79792746113991</v>
      </c>
      <c r="AZ15" s="69">
        <f t="shared" si="62"/>
        <v>184.19689119170982</v>
      </c>
      <c r="BA15" s="70">
        <f t="shared" si="28"/>
        <v>-210.08882309400394</v>
      </c>
      <c r="BB15" s="51">
        <f t="shared" si="63"/>
        <v>429.79274611398966</v>
      </c>
      <c r="BC15" s="55">
        <f t="shared" si="30"/>
        <v>4.4743444717399279E-2</v>
      </c>
      <c r="BD15" s="55">
        <f t="shared" si="31"/>
        <v>0.46716602838477189</v>
      </c>
      <c r="BF15" s="52" t="str">
        <f>IF(((AT15-U15)/U15)&gt;=BF$4,AE15,"")</f>
        <v/>
      </c>
      <c r="BG15" s="52" t="str">
        <f t="shared" si="32"/>
        <v/>
      </c>
      <c r="BH15" s="52">
        <f>IF(BC15&lt;=BH$4,AE15,"")</f>
        <v>19.29999999999999</v>
      </c>
      <c r="BI15" s="52" t="str">
        <f>IF(BD15&gt;=BI$4,AE15,"")</f>
        <v/>
      </c>
    </row>
    <row r="16" spans="1:63">
      <c r="B16" s="10">
        <v>9</v>
      </c>
      <c r="C16" s="34"/>
      <c r="D16" s="34"/>
      <c r="E16" s="35"/>
      <c r="F16" s="35"/>
      <c r="G16" s="6">
        <f t="shared" si="8"/>
        <v>0.37142857142857133</v>
      </c>
      <c r="H16" s="27" t="str">
        <f t="shared" si="9"/>
        <v/>
      </c>
      <c r="I16" s="27" t="e">
        <f t="shared" si="10"/>
        <v>#VALUE!</v>
      </c>
      <c r="J16" s="27" t="e">
        <f t="shared" si="11"/>
        <v>#VALUE!</v>
      </c>
      <c r="K16" s="27" t="str">
        <f t="shared" si="12"/>
        <v/>
      </c>
      <c r="L16" s="27" t="e">
        <f t="shared" si="13"/>
        <v>#VALUE!</v>
      </c>
      <c r="M16" s="27" t="str">
        <f t="shared" si="14"/>
        <v/>
      </c>
      <c r="N16" s="6"/>
      <c r="O16" s="6"/>
      <c r="P16" s="1">
        <f t="shared" si="33"/>
        <v>8.65</v>
      </c>
      <c r="T16" s="78">
        <f t="shared" si="34"/>
        <v>7</v>
      </c>
      <c r="U16" s="79">
        <f t="shared" si="35"/>
        <v>50</v>
      </c>
      <c r="V16" s="79">
        <f t="shared" si="36"/>
        <v>2</v>
      </c>
      <c r="W16" s="80">
        <f>ROUND((1/V16)*T16,0)+1</f>
        <v>5</v>
      </c>
      <c r="X16" s="78">
        <f t="shared" si="37"/>
        <v>2</v>
      </c>
      <c r="Y16" s="80">
        <f t="shared" si="38"/>
        <v>7</v>
      </c>
      <c r="Z16" s="81">
        <f t="shared" si="39"/>
        <v>0.7142857142857143</v>
      </c>
      <c r="AA16" s="81">
        <f t="shared" si="40"/>
        <v>0.5</v>
      </c>
      <c r="AB16" s="79">
        <f t="shared" si="41"/>
        <v>10000</v>
      </c>
      <c r="AC16" s="79">
        <f t="shared" si="42"/>
        <v>9605.7142857142862</v>
      </c>
      <c r="AD16" s="79">
        <f t="shared" si="16"/>
        <v>394.28571428571377</v>
      </c>
      <c r="AE16" s="84">
        <f t="shared" si="43"/>
        <v>19.199999999999989</v>
      </c>
      <c r="AF16" s="79">
        <f t="shared" si="44"/>
        <v>0.70000000000000007</v>
      </c>
      <c r="AG16" s="79">
        <f t="shared" si="45"/>
        <v>1.4000000000000001</v>
      </c>
      <c r="AH16" s="82">
        <f t="shared" si="46"/>
        <v>200</v>
      </c>
      <c r="AI16" s="62">
        <f t="shared" si="47"/>
        <v>50</v>
      </c>
      <c r="AJ16" s="62">
        <f t="shared" si="48"/>
        <v>70</v>
      </c>
      <c r="AK16" s="62">
        <f t="shared" si="49"/>
        <v>10070</v>
      </c>
      <c r="AL16" s="62">
        <f t="shared" si="50"/>
        <v>185</v>
      </c>
      <c r="AM16" s="62">
        <f t="shared" si="51"/>
        <v>3.7</v>
      </c>
      <c r="AN16" s="62">
        <f t="shared" si="52"/>
        <v>-37</v>
      </c>
      <c r="AO16" s="62">
        <f t="shared" si="53"/>
        <v>-37</v>
      </c>
      <c r="AP16" s="62">
        <f t="shared" si="54"/>
        <v>37</v>
      </c>
      <c r="AQ16" s="65" t="str">
        <f t="shared" si="18"/>
        <v/>
      </c>
      <c r="AR16" s="66">
        <f t="shared" si="55"/>
        <v>35</v>
      </c>
      <c r="AS16" s="67">
        <f t="shared" si="20"/>
        <v>1.2291666666666667</v>
      </c>
      <c r="AT16" s="67">
        <f t="shared" si="56"/>
        <v>61.458333333333336</v>
      </c>
      <c r="AU16" s="67">
        <f t="shared" si="57"/>
        <v>122.91666666666667</v>
      </c>
      <c r="AV16" s="67">
        <f t="shared" si="58"/>
        <v>-61.458333333333336</v>
      </c>
      <c r="AW16" s="76">
        <f t="shared" si="59"/>
        <v>0.1</v>
      </c>
      <c r="AX16" s="67">
        <f t="shared" si="60"/>
        <v>307.29166666666669</v>
      </c>
      <c r="AY16" s="67">
        <f t="shared" si="61"/>
        <v>-122.91666666666667</v>
      </c>
      <c r="AZ16" s="69">
        <f t="shared" si="62"/>
        <v>184.375</v>
      </c>
      <c r="BA16" s="70">
        <f t="shared" si="28"/>
        <v>-209.91071428571377</v>
      </c>
      <c r="BB16" s="51">
        <f t="shared" si="63"/>
        <v>430.20833333333337</v>
      </c>
      <c r="BC16" s="55">
        <f t="shared" si="30"/>
        <v>4.4786709300019829E-2</v>
      </c>
      <c r="BD16" s="55">
        <f t="shared" si="31"/>
        <v>0.46761775362318903</v>
      </c>
      <c r="BF16" s="52" t="str">
        <f>IF(((AT16-U16)/U16)&gt;=BF$4,AE16,"")</f>
        <v/>
      </c>
      <c r="BG16" s="52" t="str">
        <f t="shared" si="32"/>
        <v/>
      </c>
      <c r="BH16" s="52">
        <f>IF(BC16&lt;=BH$4,AE16,"")</f>
        <v>19.199999999999989</v>
      </c>
      <c r="BI16" s="52" t="str">
        <f>IF(BD16&gt;=BI$4,AE16,"")</f>
        <v/>
      </c>
    </row>
    <row r="17" spans="2:61">
      <c r="B17" s="10">
        <v>10</v>
      </c>
      <c r="C17" s="34"/>
      <c r="D17" s="34"/>
      <c r="E17" s="35"/>
      <c r="F17" s="35"/>
      <c r="G17" s="6">
        <f t="shared" si="8"/>
        <v>0.37142857142857133</v>
      </c>
      <c r="H17" s="27" t="str">
        <f t="shared" si="9"/>
        <v/>
      </c>
      <c r="I17" s="27" t="e">
        <f t="shared" si="10"/>
        <v>#VALUE!</v>
      </c>
      <c r="J17" s="27" t="e">
        <f t="shared" si="11"/>
        <v>#VALUE!</v>
      </c>
      <c r="K17" s="27" t="str">
        <f t="shared" si="12"/>
        <v/>
      </c>
      <c r="L17" s="27" t="e">
        <f t="shared" si="13"/>
        <v>#VALUE!</v>
      </c>
      <c r="M17" s="27" t="str">
        <f t="shared" si="14"/>
        <v/>
      </c>
      <c r="N17" s="6"/>
      <c r="O17" s="6"/>
      <c r="P17" s="1">
        <f t="shared" si="33"/>
        <v>8.65</v>
      </c>
      <c r="T17" s="78">
        <f t="shared" si="34"/>
        <v>7</v>
      </c>
      <c r="U17" s="79">
        <f t="shared" si="35"/>
        <v>50</v>
      </c>
      <c r="V17" s="79">
        <f t="shared" si="36"/>
        <v>2</v>
      </c>
      <c r="W17" s="80">
        <f>ROUND((1/V17)*T17,0)+1</f>
        <v>5</v>
      </c>
      <c r="X17" s="78">
        <f t="shared" si="37"/>
        <v>2</v>
      </c>
      <c r="Y17" s="80">
        <f t="shared" si="38"/>
        <v>7</v>
      </c>
      <c r="Z17" s="81">
        <f t="shared" si="39"/>
        <v>0.7142857142857143</v>
      </c>
      <c r="AA17" s="81">
        <f t="shared" si="40"/>
        <v>0.5</v>
      </c>
      <c r="AB17" s="79">
        <f t="shared" si="41"/>
        <v>10000</v>
      </c>
      <c r="AC17" s="79">
        <f t="shared" si="42"/>
        <v>9605.7142857142862</v>
      </c>
      <c r="AD17" s="79">
        <f t="shared" si="16"/>
        <v>394.28571428571377</v>
      </c>
      <c r="AE17" s="84">
        <f t="shared" si="43"/>
        <v>19.099999999999987</v>
      </c>
      <c r="AF17" s="79">
        <f t="shared" si="44"/>
        <v>0.70000000000000007</v>
      </c>
      <c r="AG17" s="79">
        <f t="shared" si="45"/>
        <v>1.4000000000000001</v>
      </c>
      <c r="AH17" s="82">
        <f t="shared" si="46"/>
        <v>200</v>
      </c>
      <c r="AI17" s="62">
        <f t="shared" si="47"/>
        <v>50</v>
      </c>
      <c r="AJ17" s="62">
        <f t="shared" si="48"/>
        <v>70</v>
      </c>
      <c r="AK17" s="62">
        <f t="shared" si="49"/>
        <v>10070</v>
      </c>
      <c r="AL17" s="62">
        <f t="shared" si="50"/>
        <v>185</v>
      </c>
      <c r="AM17" s="62">
        <f t="shared" si="51"/>
        <v>3.7</v>
      </c>
      <c r="AN17" s="62">
        <f t="shared" si="52"/>
        <v>-37</v>
      </c>
      <c r="AO17" s="62">
        <f t="shared" si="53"/>
        <v>-37</v>
      </c>
      <c r="AP17" s="62">
        <f t="shared" si="54"/>
        <v>37</v>
      </c>
      <c r="AQ17" s="65" t="str">
        <f t="shared" si="18"/>
        <v/>
      </c>
      <c r="AR17" s="66">
        <f t="shared" si="55"/>
        <v>35</v>
      </c>
      <c r="AS17" s="67">
        <f t="shared" si="20"/>
        <v>1.2303664921465971</v>
      </c>
      <c r="AT17" s="67">
        <f t="shared" si="56"/>
        <v>61.518324607329852</v>
      </c>
      <c r="AU17" s="67">
        <f t="shared" si="57"/>
        <v>123.0366492146597</v>
      </c>
      <c r="AV17" s="67">
        <f t="shared" si="58"/>
        <v>-61.518324607329852</v>
      </c>
      <c r="AW17" s="76">
        <f t="shared" si="59"/>
        <v>0.1</v>
      </c>
      <c r="AX17" s="67">
        <f t="shared" si="60"/>
        <v>307.59162303664925</v>
      </c>
      <c r="AY17" s="67">
        <f t="shared" si="61"/>
        <v>-123.0366492146597</v>
      </c>
      <c r="AZ17" s="69">
        <f t="shared" si="62"/>
        <v>184.55497382198956</v>
      </c>
      <c r="BA17" s="70">
        <f t="shared" si="28"/>
        <v>-209.7307404637242</v>
      </c>
      <c r="BB17" s="51">
        <f t="shared" si="63"/>
        <v>430.62827225130894</v>
      </c>
      <c r="BC17" s="55">
        <f t="shared" si="30"/>
        <v>4.4830426914919133E-2</v>
      </c>
      <c r="BD17" s="55">
        <f t="shared" si="31"/>
        <v>0.46807420896881474</v>
      </c>
      <c r="BF17" s="52" t="str">
        <f>IF(((AT17-U17)/U17)&gt;=BF$4,AE17,"")</f>
        <v/>
      </c>
      <c r="BG17" s="52" t="str">
        <f t="shared" si="32"/>
        <v/>
      </c>
      <c r="BH17" s="52">
        <f>IF(BC17&lt;=BH$4,AE17,"")</f>
        <v>19.099999999999987</v>
      </c>
      <c r="BI17" s="52" t="str">
        <f>IF(BD17&gt;=BI$4,AE17,"")</f>
        <v/>
      </c>
    </row>
    <row r="18" spans="2:61">
      <c r="B18" s="10">
        <v>11</v>
      </c>
      <c r="C18" s="16"/>
      <c r="D18" s="34"/>
      <c r="E18" s="17"/>
      <c r="F18" s="17"/>
      <c r="G18" s="6">
        <f t="shared" si="8"/>
        <v>0.37142857142857133</v>
      </c>
      <c r="H18" s="27" t="str">
        <f t="shared" si="9"/>
        <v/>
      </c>
      <c r="I18" s="27" t="e">
        <f t="shared" si="10"/>
        <v>#VALUE!</v>
      </c>
      <c r="J18" s="27" t="e">
        <f t="shared" si="11"/>
        <v>#VALUE!</v>
      </c>
      <c r="K18" s="27" t="str">
        <f t="shared" si="12"/>
        <v/>
      </c>
      <c r="L18" s="27" t="e">
        <f t="shared" si="13"/>
        <v>#VALUE!</v>
      </c>
      <c r="M18" s="27" t="str">
        <f t="shared" si="14"/>
        <v/>
      </c>
      <c r="N18" s="6"/>
      <c r="O18" s="6"/>
      <c r="P18" s="1">
        <f t="shared" si="33"/>
        <v>8.65</v>
      </c>
      <c r="T18" s="78">
        <f t="shared" si="34"/>
        <v>7</v>
      </c>
      <c r="U18" s="79">
        <f t="shared" si="35"/>
        <v>50</v>
      </c>
      <c r="V18" s="79">
        <f t="shared" si="36"/>
        <v>2</v>
      </c>
      <c r="W18" s="80">
        <f>ROUND((1/V18)*T18,0)+1</f>
        <v>5</v>
      </c>
      <c r="X18" s="78">
        <f t="shared" si="37"/>
        <v>2</v>
      </c>
      <c r="Y18" s="80">
        <f t="shared" si="38"/>
        <v>7</v>
      </c>
      <c r="Z18" s="81">
        <f t="shared" si="39"/>
        <v>0.7142857142857143</v>
      </c>
      <c r="AA18" s="81">
        <f t="shared" si="40"/>
        <v>0.5</v>
      </c>
      <c r="AB18" s="79">
        <f t="shared" si="41"/>
        <v>10000</v>
      </c>
      <c r="AC18" s="79">
        <f t="shared" si="42"/>
        <v>9605.7142857142862</v>
      </c>
      <c r="AD18" s="79">
        <f t="shared" si="16"/>
        <v>394.28571428571377</v>
      </c>
      <c r="AE18" s="84">
        <f t="shared" si="43"/>
        <v>18.999999999999986</v>
      </c>
      <c r="AF18" s="79">
        <f t="shared" si="44"/>
        <v>0.70000000000000007</v>
      </c>
      <c r="AG18" s="79">
        <f t="shared" si="45"/>
        <v>1.4000000000000001</v>
      </c>
      <c r="AH18" s="82">
        <f t="shared" si="46"/>
        <v>200</v>
      </c>
      <c r="AI18" s="62">
        <f t="shared" si="47"/>
        <v>50</v>
      </c>
      <c r="AJ18" s="62">
        <f t="shared" si="48"/>
        <v>70</v>
      </c>
      <c r="AK18" s="62">
        <f t="shared" si="49"/>
        <v>10070</v>
      </c>
      <c r="AL18" s="62">
        <f t="shared" si="50"/>
        <v>185</v>
      </c>
      <c r="AM18" s="62">
        <f t="shared" si="51"/>
        <v>3.7</v>
      </c>
      <c r="AN18" s="62">
        <f t="shared" si="52"/>
        <v>-37</v>
      </c>
      <c r="AO18" s="62">
        <f t="shared" si="53"/>
        <v>-37</v>
      </c>
      <c r="AP18" s="62">
        <f t="shared" si="54"/>
        <v>37</v>
      </c>
      <c r="AQ18" s="65" t="str">
        <f t="shared" si="18"/>
        <v/>
      </c>
      <c r="AR18" s="66">
        <f t="shared" si="55"/>
        <v>35</v>
      </c>
      <c r="AS18" s="67">
        <f t="shared" si="20"/>
        <v>1.2315789473684213</v>
      </c>
      <c r="AT18" s="67">
        <f t="shared" si="56"/>
        <v>61.578947368421069</v>
      </c>
      <c r="AU18" s="67">
        <f t="shared" si="57"/>
        <v>123.15789473684214</v>
      </c>
      <c r="AV18" s="67">
        <f t="shared" si="58"/>
        <v>-61.578947368421069</v>
      </c>
      <c r="AW18" s="76">
        <f t="shared" si="59"/>
        <v>0.1</v>
      </c>
      <c r="AX18" s="67">
        <f t="shared" si="60"/>
        <v>307.89473684210532</v>
      </c>
      <c r="AY18" s="67">
        <f t="shared" si="61"/>
        <v>-123.15789473684214</v>
      </c>
      <c r="AZ18" s="69">
        <f t="shared" si="62"/>
        <v>184.73684210526318</v>
      </c>
      <c r="BA18" s="70">
        <f t="shared" si="28"/>
        <v>-209.54887218045059</v>
      </c>
      <c r="BB18" s="51">
        <f t="shared" si="63"/>
        <v>431.05263157894751</v>
      </c>
      <c r="BC18" s="55">
        <f t="shared" si="30"/>
        <v>4.4874604715238436E-2</v>
      </c>
      <c r="BD18" s="55">
        <f t="shared" si="31"/>
        <v>0.46853546910755217</v>
      </c>
      <c r="BF18" s="52" t="str">
        <f>IF(((AT18-U18)/U18)&gt;=BF$4,AE18,"")</f>
        <v/>
      </c>
      <c r="BG18" s="52" t="str">
        <f t="shared" si="32"/>
        <v/>
      </c>
      <c r="BH18" s="52">
        <f>IF(BC18&lt;=BH$4,AE18,"")</f>
        <v>18.999999999999986</v>
      </c>
      <c r="BI18" s="52" t="str">
        <f>IF(BD18&gt;=BI$4,AE18,"")</f>
        <v/>
      </c>
    </row>
    <row r="19" spans="2:61">
      <c r="B19" s="10">
        <v>12</v>
      </c>
      <c r="C19" s="16"/>
      <c r="D19" s="34"/>
      <c r="E19" s="17"/>
      <c r="F19" s="17"/>
      <c r="G19" s="6">
        <f t="shared" si="8"/>
        <v>0.37142857142857133</v>
      </c>
      <c r="H19" s="27" t="str">
        <f t="shared" si="9"/>
        <v/>
      </c>
      <c r="I19" s="27" t="e">
        <f t="shared" si="10"/>
        <v>#VALUE!</v>
      </c>
      <c r="J19" s="27" t="e">
        <f t="shared" si="11"/>
        <v>#VALUE!</v>
      </c>
      <c r="K19" s="27" t="str">
        <f t="shared" si="12"/>
        <v/>
      </c>
      <c r="L19" s="27" t="e">
        <f t="shared" si="13"/>
        <v>#VALUE!</v>
      </c>
      <c r="M19" s="27" t="str">
        <f t="shared" si="14"/>
        <v/>
      </c>
      <c r="N19" s="6"/>
      <c r="O19" s="6"/>
      <c r="P19" s="1">
        <f t="shared" si="33"/>
        <v>8.65</v>
      </c>
      <c r="T19" s="78">
        <f t="shared" si="34"/>
        <v>7</v>
      </c>
      <c r="U19" s="79">
        <f t="shared" si="35"/>
        <v>50</v>
      </c>
      <c r="V19" s="79">
        <f t="shared" si="36"/>
        <v>2</v>
      </c>
      <c r="W19" s="80">
        <f>ROUND((1/V19)*T19,0)+1</f>
        <v>5</v>
      </c>
      <c r="X19" s="78">
        <f t="shared" si="37"/>
        <v>2</v>
      </c>
      <c r="Y19" s="80">
        <f t="shared" si="38"/>
        <v>7</v>
      </c>
      <c r="Z19" s="81">
        <f t="shared" si="39"/>
        <v>0.7142857142857143</v>
      </c>
      <c r="AA19" s="81">
        <f t="shared" si="40"/>
        <v>0.5</v>
      </c>
      <c r="AB19" s="79">
        <f t="shared" si="41"/>
        <v>10000</v>
      </c>
      <c r="AC19" s="79">
        <f t="shared" si="42"/>
        <v>9605.7142857142862</v>
      </c>
      <c r="AD19" s="79">
        <f t="shared" si="16"/>
        <v>394.28571428571377</v>
      </c>
      <c r="AE19" s="84">
        <f t="shared" si="43"/>
        <v>18.899999999999984</v>
      </c>
      <c r="AF19" s="79">
        <f t="shared" si="44"/>
        <v>0.70000000000000007</v>
      </c>
      <c r="AG19" s="79">
        <f t="shared" si="45"/>
        <v>1.4000000000000001</v>
      </c>
      <c r="AH19" s="82">
        <f t="shared" si="46"/>
        <v>200</v>
      </c>
      <c r="AI19" s="62">
        <f t="shared" si="47"/>
        <v>50</v>
      </c>
      <c r="AJ19" s="62">
        <f t="shared" si="48"/>
        <v>70</v>
      </c>
      <c r="AK19" s="62">
        <f t="shared" si="49"/>
        <v>10070</v>
      </c>
      <c r="AL19" s="62">
        <f t="shared" si="50"/>
        <v>185</v>
      </c>
      <c r="AM19" s="62">
        <f t="shared" si="51"/>
        <v>3.7</v>
      </c>
      <c r="AN19" s="62">
        <f t="shared" si="52"/>
        <v>-37</v>
      </c>
      <c r="AO19" s="62">
        <f t="shared" si="53"/>
        <v>-37</v>
      </c>
      <c r="AP19" s="62">
        <f t="shared" si="54"/>
        <v>37</v>
      </c>
      <c r="AQ19" s="65" t="str">
        <f t="shared" si="18"/>
        <v/>
      </c>
      <c r="AR19" s="66">
        <f t="shared" si="55"/>
        <v>35</v>
      </c>
      <c r="AS19" s="67">
        <f t="shared" si="20"/>
        <v>1.232804232804233</v>
      </c>
      <c r="AT19" s="67">
        <f t="shared" si="56"/>
        <v>61.640211640211653</v>
      </c>
      <c r="AU19" s="67">
        <f t="shared" si="57"/>
        <v>123.28042328042331</v>
      </c>
      <c r="AV19" s="67">
        <f t="shared" si="58"/>
        <v>-61.640211640211653</v>
      </c>
      <c r="AW19" s="76">
        <f t="shared" si="59"/>
        <v>0.1</v>
      </c>
      <c r="AX19" s="67">
        <f t="shared" si="60"/>
        <v>308.20105820105829</v>
      </c>
      <c r="AY19" s="67">
        <f t="shared" si="61"/>
        <v>-123.28042328042331</v>
      </c>
      <c r="AZ19" s="69">
        <f t="shared" si="62"/>
        <v>184.920634920635</v>
      </c>
      <c r="BA19" s="70">
        <f t="shared" si="28"/>
        <v>-209.36507936507877</v>
      </c>
      <c r="BB19" s="51">
        <f t="shared" si="63"/>
        <v>431.48148148148158</v>
      </c>
      <c r="BC19" s="55">
        <f t="shared" si="30"/>
        <v>4.4919250005508192E-2</v>
      </c>
      <c r="BD19" s="55">
        <f t="shared" si="31"/>
        <v>0.46900161030595894</v>
      </c>
      <c r="BF19" s="52" t="str">
        <f>IF(((AT19-U19)/U19)&gt;=BF$4,AE19,"")</f>
        <v/>
      </c>
      <c r="BG19" s="52" t="str">
        <f t="shared" si="32"/>
        <v/>
      </c>
      <c r="BH19" s="52">
        <f>IF(BC19&lt;=BH$4,AE19,"")</f>
        <v>18.899999999999984</v>
      </c>
      <c r="BI19" s="52" t="str">
        <f>IF(BD19&gt;=BI$4,AE19,"")</f>
        <v/>
      </c>
    </row>
    <row r="20" spans="2:61">
      <c r="B20" s="10">
        <v>13</v>
      </c>
      <c r="C20" s="16"/>
      <c r="D20" s="34"/>
      <c r="E20" s="17"/>
      <c r="F20" s="17"/>
      <c r="G20" s="6">
        <f t="shared" si="8"/>
        <v>0.37142857142857133</v>
      </c>
      <c r="H20" s="27" t="str">
        <f t="shared" si="9"/>
        <v/>
      </c>
      <c r="I20" s="27" t="e">
        <f t="shared" si="10"/>
        <v>#VALUE!</v>
      </c>
      <c r="J20" s="27" t="e">
        <f t="shared" si="11"/>
        <v>#VALUE!</v>
      </c>
      <c r="K20" s="27" t="str">
        <f t="shared" si="12"/>
        <v/>
      </c>
      <c r="L20" s="27" t="e">
        <f t="shared" si="13"/>
        <v>#VALUE!</v>
      </c>
      <c r="M20" s="27" t="str">
        <f t="shared" si="14"/>
        <v/>
      </c>
      <c r="N20" s="6"/>
      <c r="O20" s="6"/>
      <c r="P20" s="1">
        <f t="shared" si="33"/>
        <v>8.65</v>
      </c>
      <c r="T20" s="78">
        <f t="shared" si="34"/>
        <v>7</v>
      </c>
      <c r="U20" s="79">
        <f t="shared" si="35"/>
        <v>50</v>
      </c>
      <c r="V20" s="79">
        <f t="shared" si="36"/>
        <v>2</v>
      </c>
      <c r="W20" s="80">
        <f>ROUND((1/V20)*T20,0)+1</f>
        <v>5</v>
      </c>
      <c r="X20" s="78">
        <f t="shared" si="37"/>
        <v>2</v>
      </c>
      <c r="Y20" s="80">
        <f t="shared" si="38"/>
        <v>7</v>
      </c>
      <c r="Z20" s="81">
        <f t="shared" si="39"/>
        <v>0.7142857142857143</v>
      </c>
      <c r="AA20" s="81">
        <f t="shared" si="40"/>
        <v>0.5</v>
      </c>
      <c r="AB20" s="79">
        <f t="shared" si="41"/>
        <v>10000</v>
      </c>
      <c r="AC20" s="79">
        <f t="shared" si="42"/>
        <v>9605.7142857142862</v>
      </c>
      <c r="AD20" s="79">
        <f t="shared" si="16"/>
        <v>394.28571428571377</v>
      </c>
      <c r="AE20" s="84">
        <f t="shared" si="43"/>
        <v>18.799999999999983</v>
      </c>
      <c r="AF20" s="79">
        <f t="shared" si="44"/>
        <v>0.70000000000000007</v>
      </c>
      <c r="AG20" s="79">
        <f t="shared" si="45"/>
        <v>1.4000000000000001</v>
      </c>
      <c r="AH20" s="82">
        <f t="shared" si="46"/>
        <v>200</v>
      </c>
      <c r="AI20" s="62">
        <f t="shared" si="47"/>
        <v>50</v>
      </c>
      <c r="AJ20" s="62">
        <f t="shared" si="48"/>
        <v>70</v>
      </c>
      <c r="AK20" s="62">
        <f t="shared" si="49"/>
        <v>10070</v>
      </c>
      <c r="AL20" s="62">
        <f t="shared" si="50"/>
        <v>185</v>
      </c>
      <c r="AM20" s="62">
        <f t="shared" si="51"/>
        <v>3.7</v>
      </c>
      <c r="AN20" s="62">
        <f t="shared" si="52"/>
        <v>-37</v>
      </c>
      <c r="AO20" s="62">
        <f t="shared" si="53"/>
        <v>-37</v>
      </c>
      <c r="AP20" s="62">
        <f t="shared" si="54"/>
        <v>37</v>
      </c>
      <c r="AQ20" s="65" t="str">
        <f t="shared" si="18"/>
        <v/>
      </c>
      <c r="AR20" s="66">
        <f t="shared" si="55"/>
        <v>35</v>
      </c>
      <c r="AS20" s="67">
        <f t="shared" si="20"/>
        <v>1.2340425531914896</v>
      </c>
      <c r="AT20" s="67">
        <f t="shared" si="56"/>
        <v>61.702127659574479</v>
      </c>
      <c r="AU20" s="67">
        <f t="shared" si="57"/>
        <v>123.40425531914896</v>
      </c>
      <c r="AV20" s="67">
        <f t="shared" si="58"/>
        <v>-61.702127659574479</v>
      </c>
      <c r="AW20" s="76">
        <f t="shared" si="59"/>
        <v>0.1</v>
      </c>
      <c r="AX20" s="67">
        <f t="shared" si="60"/>
        <v>308.51063829787239</v>
      </c>
      <c r="AY20" s="67">
        <f t="shared" si="61"/>
        <v>-123.40425531914896</v>
      </c>
      <c r="AZ20" s="69">
        <f t="shared" si="62"/>
        <v>185.10638297872345</v>
      </c>
      <c r="BA20" s="70">
        <f t="shared" si="28"/>
        <v>-209.17933130699032</v>
      </c>
      <c r="BB20" s="51">
        <f t="shared" si="63"/>
        <v>431.91489361702133</v>
      </c>
      <c r="BC20" s="55">
        <f t="shared" si="30"/>
        <v>4.4964370245674436E-2</v>
      </c>
      <c r="BD20" s="55">
        <f t="shared" si="31"/>
        <v>0.4694727104532847</v>
      </c>
      <c r="BF20" s="52" t="str">
        <f>IF(((AT20-U20)/U20)&gt;=BF$4,AE20,"")</f>
        <v/>
      </c>
      <c r="BG20" s="52" t="str">
        <f t="shared" si="32"/>
        <v/>
      </c>
      <c r="BH20" s="52">
        <f>IF(BC20&lt;=BH$4,AE20,"")</f>
        <v>18.799999999999983</v>
      </c>
      <c r="BI20" s="52" t="str">
        <f>IF(BD20&gt;=BI$4,AE20,"")</f>
        <v/>
      </c>
    </row>
    <row r="21" spans="2:61">
      <c r="B21" s="10">
        <v>14</v>
      </c>
      <c r="C21" s="16"/>
      <c r="D21" s="34"/>
      <c r="E21" s="17"/>
      <c r="F21" s="17"/>
      <c r="G21" s="6">
        <f t="shared" si="8"/>
        <v>0.37142857142857133</v>
      </c>
      <c r="H21" s="27" t="str">
        <f t="shared" si="9"/>
        <v/>
      </c>
      <c r="I21" s="27" t="e">
        <f t="shared" si="10"/>
        <v>#VALUE!</v>
      </c>
      <c r="J21" s="27" t="e">
        <f t="shared" si="11"/>
        <v>#VALUE!</v>
      </c>
      <c r="K21" s="27" t="str">
        <f t="shared" si="12"/>
        <v/>
      </c>
      <c r="L21" s="27" t="e">
        <f t="shared" si="13"/>
        <v>#VALUE!</v>
      </c>
      <c r="M21" s="27" t="str">
        <f t="shared" si="14"/>
        <v/>
      </c>
      <c r="N21" s="6"/>
      <c r="O21" s="6"/>
      <c r="P21" s="1">
        <f t="shared" si="33"/>
        <v>8.65</v>
      </c>
      <c r="T21" s="78">
        <f t="shared" si="34"/>
        <v>7</v>
      </c>
      <c r="U21" s="79">
        <f t="shared" si="35"/>
        <v>50</v>
      </c>
      <c r="V21" s="79">
        <f t="shared" si="36"/>
        <v>2</v>
      </c>
      <c r="W21" s="80">
        <f>ROUND((1/V21)*T21,0)+1</f>
        <v>5</v>
      </c>
      <c r="X21" s="78">
        <f t="shared" si="37"/>
        <v>2</v>
      </c>
      <c r="Y21" s="80">
        <f t="shared" si="38"/>
        <v>7</v>
      </c>
      <c r="Z21" s="81">
        <f t="shared" si="39"/>
        <v>0.7142857142857143</v>
      </c>
      <c r="AA21" s="81">
        <f t="shared" si="40"/>
        <v>0.5</v>
      </c>
      <c r="AB21" s="79">
        <f t="shared" si="41"/>
        <v>10000</v>
      </c>
      <c r="AC21" s="79">
        <f t="shared" si="42"/>
        <v>9605.7142857142862</v>
      </c>
      <c r="AD21" s="79">
        <f t="shared" si="16"/>
        <v>394.28571428571377</v>
      </c>
      <c r="AE21" s="84">
        <f t="shared" si="43"/>
        <v>18.699999999999982</v>
      </c>
      <c r="AF21" s="79">
        <f t="shared" si="44"/>
        <v>0.70000000000000007</v>
      </c>
      <c r="AG21" s="79">
        <f t="shared" si="45"/>
        <v>1.4000000000000001</v>
      </c>
      <c r="AH21" s="82">
        <f t="shared" si="46"/>
        <v>200</v>
      </c>
      <c r="AI21" s="62">
        <f t="shared" si="47"/>
        <v>50</v>
      </c>
      <c r="AJ21" s="62">
        <f t="shared" si="48"/>
        <v>70</v>
      </c>
      <c r="AK21" s="62">
        <f t="shared" si="49"/>
        <v>10070</v>
      </c>
      <c r="AL21" s="62">
        <f t="shared" si="50"/>
        <v>185</v>
      </c>
      <c r="AM21" s="62">
        <f t="shared" si="51"/>
        <v>3.7</v>
      </c>
      <c r="AN21" s="62">
        <f t="shared" si="52"/>
        <v>-37</v>
      </c>
      <c r="AO21" s="62">
        <f t="shared" si="53"/>
        <v>-37</v>
      </c>
      <c r="AP21" s="62">
        <f t="shared" si="54"/>
        <v>37</v>
      </c>
      <c r="AQ21" s="65" t="str">
        <f t="shared" si="18"/>
        <v/>
      </c>
      <c r="AR21" s="66">
        <f t="shared" si="55"/>
        <v>35</v>
      </c>
      <c r="AS21" s="67">
        <f t="shared" si="20"/>
        <v>1.2352941176470591</v>
      </c>
      <c r="AT21" s="67">
        <f t="shared" si="56"/>
        <v>61.764705882352956</v>
      </c>
      <c r="AU21" s="67">
        <f t="shared" si="57"/>
        <v>123.52941176470591</v>
      </c>
      <c r="AV21" s="67">
        <f t="shared" si="58"/>
        <v>-61.764705882352956</v>
      </c>
      <c r="AW21" s="76">
        <f t="shared" si="59"/>
        <v>0.1</v>
      </c>
      <c r="AX21" s="67">
        <f t="shared" si="60"/>
        <v>308.82352941176475</v>
      </c>
      <c r="AY21" s="67">
        <f t="shared" si="61"/>
        <v>-123.52941176470591</v>
      </c>
      <c r="AZ21" s="69">
        <f t="shared" si="62"/>
        <v>185.29411764705884</v>
      </c>
      <c r="BA21" s="70">
        <f t="shared" si="28"/>
        <v>-208.99159663865493</v>
      </c>
      <c r="BB21" s="51">
        <f t="shared" si="63"/>
        <v>432.35294117647072</v>
      </c>
      <c r="BC21" s="55">
        <f t="shared" si="30"/>
        <v>4.5009973055254233E-2</v>
      </c>
      <c r="BD21" s="55">
        <f t="shared" si="31"/>
        <v>0.46994884910486001</v>
      </c>
      <c r="BF21" s="52" t="str">
        <f>IF(((AT21-U21)/U21)&gt;=BF$4,AE21,"")</f>
        <v/>
      </c>
      <c r="BG21" s="52" t="str">
        <f t="shared" si="32"/>
        <v/>
      </c>
      <c r="BH21" s="52">
        <f>IF(BC21&lt;=BH$4,AE21,"")</f>
        <v>18.699999999999982</v>
      </c>
      <c r="BI21" s="52" t="str">
        <f>IF(BD21&gt;=BI$4,AE21,"")</f>
        <v/>
      </c>
    </row>
    <row r="22" spans="2:61">
      <c r="B22" s="10">
        <v>15</v>
      </c>
      <c r="C22" s="16"/>
      <c r="D22" s="34"/>
      <c r="E22" s="17"/>
      <c r="F22" s="17"/>
      <c r="G22" s="6">
        <f t="shared" si="8"/>
        <v>0.37142857142857133</v>
      </c>
      <c r="H22" s="27" t="str">
        <f t="shared" si="9"/>
        <v/>
      </c>
      <c r="I22" s="27" t="e">
        <f t="shared" si="10"/>
        <v>#VALUE!</v>
      </c>
      <c r="J22" s="27" t="e">
        <f t="shared" si="11"/>
        <v>#VALUE!</v>
      </c>
      <c r="K22" s="27" t="str">
        <f t="shared" si="12"/>
        <v/>
      </c>
      <c r="L22" s="27" t="e">
        <f t="shared" si="13"/>
        <v>#VALUE!</v>
      </c>
      <c r="M22" s="27" t="str">
        <f t="shared" si="14"/>
        <v/>
      </c>
      <c r="N22" s="6"/>
      <c r="O22" s="6"/>
      <c r="P22" s="1">
        <f t="shared" si="33"/>
        <v>8.65</v>
      </c>
      <c r="T22" s="78">
        <f t="shared" si="34"/>
        <v>7</v>
      </c>
      <c r="U22" s="79">
        <f t="shared" si="35"/>
        <v>50</v>
      </c>
      <c r="V22" s="79">
        <f t="shared" si="36"/>
        <v>2</v>
      </c>
      <c r="W22" s="80">
        <f>ROUND((1/V22)*T22,0)+1</f>
        <v>5</v>
      </c>
      <c r="X22" s="78">
        <f t="shared" si="37"/>
        <v>2</v>
      </c>
      <c r="Y22" s="80">
        <f t="shared" si="38"/>
        <v>7</v>
      </c>
      <c r="Z22" s="81">
        <f t="shared" si="39"/>
        <v>0.7142857142857143</v>
      </c>
      <c r="AA22" s="81">
        <f t="shared" si="40"/>
        <v>0.5</v>
      </c>
      <c r="AB22" s="79">
        <f t="shared" si="41"/>
        <v>10000</v>
      </c>
      <c r="AC22" s="79">
        <f t="shared" si="42"/>
        <v>9605.7142857142862</v>
      </c>
      <c r="AD22" s="79">
        <f t="shared" si="16"/>
        <v>394.28571428571377</v>
      </c>
      <c r="AE22" s="84">
        <f t="shared" si="43"/>
        <v>18.59999999999998</v>
      </c>
      <c r="AF22" s="79">
        <f t="shared" si="44"/>
        <v>0.70000000000000007</v>
      </c>
      <c r="AG22" s="79">
        <f t="shared" si="45"/>
        <v>1.4000000000000001</v>
      </c>
      <c r="AH22" s="82">
        <f t="shared" si="46"/>
        <v>200</v>
      </c>
      <c r="AI22" s="62">
        <f t="shared" si="47"/>
        <v>50</v>
      </c>
      <c r="AJ22" s="62">
        <f t="shared" si="48"/>
        <v>70</v>
      </c>
      <c r="AK22" s="62">
        <f t="shared" si="49"/>
        <v>10070</v>
      </c>
      <c r="AL22" s="62">
        <f t="shared" si="50"/>
        <v>185</v>
      </c>
      <c r="AM22" s="62">
        <f t="shared" si="51"/>
        <v>3.7</v>
      </c>
      <c r="AN22" s="62">
        <f t="shared" si="52"/>
        <v>-37</v>
      </c>
      <c r="AO22" s="62">
        <f t="shared" si="53"/>
        <v>-37</v>
      </c>
      <c r="AP22" s="62">
        <f t="shared" si="54"/>
        <v>37</v>
      </c>
      <c r="AQ22" s="65" t="str">
        <f t="shared" si="18"/>
        <v/>
      </c>
      <c r="AR22" s="66">
        <f t="shared" si="55"/>
        <v>35</v>
      </c>
      <c r="AS22" s="67">
        <f t="shared" si="20"/>
        <v>1.2365591397849465</v>
      </c>
      <c r="AT22" s="67">
        <f t="shared" si="56"/>
        <v>61.827956989247326</v>
      </c>
      <c r="AU22" s="67">
        <f t="shared" si="57"/>
        <v>123.65591397849465</v>
      </c>
      <c r="AV22" s="67">
        <f t="shared" si="58"/>
        <v>-61.827956989247326</v>
      </c>
      <c r="AW22" s="76">
        <f t="shared" si="59"/>
        <v>0.1</v>
      </c>
      <c r="AX22" s="67">
        <f t="shared" si="60"/>
        <v>309.13978494623666</v>
      </c>
      <c r="AY22" s="67">
        <f t="shared" si="61"/>
        <v>-123.65591397849465</v>
      </c>
      <c r="AZ22" s="69">
        <f t="shared" si="62"/>
        <v>185.48387096774201</v>
      </c>
      <c r="BA22" s="70">
        <f t="shared" si="28"/>
        <v>-208.80184331797176</v>
      </c>
      <c r="BB22" s="51">
        <f t="shared" si="63"/>
        <v>432.79569892473125</v>
      </c>
      <c r="BC22" s="55">
        <f t="shared" si="30"/>
        <v>4.5056066217625201E-2</v>
      </c>
      <c r="BD22" s="55">
        <f t="shared" si="31"/>
        <v>0.47043010752688252</v>
      </c>
      <c r="BF22" s="52" t="str">
        <f>IF(((AT22-U22)/U22)&gt;=BF$4,AE22,"")</f>
        <v/>
      </c>
      <c r="BG22" s="52" t="str">
        <f t="shared" si="32"/>
        <v/>
      </c>
      <c r="BH22" s="52">
        <f>IF(BC22&lt;=BH$4,AE22,"")</f>
        <v>18.59999999999998</v>
      </c>
      <c r="BI22" s="52" t="str">
        <f>IF(BD22&gt;=BI$4,AE22,"")</f>
        <v/>
      </c>
    </row>
    <row r="23" spans="2:61">
      <c r="B23" s="10">
        <v>16</v>
      </c>
      <c r="C23" s="16"/>
      <c r="D23" s="34"/>
      <c r="E23" s="17"/>
      <c r="F23" s="17"/>
      <c r="G23" s="6">
        <f t="shared" si="8"/>
        <v>0.37142857142857133</v>
      </c>
      <c r="H23" s="27" t="str">
        <f t="shared" si="9"/>
        <v/>
      </c>
      <c r="I23" s="27" t="e">
        <f t="shared" si="10"/>
        <v>#VALUE!</v>
      </c>
      <c r="J23" s="27" t="e">
        <f t="shared" si="11"/>
        <v>#VALUE!</v>
      </c>
      <c r="K23" s="27" t="str">
        <f t="shared" si="12"/>
        <v/>
      </c>
      <c r="L23" s="27" t="e">
        <f t="shared" si="13"/>
        <v>#VALUE!</v>
      </c>
      <c r="M23" s="27" t="str">
        <f t="shared" si="14"/>
        <v/>
      </c>
      <c r="N23" s="6"/>
      <c r="O23" s="6"/>
      <c r="P23" s="1">
        <f t="shared" si="33"/>
        <v>8.65</v>
      </c>
      <c r="T23" s="78">
        <f t="shared" si="34"/>
        <v>7</v>
      </c>
      <c r="U23" s="79">
        <f t="shared" si="35"/>
        <v>50</v>
      </c>
      <c r="V23" s="79">
        <f t="shared" si="36"/>
        <v>2</v>
      </c>
      <c r="W23" s="80">
        <f>ROUND((1/V23)*T23,0)+1</f>
        <v>5</v>
      </c>
      <c r="X23" s="78">
        <f t="shared" si="37"/>
        <v>2</v>
      </c>
      <c r="Y23" s="80">
        <f t="shared" si="38"/>
        <v>7</v>
      </c>
      <c r="Z23" s="81">
        <f t="shared" si="39"/>
        <v>0.7142857142857143</v>
      </c>
      <c r="AA23" s="81">
        <f t="shared" si="40"/>
        <v>0.5</v>
      </c>
      <c r="AB23" s="79">
        <f t="shared" si="41"/>
        <v>10000</v>
      </c>
      <c r="AC23" s="79">
        <f t="shared" si="42"/>
        <v>9605.7142857142862</v>
      </c>
      <c r="AD23" s="79">
        <f t="shared" si="16"/>
        <v>394.28571428571377</v>
      </c>
      <c r="AE23" s="84">
        <f t="shared" si="43"/>
        <v>18.499999999999979</v>
      </c>
      <c r="AF23" s="79">
        <f t="shared" si="44"/>
        <v>0.70000000000000007</v>
      </c>
      <c r="AG23" s="79">
        <f t="shared" si="45"/>
        <v>1.4000000000000001</v>
      </c>
      <c r="AH23" s="82">
        <f t="shared" si="46"/>
        <v>200</v>
      </c>
      <c r="AI23" s="62">
        <f t="shared" si="47"/>
        <v>50</v>
      </c>
      <c r="AJ23" s="62">
        <f t="shared" si="48"/>
        <v>70</v>
      </c>
      <c r="AK23" s="62">
        <f t="shared" si="49"/>
        <v>10070</v>
      </c>
      <c r="AL23" s="62">
        <f t="shared" si="50"/>
        <v>185</v>
      </c>
      <c r="AM23" s="62">
        <f t="shared" si="51"/>
        <v>3.7</v>
      </c>
      <c r="AN23" s="62">
        <f t="shared" si="52"/>
        <v>-37</v>
      </c>
      <c r="AO23" s="62">
        <f t="shared" si="53"/>
        <v>-37</v>
      </c>
      <c r="AP23" s="62">
        <f t="shared" si="54"/>
        <v>37</v>
      </c>
      <c r="AQ23" s="65" t="str">
        <f t="shared" si="18"/>
        <v/>
      </c>
      <c r="AR23" s="66">
        <f t="shared" si="55"/>
        <v>35</v>
      </c>
      <c r="AS23" s="67">
        <f t="shared" si="20"/>
        <v>1.2378378378378381</v>
      </c>
      <c r="AT23" s="67">
        <f t="shared" si="56"/>
        <v>61.891891891891902</v>
      </c>
      <c r="AU23" s="67">
        <f t="shared" si="57"/>
        <v>123.7837837837838</v>
      </c>
      <c r="AV23" s="67">
        <f t="shared" si="58"/>
        <v>-61.891891891891902</v>
      </c>
      <c r="AW23" s="76">
        <f t="shared" si="59"/>
        <v>0.1</v>
      </c>
      <c r="AX23" s="67">
        <f t="shared" si="60"/>
        <v>309.45945945945948</v>
      </c>
      <c r="AY23" s="67">
        <f t="shared" si="61"/>
        <v>-123.7837837837838</v>
      </c>
      <c r="AZ23" s="69">
        <f t="shared" si="62"/>
        <v>185.67567567567568</v>
      </c>
      <c r="BA23" s="70">
        <f t="shared" si="28"/>
        <v>-208.61003861003809</v>
      </c>
      <c r="BB23" s="51">
        <f t="shared" si="63"/>
        <v>433.24324324324334</v>
      </c>
      <c r="BC23" s="55">
        <f t="shared" si="30"/>
        <v>4.5102657684454241E-2</v>
      </c>
      <c r="BD23" s="55">
        <f t="shared" si="31"/>
        <v>0.47091656874265631</v>
      </c>
      <c r="BF23" s="52" t="str">
        <f>IF(((AT23-U23)/U23)&gt;=BF$4,AE23,"")</f>
        <v/>
      </c>
      <c r="BG23" s="52" t="str">
        <f t="shared" si="32"/>
        <v/>
      </c>
      <c r="BH23" s="52">
        <f>IF(BC23&lt;=BH$4,AE23,"")</f>
        <v>18.499999999999979</v>
      </c>
      <c r="BI23" s="52" t="str">
        <f>IF(BD23&gt;=BI$4,AE23,"")</f>
        <v/>
      </c>
    </row>
    <row r="24" spans="2:61">
      <c r="B24" s="10">
        <v>17</v>
      </c>
      <c r="C24" s="18"/>
      <c r="D24" s="18"/>
      <c r="E24" s="20"/>
      <c r="F24" s="21"/>
      <c r="G24" s="6">
        <f t="shared" si="8"/>
        <v>0.37142857142857133</v>
      </c>
      <c r="H24" s="27" t="str">
        <f t="shared" si="9"/>
        <v/>
      </c>
      <c r="I24" s="27" t="e">
        <f t="shared" si="10"/>
        <v>#VALUE!</v>
      </c>
      <c r="J24" s="27" t="e">
        <f t="shared" si="11"/>
        <v>#VALUE!</v>
      </c>
      <c r="K24" s="27" t="str">
        <f t="shared" si="12"/>
        <v/>
      </c>
      <c r="L24" s="27" t="e">
        <f t="shared" si="13"/>
        <v>#VALUE!</v>
      </c>
      <c r="M24" s="27" t="str">
        <f t="shared" si="14"/>
        <v/>
      </c>
      <c r="N24" s="6"/>
      <c r="O24" s="6"/>
      <c r="P24" s="1">
        <f t="shared" si="33"/>
        <v>8.65</v>
      </c>
      <c r="T24" s="78">
        <f t="shared" si="34"/>
        <v>7</v>
      </c>
      <c r="U24" s="79">
        <f t="shared" si="35"/>
        <v>50</v>
      </c>
      <c r="V24" s="79">
        <f t="shared" si="36"/>
        <v>2</v>
      </c>
      <c r="W24" s="80">
        <f>ROUND((1/V24)*T24,0)+1</f>
        <v>5</v>
      </c>
      <c r="X24" s="78">
        <f t="shared" si="37"/>
        <v>2</v>
      </c>
      <c r="Y24" s="80">
        <f t="shared" si="38"/>
        <v>7</v>
      </c>
      <c r="Z24" s="81">
        <f t="shared" si="39"/>
        <v>0.7142857142857143</v>
      </c>
      <c r="AA24" s="81">
        <f t="shared" si="40"/>
        <v>0.5</v>
      </c>
      <c r="AB24" s="79">
        <f t="shared" si="41"/>
        <v>10000</v>
      </c>
      <c r="AC24" s="79">
        <f t="shared" si="42"/>
        <v>9605.7142857142862</v>
      </c>
      <c r="AD24" s="79">
        <f t="shared" si="16"/>
        <v>394.28571428571377</v>
      </c>
      <c r="AE24" s="84">
        <f t="shared" si="43"/>
        <v>18.399999999999977</v>
      </c>
      <c r="AF24" s="79">
        <f t="shared" si="44"/>
        <v>0.70000000000000007</v>
      </c>
      <c r="AG24" s="79">
        <f t="shared" si="45"/>
        <v>1.4000000000000001</v>
      </c>
      <c r="AH24" s="82">
        <f t="shared" si="46"/>
        <v>200</v>
      </c>
      <c r="AI24" s="62">
        <f t="shared" si="47"/>
        <v>50</v>
      </c>
      <c r="AJ24" s="62">
        <f t="shared" si="48"/>
        <v>70</v>
      </c>
      <c r="AK24" s="62">
        <f t="shared" si="49"/>
        <v>10070</v>
      </c>
      <c r="AL24" s="62">
        <f t="shared" si="50"/>
        <v>185</v>
      </c>
      <c r="AM24" s="62">
        <f t="shared" si="51"/>
        <v>3.7</v>
      </c>
      <c r="AN24" s="62">
        <f t="shared" si="52"/>
        <v>-37</v>
      </c>
      <c r="AO24" s="62">
        <f t="shared" si="53"/>
        <v>-37</v>
      </c>
      <c r="AP24" s="62">
        <f t="shared" si="54"/>
        <v>37</v>
      </c>
      <c r="AQ24" s="65" t="str">
        <f t="shared" si="18"/>
        <v/>
      </c>
      <c r="AR24" s="66">
        <f t="shared" si="55"/>
        <v>35</v>
      </c>
      <c r="AS24" s="67">
        <f t="shared" si="20"/>
        <v>1.2391304347826091</v>
      </c>
      <c r="AT24" s="67">
        <f t="shared" si="56"/>
        <v>61.956521739130451</v>
      </c>
      <c r="AU24" s="67">
        <f t="shared" si="57"/>
        <v>123.9130434782609</v>
      </c>
      <c r="AV24" s="67">
        <f t="shared" si="58"/>
        <v>-61.956521739130451</v>
      </c>
      <c r="AW24" s="76">
        <f t="shared" si="59"/>
        <v>0.1</v>
      </c>
      <c r="AX24" s="67">
        <f t="shared" si="60"/>
        <v>309.78260869565224</v>
      </c>
      <c r="AY24" s="67">
        <f t="shared" si="61"/>
        <v>-123.9130434782609</v>
      </c>
      <c r="AZ24" s="69">
        <f t="shared" si="62"/>
        <v>185.86956521739134</v>
      </c>
      <c r="BA24" s="70">
        <f t="shared" si="28"/>
        <v>-208.41614906832243</v>
      </c>
      <c r="BB24" s="51">
        <f t="shared" si="63"/>
        <v>433.69565217391317</v>
      </c>
      <c r="BC24" s="55">
        <f t="shared" si="30"/>
        <v>4.5149755580270554E-2</v>
      </c>
      <c r="BD24" s="55">
        <f t="shared" si="31"/>
        <v>0.47140831758034096</v>
      </c>
      <c r="BF24" s="52" t="str">
        <f>IF(((AT24-U24)/U24)&gt;=BF$4,AE24,"")</f>
        <v/>
      </c>
      <c r="BG24" s="52" t="str">
        <f t="shared" si="32"/>
        <v/>
      </c>
      <c r="BH24" s="52">
        <f>IF(BC24&lt;=BH$4,AE24,"")</f>
        <v>18.399999999999977</v>
      </c>
      <c r="BI24" s="52" t="str">
        <f>IF(BD24&gt;=BI$4,AE24,"")</f>
        <v/>
      </c>
    </row>
    <row r="25" spans="2:61">
      <c r="B25" s="10">
        <v>18</v>
      </c>
      <c r="C25" s="18"/>
      <c r="D25" s="18"/>
      <c r="E25" s="20"/>
      <c r="F25" s="21"/>
      <c r="G25" s="6">
        <f t="shared" si="8"/>
        <v>0.37142857142857133</v>
      </c>
      <c r="H25" s="27" t="str">
        <f t="shared" si="9"/>
        <v/>
      </c>
      <c r="I25" s="27" t="e">
        <f t="shared" si="10"/>
        <v>#VALUE!</v>
      </c>
      <c r="J25" s="27" t="e">
        <f t="shared" si="11"/>
        <v>#VALUE!</v>
      </c>
      <c r="K25" s="27" t="str">
        <f t="shared" si="12"/>
        <v/>
      </c>
      <c r="L25" s="27" t="e">
        <f t="shared" si="13"/>
        <v>#VALUE!</v>
      </c>
      <c r="M25" s="27" t="str">
        <f t="shared" si="14"/>
        <v/>
      </c>
      <c r="N25" s="6"/>
      <c r="O25" s="6"/>
      <c r="P25" s="1">
        <f t="shared" si="33"/>
        <v>8.65</v>
      </c>
      <c r="T25" s="78">
        <f t="shared" si="34"/>
        <v>7</v>
      </c>
      <c r="U25" s="79">
        <f t="shared" si="35"/>
        <v>50</v>
      </c>
      <c r="V25" s="79">
        <f t="shared" si="36"/>
        <v>2</v>
      </c>
      <c r="W25" s="80">
        <f>ROUND((1/V25)*T25,0)+1</f>
        <v>5</v>
      </c>
      <c r="X25" s="78">
        <f t="shared" si="37"/>
        <v>2</v>
      </c>
      <c r="Y25" s="80">
        <f t="shared" si="38"/>
        <v>7</v>
      </c>
      <c r="Z25" s="81">
        <f t="shared" si="39"/>
        <v>0.7142857142857143</v>
      </c>
      <c r="AA25" s="81">
        <f t="shared" si="40"/>
        <v>0.5</v>
      </c>
      <c r="AB25" s="79">
        <f t="shared" si="41"/>
        <v>10000</v>
      </c>
      <c r="AC25" s="79">
        <f t="shared" si="42"/>
        <v>9605.7142857142862</v>
      </c>
      <c r="AD25" s="79">
        <f t="shared" si="16"/>
        <v>394.28571428571377</v>
      </c>
      <c r="AE25" s="84">
        <f t="shared" si="43"/>
        <v>18.299999999999976</v>
      </c>
      <c r="AF25" s="79">
        <f t="shared" si="44"/>
        <v>0.70000000000000007</v>
      </c>
      <c r="AG25" s="79">
        <f t="shared" si="45"/>
        <v>1.4000000000000001</v>
      </c>
      <c r="AH25" s="82">
        <f t="shared" si="46"/>
        <v>200</v>
      </c>
      <c r="AI25" s="62">
        <f t="shared" si="47"/>
        <v>50</v>
      </c>
      <c r="AJ25" s="62">
        <f t="shared" si="48"/>
        <v>70</v>
      </c>
      <c r="AK25" s="62">
        <f t="shared" si="49"/>
        <v>10070</v>
      </c>
      <c r="AL25" s="62">
        <f t="shared" si="50"/>
        <v>185</v>
      </c>
      <c r="AM25" s="62">
        <f t="shared" si="51"/>
        <v>3.7</v>
      </c>
      <c r="AN25" s="62">
        <f t="shared" si="52"/>
        <v>-37</v>
      </c>
      <c r="AO25" s="62">
        <f t="shared" si="53"/>
        <v>-37</v>
      </c>
      <c r="AP25" s="62">
        <f t="shared" si="54"/>
        <v>37</v>
      </c>
      <c r="AQ25" s="65" t="str">
        <f t="shared" si="18"/>
        <v/>
      </c>
      <c r="AR25" s="66">
        <f t="shared" si="55"/>
        <v>35</v>
      </c>
      <c r="AS25" s="67">
        <f t="shared" si="20"/>
        <v>1.2404371584699456</v>
      </c>
      <c r="AT25" s="67">
        <f t="shared" si="56"/>
        <v>62.021857923497279</v>
      </c>
      <c r="AU25" s="67">
        <f t="shared" si="57"/>
        <v>124.04371584699456</v>
      </c>
      <c r="AV25" s="67">
        <f t="shared" si="58"/>
        <v>-62.021857923497279</v>
      </c>
      <c r="AW25" s="76">
        <f t="shared" si="59"/>
        <v>0.1</v>
      </c>
      <c r="AX25" s="67">
        <f t="shared" si="60"/>
        <v>310.10928961748641</v>
      </c>
      <c r="AY25" s="67">
        <f t="shared" si="61"/>
        <v>-124.04371584699456</v>
      </c>
      <c r="AZ25" s="69">
        <f t="shared" si="62"/>
        <v>186.06557377049185</v>
      </c>
      <c r="BA25" s="70">
        <f t="shared" si="28"/>
        <v>-208.22014051522191</v>
      </c>
      <c r="BB25" s="51">
        <f t="shared" si="63"/>
        <v>434.15300546448094</v>
      </c>
      <c r="BC25" s="55">
        <f t="shared" si="30"/>
        <v>4.5197368207188671E-2</v>
      </c>
      <c r="BD25" s="55">
        <f t="shared" si="31"/>
        <v>0.47190544072226259</v>
      </c>
      <c r="BF25" s="52" t="str">
        <f>IF(((AT25-U25)/U25)&gt;=BF$4,AE25,"")</f>
        <v/>
      </c>
      <c r="BG25" s="52" t="str">
        <f t="shared" si="32"/>
        <v/>
      </c>
      <c r="BH25" s="52">
        <f>IF(BC25&lt;=BH$4,AE25,"")</f>
        <v>18.299999999999976</v>
      </c>
      <c r="BI25" s="52" t="str">
        <f>IF(BD25&gt;=BI$4,AE25,"")</f>
        <v/>
      </c>
    </row>
    <row r="26" spans="2:61">
      <c r="B26" s="10">
        <v>19</v>
      </c>
      <c r="C26" s="18"/>
      <c r="D26" s="18"/>
      <c r="E26" s="20"/>
      <c r="F26" s="21"/>
      <c r="G26" s="6">
        <f t="shared" si="8"/>
        <v>0.37142857142857133</v>
      </c>
      <c r="H26" s="27" t="str">
        <f t="shared" si="9"/>
        <v/>
      </c>
      <c r="I26" s="27" t="e">
        <f t="shared" si="10"/>
        <v>#VALUE!</v>
      </c>
      <c r="J26" s="27" t="e">
        <f t="shared" si="11"/>
        <v>#VALUE!</v>
      </c>
      <c r="K26" s="27" t="str">
        <f t="shared" si="12"/>
        <v/>
      </c>
      <c r="L26" s="27" t="e">
        <f t="shared" si="13"/>
        <v>#VALUE!</v>
      </c>
      <c r="M26" s="27" t="str">
        <f t="shared" si="14"/>
        <v/>
      </c>
      <c r="N26" s="6"/>
      <c r="O26" s="6"/>
      <c r="P26" s="1">
        <f t="shared" si="33"/>
        <v>8.65</v>
      </c>
      <c r="T26" s="78">
        <f t="shared" si="34"/>
        <v>7</v>
      </c>
      <c r="U26" s="79">
        <f t="shared" si="35"/>
        <v>50</v>
      </c>
      <c r="V26" s="79">
        <f t="shared" si="36"/>
        <v>2</v>
      </c>
      <c r="W26" s="80">
        <f>ROUND((1/V26)*T26,0)+1</f>
        <v>5</v>
      </c>
      <c r="X26" s="78">
        <f t="shared" si="37"/>
        <v>2</v>
      </c>
      <c r="Y26" s="80">
        <f t="shared" si="38"/>
        <v>7</v>
      </c>
      <c r="Z26" s="81">
        <f t="shared" si="39"/>
        <v>0.7142857142857143</v>
      </c>
      <c r="AA26" s="81">
        <f t="shared" si="40"/>
        <v>0.5</v>
      </c>
      <c r="AB26" s="79">
        <f t="shared" si="41"/>
        <v>10000</v>
      </c>
      <c r="AC26" s="79">
        <f t="shared" si="42"/>
        <v>9605.7142857142862</v>
      </c>
      <c r="AD26" s="79">
        <f t="shared" si="16"/>
        <v>394.28571428571377</v>
      </c>
      <c r="AE26" s="84">
        <f t="shared" si="43"/>
        <v>18.199999999999974</v>
      </c>
      <c r="AF26" s="79">
        <f t="shared" si="44"/>
        <v>0.70000000000000007</v>
      </c>
      <c r="AG26" s="79">
        <f t="shared" si="45"/>
        <v>1.4000000000000001</v>
      </c>
      <c r="AH26" s="82">
        <f t="shared" si="46"/>
        <v>200</v>
      </c>
      <c r="AI26" s="62">
        <f t="shared" si="47"/>
        <v>50</v>
      </c>
      <c r="AJ26" s="62">
        <f t="shared" si="48"/>
        <v>70</v>
      </c>
      <c r="AK26" s="62">
        <f t="shared" si="49"/>
        <v>10070</v>
      </c>
      <c r="AL26" s="62">
        <f t="shared" si="50"/>
        <v>185</v>
      </c>
      <c r="AM26" s="62">
        <f t="shared" si="51"/>
        <v>3.7</v>
      </c>
      <c r="AN26" s="62">
        <f t="shared" si="52"/>
        <v>-37</v>
      </c>
      <c r="AO26" s="62">
        <f t="shared" si="53"/>
        <v>-37</v>
      </c>
      <c r="AP26" s="62">
        <f t="shared" si="54"/>
        <v>37</v>
      </c>
      <c r="AQ26" s="65" t="str">
        <f t="shared" si="18"/>
        <v/>
      </c>
      <c r="AR26" s="66">
        <f t="shared" si="55"/>
        <v>35</v>
      </c>
      <c r="AS26" s="67">
        <f t="shared" si="20"/>
        <v>1.2417582417582422</v>
      </c>
      <c r="AT26" s="67">
        <f t="shared" si="56"/>
        <v>62.087912087912109</v>
      </c>
      <c r="AU26" s="67">
        <f t="shared" si="57"/>
        <v>124.17582417582422</v>
      </c>
      <c r="AV26" s="67">
        <f t="shared" si="58"/>
        <v>-62.087912087912109</v>
      </c>
      <c r="AW26" s="76">
        <f t="shared" si="59"/>
        <v>0.1</v>
      </c>
      <c r="AX26" s="67">
        <f t="shared" si="60"/>
        <v>310.43956043956052</v>
      </c>
      <c r="AY26" s="67">
        <f t="shared" si="61"/>
        <v>-124.17582417582422</v>
      </c>
      <c r="AZ26" s="69">
        <f t="shared" si="62"/>
        <v>186.26373626373629</v>
      </c>
      <c r="BA26" s="70">
        <f t="shared" si="28"/>
        <v>-208.02197802197747</v>
      </c>
      <c r="BB26" s="51">
        <f t="shared" si="63"/>
        <v>434.61538461538476</v>
      </c>
      <c r="BC26" s="55">
        <f t="shared" si="30"/>
        <v>4.5245504049787229E-2</v>
      </c>
      <c r="BD26" s="55">
        <f t="shared" si="31"/>
        <v>0.47240802675585353</v>
      </c>
      <c r="BF26" s="52" t="str">
        <f>IF(((AT26-U26)/U26)&gt;=BF$4,AE26,"")</f>
        <v/>
      </c>
      <c r="BG26" s="52" t="str">
        <f t="shared" si="32"/>
        <v/>
      </c>
      <c r="BH26" s="52">
        <f>IF(BC26&lt;=BH$4,AE26,"")</f>
        <v>18.199999999999974</v>
      </c>
      <c r="BI26" s="52" t="str">
        <f>IF(BD26&gt;=BI$4,AE26,"")</f>
        <v/>
      </c>
    </row>
    <row r="27" spans="2:61">
      <c r="B27" s="10">
        <v>20</v>
      </c>
      <c r="C27" s="18"/>
      <c r="D27" s="18"/>
      <c r="E27" s="20"/>
      <c r="F27" s="21"/>
      <c r="G27" s="6">
        <f t="shared" si="8"/>
        <v>0.37142857142857133</v>
      </c>
      <c r="H27" s="27" t="str">
        <f t="shared" si="9"/>
        <v/>
      </c>
      <c r="I27" s="27" t="e">
        <f t="shared" si="10"/>
        <v>#VALUE!</v>
      </c>
      <c r="J27" s="27" t="e">
        <f t="shared" si="11"/>
        <v>#VALUE!</v>
      </c>
      <c r="K27" s="27" t="str">
        <f t="shared" si="12"/>
        <v/>
      </c>
      <c r="L27" s="27" t="e">
        <f t="shared" si="13"/>
        <v>#VALUE!</v>
      </c>
      <c r="M27" s="27" t="str">
        <f t="shared" si="14"/>
        <v/>
      </c>
      <c r="N27" s="6"/>
      <c r="O27" s="6"/>
      <c r="P27" s="1">
        <f t="shared" si="33"/>
        <v>8.65</v>
      </c>
      <c r="T27" s="78">
        <f t="shared" si="34"/>
        <v>7</v>
      </c>
      <c r="U27" s="79">
        <f t="shared" si="35"/>
        <v>50</v>
      </c>
      <c r="V27" s="79">
        <f t="shared" si="36"/>
        <v>2</v>
      </c>
      <c r="W27" s="80">
        <f>ROUND((1/V27)*T27,0)+1</f>
        <v>5</v>
      </c>
      <c r="X27" s="78">
        <f t="shared" si="37"/>
        <v>2</v>
      </c>
      <c r="Y27" s="80">
        <f t="shared" si="38"/>
        <v>7</v>
      </c>
      <c r="Z27" s="81">
        <f t="shared" si="39"/>
        <v>0.7142857142857143</v>
      </c>
      <c r="AA27" s="81">
        <f t="shared" si="40"/>
        <v>0.5</v>
      </c>
      <c r="AB27" s="79">
        <f t="shared" si="41"/>
        <v>10000</v>
      </c>
      <c r="AC27" s="79">
        <f t="shared" si="42"/>
        <v>9605.7142857142862</v>
      </c>
      <c r="AD27" s="79">
        <f t="shared" si="16"/>
        <v>394.28571428571377</v>
      </c>
      <c r="AE27" s="84">
        <f t="shared" si="43"/>
        <v>18.099999999999973</v>
      </c>
      <c r="AF27" s="79">
        <f t="shared" si="44"/>
        <v>0.70000000000000007</v>
      </c>
      <c r="AG27" s="79">
        <f t="shared" si="45"/>
        <v>1.4000000000000001</v>
      </c>
      <c r="AH27" s="82">
        <f t="shared" si="46"/>
        <v>200</v>
      </c>
      <c r="AI27" s="62">
        <f t="shared" si="47"/>
        <v>50</v>
      </c>
      <c r="AJ27" s="62">
        <f t="shared" si="48"/>
        <v>70</v>
      </c>
      <c r="AK27" s="62">
        <f t="shared" si="49"/>
        <v>10070</v>
      </c>
      <c r="AL27" s="62">
        <f t="shared" si="50"/>
        <v>185</v>
      </c>
      <c r="AM27" s="62">
        <f t="shared" si="51"/>
        <v>3.7</v>
      </c>
      <c r="AN27" s="62">
        <f t="shared" si="52"/>
        <v>-37</v>
      </c>
      <c r="AO27" s="62">
        <f t="shared" si="53"/>
        <v>-37</v>
      </c>
      <c r="AP27" s="62">
        <f t="shared" si="54"/>
        <v>37</v>
      </c>
      <c r="AQ27" s="65" t="str">
        <f t="shared" si="18"/>
        <v/>
      </c>
      <c r="AR27" s="66">
        <f t="shared" si="55"/>
        <v>35</v>
      </c>
      <c r="AS27" s="67">
        <f t="shared" si="20"/>
        <v>1.243093922651934</v>
      </c>
      <c r="AT27" s="67">
        <f t="shared" si="56"/>
        <v>62.154696132596698</v>
      </c>
      <c r="AU27" s="67">
        <f t="shared" si="57"/>
        <v>124.3093922651934</v>
      </c>
      <c r="AV27" s="67">
        <f t="shared" si="58"/>
        <v>-62.154696132596698</v>
      </c>
      <c r="AW27" s="76">
        <f t="shared" si="59"/>
        <v>0.1</v>
      </c>
      <c r="AX27" s="67">
        <f t="shared" si="60"/>
        <v>310.7734806629835</v>
      </c>
      <c r="AY27" s="67">
        <f t="shared" si="61"/>
        <v>-124.3093922651934</v>
      </c>
      <c r="AZ27" s="69">
        <f t="shared" si="62"/>
        <v>186.46408839779011</v>
      </c>
      <c r="BA27" s="70">
        <f t="shared" si="28"/>
        <v>-207.82162588792366</v>
      </c>
      <c r="BB27" s="51">
        <f t="shared" si="63"/>
        <v>435.08287292817687</v>
      </c>
      <c r="BC27" s="55">
        <f t="shared" si="30"/>
        <v>4.5294171780149287E-2</v>
      </c>
      <c r="BD27" s="55">
        <f t="shared" si="31"/>
        <v>0.47291616622627985</v>
      </c>
      <c r="BF27" s="52" t="str">
        <f>IF(((AT27-U27)/U27)&gt;=BF$4,AE27,"")</f>
        <v/>
      </c>
      <c r="BG27" s="52" t="str">
        <f t="shared" si="32"/>
        <v/>
      </c>
      <c r="BH27" s="52">
        <f>IF(BC27&lt;=BH$4,AE27,"")</f>
        <v>18.099999999999973</v>
      </c>
      <c r="BI27" s="52" t="str">
        <f>IF(BD27&gt;=BI$4,AE27,"")</f>
        <v/>
      </c>
    </row>
    <row r="28" spans="2:61">
      <c r="B28" s="13"/>
      <c r="C28" s="13" t="s">
        <v>47</v>
      </c>
      <c r="D28" s="33" t="str">
        <f>IF(N28="VINTO","VINTO","")</f>
        <v/>
      </c>
      <c r="E28" s="13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-244.28571428571428</v>
      </c>
      <c r="N28" s="6">
        <f>IF(H3&gt;J4,"VINTO",M28-L28-K3)</f>
        <v>-464.28571428571428</v>
      </c>
      <c r="O28" s="6">
        <f>-N28</f>
        <v>464.28571428571428</v>
      </c>
      <c r="P28" s="1">
        <f t="shared" si="33"/>
        <v>8.65</v>
      </c>
      <c r="T28" s="78">
        <f t="shared" si="34"/>
        <v>7</v>
      </c>
      <c r="U28" s="79">
        <f t="shared" si="35"/>
        <v>50</v>
      </c>
      <c r="V28" s="79">
        <f t="shared" si="36"/>
        <v>2</v>
      </c>
      <c r="W28" s="80">
        <f>ROUND((1/V28)*T28,0)+1</f>
        <v>5</v>
      </c>
      <c r="X28" s="78">
        <f t="shared" si="37"/>
        <v>2</v>
      </c>
      <c r="Y28" s="80">
        <f t="shared" si="38"/>
        <v>7</v>
      </c>
      <c r="Z28" s="81">
        <f t="shared" si="39"/>
        <v>0.7142857142857143</v>
      </c>
      <c r="AA28" s="81">
        <f t="shared" si="40"/>
        <v>0.5</v>
      </c>
      <c r="AB28" s="79">
        <f t="shared" si="41"/>
        <v>10000</v>
      </c>
      <c r="AC28" s="79">
        <f t="shared" si="42"/>
        <v>9605.7142857142862</v>
      </c>
      <c r="AD28" s="79">
        <f t="shared" si="16"/>
        <v>394.28571428571377</v>
      </c>
      <c r="AE28" s="84">
        <f t="shared" si="43"/>
        <v>17.999999999999972</v>
      </c>
      <c r="AF28" s="79">
        <f t="shared" si="44"/>
        <v>0.70000000000000007</v>
      </c>
      <c r="AG28" s="79">
        <f t="shared" si="45"/>
        <v>1.4000000000000001</v>
      </c>
      <c r="AH28" s="82">
        <f t="shared" si="46"/>
        <v>200</v>
      </c>
      <c r="AI28" s="62">
        <f t="shared" si="47"/>
        <v>50</v>
      </c>
      <c r="AJ28" s="62">
        <f t="shared" si="48"/>
        <v>70</v>
      </c>
      <c r="AK28" s="62">
        <f t="shared" si="49"/>
        <v>10070</v>
      </c>
      <c r="AL28" s="62">
        <f t="shared" si="50"/>
        <v>185</v>
      </c>
      <c r="AM28" s="62">
        <f t="shared" si="51"/>
        <v>3.7</v>
      </c>
      <c r="AN28" s="62">
        <f t="shared" si="52"/>
        <v>-37</v>
      </c>
      <c r="AO28" s="62">
        <f t="shared" si="53"/>
        <v>-37</v>
      </c>
      <c r="AP28" s="62">
        <f t="shared" si="54"/>
        <v>37</v>
      </c>
      <c r="AQ28" s="65" t="str">
        <f t="shared" si="18"/>
        <v/>
      </c>
      <c r="AR28" s="66">
        <f t="shared" si="55"/>
        <v>35</v>
      </c>
      <c r="AS28" s="67">
        <f t="shared" si="20"/>
        <v>1.2444444444444449</v>
      </c>
      <c r="AT28" s="67">
        <f t="shared" si="56"/>
        <v>62.222222222222243</v>
      </c>
      <c r="AU28" s="67">
        <f t="shared" si="57"/>
        <v>124.44444444444449</v>
      </c>
      <c r="AV28" s="67">
        <f t="shared" si="58"/>
        <v>-62.222222222222243</v>
      </c>
      <c r="AW28" s="76">
        <f t="shared" si="59"/>
        <v>0.1</v>
      </c>
      <c r="AX28" s="67">
        <f t="shared" si="60"/>
        <v>311.1111111111112</v>
      </c>
      <c r="AY28" s="67">
        <f t="shared" si="61"/>
        <v>-124.44444444444449</v>
      </c>
      <c r="AZ28" s="69">
        <f t="shared" si="62"/>
        <v>186.66666666666671</v>
      </c>
      <c r="BA28" s="70">
        <f t="shared" si="28"/>
        <v>-207.61904761904705</v>
      </c>
      <c r="BB28" s="51">
        <f t="shared" si="63"/>
        <v>435.55555555555571</v>
      </c>
      <c r="BC28" s="55">
        <f t="shared" si="30"/>
        <v>4.5343380263070936E-2</v>
      </c>
      <c r="BD28" s="55">
        <f t="shared" si="31"/>
        <v>0.47342995169082203</v>
      </c>
      <c r="BF28" s="52" t="str">
        <f>IF(((AT28-U28)/U28)&gt;=BF$4,AE28,"")</f>
        <v/>
      </c>
      <c r="BG28" s="52" t="str">
        <f t="shared" si="32"/>
        <v/>
      </c>
      <c r="BH28" s="52">
        <f>IF(BC28&lt;=BH$4,AE28,"")</f>
        <v>17.999999999999972</v>
      </c>
      <c r="BI28" s="52" t="str">
        <f>IF(BD28&gt;=BI$4,AE28,"")</f>
        <v/>
      </c>
    </row>
    <row r="29" spans="2:61">
      <c r="F29" s="2"/>
      <c r="G29" s="2"/>
      <c r="H29" s="2"/>
      <c r="I29" s="2"/>
      <c r="J29" s="2"/>
      <c r="K29" s="2"/>
      <c r="L29" s="2"/>
      <c r="M29" s="2"/>
      <c r="N29" s="2"/>
      <c r="O29" s="2"/>
      <c r="T29" s="78">
        <f t="shared" si="34"/>
        <v>7</v>
      </c>
      <c r="U29" s="79">
        <f t="shared" si="35"/>
        <v>50</v>
      </c>
      <c r="V29" s="79">
        <f t="shared" si="36"/>
        <v>2</v>
      </c>
      <c r="W29" s="80">
        <f>ROUND((1/V29)*T29,0)+1</f>
        <v>5</v>
      </c>
      <c r="X29" s="78">
        <f t="shared" si="37"/>
        <v>2</v>
      </c>
      <c r="Y29" s="80">
        <f t="shared" si="38"/>
        <v>7</v>
      </c>
      <c r="Z29" s="81">
        <f t="shared" si="39"/>
        <v>0.7142857142857143</v>
      </c>
      <c r="AA29" s="81">
        <f t="shared" si="40"/>
        <v>0.5</v>
      </c>
      <c r="AB29" s="79">
        <f t="shared" si="41"/>
        <v>10000</v>
      </c>
      <c r="AC29" s="79">
        <f t="shared" si="42"/>
        <v>9605.7142857142862</v>
      </c>
      <c r="AD29" s="79">
        <f t="shared" si="16"/>
        <v>394.28571428571377</v>
      </c>
      <c r="AE29" s="84">
        <f t="shared" si="43"/>
        <v>17.89999999999997</v>
      </c>
      <c r="AF29" s="79">
        <f t="shared" si="44"/>
        <v>0.70000000000000007</v>
      </c>
      <c r="AG29" s="79">
        <f t="shared" si="45"/>
        <v>1.4000000000000001</v>
      </c>
      <c r="AH29" s="82">
        <f t="shared" si="46"/>
        <v>200</v>
      </c>
      <c r="AI29" s="62">
        <f t="shared" si="47"/>
        <v>50</v>
      </c>
      <c r="AJ29" s="62">
        <f t="shared" si="48"/>
        <v>70</v>
      </c>
      <c r="AK29" s="62">
        <f t="shared" si="49"/>
        <v>10070</v>
      </c>
      <c r="AL29" s="62">
        <f t="shared" si="50"/>
        <v>185</v>
      </c>
      <c r="AM29" s="62">
        <f t="shared" si="51"/>
        <v>3.7</v>
      </c>
      <c r="AN29" s="62">
        <f t="shared" si="52"/>
        <v>-37</v>
      </c>
      <c r="AO29" s="62">
        <f t="shared" si="53"/>
        <v>-37</v>
      </c>
      <c r="AP29" s="62">
        <f t="shared" si="54"/>
        <v>37</v>
      </c>
      <c r="AQ29" s="65" t="str">
        <f t="shared" si="18"/>
        <v/>
      </c>
      <c r="AR29" s="66">
        <f t="shared" si="55"/>
        <v>35</v>
      </c>
      <c r="AS29" s="67">
        <f t="shared" si="20"/>
        <v>1.2458100558659222</v>
      </c>
      <c r="AT29" s="67">
        <f t="shared" si="56"/>
        <v>62.290502793296113</v>
      </c>
      <c r="AU29" s="67">
        <f t="shared" si="57"/>
        <v>124.58100558659223</v>
      </c>
      <c r="AV29" s="67">
        <f t="shared" si="58"/>
        <v>-62.290502793296113</v>
      </c>
      <c r="AW29" s="76">
        <f t="shared" si="59"/>
        <v>0.1</v>
      </c>
      <c r="AX29" s="67">
        <f t="shared" si="60"/>
        <v>311.45251396648058</v>
      </c>
      <c r="AY29" s="67">
        <f t="shared" si="61"/>
        <v>-124.58100558659223</v>
      </c>
      <c r="AZ29" s="69">
        <f t="shared" si="62"/>
        <v>186.87150837988835</v>
      </c>
      <c r="BA29" s="70">
        <f t="shared" si="28"/>
        <v>-207.41420590582541</v>
      </c>
      <c r="BB29" s="51">
        <f t="shared" si="63"/>
        <v>436.03351955307278</v>
      </c>
      <c r="BC29" s="55">
        <f t="shared" si="30"/>
        <v>4.5393138561444217E-2</v>
      </c>
      <c r="BD29" s="55">
        <f t="shared" si="31"/>
        <v>0.47394947777507979</v>
      </c>
      <c r="BF29" s="52" t="str">
        <f>IF(((AT29-U29)/U29)&gt;=BF$4,AE29,"")</f>
        <v/>
      </c>
      <c r="BG29" s="52" t="str">
        <f t="shared" si="32"/>
        <v/>
      </c>
      <c r="BH29" s="52">
        <f>IF(BC29&lt;=BH$4,AE29,"")</f>
        <v>17.89999999999997</v>
      </c>
      <c r="BI29" s="52" t="str">
        <f>IF(BD29&gt;=BI$4,AE29,"")</f>
        <v/>
      </c>
    </row>
    <row r="30" spans="2:61">
      <c r="T30" s="78">
        <f t="shared" si="34"/>
        <v>7</v>
      </c>
      <c r="U30" s="79">
        <f t="shared" si="35"/>
        <v>50</v>
      </c>
      <c r="V30" s="79">
        <f t="shared" si="36"/>
        <v>2</v>
      </c>
      <c r="W30" s="80">
        <f>ROUND((1/V30)*T30,0)+1</f>
        <v>5</v>
      </c>
      <c r="X30" s="78">
        <f t="shared" si="37"/>
        <v>2</v>
      </c>
      <c r="Y30" s="80">
        <f t="shared" si="38"/>
        <v>7</v>
      </c>
      <c r="Z30" s="81">
        <f t="shared" si="39"/>
        <v>0.7142857142857143</v>
      </c>
      <c r="AA30" s="81">
        <f t="shared" si="40"/>
        <v>0.5</v>
      </c>
      <c r="AB30" s="79">
        <f t="shared" si="41"/>
        <v>10000</v>
      </c>
      <c r="AC30" s="79">
        <f t="shared" si="42"/>
        <v>9605.7142857142862</v>
      </c>
      <c r="AD30" s="79">
        <f t="shared" si="16"/>
        <v>394.28571428571377</v>
      </c>
      <c r="AE30" s="84">
        <f t="shared" si="43"/>
        <v>17.799999999999969</v>
      </c>
      <c r="AF30" s="79">
        <f t="shared" si="44"/>
        <v>0.70000000000000007</v>
      </c>
      <c r="AG30" s="79">
        <f t="shared" si="45"/>
        <v>1.4000000000000001</v>
      </c>
      <c r="AH30" s="82">
        <f t="shared" si="46"/>
        <v>200</v>
      </c>
      <c r="AI30" s="62">
        <f t="shared" si="47"/>
        <v>50</v>
      </c>
      <c r="AJ30" s="62">
        <f t="shared" si="48"/>
        <v>70</v>
      </c>
      <c r="AK30" s="62">
        <f t="shared" si="49"/>
        <v>10070</v>
      </c>
      <c r="AL30" s="62">
        <f t="shared" si="50"/>
        <v>185</v>
      </c>
      <c r="AM30" s="62">
        <f t="shared" si="51"/>
        <v>3.7</v>
      </c>
      <c r="AN30" s="62">
        <f t="shared" si="52"/>
        <v>-37</v>
      </c>
      <c r="AO30" s="62">
        <f t="shared" si="53"/>
        <v>-37</v>
      </c>
      <c r="AP30" s="62">
        <f t="shared" si="54"/>
        <v>37</v>
      </c>
      <c r="AQ30" s="65" t="str">
        <f t="shared" si="18"/>
        <v/>
      </c>
      <c r="AR30" s="66">
        <f t="shared" si="55"/>
        <v>35</v>
      </c>
      <c r="AS30" s="67">
        <f t="shared" si="20"/>
        <v>1.2471910112359554</v>
      </c>
      <c r="AT30" s="67">
        <f t="shared" si="56"/>
        <v>62.359550561797775</v>
      </c>
      <c r="AU30" s="67">
        <f t="shared" si="57"/>
        <v>124.71910112359555</v>
      </c>
      <c r="AV30" s="67">
        <f t="shared" si="58"/>
        <v>-62.359550561797775</v>
      </c>
      <c r="AW30" s="76">
        <f t="shared" si="59"/>
        <v>0.1</v>
      </c>
      <c r="AX30" s="67">
        <f t="shared" si="60"/>
        <v>311.79775280898889</v>
      </c>
      <c r="AY30" s="67">
        <f t="shared" si="61"/>
        <v>-124.71910112359555</v>
      </c>
      <c r="AZ30" s="69">
        <f t="shared" si="62"/>
        <v>187.07865168539334</v>
      </c>
      <c r="BA30" s="70">
        <f t="shared" si="28"/>
        <v>-207.20706260032043</v>
      </c>
      <c r="BB30" s="51">
        <f t="shared" si="63"/>
        <v>436.51685393258441</v>
      </c>
      <c r="BC30" s="55">
        <f t="shared" si="30"/>
        <v>4.5443455941821691E-2</v>
      </c>
      <c r="BD30" s="55">
        <f t="shared" si="31"/>
        <v>0.4744748412310707</v>
      </c>
      <c r="BF30" s="52" t="str">
        <f>IF(((AT30-U30)/U30)&gt;=BF$4,AE30,"")</f>
        <v/>
      </c>
      <c r="BG30" s="52" t="str">
        <f t="shared" si="32"/>
        <v/>
      </c>
      <c r="BH30" s="52">
        <f>IF(BC30&lt;=BH$4,AE30,"")</f>
        <v>17.799999999999969</v>
      </c>
      <c r="BI30" s="52" t="str">
        <f>IF(BD30&gt;=BI$4,AE30,"")</f>
        <v/>
      </c>
    </row>
    <row r="31" spans="2:61">
      <c r="T31" s="78">
        <f t="shared" si="34"/>
        <v>7</v>
      </c>
      <c r="U31" s="79">
        <f t="shared" si="35"/>
        <v>50</v>
      </c>
      <c r="V31" s="79">
        <f t="shared" si="36"/>
        <v>2</v>
      </c>
      <c r="W31" s="80">
        <f>ROUND((1/V31)*T31,0)+1</f>
        <v>5</v>
      </c>
      <c r="X31" s="78">
        <f t="shared" si="37"/>
        <v>2</v>
      </c>
      <c r="Y31" s="80">
        <f t="shared" si="38"/>
        <v>7</v>
      </c>
      <c r="Z31" s="81">
        <f t="shared" si="39"/>
        <v>0.7142857142857143</v>
      </c>
      <c r="AA31" s="81">
        <f t="shared" si="40"/>
        <v>0.5</v>
      </c>
      <c r="AB31" s="79">
        <f t="shared" si="41"/>
        <v>10000</v>
      </c>
      <c r="AC31" s="79">
        <f t="shared" si="42"/>
        <v>9605.7142857142862</v>
      </c>
      <c r="AD31" s="79">
        <f t="shared" si="16"/>
        <v>394.28571428571377</v>
      </c>
      <c r="AE31" s="84">
        <f t="shared" si="43"/>
        <v>17.699999999999967</v>
      </c>
      <c r="AF31" s="79">
        <f t="shared" si="44"/>
        <v>0.70000000000000007</v>
      </c>
      <c r="AG31" s="79">
        <f t="shared" si="45"/>
        <v>1.4000000000000001</v>
      </c>
      <c r="AH31" s="82">
        <f t="shared" si="46"/>
        <v>200</v>
      </c>
      <c r="AI31" s="62">
        <f t="shared" si="47"/>
        <v>50</v>
      </c>
      <c r="AJ31" s="62">
        <f t="shared" si="48"/>
        <v>70</v>
      </c>
      <c r="AK31" s="62">
        <f t="shared" si="49"/>
        <v>10070</v>
      </c>
      <c r="AL31" s="62">
        <f t="shared" si="50"/>
        <v>185</v>
      </c>
      <c r="AM31" s="62">
        <f t="shared" si="51"/>
        <v>3.7</v>
      </c>
      <c r="AN31" s="62">
        <f t="shared" si="52"/>
        <v>-37</v>
      </c>
      <c r="AO31" s="62">
        <f t="shared" si="53"/>
        <v>-37</v>
      </c>
      <c r="AP31" s="62">
        <f t="shared" si="54"/>
        <v>37</v>
      </c>
      <c r="AQ31" s="65" t="str">
        <f t="shared" si="18"/>
        <v/>
      </c>
      <c r="AR31" s="66">
        <f t="shared" si="55"/>
        <v>35</v>
      </c>
      <c r="AS31" s="67">
        <f t="shared" si="20"/>
        <v>1.2485875706214693</v>
      </c>
      <c r="AT31" s="67">
        <f t="shared" si="56"/>
        <v>62.429378531073468</v>
      </c>
      <c r="AU31" s="67">
        <f t="shared" si="57"/>
        <v>124.85875706214694</v>
      </c>
      <c r="AV31" s="67">
        <f t="shared" si="58"/>
        <v>-62.429378531073468</v>
      </c>
      <c r="AW31" s="76">
        <f t="shared" si="59"/>
        <v>0.1</v>
      </c>
      <c r="AX31" s="67">
        <f t="shared" si="60"/>
        <v>312.14689265536731</v>
      </c>
      <c r="AY31" s="67">
        <f t="shared" si="61"/>
        <v>-124.85875706214694</v>
      </c>
      <c r="AZ31" s="69">
        <f t="shared" si="62"/>
        <v>187.28813559322037</v>
      </c>
      <c r="BA31" s="70">
        <f t="shared" si="28"/>
        <v>-206.99757869249339</v>
      </c>
      <c r="BB31" s="51">
        <f t="shared" si="63"/>
        <v>437.0056497175143</v>
      </c>
      <c r="BC31" s="55">
        <f t="shared" si="30"/>
        <v>4.5494341880169542E-2</v>
      </c>
      <c r="BD31" s="55">
        <f t="shared" si="31"/>
        <v>0.47500614099729865</v>
      </c>
      <c r="BF31" s="52" t="str">
        <f>IF(((AT31-U31)/U31)&gt;=BF$4,AE31,"")</f>
        <v/>
      </c>
      <c r="BG31" s="52" t="str">
        <f t="shared" si="32"/>
        <v/>
      </c>
      <c r="BH31" s="52">
        <f>IF(BC31&lt;=BH$4,AE31,"")</f>
        <v>17.699999999999967</v>
      </c>
      <c r="BI31" s="52" t="str">
        <f>IF(BD31&gt;=BI$4,AE31,"")</f>
        <v/>
      </c>
    </row>
    <row r="32" spans="2:61">
      <c r="T32" s="78">
        <f t="shared" si="34"/>
        <v>7</v>
      </c>
      <c r="U32" s="79">
        <f t="shared" si="35"/>
        <v>50</v>
      </c>
      <c r="V32" s="79">
        <f t="shared" si="36"/>
        <v>2</v>
      </c>
      <c r="W32" s="80">
        <f>ROUND((1/V32)*T32,0)+1</f>
        <v>5</v>
      </c>
      <c r="X32" s="78">
        <f t="shared" si="37"/>
        <v>2</v>
      </c>
      <c r="Y32" s="80">
        <f t="shared" si="38"/>
        <v>7</v>
      </c>
      <c r="Z32" s="81">
        <f t="shared" si="39"/>
        <v>0.7142857142857143</v>
      </c>
      <c r="AA32" s="81">
        <f t="shared" si="40"/>
        <v>0.5</v>
      </c>
      <c r="AB32" s="79">
        <f t="shared" si="41"/>
        <v>10000</v>
      </c>
      <c r="AC32" s="79">
        <f t="shared" si="42"/>
        <v>9605.7142857142862</v>
      </c>
      <c r="AD32" s="79">
        <f t="shared" si="16"/>
        <v>394.28571428571377</v>
      </c>
      <c r="AE32" s="84">
        <f t="shared" si="43"/>
        <v>17.599999999999966</v>
      </c>
      <c r="AF32" s="79">
        <f t="shared" si="44"/>
        <v>0.70000000000000007</v>
      </c>
      <c r="AG32" s="79">
        <f t="shared" si="45"/>
        <v>1.4000000000000001</v>
      </c>
      <c r="AH32" s="82">
        <f t="shared" si="46"/>
        <v>200</v>
      </c>
      <c r="AI32" s="62">
        <f t="shared" si="47"/>
        <v>50</v>
      </c>
      <c r="AJ32" s="62">
        <f t="shared" si="48"/>
        <v>70</v>
      </c>
      <c r="AK32" s="62">
        <f t="shared" si="49"/>
        <v>10070</v>
      </c>
      <c r="AL32" s="62">
        <f t="shared" si="50"/>
        <v>185</v>
      </c>
      <c r="AM32" s="62">
        <f t="shared" si="51"/>
        <v>3.7</v>
      </c>
      <c r="AN32" s="62">
        <f t="shared" si="52"/>
        <v>-37</v>
      </c>
      <c r="AO32" s="62">
        <f t="shared" si="53"/>
        <v>-37</v>
      </c>
      <c r="AP32" s="62">
        <f t="shared" si="54"/>
        <v>37</v>
      </c>
      <c r="AQ32" s="65" t="str">
        <f t="shared" si="18"/>
        <v/>
      </c>
      <c r="AR32" s="66">
        <f t="shared" si="55"/>
        <v>35</v>
      </c>
      <c r="AS32" s="67">
        <f t="shared" si="20"/>
        <v>1.2500000000000004</v>
      </c>
      <c r="AT32" s="67">
        <f t="shared" si="56"/>
        <v>62.500000000000021</v>
      </c>
      <c r="AU32" s="67">
        <f t="shared" si="57"/>
        <v>125.00000000000004</v>
      </c>
      <c r="AV32" s="67">
        <f t="shared" si="58"/>
        <v>-62.500000000000021</v>
      </c>
      <c r="AW32" s="76">
        <f t="shared" si="59"/>
        <v>0.1</v>
      </c>
      <c r="AX32" s="67">
        <f t="shared" si="60"/>
        <v>312.50000000000011</v>
      </c>
      <c r="AY32" s="67">
        <f t="shared" si="61"/>
        <v>-125.00000000000004</v>
      </c>
      <c r="AZ32" s="69">
        <f t="shared" si="62"/>
        <v>187.50000000000006</v>
      </c>
      <c r="BA32" s="70">
        <f t="shared" si="28"/>
        <v>-206.78571428571371</v>
      </c>
      <c r="BB32" s="51">
        <f t="shared" si="63"/>
        <v>437.50000000000017</v>
      </c>
      <c r="BC32" s="55">
        <f t="shared" si="30"/>
        <v>4.5545806067816788E-2</v>
      </c>
      <c r="BD32" s="55">
        <f t="shared" si="31"/>
        <v>0.47554347826087034</v>
      </c>
      <c r="BF32" s="52" t="str">
        <f>IF(((AT32-U32)/U32)&gt;=BF$4,AE32,"")</f>
        <v/>
      </c>
      <c r="BG32" s="52" t="str">
        <f t="shared" si="32"/>
        <v/>
      </c>
      <c r="BH32" s="52">
        <f>IF(BC32&lt;=BH$4,AE32,"")</f>
        <v>17.599999999999966</v>
      </c>
      <c r="BI32" s="52" t="str">
        <f>IF(BD32&gt;=BI$4,AE32,"")</f>
        <v/>
      </c>
    </row>
    <row r="33" spans="20:61">
      <c r="T33" s="78">
        <f t="shared" si="34"/>
        <v>7</v>
      </c>
      <c r="U33" s="79">
        <f t="shared" si="35"/>
        <v>50</v>
      </c>
      <c r="V33" s="79">
        <f t="shared" si="36"/>
        <v>2</v>
      </c>
      <c r="W33" s="80">
        <f>ROUND((1/V33)*T33,0)+1</f>
        <v>5</v>
      </c>
      <c r="X33" s="78">
        <f t="shared" si="37"/>
        <v>2</v>
      </c>
      <c r="Y33" s="80">
        <f t="shared" si="38"/>
        <v>7</v>
      </c>
      <c r="Z33" s="81">
        <f t="shared" si="39"/>
        <v>0.7142857142857143</v>
      </c>
      <c r="AA33" s="81">
        <f t="shared" si="40"/>
        <v>0.5</v>
      </c>
      <c r="AB33" s="79">
        <f t="shared" si="41"/>
        <v>10000</v>
      </c>
      <c r="AC33" s="79">
        <f t="shared" si="42"/>
        <v>9605.7142857142862</v>
      </c>
      <c r="AD33" s="79">
        <f t="shared" si="16"/>
        <v>394.28571428571377</v>
      </c>
      <c r="AE33" s="84">
        <f t="shared" si="43"/>
        <v>17.499999999999964</v>
      </c>
      <c r="AF33" s="79">
        <f t="shared" si="44"/>
        <v>0.70000000000000007</v>
      </c>
      <c r="AG33" s="79">
        <f t="shared" si="45"/>
        <v>1.4000000000000001</v>
      </c>
      <c r="AH33" s="82">
        <f t="shared" si="46"/>
        <v>200</v>
      </c>
      <c r="AI33" s="62">
        <f t="shared" si="47"/>
        <v>50</v>
      </c>
      <c r="AJ33" s="62">
        <f t="shared" si="48"/>
        <v>70</v>
      </c>
      <c r="AK33" s="62">
        <f t="shared" si="49"/>
        <v>10070</v>
      </c>
      <c r="AL33" s="62">
        <f t="shared" si="50"/>
        <v>185</v>
      </c>
      <c r="AM33" s="62">
        <f t="shared" si="51"/>
        <v>3.7</v>
      </c>
      <c r="AN33" s="62">
        <f t="shared" si="52"/>
        <v>-37</v>
      </c>
      <c r="AO33" s="62">
        <f t="shared" si="53"/>
        <v>-37</v>
      </c>
      <c r="AP33" s="62">
        <f t="shared" si="54"/>
        <v>37</v>
      </c>
      <c r="AQ33" s="65" t="str">
        <f t="shared" si="18"/>
        <v/>
      </c>
      <c r="AR33" s="66">
        <f t="shared" si="55"/>
        <v>35</v>
      </c>
      <c r="AS33" s="67">
        <f t="shared" si="20"/>
        <v>1.251428571428572</v>
      </c>
      <c r="AT33" s="67">
        <f t="shared" si="56"/>
        <v>62.571428571428598</v>
      </c>
      <c r="AU33" s="67">
        <f t="shared" si="57"/>
        <v>125.1428571428572</v>
      </c>
      <c r="AV33" s="67">
        <f t="shared" si="58"/>
        <v>-62.571428571428598</v>
      </c>
      <c r="AW33" s="76">
        <f t="shared" si="59"/>
        <v>0.1</v>
      </c>
      <c r="AX33" s="67">
        <f t="shared" si="60"/>
        <v>312.857142857143</v>
      </c>
      <c r="AY33" s="67">
        <f t="shared" si="61"/>
        <v>-125.1428571428572</v>
      </c>
      <c r="AZ33" s="69">
        <f t="shared" si="62"/>
        <v>187.71428571428581</v>
      </c>
      <c r="BA33" s="70">
        <f t="shared" si="28"/>
        <v>-206.57142857142796</v>
      </c>
      <c r="BB33" s="51">
        <f t="shared" si="63"/>
        <v>438.00000000000017</v>
      </c>
      <c r="BC33" s="55">
        <f t="shared" si="30"/>
        <v>4.5597858417608585E-2</v>
      </c>
      <c r="BD33" s="55">
        <f t="shared" si="31"/>
        <v>0.47608695652173999</v>
      </c>
      <c r="BF33" s="52" t="str">
        <f>IF(((AT33-U33)/U33)&gt;=BF$4,AE33,"")</f>
        <v/>
      </c>
      <c r="BG33" s="52" t="str">
        <f t="shared" si="32"/>
        <v/>
      </c>
      <c r="BH33" s="52">
        <f>IF(BC33&lt;=BH$4,AE33,"")</f>
        <v>17.499999999999964</v>
      </c>
      <c r="BI33" s="52" t="str">
        <f>IF(BD33&gt;=BI$4,AE33,"")</f>
        <v/>
      </c>
    </row>
    <row r="34" spans="20:61">
      <c r="T34" s="78">
        <f t="shared" si="34"/>
        <v>7</v>
      </c>
      <c r="U34" s="79">
        <f t="shared" si="35"/>
        <v>50</v>
      </c>
      <c r="V34" s="79">
        <f t="shared" si="36"/>
        <v>2</v>
      </c>
      <c r="W34" s="80">
        <f>ROUND((1/V34)*T34,0)+1</f>
        <v>5</v>
      </c>
      <c r="X34" s="78">
        <f t="shared" si="37"/>
        <v>2</v>
      </c>
      <c r="Y34" s="80">
        <f t="shared" si="38"/>
        <v>7</v>
      </c>
      <c r="Z34" s="81">
        <f t="shared" si="39"/>
        <v>0.7142857142857143</v>
      </c>
      <c r="AA34" s="81">
        <f t="shared" si="40"/>
        <v>0.5</v>
      </c>
      <c r="AB34" s="79">
        <f t="shared" si="41"/>
        <v>10000</v>
      </c>
      <c r="AC34" s="79">
        <f t="shared" si="42"/>
        <v>9605.7142857142862</v>
      </c>
      <c r="AD34" s="79">
        <f t="shared" si="16"/>
        <v>394.28571428571377</v>
      </c>
      <c r="AE34" s="84">
        <f t="shared" si="43"/>
        <v>17.399999999999963</v>
      </c>
      <c r="AF34" s="79">
        <f t="shared" si="44"/>
        <v>0.70000000000000007</v>
      </c>
      <c r="AG34" s="79">
        <f t="shared" si="45"/>
        <v>1.4000000000000001</v>
      </c>
      <c r="AH34" s="82">
        <f t="shared" si="46"/>
        <v>200</v>
      </c>
      <c r="AI34" s="62">
        <f t="shared" si="47"/>
        <v>50</v>
      </c>
      <c r="AJ34" s="62">
        <f t="shared" si="48"/>
        <v>70</v>
      </c>
      <c r="AK34" s="62">
        <f t="shared" si="49"/>
        <v>10070</v>
      </c>
      <c r="AL34" s="62">
        <f t="shared" si="50"/>
        <v>185</v>
      </c>
      <c r="AM34" s="62">
        <f t="shared" si="51"/>
        <v>3.7</v>
      </c>
      <c r="AN34" s="62">
        <f t="shared" si="52"/>
        <v>-37</v>
      </c>
      <c r="AO34" s="62">
        <f t="shared" si="53"/>
        <v>-37</v>
      </c>
      <c r="AP34" s="62">
        <f t="shared" si="54"/>
        <v>37</v>
      </c>
      <c r="AQ34" s="65" t="str">
        <f t="shared" si="18"/>
        <v/>
      </c>
      <c r="AR34" s="66">
        <f t="shared" si="55"/>
        <v>35</v>
      </c>
      <c r="AS34" s="67">
        <f t="shared" si="20"/>
        <v>1.2528735632183914</v>
      </c>
      <c r="AT34" s="67">
        <f t="shared" si="56"/>
        <v>62.643678160919571</v>
      </c>
      <c r="AU34" s="67">
        <f t="shared" si="57"/>
        <v>125.28735632183914</v>
      </c>
      <c r="AV34" s="67">
        <f t="shared" si="58"/>
        <v>-62.643678160919571</v>
      </c>
      <c r="AW34" s="76">
        <f t="shared" si="59"/>
        <v>0.1</v>
      </c>
      <c r="AX34" s="67">
        <f t="shared" si="60"/>
        <v>313.21839080459785</v>
      </c>
      <c r="AY34" s="67">
        <f t="shared" si="61"/>
        <v>-125.28735632183914</v>
      </c>
      <c r="AZ34" s="69">
        <f t="shared" si="62"/>
        <v>187.93103448275872</v>
      </c>
      <c r="BA34" s="70">
        <f t="shared" si="28"/>
        <v>-206.35467980295505</v>
      </c>
      <c r="BB34" s="51">
        <f t="shared" si="63"/>
        <v>438.50574712643697</v>
      </c>
      <c r="BC34" s="55">
        <f t="shared" si="30"/>
        <v>4.5650509070271544E-2</v>
      </c>
      <c r="BD34" s="55">
        <f t="shared" si="31"/>
        <v>0.47663668165917128</v>
      </c>
      <c r="BF34" s="52" t="str">
        <f>IF(((AT34-U34)/U34)&gt;=BF$4,AE34,"")</f>
        <v/>
      </c>
      <c r="BG34" s="52" t="str">
        <f t="shared" si="32"/>
        <v/>
      </c>
      <c r="BH34" s="52">
        <f>IF(BC34&lt;=BH$4,AE34,"")</f>
        <v>17.399999999999963</v>
      </c>
      <c r="BI34" s="52" t="str">
        <f>IF(BD34&gt;=BI$4,AE34,"")</f>
        <v/>
      </c>
    </row>
    <row r="35" spans="20:61">
      <c r="T35" s="78">
        <f t="shared" si="34"/>
        <v>7</v>
      </c>
      <c r="U35" s="79">
        <f t="shared" si="35"/>
        <v>50</v>
      </c>
      <c r="V35" s="79">
        <f t="shared" si="36"/>
        <v>2</v>
      </c>
      <c r="W35" s="80">
        <f>ROUND((1/V35)*T35,0)+1</f>
        <v>5</v>
      </c>
      <c r="X35" s="78">
        <f t="shared" si="37"/>
        <v>2</v>
      </c>
      <c r="Y35" s="80">
        <f t="shared" si="38"/>
        <v>7</v>
      </c>
      <c r="Z35" s="81">
        <f t="shared" si="39"/>
        <v>0.7142857142857143</v>
      </c>
      <c r="AA35" s="81">
        <f t="shared" si="40"/>
        <v>0.5</v>
      </c>
      <c r="AB35" s="79">
        <f t="shared" si="41"/>
        <v>10000</v>
      </c>
      <c r="AC35" s="79">
        <f t="shared" si="42"/>
        <v>9605.7142857142862</v>
      </c>
      <c r="AD35" s="79">
        <f t="shared" si="16"/>
        <v>394.28571428571377</v>
      </c>
      <c r="AE35" s="84">
        <f t="shared" si="43"/>
        <v>17.299999999999962</v>
      </c>
      <c r="AF35" s="79">
        <f t="shared" si="44"/>
        <v>0.70000000000000007</v>
      </c>
      <c r="AG35" s="79">
        <f t="shared" si="45"/>
        <v>1.4000000000000001</v>
      </c>
      <c r="AH35" s="82">
        <f t="shared" si="46"/>
        <v>200</v>
      </c>
      <c r="AI35" s="62">
        <f t="shared" si="47"/>
        <v>50</v>
      </c>
      <c r="AJ35" s="62">
        <f t="shared" si="48"/>
        <v>70</v>
      </c>
      <c r="AK35" s="62">
        <f t="shared" si="49"/>
        <v>10070</v>
      </c>
      <c r="AL35" s="62">
        <f t="shared" si="50"/>
        <v>185</v>
      </c>
      <c r="AM35" s="62">
        <f t="shared" si="51"/>
        <v>3.7</v>
      </c>
      <c r="AN35" s="62">
        <f t="shared" si="52"/>
        <v>-37</v>
      </c>
      <c r="AO35" s="62">
        <f t="shared" si="53"/>
        <v>-37</v>
      </c>
      <c r="AP35" s="62">
        <f t="shared" si="54"/>
        <v>37</v>
      </c>
      <c r="AQ35" s="65" t="str">
        <f t="shared" si="18"/>
        <v/>
      </c>
      <c r="AR35" s="66">
        <f t="shared" si="55"/>
        <v>35</v>
      </c>
      <c r="AS35" s="67">
        <f t="shared" si="20"/>
        <v>1.2543352601156075</v>
      </c>
      <c r="AT35" s="67">
        <f t="shared" si="56"/>
        <v>62.716763005780372</v>
      </c>
      <c r="AU35" s="67">
        <f t="shared" si="57"/>
        <v>125.43352601156074</v>
      </c>
      <c r="AV35" s="67">
        <f t="shared" si="58"/>
        <v>-62.716763005780372</v>
      </c>
      <c r="AW35" s="76">
        <f t="shared" si="59"/>
        <v>0.1</v>
      </c>
      <c r="AX35" s="67">
        <f t="shared" si="60"/>
        <v>313.58381502890188</v>
      </c>
      <c r="AY35" s="67">
        <f t="shared" si="61"/>
        <v>-125.43352601156074</v>
      </c>
      <c r="AZ35" s="69">
        <f t="shared" si="62"/>
        <v>188.15028901734115</v>
      </c>
      <c r="BA35" s="70">
        <f t="shared" si="28"/>
        <v>-206.13542526837261</v>
      </c>
      <c r="BB35" s="51">
        <f t="shared" si="63"/>
        <v>439.01734104046261</v>
      </c>
      <c r="BC35" s="55">
        <f t="shared" si="30"/>
        <v>4.5703768400999975E-2</v>
      </c>
      <c r="BD35" s="55">
        <f t="shared" si="31"/>
        <v>0.47719276200050353</v>
      </c>
      <c r="BF35" s="52" t="str">
        <f>IF(((AT35-U35)/U35)&gt;=BF$4,AE35,"")</f>
        <v/>
      </c>
      <c r="BG35" s="52" t="str">
        <f t="shared" si="32"/>
        <v/>
      </c>
      <c r="BH35" s="52">
        <f>IF(BC35&lt;=BH$4,AE35,"")</f>
        <v>17.299999999999962</v>
      </c>
      <c r="BI35" s="52" t="str">
        <f>IF(BD35&gt;=BI$4,AE35,"")</f>
        <v/>
      </c>
    </row>
    <row r="36" spans="20:61">
      <c r="T36" s="78">
        <f t="shared" si="34"/>
        <v>7</v>
      </c>
      <c r="U36" s="79">
        <f t="shared" si="35"/>
        <v>50</v>
      </c>
      <c r="V36" s="79">
        <f t="shared" si="36"/>
        <v>2</v>
      </c>
      <c r="W36" s="80">
        <f>ROUND((1/V36)*T36,0)+1</f>
        <v>5</v>
      </c>
      <c r="X36" s="78">
        <f t="shared" si="37"/>
        <v>2</v>
      </c>
      <c r="Y36" s="80">
        <f t="shared" si="38"/>
        <v>7</v>
      </c>
      <c r="Z36" s="81">
        <f t="shared" si="39"/>
        <v>0.7142857142857143</v>
      </c>
      <c r="AA36" s="81">
        <f t="shared" si="40"/>
        <v>0.5</v>
      </c>
      <c r="AB36" s="79">
        <f t="shared" si="41"/>
        <v>10000</v>
      </c>
      <c r="AC36" s="79">
        <f t="shared" si="42"/>
        <v>9605.7142857142862</v>
      </c>
      <c r="AD36" s="79">
        <f t="shared" si="16"/>
        <v>394.28571428571377</v>
      </c>
      <c r="AE36" s="84">
        <f t="shared" si="43"/>
        <v>17.19999999999996</v>
      </c>
      <c r="AF36" s="79">
        <f t="shared" si="44"/>
        <v>0.70000000000000007</v>
      </c>
      <c r="AG36" s="79">
        <f t="shared" si="45"/>
        <v>1.4000000000000001</v>
      </c>
      <c r="AH36" s="82">
        <f t="shared" si="46"/>
        <v>200</v>
      </c>
      <c r="AI36" s="62">
        <f t="shared" si="47"/>
        <v>50</v>
      </c>
      <c r="AJ36" s="62">
        <f t="shared" si="48"/>
        <v>70</v>
      </c>
      <c r="AK36" s="62">
        <f t="shared" si="49"/>
        <v>10070</v>
      </c>
      <c r="AL36" s="62">
        <f t="shared" si="50"/>
        <v>185</v>
      </c>
      <c r="AM36" s="62">
        <f t="shared" si="51"/>
        <v>3.7</v>
      </c>
      <c r="AN36" s="62">
        <f t="shared" si="52"/>
        <v>-37</v>
      </c>
      <c r="AO36" s="62">
        <f t="shared" si="53"/>
        <v>-37</v>
      </c>
      <c r="AP36" s="62">
        <f t="shared" si="54"/>
        <v>37</v>
      </c>
      <c r="AQ36" s="65" t="str">
        <f t="shared" si="18"/>
        <v/>
      </c>
      <c r="AR36" s="66">
        <f t="shared" si="55"/>
        <v>35</v>
      </c>
      <c r="AS36" s="67">
        <f t="shared" si="20"/>
        <v>1.2558139534883728</v>
      </c>
      <c r="AT36" s="67">
        <f t="shared" si="56"/>
        <v>62.790697674418638</v>
      </c>
      <c r="AU36" s="67">
        <f t="shared" si="57"/>
        <v>125.58139534883728</v>
      </c>
      <c r="AV36" s="67">
        <f t="shared" si="58"/>
        <v>-62.790697674418638</v>
      </c>
      <c r="AW36" s="76">
        <f t="shared" si="59"/>
        <v>0.1</v>
      </c>
      <c r="AX36" s="67">
        <f t="shared" si="60"/>
        <v>313.9534883720932</v>
      </c>
      <c r="AY36" s="67">
        <f t="shared" si="61"/>
        <v>-125.58139534883728</v>
      </c>
      <c r="AZ36" s="69">
        <f t="shared" si="62"/>
        <v>188.37209302325593</v>
      </c>
      <c r="BA36" s="70">
        <f t="shared" si="28"/>
        <v>-205.91362126245784</v>
      </c>
      <c r="BB36" s="51">
        <f t="shared" si="63"/>
        <v>439.53488372093045</v>
      </c>
      <c r="BC36" s="55">
        <f t="shared" si="30"/>
        <v>4.5757647026271761E-2</v>
      </c>
      <c r="BD36" s="55">
        <f t="shared" si="31"/>
        <v>0.47775530839231639</v>
      </c>
      <c r="BF36" s="52" t="str">
        <f>IF(((AT36-U36)/U36)&gt;=BF$4,AE36,"")</f>
        <v/>
      </c>
      <c r="BG36" s="52" t="str">
        <f t="shared" si="32"/>
        <v/>
      </c>
      <c r="BH36" s="52">
        <f>IF(BC36&lt;=BH$4,AE36,"")</f>
        <v>17.19999999999996</v>
      </c>
      <c r="BI36" s="52" t="str">
        <f>IF(BD36&gt;=BI$4,AE36,"")</f>
        <v/>
      </c>
    </row>
    <row r="37" spans="20:61">
      <c r="T37" s="78">
        <f t="shared" si="34"/>
        <v>7</v>
      </c>
      <c r="U37" s="79">
        <f t="shared" si="35"/>
        <v>50</v>
      </c>
      <c r="V37" s="79">
        <f t="shared" si="36"/>
        <v>2</v>
      </c>
      <c r="W37" s="80">
        <f>ROUND((1/V37)*T37,0)+1</f>
        <v>5</v>
      </c>
      <c r="X37" s="78">
        <f t="shared" si="37"/>
        <v>2</v>
      </c>
      <c r="Y37" s="80">
        <f t="shared" si="38"/>
        <v>7</v>
      </c>
      <c r="Z37" s="81">
        <f t="shared" si="39"/>
        <v>0.7142857142857143</v>
      </c>
      <c r="AA37" s="81">
        <f t="shared" si="40"/>
        <v>0.5</v>
      </c>
      <c r="AB37" s="79">
        <f t="shared" si="41"/>
        <v>10000</v>
      </c>
      <c r="AC37" s="79">
        <f t="shared" si="42"/>
        <v>9605.7142857142862</v>
      </c>
      <c r="AD37" s="79">
        <f t="shared" si="16"/>
        <v>394.28571428571377</v>
      </c>
      <c r="AE37" s="84">
        <f t="shared" si="43"/>
        <v>17.099999999999959</v>
      </c>
      <c r="AF37" s="79">
        <f t="shared" si="44"/>
        <v>0.70000000000000007</v>
      </c>
      <c r="AG37" s="79">
        <f t="shared" si="45"/>
        <v>1.4000000000000001</v>
      </c>
      <c r="AH37" s="82">
        <f t="shared" si="46"/>
        <v>200</v>
      </c>
      <c r="AI37" s="62">
        <f t="shared" si="47"/>
        <v>50</v>
      </c>
      <c r="AJ37" s="62">
        <f t="shared" si="48"/>
        <v>70</v>
      </c>
      <c r="AK37" s="62">
        <f t="shared" si="49"/>
        <v>10070</v>
      </c>
      <c r="AL37" s="62">
        <f t="shared" si="50"/>
        <v>185</v>
      </c>
      <c r="AM37" s="62">
        <f t="shared" si="51"/>
        <v>3.7</v>
      </c>
      <c r="AN37" s="62">
        <f t="shared" si="52"/>
        <v>-37</v>
      </c>
      <c r="AO37" s="62">
        <f t="shared" si="53"/>
        <v>-37</v>
      </c>
      <c r="AP37" s="62">
        <f t="shared" si="54"/>
        <v>37</v>
      </c>
      <c r="AQ37" s="65" t="str">
        <f t="shared" si="18"/>
        <v/>
      </c>
      <c r="AR37" s="66">
        <f t="shared" si="55"/>
        <v>35</v>
      </c>
      <c r="AS37" s="67">
        <f t="shared" si="20"/>
        <v>1.2573099415204685</v>
      </c>
      <c r="AT37" s="67">
        <f t="shared" si="56"/>
        <v>62.865497076023424</v>
      </c>
      <c r="AU37" s="67">
        <f t="shared" si="57"/>
        <v>125.73099415204685</v>
      </c>
      <c r="AV37" s="67">
        <f t="shared" si="58"/>
        <v>-62.865497076023424</v>
      </c>
      <c r="AW37" s="76">
        <f t="shared" si="59"/>
        <v>0.1</v>
      </c>
      <c r="AX37" s="67">
        <f t="shared" si="60"/>
        <v>314.32748538011714</v>
      </c>
      <c r="AY37" s="67">
        <f t="shared" si="61"/>
        <v>-125.73099415204685</v>
      </c>
      <c r="AZ37" s="69">
        <f t="shared" si="62"/>
        <v>188.59649122807031</v>
      </c>
      <c r="BA37" s="70">
        <f t="shared" si="28"/>
        <v>-205.68922305764346</v>
      </c>
      <c r="BB37" s="51">
        <f t="shared" si="63"/>
        <v>440.05847953216397</v>
      </c>
      <c r="BC37" s="55">
        <f t="shared" si="30"/>
        <v>4.5812155810903442E-2</v>
      </c>
      <c r="BD37" s="55">
        <f t="shared" si="31"/>
        <v>0.47832443427409199</v>
      </c>
      <c r="BF37" s="52" t="str">
        <f>IF(((AT37-U37)/U37)&gt;=BF$4,AE37,"")</f>
        <v/>
      </c>
      <c r="BG37" s="52" t="str">
        <f t="shared" si="32"/>
        <v/>
      </c>
      <c r="BH37" s="52">
        <f>IF(BC37&lt;=BH$4,AE37,"")</f>
        <v>17.099999999999959</v>
      </c>
      <c r="BI37" s="52" t="str">
        <f>IF(BD37&gt;=BI$4,AE37,"")</f>
        <v/>
      </c>
    </row>
    <row r="38" spans="20:61">
      <c r="T38" s="78">
        <f t="shared" si="34"/>
        <v>7</v>
      </c>
      <c r="U38" s="79">
        <f t="shared" si="35"/>
        <v>50</v>
      </c>
      <c r="V38" s="79">
        <f t="shared" si="36"/>
        <v>2</v>
      </c>
      <c r="W38" s="80">
        <f>ROUND((1/V38)*T38,0)+1</f>
        <v>5</v>
      </c>
      <c r="X38" s="78">
        <f t="shared" si="37"/>
        <v>2</v>
      </c>
      <c r="Y38" s="80">
        <f t="shared" si="38"/>
        <v>7</v>
      </c>
      <c r="Z38" s="81">
        <f t="shared" si="39"/>
        <v>0.7142857142857143</v>
      </c>
      <c r="AA38" s="81">
        <f t="shared" si="40"/>
        <v>0.5</v>
      </c>
      <c r="AB38" s="79">
        <f t="shared" si="41"/>
        <v>10000</v>
      </c>
      <c r="AC38" s="79">
        <f t="shared" si="42"/>
        <v>9605.7142857142862</v>
      </c>
      <c r="AD38" s="79">
        <f t="shared" si="16"/>
        <v>394.28571428571377</v>
      </c>
      <c r="AE38" s="84">
        <f t="shared" si="43"/>
        <v>16.999999999999957</v>
      </c>
      <c r="AF38" s="79">
        <f t="shared" si="44"/>
        <v>0.70000000000000007</v>
      </c>
      <c r="AG38" s="79">
        <f t="shared" si="45"/>
        <v>1.4000000000000001</v>
      </c>
      <c r="AH38" s="82">
        <f t="shared" si="46"/>
        <v>200</v>
      </c>
      <c r="AI38" s="62">
        <f t="shared" si="47"/>
        <v>50</v>
      </c>
      <c r="AJ38" s="62">
        <f t="shared" si="48"/>
        <v>70</v>
      </c>
      <c r="AK38" s="62">
        <f t="shared" si="49"/>
        <v>10070</v>
      </c>
      <c r="AL38" s="62">
        <f t="shared" si="50"/>
        <v>185</v>
      </c>
      <c r="AM38" s="62">
        <f t="shared" si="51"/>
        <v>3.7</v>
      </c>
      <c r="AN38" s="62">
        <f t="shared" si="52"/>
        <v>-37</v>
      </c>
      <c r="AO38" s="62">
        <f t="shared" si="53"/>
        <v>-37</v>
      </c>
      <c r="AP38" s="62">
        <f t="shared" si="54"/>
        <v>37</v>
      </c>
      <c r="AQ38" s="65" t="str">
        <f t="shared" si="18"/>
        <v/>
      </c>
      <c r="AR38" s="66">
        <f t="shared" si="55"/>
        <v>35</v>
      </c>
      <c r="AS38" s="67">
        <f t="shared" si="20"/>
        <v>1.2588235294117653</v>
      </c>
      <c r="AT38" s="67">
        <f t="shared" si="56"/>
        <v>62.941176470588267</v>
      </c>
      <c r="AU38" s="67">
        <f t="shared" si="57"/>
        <v>125.88235294117653</v>
      </c>
      <c r="AV38" s="67">
        <f t="shared" si="58"/>
        <v>-62.941176470588267</v>
      </c>
      <c r="AW38" s="76">
        <f t="shared" si="59"/>
        <v>0.1</v>
      </c>
      <c r="AX38" s="67">
        <f t="shared" si="60"/>
        <v>314.70588235294133</v>
      </c>
      <c r="AY38" s="67">
        <f t="shared" si="61"/>
        <v>-125.88235294117653</v>
      </c>
      <c r="AZ38" s="69">
        <f t="shared" si="62"/>
        <v>188.82352941176481</v>
      </c>
      <c r="BA38" s="70">
        <f t="shared" si="28"/>
        <v>-205.46218487394896</v>
      </c>
      <c r="BB38" s="51">
        <f t="shared" si="63"/>
        <v>440.58823529411785</v>
      </c>
      <c r="BC38" s="55">
        <f t="shared" si="30"/>
        <v>4.5867305875354328E-2</v>
      </c>
      <c r="BD38" s="55">
        <f t="shared" si="31"/>
        <v>0.47890025575447659</v>
      </c>
      <c r="BF38" s="52" t="str">
        <f>IF(((AT38-U38)/U38)&gt;=BF$4,AE38,"")</f>
        <v/>
      </c>
      <c r="BG38" s="52" t="str">
        <f t="shared" si="32"/>
        <v/>
      </c>
      <c r="BH38" s="52">
        <f>IF(BC38&lt;=BH$4,AE38,"")</f>
        <v>16.999999999999957</v>
      </c>
      <c r="BI38" s="52" t="str">
        <f>IF(BD38&gt;=BI$4,AE38,"")</f>
        <v/>
      </c>
    </row>
    <row r="39" spans="20:61">
      <c r="T39" s="78">
        <f t="shared" si="34"/>
        <v>7</v>
      </c>
      <c r="U39" s="79">
        <f t="shared" si="35"/>
        <v>50</v>
      </c>
      <c r="V39" s="79">
        <f t="shared" si="36"/>
        <v>2</v>
      </c>
      <c r="W39" s="80">
        <f>ROUND((1/V39)*T39,0)+1</f>
        <v>5</v>
      </c>
      <c r="X39" s="78">
        <f t="shared" si="37"/>
        <v>2</v>
      </c>
      <c r="Y39" s="80">
        <f t="shared" si="38"/>
        <v>7</v>
      </c>
      <c r="Z39" s="81">
        <f t="shared" si="39"/>
        <v>0.7142857142857143</v>
      </c>
      <c r="AA39" s="81">
        <f t="shared" si="40"/>
        <v>0.5</v>
      </c>
      <c r="AB39" s="79">
        <f t="shared" si="41"/>
        <v>10000</v>
      </c>
      <c r="AC39" s="79">
        <f t="shared" si="42"/>
        <v>9605.7142857142862</v>
      </c>
      <c r="AD39" s="79">
        <f t="shared" si="16"/>
        <v>394.28571428571377</v>
      </c>
      <c r="AE39" s="84">
        <f t="shared" si="43"/>
        <v>16.899999999999956</v>
      </c>
      <c r="AF39" s="79">
        <f t="shared" si="44"/>
        <v>0.70000000000000007</v>
      </c>
      <c r="AG39" s="79">
        <f t="shared" si="45"/>
        <v>1.4000000000000001</v>
      </c>
      <c r="AH39" s="82">
        <f t="shared" si="46"/>
        <v>200</v>
      </c>
      <c r="AI39" s="62">
        <f t="shared" si="47"/>
        <v>50</v>
      </c>
      <c r="AJ39" s="62">
        <f t="shared" si="48"/>
        <v>70</v>
      </c>
      <c r="AK39" s="62">
        <f t="shared" si="49"/>
        <v>10070</v>
      </c>
      <c r="AL39" s="62">
        <f t="shared" si="50"/>
        <v>185</v>
      </c>
      <c r="AM39" s="62">
        <f t="shared" si="51"/>
        <v>3.7</v>
      </c>
      <c r="AN39" s="62">
        <f t="shared" si="52"/>
        <v>-37</v>
      </c>
      <c r="AO39" s="62">
        <f t="shared" si="53"/>
        <v>-37</v>
      </c>
      <c r="AP39" s="62">
        <f t="shared" si="54"/>
        <v>37</v>
      </c>
      <c r="AQ39" s="65" t="str">
        <f t="shared" si="18"/>
        <v/>
      </c>
      <c r="AR39" s="66">
        <f t="shared" si="55"/>
        <v>35</v>
      </c>
      <c r="AS39" s="67">
        <f t="shared" si="20"/>
        <v>1.2603550295857995</v>
      </c>
      <c r="AT39" s="67">
        <f t="shared" si="56"/>
        <v>63.017751479289977</v>
      </c>
      <c r="AU39" s="67">
        <f t="shared" si="57"/>
        <v>126.03550295857995</v>
      </c>
      <c r="AV39" s="67">
        <f t="shared" si="58"/>
        <v>-63.017751479289977</v>
      </c>
      <c r="AW39" s="76">
        <f t="shared" si="59"/>
        <v>0.1</v>
      </c>
      <c r="AX39" s="67">
        <f t="shared" si="60"/>
        <v>315.08875739644986</v>
      </c>
      <c r="AY39" s="67">
        <f t="shared" si="61"/>
        <v>-126.03550295857995</v>
      </c>
      <c r="AZ39" s="69">
        <f t="shared" si="62"/>
        <v>189.0532544378699</v>
      </c>
      <c r="BA39" s="70">
        <f t="shared" si="28"/>
        <v>-205.23245984784387</v>
      </c>
      <c r="BB39" s="51">
        <f t="shared" si="63"/>
        <v>441.12426035502983</v>
      </c>
      <c r="BC39" s="55">
        <f t="shared" si="30"/>
        <v>4.5923108603289839E-2</v>
      </c>
      <c r="BD39" s="55">
        <f t="shared" si="31"/>
        <v>0.47948289169025038</v>
      </c>
      <c r="BF39" s="52" t="str">
        <f>IF(((AT39-U39)/U39)&gt;=BF$4,AE39,"")</f>
        <v/>
      </c>
      <c r="BG39" s="52" t="str">
        <f t="shared" si="32"/>
        <v/>
      </c>
      <c r="BH39" s="52">
        <f>IF(BC39&lt;=BH$4,AE39,"")</f>
        <v>16.899999999999956</v>
      </c>
      <c r="BI39" s="52" t="str">
        <f>IF(BD39&gt;=BI$4,AE39,"")</f>
        <v/>
      </c>
    </row>
    <row r="40" spans="20:61">
      <c r="T40" s="78">
        <f t="shared" si="34"/>
        <v>7</v>
      </c>
      <c r="U40" s="79">
        <f t="shared" si="35"/>
        <v>50</v>
      </c>
      <c r="V40" s="79">
        <f t="shared" si="36"/>
        <v>2</v>
      </c>
      <c r="W40" s="80">
        <f>ROUND((1/V40)*T40,0)+1</f>
        <v>5</v>
      </c>
      <c r="X40" s="78">
        <f t="shared" si="37"/>
        <v>2</v>
      </c>
      <c r="Y40" s="80">
        <f t="shared" si="38"/>
        <v>7</v>
      </c>
      <c r="Z40" s="81">
        <f t="shared" si="39"/>
        <v>0.7142857142857143</v>
      </c>
      <c r="AA40" s="81">
        <f t="shared" si="40"/>
        <v>0.5</v>
      </c>
      <c r="AB40" s="79">
        <f t="shared" si="41"/>
        <v>10000</v>
      </c>
      <c r="AC40" s="79">
        <f t="shared" si="42"/>
        <v>9605.7142857142862</v>
      </c>
      <c r="AD40" s="79">
        <f t="shared" si="16"/>
        <v>394.28571428571377</v>
      </c>
      <c r="AE40" s="84">
        <f t="shared" si="43"/>
        <v>16.799999999999955</v>
      </c>
      <c r="AF40" s="79">
        <f t="shared" si="44"/>
        <v>0.70000000000000007</v>
      </c>
      <c r="AG40" s="79">
        <f t="shared" si="45"/>
        <v>1.4000000000000001</v>
      </c>
      <c r="AH40" s="82">
        <f t="shared" si="46"/>
        <v>200</v>
      </c>
      <c r="AI40" s="62">
        <f t="shared" si="47"/>
        <v>50</v>
      </c>
      <c r="AJ40" s="62">
        <f t="shared" si="48"/>
        <v>70</v>
      </c>
      <c r="AK40" s="62">
        <f t="shared" si="49"/>
        <v>10070</v>
      </c>
      <c r="AL40" s="62">
        <f t="shared" si="50"/>
        <v>185</v>
      </c>
      <c r="AM40" s="62">
        <f t="shared" si="51"/>
        <v>3.7</v>
      </c>
      <c r="AN40" s="62">
        <f t="shared" si="52"/>
        <v>-37</v>
      </c>
      <c r="AO40" s="62">
        <f t="shared" si="53"/>
        <v>-37</v>
      </c>
      <c r="AP40" s="62">
        <f t="shared" si="54"/>
        <v>37</v>
      </c>
      <c r="AQ40" s="65" t="str">
        <f t="shared" si="18"/>
        <v/>
      </c>
      <c r="AR40" s="66">
        <f t="shared" si="55"/>
        <v>35</v>
      </c>
      <c r="AS40" s="67">
        <f t="shared" si="20"/>
        <v>1.2619047619047628</v>
      </c>
      <c r="AT40" s="67">
        <f t="shared" si="56"/>
        <v>63.095238095238138</v>
      </c>
      <c r="AU40" s="67">
        <f t="shared" si="57"/>
        <v>126.19047619047628</v>
      </c>
      <c r="AV40" s="67">
        <f t="shared" si="58"/>
        <v>-63.095238095238138</v>
      </c>
      <c r="AW40" s="76">
        <f t="shared" si="59"/>
        <v>0.1</v>
      </c>
      <c r="AX40" s="67">
        <f t="shared" si="60"/>
        <v>315.47619047619071</v>
      </c>
      <c r="AY40" s="67">
        <f t="shared" si="61"/>
        <v>-126.19047619047628</v>
      </c>
      <c r="AZ40" s="69">
        <f t="shared" si="62"/>
        <v>189.28571428571445</v>
      </c>
      <c r="BA40" s="70">
        <f t="shared" si="28"/>
        <v>-204.99999999999932</v>
      </c>
      <c r="BB40" s="51">
        <f t="shared" si="63"/>
        <v>441.66666666666697</v>
      </c>
      <c r="BC40" s="55">
        <f t="shared" si="30"/>
        <v>4.5979575649415058E-2</v>
      </c>
      <c r="BD40" s="55">
        <f t="shared" si="31"/>
        <v>0.48007246376811696</v>
      </c>
      <c r="BF40" s="52" t="str">
        <f>IF(((AT40-U40)/U40)&gt;=BF$4,AE40,"")</f>
        <v/>
      </c>
      <c r="BG40" s="52" t="str">
        <f t="shared" si="32"/>
        <v/>
      </c>
      <c r="BH40" s="52">
        <f>IF(BC40&lt;=BH$4,AE40,"")</f>
        <v>16.799999999999955</v>
      </c>
      <c r="BI40" s="52" t="str">
        <f>IF(BD40&gt;=BI$4,AE40,"")</f>
        <v/>
      </c>
    </row>
    <row r="41" spans="20:61">
      <c r="T41" s="78">
        <f t="shared" si="34"/>
        <v>7</v>
      </c>
      <c r="U41" s="79">
        <f t="shared" si="35"/>
        <v>50</v>
      </c>
      <c r="V41" s="79">
        <f t="shared" si="36"/>
        <v>2</v>
      </c>
      <c r="W41" s="80">
        <f>ROUND((1/V41)*T41,0)+1</f>
        <v>5</v>
      </c>
      <c r="X41" s="78">
        <f t="shared" si="37"/>
        <v>2</v>
      </c>
      <c r="Y41" s="80">
        <f t="shared" si="38"/>
        <v>7</v>
      </c>
      <c r="Z41" s="81">
        <f t="shared" si="39"/>
        <v>0.7142857142857143</v>
      </c>
      <c r="AA41" s="81">
        <f t="shared" si="40"/>
        <v>0.5</v>
      </c>
      <c r="AB41" s="79">
        <f t="shared" si="41"/>
        <v>10000</v>
      </c>
      <c r="AC41" s="79">
        <f t="shared" si="42"/>
        <v>9605.7142857142862</v>
      </c>
      <c r="AD41" s="79">
        <f t="shared" si="16"/>
        <v>394.28571428571377</v>
      </c>
      <c r="AE41" s="84">
        <f t="shared" si="43"/>
        <v>16.699999999999953</v>
      </c>
      <c r="AF41" s="79">
        <f t="shared" si="44"/>
        <v>0.70000000000000007</v>
      </c>
      <c r="AG41" s="79">
        <f t="shared" si="45"/>
        <v>1.4000000000000001</v>
      </c>
      <c r="AH41" s="82">
        <f t="shared" si="46"/>
        <v>200</v>
      </c>
      <c r="AI41" s="62">
        <f t="shared" si="47"/>
        <v>50</v>
      </c>
      <c r="AJ41" s="62">
        <f t="shared" si="48"/>
        <v>70</v>
      </c>
      <c r="AK41" s="62">
        <f t="shared" si="49"/>
        <v>10070</v>
      </c>
      <c r="AL41" s="62">
        <f t="shared" si="50"/>
        <v>185</v>
      </c>
      <c r="AM41" s="62">
        <f t="shared" si="51"/>
        <v>3.7</v>
      </c>
      <c r="AN41" s="62">
        <f t="shared" si="52"/>
        <v>-37</v>
      </c>
      <c r="AO41" s="62">
        <f t="shared" si="53"/>
        <v>-37</v>
      </c>
      <c r="AP41" s="62">
        <f t="shared" si="54"/>
        <v>37</v>
      </c>
      <c r="AQ41" s="65" t="str">
        <f t="shared" si="18"/>
        <v/>
      </c>
      <c r="AR41" s="66">
        <f t="shared" si="55"/>
        <v>35</v>
      </c>
      <c r="AS41" s="67">
        <f t="shared" si="20"/>
        <v>1.2634730538922163</v>
      </c>
      <c r="AT41" s="67">
        <f t="shared" si="56"/>
        <v>63.173652694610816</v>
      </c>
      <c r="AU41" s="67">
        <f t="shared" si="57"/>
        <v>126.34730538922163</v>
      </c>
      <c r="AV41" s="67">
        <f t="shared" si="58"/>
        <v>-63.173652694610816</v>
      </c>
      <c r="AW41" s="76">
        <f t="shared" si="59"/>
        <v>0.1</v>
      </c>
      <c r="AX41" s="67">
        <f t="shared" si="60"/>
        <v>315.86826347305407</v>
      </c>
      <c r="AY41" s="67">
        <f t="shared" si="61"/>
        <v>-126.34730538922163</v>
      </c>
      <c r="AZ41" s="69">
        <f t="shared" si="62"/>
        <v>189.52095808383245</v>
      </c>
      <c r="BA41" s="70">
        <f t="shared" si="28"/>
        <v>-204.76475620188131</v>
      </c>
      <c r="BB41" s="51">
        <f t="shared" si="63"/>
        <v>442.21556886227569</v>
      </c>
      <c r="BC41" s="55">
        <f t="shared" si="30"/>
        <v>4.6036718947589671E-2</v>
      </c>
      <c r="BD41" s="55">
        <f t="shared" si="31"/>
        <v>0.48066909658943074</v>
      </c>
      <c r="BF41" s="52" t="str">
        <f>IF(((AT41-U41)/U41)&gt;=BF$4,AE41,"")</f>
        <v/>
      </c>
      <c r="BG41" s="52" t="str">
        <f t="shared" si="32"/>
        <v/>
      </c>
      <c r="BH41" s="52">
        <f>IF(BC41&lt;=BH$4,AE41,"")</f>
        <v>16.699999999999953</v>
      </c>
      <c r="BI41" s="52" t="str">
        <f>IF(BD41&gt;=BI$4,AE41,"")</f>
        <v/>
      </c>
    </row>
    <row r="42" spans="20:61">
      <c r="T42" s="78">
        <f t="shared" si="34"/>
        <v>7</v>
      </c>
      <c r="U42" s="79">
        <f t="shared" si="35"/>
        <v>50</v>
      </c>
      <c r="V42" s="79">
        <f t="shared" si="36"/>
        <v>2</v>
      </c>
      <c r="W42" s="80">
        <f>ROUND((1/V42)*T42,0)+1</f>
        <v>5</v>
      </c>
      <c r="X42" s="78">
        <f t="shared" si="37"/>
        <v>2</v>
      </c>
      <c r="Y42" s="80">
        <f t="shared" si="38"/>
        <v>7</v>
      </c>
      <c r="Z42" s="81">
        <f t="shared" si="39"/>
        <v>0.7142857142857143</v>
      </c>
      <c r="AA42" s="81">
        <f t="shared" si="40"/>
        <v>0.5</v>
      </c>
      <c r="AB42" s="79">
        <f t="shared" si="41"/>
        <v>10000</v>
      </c>
      <c r="AC42" s="79">
        <f t="shared" si="42"/>
        <v>9605.7142857142862</v>
      </c>
      <c r="AD42" s="79">
        <f t="shared" si="16"/>
        <v>394.28571428571377</v>
      </c>
      <c r="AE42" s="84">
        <f t="shared" si="43"/>
        <v>16.599999999999952</v>
      </c>
      <c r="AF42" s="79">
        <f t="shared" si="44"/>
        <v>0.70000000000000007</v>
      </c>
      <c r="AG42" s="79">
        <f t="shared" si="45"/>
        <v>1.4000000000000001</v>
      </c>
      <c r="AH42" s="82">
        <f t="shared" si="46"/>
        <v>200</v>
      </c>
      <c r="AI42" s="62">
        <f t="shared" si="47"/>
        <v>50</v>
      </c>
      <c r="AJ42" s="62">
        <f t="shared" si="48"/>
        <v>70</v>
      </c>
      <c r="AK42" s="62">
        <f t="shared" si="49"/>
        <v>10070</v>
      </c>
      <c r="AL42" s="62">
        <f t="shared" si="50"/>
        <v>185</v>
      </c>
      <c r="AM42" s="62">
        <f t="shared" si="51"/>
        <v>3.7</v>
      </c>
      <c r="AN42" s="62">
        <f t="shared" si="52"/>
        <v>-37</v>
      </c>
      <c r="AO42" s="62">
        <f t="shared" si="53"/>
        <v>-37</v>
      </c>
      <c r="AP42" s="62">
        <f t="shared" si="54"/>
        <v>37</v>
      </c>
      <c r="AQ42" s="65" t="str">
        <f t="shared" si="18"/>
        <v/>
      </c>
      <c r="AR42" s="66">
        <f t="shared" si="55"/>
        <v>35</v>
      </c>
      <c r="AS42" s="67">
        <f t="shared" si="20"/>
        <v>1.2650602409638563</v>
      </c>
      <c r="AT42" s="67">
        <f t="shared" si="56"/>
        <v>63.253012048192815</v>
      </c>
      <c r="AU42" s="67">
        <f t="shared" si="57"/>
        <v>126.50602409638563</v>
      </c>
      <c r="AV42" s="67">
        <f t="shared" si="58"/>
        <v>-63.253012048192815</v>
      </c>
      <c r="AW42" s="76">
        <f t="shared" si="59"/>
        <v>0.1</v>
      </c>
      <c r="AX42" s="67">
        <f t="shared" si="60"/>
        <v>316.26506024096409</v>
      </c>
      <c r="AY42" s="67">
        <f t="shared" si="61"/>
        <v>-126.50602409638563</v>
      </c>
      <c r="AZ42" s="69">
        <f t="shared" si="62"/>
        <v>189.75903614457846</v>
      </c>
      <c r="BA42" s="70">
        <f t="shared" si="28"/>
        <v>-204.52667814113531</v>
      </c>
      <c r="BB42" s="51">
        <f t="shared" si="63"/>
        <v>442.77108433734969</v>
      </c>
      <c r="BC42" s="55">
        <f t="shared" si="30"/>
        <v>4.609455071923628E-2</v>
      </c>
      <c r="BD42" s="55">
        <f t="shared" si="31"/>
        <v>0.48127291775798947</v>
      </c>
      <c r="BF42" s="52" t="str">
        <f>IF(((AT42-U42)/U42)&gt;=BF$4,AE42,"")</f>
        <v/>
      </c>
      <c r="BG42" s="52" t="str">
        <f t="shared" si="32"/>
        <v/>
      </c>
      <c r="BH42" s="52">
        <f>IF(BC42&lt;=BH$4,AE42,"")</f>
        <v>16.599999999999952</v>
      </c>
      <c r="BI42" s="52" t="str">
        <f>IF(BD42&gt;=BI$4,AE42,"")</f>
        <v/>
      </c>
    </row>
    <row r="43" spans="20:61">
      <c r="T43" s="78">
        <f t="shared" si="34"/>
        <v>7</v>
      </c>
      <c r="U43" s="79">
        <f t="shared" si="35"/>
        <v>50</v>
      </c>
      <c r="V43" s="79">
        <f t="shared" si="36"/>
        <v>2</v>
      </c>
      <c r="W43" s="80">
        <f>ROUND((1/V43)*T43,0)+1</f>
        <v>5</v>
      </c>
      <c r="X43" s="78">
        <f t="shared" si="37"/>
        <v>2</v>
      </c>
      <c r="Y43" s="80">
        <f t="shared" si="38"/>
        <v>7</v>
      </c>
      <c r="Z43" s="81">
        <f t="shared" si="39"/>
        <v>0.7142857142857143</v>
      </c>
      <c r="AA43" s="81">
        <f t="shared" si="40"/>
        <v>0.5</v>
      </c>
      <c r="AB43" s="79">
        <f t="shared" si="41"/>
        <v>10000</v>
      </c>
      <c r="AC43" s="79">
        <f t="shared" si="42"/>
        <v>9605.7142857142862</v>
      </c>
      <c r="AD43" s="79">
        <f t="shared" si="16"/>
        <v>394.28571428571377</v>
      </c>
      <c r="AE43" s="84">
        <f t="shared" si="43"/>
        <v>16.49999999999995</v>
      </c>
      <c r="AF43" s="79">
        <f t="shared" si="44"/>
        <v>0.70000000000000007</v>
      </c>
      <c r="AG43" s="79">
        <f t="shared" si="45"/>
        <v>1.4000000000000001</v>
      </c>
      <c r="AH43" s="82">
        <f t="shared" si="46"/>
        <v>200</v>
      </c>
      <c r="AI43" s="62">
        <f t="shared" si="47"/>
        <v>50</v>
      </c>
      <c r="AJ43" s="62">
        <f t="shared" si="48"/>
        <v>70</v>
      </c>
      <c r="AK43" s="62">
        <f t="shared" si="49"/>
        <v>10070</v>
      </c>
      <c r="AL43" s="62">
        <f t="shared" si="50"/>
        <v>185</v>
      </c>
      <c r="AM43" s="62">
        <f t="shared" si="51"/>
        <v>3.7</v>
      </c>
      <c r="AN43" s="62">
        <f t="shared" si="52"/>
        <v>-37</v>
      </c>
      <c r="AO43" s="62">
        <f t="shared" si="53"/>
        <v>-37</v>
      </c>
      <c r="AP43" s="62">
        <f t="shared" si="54"/>
        <v>37</v>
      </c>
      <c r="AQ43" s="65" t="str">
        <f t="shared" si="18"/>
        <v/>
      </c>
      <c r="AR43" s="66">
        <f t="shared" si="55"/>
        <v>35</v>
      </c>
      <c r="AS43" s="67">
        <f t="shared" si="20"/>
        <v>1.2666666666666675</v>
      </c>
      <c r="AT43" s="67">
        <f t="shared" si="56"/>
        <v>63.333333333333371</v>
      </c>
      <c r="AU43" s="67">
        <f t="shared" si="57"/>
        <v>126.66666666666674</v>
      </c>
      <c r="AV43" s="67">
        <f t="shared" si="58"/>
        <v>-63.333333333333371</v>
      </c>
      <c r="AW43" s="76">
        <f t="shared" si="59"/>
        <v>0.1</v>
      </c>
      <c r="AX43" s="67">
        <f t="shared" si="60"/>
        <v>316.66666666666686</v>
      </c>
      <c r="AY43" s="67">
        <f t="shared" si="61"/>
        <v>-126.66666666666674</v>
      </c>
      <c r="AZ43" s="69">
        <f t="shared" si="62"/>
        <v>190.00000000000011</v>
      </c>
      <c r="BA43" s="70">
        <f t="shared" si="28"/>
        <v>-204.28571428571365</v>
      </c>
      <c r="BB43" s="51">
        <f t="shared" si="63"/>
        <v>443.3333333333336</v>
      </c>
      <c r="BC43" s="55">
        <f t="shared" si="30"/>
        <v>4.6153083482054359E-2</v>
      </c>
      <c r="BD43" s="55">
        <f t="shared" si="31"/>
        <v>0.48188405797101541</v>
      </c>
      <c r="BF43" s="52" t="str">
        <f>IF(((AT43-U43)/U43)&gt;=BF$4,AE43,"")</f>
        <v/>
      </c>
      <c r="BG43" s="52" t="str">
        <f t="shared" si="32"/>
        <v/>
      </c>
      <c r="BH43" s="52">
        <f>IF(BC43&lt;=BH$4,AE43,"")</f>
        <v>16.49999999999995</v>
      </c>
      <c r="BI43" s="52" t="str">
        <f>IF(BD43&gt;=BI$4,AE43,"")</f>
        <v/>
      </c>
    </row>
    <row r="44" spans="20:61">
      <c r="T44" s="78">
        <f t="shared" si="34"/>
        <v>7</v>
      </c>
      <c r="U44" s="79">
        <f t="shared" si="35"/>
        <v>50</v>
      </c>
      <c r="V44" s="79">
        <f t="shared" si="36"/>
        <v>2</v>
      </c>
      <c r="W44" s="80">
        <f>ROUND((1/V44)*T44,0)+1</f>
        <v>5</v>
      </c>
      <c r="X44" s="78">
        <f t="shared" si="37"/>
        <v>2</v>
      </c>
      <c r="Y44" s="80">
        <f t="shared" si="38"/>
        <v>7</v>
      </c>
      <c r="Z44" s="81">
        <f t="shared" si="39"/>
        <v>0.7142857142857143</v>
      </c>
      <c r="AA44" s="81">
        <f t="shared" si="40"/>
        <v>0.5</v>
      </c>
      <c r="AB44" s="79">
        <f t="shared" si="41"/>
        <v>10000</v>
      </c>
      <c r="AC44" s="79">
        <f t="shared" si="42"/>
        <v>9605.7142857142862</v>
      </c>
      <c r="AD44" s="79">
        <f t="shared" si="16"/>
        <v>394.28571428571377</v>
      </c>
      <c r="AE44" s="84">
        <f t="shared" si="43"/>
        <v>16.399999999999949</v>
      </c>
      <c r="AF44" s="79">
        <f t="shared" si="44"/>
        <v>0.70000000000000007</v>
      </c>
      <c r="AG44" s="79">
        <f t="shared" si="45"/>
        <v>1.4000000000000001</v>
      </c>
      <c r="AH44" s="82">
        <f t="shared" si="46"/>
        <v>200</v>
      </c>
      <c r="AI44" s="62">
        <f t="shared" si="47"/>
        <v>50</v>
      </c>
      <c r="AJ44" s="62">
        <f t="shared" si="48"/>
        <v>70</v>
      </c>
      <c r="AK44" s="62">
        <f t="shared" si="49"/>
        <v>10070</v>
      </c>
      <c r="AL44" s="62">
        <f t="shared" si="50"/>
        <v>185</v>
      </c>
      <c r="AM44" s="62">
        <f t="shared" si="51"/>
        <v>3.7</v>
      </c>
      <c r="AN44" s="62">
        <f t="shared" si="52"/>
        <v>-37</v>
      </c>
      <c r="AO44" s="62">
        <f t="shared" si="53"/>
        <v>-37</v>
      </c>
      <c r="AP44" s="62">
        <f t="shared" si="54"/>
        <v>37</v>
      </c>
      <c r="AQ44" s="65" t="str">
        <f t="shared" si="18"/>
        <v/>
      </c>
      <c r="AR44" s="66">
        <f t="shared" si="55"/>
        <v>35</v>
      </c>
      <c r="AS44" s="67">
        <f t="shared" si="20"/>
        <v>1.2682926829268302</v>
      </c>
      <c r="AT44" s="67">
        <f t="shared" si="56"/>
        <v>63.414634146341506</v>
      </c>
      <c r="AU44" s="67">
        <f t="shared" si="57"/>
        <v>126.82926829268301</v>
      </c>
      <c r="AV44" s="67">
        <f t="shared" si="58"/>
        <v>-63.414634146341506</v>
      </c>
      <c r="AW44" s="76">
        <f t="shared" si="59"/>
        <v>0.1</v>
      </c>
      <c r="AX44" s="67">
        <f t="shared" si="60"/>
        <v>317.07317073170753</v>
      </c>
      <c r="AY44" s="67">
        <f t="shared" si="61"/>
        <v>-126.82926829268301</v>
      </c>
      <c r="AZ44" s="69">
        <f t="shared" si="62"/>
        <v>190.24390243902451</v>
      </c>
      <c r="BA44" s="70">
        <f t="shared" si="28"/>
        <v>-204.04181184668926</v>
      </c>
      <c r="BB44" s="51">
        <f t="shared" si="63"/>
        <v>443.90243902439056</v>
      </c>
      <c r="BC44" s="55">
        <f t="shared" si="30"/>
        <v>4.6212330059053147E-2</v>
      </c>
      <c r="BD44" s="55">
        <f t="shared" si="31"/>
        <v>0.48250265111346857</v>
      </c>
      <c r="BF44" s="52" t="str">
        <f>IF(((AT44-U44)/U44)&gt;=BF$4,AE44,"")</f>
        <v/>
      </c>
      <c r="BG44" s="52" t="str">
        <f t="shared" si="32"/>
        <v/>
      </c>
      <c r="BH44" s="52">
        <f>IF(BC44&lt;=BH$4,AE44,"")</f>
        <v>16.399999999999949</v>
      </c>
      <c r="BI44" s="52" t="str">
        <f>IF(BD44&gt;=BI$4,AE44,"")</f>
        <v/>
      </c>
    </row>
    <row r="45" spans="20:61">
      <c r="T45" s="78">
        <f t="shared" si="34"/>
        <v>7</v>
      </c>
      <c r="U45" s="79">
        <f t="shared" si="35"/>
        <v>50</v>
      </c>
      <c r="V45" s="79">
        <f t="shared" si="36"/>
        <v>2</v>
      </c>
      <c r="W45" s="80">
        <f>ROUND((1/V45)*T45,0)+1</f>
        <v>5</v>
      </c>
      <c r="X45" s="78">
        <f t="shared" si="37"/>
        <v>2</v>
      </c>
      <c r="Y45" s="80">
        <f t="shared" si="38"/>
        <v>7</v>
      </c>
      <c r="Z45" s="81">
        <f t="shared" si="39"/>
        <v>0.7142857142857143</v>
      </c>
      <c r="AA45" s="81">
        <f t="shared" si="40"/>
        <v>0.5</v>
      </c>
      <c r="AB45" s="79">
        <f t="shared" si="41"/>
        <v>10000</v>
      </c>
      <c r="AC45" s="79">
        <f t="shared" si="42"/>
        <v>9605.7142857142862</v>
      </c>
      <c r="AD45" s="79">
        <f t="shared" si="16"/>
        <v>394.28571428571377</v>
      </c>
      <c r="AE45" s="84">
        <f t="shared" si="43"/>
        <v>16.299999999999947</v>
      </c>
      <c r="AF45" s="79">
        <f t="shared" si="44"/>
        <v>0.70000000000000007</v>
      </c>
      <c r="AG45" s="79">
        <f t="shared" si="45"/>
        <v>1.4000000000000001</v>
      </c>
      <c r="AH45" s="82">
        <f t="shared" si="46"/>
        <v>200</v>
      </c>
      <c r="AI45" s="62">
        <f t="shared" si="47"/>
        <v>50</v>
      </c>
      <c r="AJ45" s="62">
        <f t="shared" si="48"/>
        <v>70</v>
      </c>
      <c r="AK45" s="62">
        <f t="shared" si="49"/>
        <v>10070</v>
      </c>
      <c r="AL45" s="62">
        <f t="shared" si="50"/>
        <v>185</v>
      </c>
      <c r="AM45" s="62">
        <f t="shared" si="51"/>
        <v>3.7</v>
      </c>
      <c r="AN45" s="62">
        <f t="shared" si="52"/>
        <v>-37</v>
      </c>
      <c r="AO45" s="62">
        <f t="shared" si="53"/>
        <v>-37</v>
      </c>
      <c r="AP45" s="62">
        <f t="shared" si="54"/>
        <v>37</v>
      </c>
      <c r="AQ45" s="65" t="str">
        <f t="shared" si="18"/>
        <v/>
      </c>
      <c r="AR45" s="66">
        <f t="shared" si="55"/>
        <v>35</v>
      </c>
      <c r="AS45" s="67">
        <f t="shared" si="20"/>
        <v>1.2699386503067494</v>
      </c>
      <c r="AT45" s="67">
        <f t="shared" si="56"/>
        <v>63.49693251533747</v>
      </c>
      <c r="AU45" s="67">
        <f t="shared" si="57"/>
        <v>126.99386503067494</v>
      </c>
      <c r="AV45" s="67">
        <f t="shared" si="58"/>
        <v>-63.49693251533747</v>
      </c>
      <c r="AW45" s="76">
        <f t="shared" si="59"/>
        <v>0.1</v>
      </c>
      <c r="AX45" s="67">
        <f t="shared" si="60"/>
        <v>317.48466257668736</v>
      </c>
      <c r="AY45" s="67">
        <f t="shared" si="61"/>
        <v>-126.99386503067494</v>
      </c>
      <c r="AZ45" s="69">
        <f t="shared" si="62"/>
        <v>190.4907975460124</v>
      </c>
      <c r="BA45" s="70">
        <f t="shared" si="28"/>
        <v>-203.79491673970136</v>
      </c>
      <c r="BB45" s="51">
        <f t="shared" si="63"/>
        <v>444.47852760736231</v>
      </c>
      <c r="BC45" s="55">
        <f t="shared" si="30"/>
        <v>4.6272303587916952E-2</v>
      </c>
      <c r="BD45" s="55">
        <f t="shared" si="31"/>
        <v>0.48312883435582921</v>
      </c>
      <c r="BF45" s="52" t="str">
        <f>IF(((AT45-U45)/U45)&gt;=BF$4,AE45,"")</f>
        <v/>
      </c>
      <c r="BG45" s="52" t="str">
        <f t="shared" si="32"/>
        <v/>
      </c>
      <c r="BH45" s="52">
        <f>IF(BC45&lt;=BH$4,AE45,"")</f>
        <v>16.299999999999947</v>
      </c>
      <c r="BI45" s="52" t="str">
        <f>IF(BD45&gt;=BI$4,AE45,"")</f>
        <v/>
      </c>
    </row>
    <row r="46" spans="20:61">
      <c r="T46" s="78">
        <f t="shared" si="34"/>
        <v>7</v>
      </c>
      <c r="U46" s="79">
        <f t="shared" si="35"/>
        <v>50</v>
      </c>
      <c r="V46" s="79">
        <f t="shared" si="36"/>
        <v>2</v>
      </c>
      <c r="W46" s="80">
        <f>ROUND((1/V46)*T46,0)+1</f>
        <v>5</v>
      </c>
      <c r="X46" s="78">
        <f t="shared" si="37"/>
        <v>2</v>
      </c>
      <c r="Y46" s="80">
        <f t="shared" si="38"/>
        <v>7</v>
      </c>
      <c r="Z46" s="81">
        <f t="shared" si="39"/>
        <v>0.7142857142857143</v>
      </c>
      <c r="AA46" s="81">
        <f t="shared" si="40"/>
        <v>0.5</v>
      </c>
      <c r="AB46" s="79">
        <f t="shared" si="41"/>
        <v>10000</v>
      </c>
      <c r="AC46" s="79">
        <f t="shared" si="42"/>
        <v>9605.7142857142862</v>
      </c>
      <c r="AD46" s="79">
        <f t="shared" si="16"/>
        <v>394.28571428571377</v>
      </c>
      <c r="AE46" s="84">
        <f t="shared" si="43"/>
        <v>16.199999999999946</v>
      </c>
      <c r="AF46" s="79">
        <f t="shared" si="44"/>
        <v>0.70000000000000007</v>
      </c>
      <c r="AG46" s="79">
        <f t="shared" si="45"/>
        <v>1.4000000000000001</v>
      </c>
      <c r="AH46" s="82">
        <f t="shared" si="46"/>
        <v>200</v>
      </c>
      <c r="AI46" s="62">
        <f t="shared" si="47"/>
        <v>50</v>
      </c>
      <c r="AJ46" s="62">
        <f t="shared" si="48"/>
        <v>70</v>
      </c>
      <c r="AK46" s="62">
        <f t="shared" si="49"/>
        <v>10070</v>
      </c>
      <c r="AL46" s="62">
        <f t="shared" si="50"/>
        <v>185</v>
      </c>
      <c r="AM46" s="62">
        <f t="shared" si="51"/>
        <v>3.7</v>
      </c>
      <c r="AN46" s="62">
        <f t="shared" si="52"/>
        <v>-37</v>
      </c>
      <c r="AO46" s="62">
        <f t="shared" si="53"/>
        <v>-37</v>
      </c>
      <c r="AP46" s="62">
        <f t="shared" si="54"/>
        <v>37</v>
      </c>
      <c r="AQ46" s="65" t="str">
        <f t="shared" si="18"/>
        <v/>
      </c>
      <c r="AR46" s="66">
        <f t="shared" si="55"/>
        <v>35</v>
      </c>
      <c r="AS46" s="67">
        <f t="shared" si="20"/>
        <v>1.2716049382716059</v>
      </c>
      <c r="AT46" s="67">
        <f t="shared" si="56"/>
        <v>63.580246913580297</v>
      </c>
      <c r="AU46" s="67">
        <f t="shared" si="57"/>
        <v>127.16049382716059</v>
      </c>
      <c r="AV46" s="67">
        <f t="shared" si="58"/>
        <v>-63.580246913580297</v>
      </c>
      <c r="AW46" s="76">
        <f t="shared" si="59"/>
        <v>0.1</v>
      </c>
      <c r="AX46" s="67">
        <f t="shared" si="60"/>
        <v>317.9012345679015</v>
      </c>
      <c r="AY46" s="67">
        <f t="shared" si="61"/>
        <v>-127.16049382716059</v>
      </c>
      <c r="AZ46" s="69">
        <f t="shared" si="62"/>
        <v>190.7407407407409</v>
      </c>
      <c r="BA46" s="70">
        <f t="shared" si="28"/>
        <v>-203.54497354497286</v>
      </c>
      <c r="BB46" s="51">
        <f t="shared" si="63"/>
        <v>445.06172839506206</v>
      </c>
      <c r="BC46" s="55">
        <f t="shared" si="30"/>
        <v>4.6333017530717342E-2</v>
      </c>
      <c r="BD46" s="55">
        <f t="shared" si="31"/>
        <v>0.48376274825550292</v>
      </c>
      <c r="BF46" s="52" t="str">
        <f>IF(((AT46-U46)/U46)&gt;=BF$4,AE46,"")</f>
        <v/>
      </c>
      <c r="BG46" s="52" t="str">
        <f t="shared" si="32"/>
        <v/>
      </c>
      <c r="BH46" s="52">
        <f>IF(BC46&lt;=BH$4,AE46,"")</f>
        <v>16.199999999999946</v>
      </c>
      <c r="BI46" s="52" t="str">
        <f>IF(BD46&gt;=BI$4,AE46,"")</f>
        <v/>
      </c>
    </row>
    <row r="47" spans="20:61">
      <c r="T47" s="78">
        <f t="shared" si="34"/>
        <v>7</v>
      </c>
      <c r="U47" s="79">
        <f t="shared" si="35"/>
        <v>50</v>
      </c>
      <c r="V47" s="79">
        <f t="shared" si="36"/>
        <v>2</v>
      </c>
      <c r="W47" s="80">
        <f>ROUND((1/V47)*T47,0)+1</f>
        <v>5</v>
      </c>
      <c r="X47" s="78">
        <f t="shared" si="37"/>
        <v>2</v>
      </c>
      <c r="Y47" s="80">
        <f t="shared" si="38"/>
        <v>7</v>
      </c>
      <c r="Z47" s="81">
        <f t="shared" si="39"/>
        <v>0.7142857142857143</v>
      </c>
      <c r="AA47" s="81">
        <f t="shared" si="40"/>
        <v>0.5</v>
      </c>
      <c r="AB47" s="79">
        <f t="shared" si="41"/>
        <v>10000</v>
      </c>
      <c r="AC47" s="79">
        <f t="shared" si="42"/>
        <v>9605.7142857142862</v>
      </c>
      <c r="AD47" s="79">
        <f t="shared" si="16"/>
        <v>394.28571428571377</v>
      </c>
      <c r="AE47" s="84">
        <f t="shared" si="43"/>
        <v>16.099999999999945</v>
      </c>
      <c r="AF47" s="79">
        <f t="shared" si="44"/>
        <v>0.70000000000000007</v>
      </c>
      <c r="AG47" s="79">
        <f t="shared" si="45"/>
        <v>1.4000000000000001</v>
      </c>
      <c r="AH47" s="82">
        <f t="shared" si="46"/>
        <v>200</v>
      </c>
      <c r="AI47" s="62">
        <f t="shared" si="47"/>
        <v>50</v>
      </c>
      <c r="AJ47" s="62">
        <f t="shared" si="48"/>
        <v>70</v>
      </c>
      <c r="AK47" s="62">
        <f t="shared" si="49"/>
        <v>10070</v>
      </c>
      <c r="AL47" s="62">
        <f t="shared" si="50"/>
        <v>185</v>
      </c>
      <c r="AM47" s="62">
        <f t="shared" si="51"/>
        <v>3.7</v>
      </c>
      <c r="AN47" s="62">
        <f t="shared" si="52"/>
        <v>-37</v>
      </c>
      <c r="AO47" s="62">
        <f t="shared" si="53"/>
        <v>-37</v>
      </c>
      <c r="AP47" s="62">
        <f t="shared" si="54"/>
        <v>37</v>
      </c>
      <c r="AQ47" s="65" t="str">
        <f t="shared" si="18"/>
        <v/>
      </c>
      <c r="AR47" s="66">
        <f t="shared" si="55"/>
        <v>35</v>
      </c>
      <c r="AS47" s="67">
        <f t="shared" si="20"/>
        <v>1.2732919254658395</v>
      </c>
      <c r="AT47" s="67">
        <f t="shared" si="56"/>
        <v>63.664596273291977</v>
      </c>
      <c r="AU47" s="67">
        <f t="shared" si="57"/>
        <v>127.32919254658395</v>
      </c>
      <c r="AV47" s="67">
        <f t="shared" si="58"/>
        <v>-63.664596273291977</v>
      </c>
      <c r="AW47" s="76">
        <f t="shared" si="59"/>
        <v>0.1</v>
      </c>
      <c r="AX47" s="67">
        <f t="shared" si="60"/>
        <v>318.32298136645989</v>
      </c>
      <c r="AY47" s="67">
        <f t="shared" si="61"/>
        <v>-127.32919254658395</v>
      </c>
      <c r="AZ47" s="69">
        <f t="shared" si="62"/>
        <v>190.99378881987593</v>
      </c>
      <c r="BA47" s="70">
        <f t="shared" si="28"/>
        <v>-203.29192546583783</v>
      </c>
      <c r="BB47" s="51">
        <f t="shared" si="63"/>
        <v>445.65217391304384</v>
      </c>
      <c r="BC47" s="55">
        <f t="shared" si="30"/>
        <v>4.639448568398731E-2</v>
      </c>
      <c r="BD47" s="55">
        <f t="shared" si="31"/>
        <v>0.4844045368620048</v>
      </c>
      <c r="BF47" s="52" t="str">
        <f>IF(((AT47-U47)/U47)&gt;=BF$4,AE47,"")</f>
        <v/>
      </c>
      <c r="BG47" s="52" t="str">
        <f t="shared" si="32"/>
        <v/>
      </c>
      <c r="BH47" s="52">
        <f>IF(BC47&lt;=BH$4,AE47,"")</f>
        <v>16.099999999999945</v>
      </c>
      <c r="BI47" s="52" t="str">
        <f>IF(BD47&gt;=BI$4,AE47,"")</f>
        <v/>
      </c>
    </row>
    <row r="48" spans="20:61">
      <c r="T48" s="78">
        <f t="shared" si="34"/>
        <v>7</v>
      </c>
      <c r="U48" s="79">
        <f t="shared" si="35"/>
        <v>50</v>
      </c>
      <c r="V48" s="79">
        <f t="shared" si="36"/>
        <v>2</v>
      </c>
      <c r="W48" s="80">
        <f>ROUND((1/V48)*T48,0)+1</f>
        <v>5</v>
      </c>
      <c r="X48" s="78">
        <f t="shared" si="37"/>
        <v>2</v>
      </c>
      <c r="Y48" s="80">
        <f t="shared" si="38"/>
        <v>7</v>
      </c>
      <c r="Z48" s="81">
        <f t="shared" si="39"/>
        <v>0.7142857142857143</v>
      </c>
      <c r="AA48" s="81">
        <f t="shared" si="40"/>
        <v>0.5</v>
      </c>
      <c r="AB48" s="79">
        <f t="shared" si="41"/>
        <v>10000</v>
      </c>
      <c r="AC48" s="79">
        <f t="shared" si="42"/>
        <v>9605.7142857142862</v>
      </c>
      <c r="AD48" s="79">
        <f t="shared" si="16"/>
        <v>394.28571428571377</v>
      </c>
      <c r="AE48" s="84">
        <f t="shared" si="43"/>
        <v>15.999999999999945</v>
      </c>
      <c r="AF48" s="79">
        <f t="shared" si="44"/>
        <v>0.70000000000000007</v>
      </c>
      <c r="AG48" s="79">
        <f t="shared" si="45"/>
        <v>1.4000000000000001</v>
      </c>
      <c r="AH48" s="82">
        <f t="shared" si="46"/>
        <v>200</v>
      </c>
      <c r="AI48" s="62">
        <f t="shared" si="47"/>
        <v>50</v>
      </c>
      <c r="AJ48" s="62">
        <f t="shared" si="48"/>
        <v>70</v>
      </c>
      <c r="AK48" s="62">
        <f t="shared" si="49"/>
        <v>10070</v>
      </c>
      <c r="AL48" s="62">
        <f t="shared" si="50"/>
        <v>185</v>
      </c>
      <c r="AM48" s="62">
        <f t="shared" si="51"/>
        <v>3.7</v>
      </c>
      <c r="AN48" s="62">
        <f t="shared" si="52"/>
        <v>-37</v>
      </c>
      <c r="AO48" s="62">
        <f t="shared" si="53"/>
        <v>-37</v>
      </c>
      <c r="AP48" s="62">
        <f t="shared" si="54"/>
        <v>37</v>
      </c>
      <c r="AQ48" s="65" t="str">
        <f t="shared" si="18"/>
        <v/>
      </c>
      <c r="AR48" s="66">
        <f t="shared" si="55"/>
        <v>35</v>
      </c>
      <c r="AS48" s="67">
        <f t="shared" si="20"/>
        <v>1.275000000000001</v>
      </c>
      <c r="AT48" s="67">
        <f t="shared" si="56"/>
        <v>63.75000000000005</v>
      </c>
      <c r="AU48" s="67">
        <f t="shared" si="57"/>
        <v>127.5000000000001</v>
      </c>
      <c r="AV48" s="67">
        <f t="shared" si="58"/>
        <v>-63.75000000000005</v>
      </c>
      <c r="AW48" s="76">
        <f t="shared" si="59"/>
        <v>0.1</v>
      </c>
      <c r="AX48" s="67">
        <f t="shared" si="60"/>
        <v>318.75000000000023</v>
      </c>
      <c r="AY48" s="67">
        <f t="shared" si="61"/>
        <v>-127.5000000000001</v>
      </c>
      <c r="AZ48" s="69">
        <f t="shared" si="62"/>
        <v>191.25000000000011</v>
      </c>
      <c r="BA48" s="70">
        <f t="shared" si="28"/>
        <v>-203.03571428571365</v>
      </c>
      <c r="BB48" s="51">
        <f t="shared" si="63"/>
        <v>446.25000000000034</v>
      </c>
      <c r="BC48" s="55">
        <f t="shared" si="30"/>
        <v>4.6456722189173141E-2</v>
      </c>
      <c r="BD48" s="55">
        <f t="shared" si="31"/>
        <v>0.48505434782608786</v>
      </c>
      <c r="BF48" s="52" t="str">
        <f>IF(((AT48-U48)/U48)&gt;=BF$4,AE48,"")</f>
        <v/>
      </c>
      <c r="BG48" s="52" t="str">
        <f t="shared" si="32"/>
        <v/>
      </c>
      <c r="BH48" s="52">
        <f>IF(BC48&lt;=BH$4,AE48,"")</f>
        <v>15.999999999999945</v>
      </c>
      <c r="BI48" s="52" t="str">
        <f>IF(BD48&gt;=BI$4,AE48,"")</f>
        <v/>
      </c>
    </row>
    <row r="49" spans="20:61">
      <c r="T49" s="78">
        <f t="shared" si="34"/>
        <v>7</v>
      </c>
      <c r="U49" s="79">
        <f t="shared" si="35"/>
        <v>50</v>
      </c>
      <c r="V49" s="79">
        <f t="shared" si="36"/>
        <v>2</v>
      </c>
      <c r="W49" s="80">
        <f>ROUND((1/V49)*T49,0)+1</f>
        <v>5</v>
      </c>
      <c r="X49" s="78">
        <f t="shared" si="37"/>
        <v>2</v>
      </c>
      <c r="Y49" s="80">
        <f t="shared" si="38"/>
        <v>7</v>
      </c>
      <c r="Z49" s="81">
        <f t="shared" si="39"/>
        <v>0.7142857142857143</v>
      </c>
      <c r="AA49" s="81">
        <f t="shared" si="40"/>
        <v>0.5</v>
      </c>
      <c r="AB49" s="79">
        <f t="shared" si="41"/>
        <v>10000</v>
      </c>
      <c r="AC49" s="79">
        <f t="shared" si="42"/>
        <v>9605.7142857142862</v>
      </c>
      <c r="AD49" s="79">
        <f t="shared" si="16"/>
        <v>394.28571428571377</v>
      </c>
      <c r="AE49" s="84">
        <f t="shared" si="43"/>
        <v>15.899999999999945</v>
      </c>
      <c r="AF49" s="79">
        <f t="shared" si="44"/>
        <v>0.70000000000000007</v>
      </c>
      <c r="AG49" s="79">
        <f t="shared" si="45"/>
        <v>1.4000000000000001</v>
      </c>
      <c r="AH49" s="82">
        <f t="shared" si="46"/>
        <v>200</v>
      </c>
      <c r="AI49" s="62">
        <f t="shared" si="47"/>
        <v>50</v>
      </c>
      <c r="AJ49" s="62">
        <f t="shared" si="48"/>
        <v>70</v>
      </c>
      <c r="AK49" s="62">
        <f t="shared" si="49"/>
        <v>10070</v>
      </c>
      <c r="AL49" s="62">
        <f t="shared" si="50"/>
        <v>185</v>
      </c>
      <c r="AM49" s="62">
        <f t="shared" si="51"/>
        <v>3.7</v>
      </c>
      <c r="AN49" s="62">
        <f t="shared" si="52"/>
        <v>-37</v>
      </c>
      <c r="AO49" s="62">
        <f t="shared" si="53"/>
        <v>-37</v>
      </c>
      <c r="AP49" s="62">
        <f t="shared" si="54"/>
        <v>37</v>
      </c>
      <c r="AQ49" s="65" t="str">
        <f t="shared" si="18"/>
        <v/>
      </c>
      <c r="AR49" s="66">
        <f t="shared" si="55"/>
        <v>35</v>
      </c>
      <c r="AS49" s="67">
        <f t="shared" si="20"/>
        <v>1.2767295597484287</v>
      </c>
      <c r="AT49" s="67">
        <f t="shared" si="56"/>
        <v>63.836477987421439</v>
      </c>
      <c r="AU49" s="67">
        <f t="shared" si="57"/>
        <v>127.67295597484288</v>
      </c>
      <c r="AV49" s="67">
        <f t="shared" si="58"/>
        <v>-63.836477987421439</v>
      </c>
      <c r="AW49" s="76">
        <f t="shared" si="59"/>
        <v>0.1</v>
      </c>
      <c r="AX49" s="67">
        <f t="shared" si="60"/>
        <v>319.18238993710719</v>
      </c>
      <c r="AY49" s="67">
        <f t="shared" si="61"/>
        <v>-127.67295597484288</v>
      </c>
      <c r="AZ49" s="69">
        <f t="shared" si="62"/>
        <v>191.50943396226432</v>
      </c>
      <c r="BA49" s="70">
        <f t="shared" si="28"/>
        <v>-202.77628032344944</v>
      </c>
      <c r="BB49" s="51">
        <f t="shared" si="63"/>
        <v>446.85534591195005</v>
      </c>
      <c r="BC49" s="55">
        <f t="shared" si="30"/>
        <v>4.6519741543480819E-2</v>
      </c>
      <c r="BD49" s="55">
        <f t="shared" si="31"/>
        <v>0.4857123325129899</v>
      </c>
      <c r="BF49" s="52" t="str">
        <f>IF(((AT49-U49)/U49)&gt;=BF$4,AE49,"")</f>
        <v/>
      </c>
      <c r="BG49" s="52" t="str">
        <f t="shared" si="32"/>
        <v/>
      </c>
      <c r="BH49" s="52">
        <f>IF(BC49&lt;=BH$4,AE49,"")</f>
        <v>15.899999999999945</v>
      </c>
      <c r="BI49" s="52" t="str">
        <f>IF(BD49&gt;=BI$4,AE49,"")</f>
        <v/>
      </c>
    </row>
    <row r="50" spans="20:61">
      <c r="T50" s="78">
        <f t="shared" si="34"/>
        <v>7</v>
      </c>
      <c r="U50" s="79">
        <f t="shared" si="35"/>
        <v>50</v>
      </c>
      <c r="V50" s="79">
        <f t="shared" si="36"/>
        <v>2</v>
      </c>
      <c r="W50" s="80">
        <f>ROUND((1/V50)*T50,0)+1</f>
        <v>5</v>
      </c>
      <c r="X50" s="78">
        <f t="shared" si="37"/>
        <v>2</v>
      </c>
      <c r="Y50" s="80">
        <f t="shared" si="38"/>
        <v>7</v>
      </c>
      <c r="Z50" s="81">
        <f t="shared" si="39"/>
        <v>0.7142857142857143</v>
      </c>
      <c r="AA50" s="81">
        <f t="shared" si="40"/>
        <v>0.5</v>
      </c>
      <c r="AB50" s="79">
        <f t="shared" si="41"/>
        <v>10000</v>
      </c>
      <c r="AC50" s="79">
        <f t="shared" si="42"/>
        <v>9605.7142857142862</v>
      </c>
      <c r="AD50" s="79">
        <f t="shared" si="16"/>
        <v>394.28571428571377</v>
      </c>
      <c r="AE50" s="84">
        <f t="shared" si="43"/>
        <v>15.799999999999946</v>
      </c>
      <c r="AF50" s="79">
        <f t="shared" si="44"/>
        <v>0.70000000000000007</v>
      </c>
      <c r="AG50" s="79">
        <f t="shared" si="45"/>
        <v>1.4000000000000001</v>
      </c>
      <c r="AH50" s="82">
        <f t="shared" si="46"/>
        <v>200</v>
      </c>
      <c r="AI50" s="62">
        <f t="shared" si="47"/>
        <v>50</v>
      </c>
      <c r="AJ50" s="62">
        <f t="shared" si="48"/>
        <v>70</v>
      </c>
      <c r="AK50" s="62">
        <f t="shared" si="49"/>
        <v>10070</v>
      </c>
      <c r="AL50" s="62">
        <f t="shared" si="50"/>
        <v>185</v>
      </c>
      <c r="AM50" s="62">
        <f t="shared" si="51"/>
        <v>3.7</v>
      </c>
      <c r="AN50" s="62">
        <f t="shared" si="52"/>
        <v>-37</v>
      </c>
      <c r="AO50" s="62">
        <f t="shared" si="53"/>
        <v>-37</v>
      </c>
      <c r="AP50" s="62">
        <f t="shared" si="54"/>
        <v>37</v>
      </c>
      <c r="AQ50" s="65" t="str">
        <f t="shared" si="18"/>
        <v/>
      </c>
      <c r="AR50" s="66">
        <f t="shared" si="55"/>
        <v>35</v>
      </c>
      <c r="AS50" s="67">
        <f t="shared" si="20"/>
        <v>1.2784810126582289</v>
      </c>
      <c r="AT50" s="67">
        <f t="shared" si="56"/>
        <v>63.924050632911445</v>
      </c>
      <c r="AU50" s="67">
        <f t="shared" si="57"/>
        <v>127.84810126582289</v>
      </c>
      <c r="AV50" s="67">
        <f t="shared" si="58"/>
        <v>-63.924050632911445</v>
      </c>
      <c r="AW50" s="76">
        <f t="shared" si="59"/>
        <v>0.1</v>
      </c>
      <c r="AX50" s="67">
        <f t="shared" si="60"/>
        <v>319.6202531645572</v>
      </c>
      <c r="AY50" s="67">
        <f t="shared" si="61"/>
        <v>-127.84810126582289</v>
      </c>
      <c r="AZ50" s="69">
        <f t="shared" si="62"/>
        <v>191.77215189873431</v>
      </c>
      <c r="BA50" s="70">
        <f t="shared" si="28"/>
        <v>-202.51356238697946</v>
      </c>
      <c r="BB50" s="51">
        <f t="shared" si="63"/>
        <v>447.46835443038015</v>
      </c>
      <c r="BC50" s="55">
        <f t="shared" si="30"/>
        <v>4.6583558611134161E-2</v>
      </c>
      <c r="BD50" s="55">
        <f t="shared" si="31"/>
        <v>0.48637864611997894</v>
      </c>
      <c r="BF50" s="52" t="str">
        <f>IF(((AT50-U50)/U50)&gt;=BF$4,AE50,"")</f>
        <v/>
      </c>
      <c r="BG50" s="52" t="str">
        <f t="shared" si="32"/>
        <v/>
      </c>
      <c r="BH50" s="52">
        <f>IF(BC50&lt;=BH$4,AE50,"")</f>
        <v>15.799999999999946</v>
      </c>
      <c r="BI50" s="52" t="str">
        <f>IF(BD50&gt;=BI$4,AE50,"")</f>
        <v/>
      </c>
    </row>
    <row r="51" spans="20:61">
      <c r="T51" s="78">
        <f t="shared" si="34"/>
        <v>7</v>
      </c>
      <c r="U51" s="79">
        <f t="shared" si="35"/>
        <v>50</v>
      </c>
      <c r="V51" s="79">
        <f t="shared" si="36"/>
        <v>2</v>
      </c>
      <c r="W51" s="80">
        <f>ROUND((1/V51)*T51,0)+1</f>
        <v>5</v>
      </c>
      <c r="X51" s="78">
        <f t="shared" si="37"/>
        <v>2</v>
      </c>
      <c r="Y51" s="80">
        <f t="shared" si="38"/>
        <v>7</v>
      </c>
      <c r="Z51" s="81">
        <f t="shared" si="39"/>
        <v>0.7142857142857143</v>
      </c>
      <c r="AA51" s="81">
        <f t="shared" si="40"/>
        <v>0.5</v>
      </c>
      <c r="AB51" s="79">
        <f t="shared" si="41"/>
        <v>10000</v>
      </c>
      <c r="AC51" s="79">
        <f t="shared" si="42"/>
        <v>9605.7142857142862</v>
      </c>
      <c r="AD51" s="79">
        <f t="shared" si="16"/>
        <v>394.28571428571377</v>
      </c>
      <c r="AE51" s="84">
        <f t="shared" si="43"/>
        <v>15.699999999999946</v>
      </c>
      <c r="AF51" s="79">
        <f t="shared" si="44"/>
        <v>0.70000000000000007</v>
      </c>
      <c r="AG51" s="79">
        <f t="shared" si="45"/>
        <v>1.4000000000000001</v>
      </c>
      <c r="AH51" s="82">
        <f t="shared" si="46"/>
        <v>200</v>
      </c>
      <c r="AI51" s="62">
        <f t="shared" si="47"/>
        <v>50</v>
      </c>
      <c r="AJ51" s="62">
        <f t="shared" si="48"/>
        <v>70</v>
      </c>
      <c r="AK51" s="62">
        <f t="shared" si="49"/>
        <v>10070</v>
      </c>
      <c r="AL51" s="62">
        <f t="shared" si="50"/>
        <v>185</v>
      </c>
      <c r="AM51" s="62">
        <f t="shared" si="51"/>
        <v>3.7</v>
      </c>
      <c r="AN51" s="62">
        <f t="shared" si="52"/>
        <v>-37</v>
      </c>
      <c r="AO51" s="62">
        <f t="shared" si="53"/>
        <v>-37</v>
      </c>
      <c r="AP51" s="62">
        <f t="shared" si="54"/>
        <v>37</v>
      </c>
      <c r="AQ51" s="65" t="str">
        <f t="shared" si="18"/>
        <v/>
      </c>
      <c r="AR51" s="66">
        <f t="shared" si="55"/>
        <v>35</v>
      </c>
      <c r="AS51" s="67">
        <f t="shared" si="20"/>
        <v>1.2802547770700647</v>
      </c>
      <c r="AT51" s="67">
        <f t="shared" si="56"/>
        <v>64.012738853503237</v>
      </c>
      <c r="AU51" s="67">
        <f t="shared" si="57"/>
        <v>128.02547770700647</v>
      </c>
      <c r="AV51" s="67">
        <f t="shared" si="58"/>
        <v>-64.012738853503237</v>
      </c>
      <c r="AW51" s="76">
        <f t="shared" si="59"/>
        <v>0.1</v>
      </c>
      <c r="AX51" s="67">
        <f t="shared" si="60"/>
        <v>320.06369426751621</v>
      </c>
      <c r="AY51" s="67">
        <f t="shared" si="61"/>
        <v>-128.02547770700647</v>
      </c>
      <c r="AZ51" s="69">
        <f t="shared" si="62"/>
        <v>192.03821656050974</v>
      </c>
      <c r="BA51" s="70">
        <f t="shared" si="28"/>
        <v>-202.24749772520403</v>
      </c>
      <c r="BB51" s="51">
        <f t="shared" si="63"/>
        <v>448.08917197452263</v>
      </c>
      <c r="BC51" s="55">
        <f t="shared" si="30"/>
        <v>4.6648188635063328E-2</v>
      </c>
      <c r="BD51" s="55">
        <f t="shared" si="31"/>
        <v>0.48705344779839488</v>
      </c>
      <c r="BF51" s="52" t="str">
        <f>IF(((AT51-U51)/U51)&gt;=BF$4,AE51,"")</f>
        <v/>
      </c>
      <c r="BG51" s="52" t="str">
        <f t="shared" si="32"/>
        <v/>
      </c>
      <c r="BH51" s="52">
        <f>IF(BC51&lt;=BH$4,AE51,"")</f>
        <v>15.699999999999946</v>
      </c>
      <c r="BI51" s="52" t="str">
        <f>IF(BD51&gt;=BI$4,AE51,"")</f>
        <v/>
      </c>
    </row>
    <row r="52" spans="20:61">
      <c r="T52" s="78">
        <f t="shared" si="34"/>
        <v>7</v>
      </c>
      <c r="U52" s="79">
        <f t="shared" si="35"/>
        <v>50</v>
      </c>
      <c r="V52" s="79">
        <f t="shared" si="36"/>
        <v>2</v>
      </c>
      <c r="W52" s="80">
        <f>ROUND((1/V52)*T52,0)+1</f>
        <v>5</v>
      </c>
      <c r="X52" s="78">
        <f t="shared" si="37"/>
        <v>2</v>
      </c>
      <c r="Y52" s="80">
        <f t="shared" si="38"/>
        <v>7</v>
      </c>
      <c r="Z52" s="81">
        <f t="shared" si="39"/>
        <v>0.7142857142857143</v>
      </c>
      <c r="AA52" s="81">
        <f t="shared" si="40"/>
        <v>0.5</v>
      </c>
      <c r="AB52" s="79">
        <f t="shared" si="41"/>
        <v>10000</v>
      </c>
      <c r="AC52" s="79">
        <f t="shared" si="42"/>
        <v>9605.7142857142862</v>
      </c>
      <c r="AD52" s="79">
        <f t="shared" si="16"/>
        <v>394.28571428571377</v>
      </c>
      <c r="AE52" s="84">
        <f t="shared" si="43"/>
        <v>15.599999999999946</v>
      </c>
      <c r="AF52" s="79">
        <f t="shared" si="44"/>
        <v>0.70000000000000007</v>
      </c>
      <c r="AG52" s="79">
        <f t="shared" si="45"/>
        <v>1.4000000000000001</v>
      </c>
      <c r="AH52" s="82">
        <f t="shared" si="46"/>
        <v>200</v>
      </c>
      <c r="AI52" s="62">
        <f t="shared" si="47"/>
        <v>50</v>
      </c>
      <c r="AJ52" s="62">
        <f t="shared" si="48"/>
        <v>70</v>
      </c>
      <c r="AK52" s="62">
        <f t="shared" si="49"/>
        <v>10070</v>
      </c>
      <c r="AL52" s="62">
        <f t="shared" si="50"/>
        <v>185</v>
      </c>
      <c r="AM52" s="62">
        <f t="shared" si="51"/>
        <v>3.7</v>
      </c>
      <c r="AN52" s="62">
        <f t="shared" si="52"/>
        <v>-37</v>
      </c>
      <c r="AO52" s="62">
        <f t="shared" si="53"/>
        <v>-37</v>
      </c>
      <c r="AP52" s="62">
        <f t="shared" si="54"/>
        <v>37</v>
      </c>
      <c r="AQ52" s="65" t="str">
        <f t="shared" si="18"/>
        <v/>
      </c>
      <c r="AR52" s="66">
        <f t="shared" si="55"/>
        <v>35</v>
      </c>
      <c r="AS52" s="67">
        <f t="shared" si="20"/>
        <v>1.282051282051283</v>
      </c>
      <c r="AT52" s="67">
        <f t="shared" si="56"/>
        <v>64.102564102564159</v>
      </c>
      <c r="AU52" s="67">
        <f t="shared" si="57"/>
        <v>128.20512820512832</v>
      </c>
      <c r="AV52" s="67">
        <f t="shared" si="58"/>
        <v>-64.102564102564159</v>
      </c>
      <c r="AW52" s="76">
        <f t="shared" si="59"/>
        <v>0.1</v>
      </c>
      <c r="AX52" s="67">
        <f t="shared" si="60"/>
        <v>320.51282051282078</v>
      </c>
      <c r="AY52" s="67">
        <f t="shared" si="61"/>
        <v>-128.20512820512832</v>
      </c>
      <c r="AZ52" s="69">
        <f t="shared" si="62"/>
        <v>192.30769230769246</v>
      </c>
      <c r="BA52" s="70">
        <f t="shared" si="28"/>
        <v>-201.9780219780213</v>
      </c>
      <c r="BB52" s="51">
        <f t="shared" si="63"/>
        <v>448.71794871794913</v>
      </c>
      <c r="BC52" s="55">
        <f t="shared" si="30"/>
        <v>4.6713647249042888E-2</v>
      </c>
      <c r="BD52" s="55">
        <f t="shared" si="31"/>
        <v>0.48773690078038007</v>
      </c>
      <c r="BF52" s="52" t="str">
        <f>IF(((AT52-U52)/U52)&gt;=BF$4,AE52,"")</f>
        <v/>
      </c>
      <c r="BG52" s="52" t="str">
        <f t="shared" si="32"/>
        <v/>
      </c>
      <c r="BH52" s="52">
        <f>IF(BC52&lt;=BH$4,AE52,"")</f>
        <v>15.599999999999946</v>
      </c>
      <c r="BI52" s="52" t="str">
        <f>IF(BD52&gt;=BI$4,AE52,"")</f>
        <v/>
      </c>
    </row>
    <row r="53" spans="20:61">
      <c r="T53" s="78">
        <f t="shared" si="34"/>
        <v>7</v>
      </c>
      <c r="U53" s="79">
        <f t="shared" si="35"/>
        <v>50</v>
      </c>
      <c r="V53" s="79">
        <f t="shared" si="36"/>
        <v>2</v>
      </c>
      <c r="W53" s="80">
        <f>ROUND((1/V53)*T53,0)+1</f>
        <v>5</v>
      </c>
      <c r="X53" s="78">
        <f t="shared" si="37"/>
        <v>2</v>
      </c>
      <c r="Y53" s="80">
        <f t="shared" si="38"/>
        <v>7</v>
      </c>
      <c r="Z53" s="81">
        <f t="shared" si="39"/>
        <v>0.7142857142857143</v>
      </c>
      <c r="AA53" s="81">
        <f t="shared" si="40"/>
        <v>0.5</v>
      </c>
      <c r="AB53" s="79">
        <f t="shared" si="41"/>
        <v>10000</v>
      </c>
      <c r="AC53" s="79">
        <f t="shared" si="42"/>
        <v>9605.7142857142862</v>
      </c>
      <c r="AD53" s="79">
        <f t="shared" si="16"/>
        <v>394.28571428571377</v>
      </c>
      <c r="AE53" s="84">
        <f t="shared" si="43"/>
        <v>15.499999999999947</v>
      </c>
      <c r="AF53" s="79">
        <f t="shared" si="44"/>
        <v>0.70000000000000007</v>
      </c>
      <c r="AG53" s="79">
        <f t="shared" si="45"/>
        <v>1.4000000000000001</v>
      </c>
      <c r="AH53" s="82">
        <f t="shared" si="46"/>
        <v>200</v>
      </c>
      <c r="AI53" s="62">
        <f t="shared" si="47"/>
        <v>50</v>
      </c>
      <c r="AJ53" s="62">
        <f t="shared" si="48"/>
        <v>70</v>
      </c>
      <c r="AK53" s="62">
        <f t="shared" si="49"/>
        <v>10070</v>
      </c>
      <c r="AL53" s="62">
        <f t="shared" si="50"/>
        <v>185</v>
      </c>
      <c r="AM53" s="62">
        <f t="shared" si="51"/>
        <v>3.7</v>
      </c>
      <c r="AN53" s="62">
        <f t="shared" si="52"/>
        <v>-37</v>
      </c>
      <c r="AO53" s="62">
        <f t="shared" si="53"/>
        <v>-37</v>
      </c>
      <c r="AP53" s="62">
        <f t="shared" si="54"/>
        <v>37</v>
      </c>
      <c r="AQ53" s="65" t="str">
        <f t="shared" si="18"/>
        <v/>
      </c>
      <c r="AR53" s="66">
        <f t="shared" si="55"/>
        <v>35</v>
      </c>
      <c r="AS53" s="67">
        <f t="shared" si="20"/>
        <v>1.2838709677419364</v>
      </c>
      <c r="AT53" s="67">
        <f t="shared" si="56"/>
        <v>64.193548387096826</v>
      </c>
      <c r="AU53" s="67">
        <f t="shared" si="57"/>
        <v>128.38709677419365</v>
      </c>
      <c r="AV53" s="67">
        <f t="shared" si="58"/>
        <v>-64.193548387096826</v>
      </c>
      <c r="AW53" s="76">
        <f t="shared" si="59"/>
        <v>0.1</v>
      </c>
      <c r="AX53" s="67">
        <f t="shared" si="60"/>
        <v>320.96774193548413</v>
      </c>
      <c r="AY53" s="67">
        <f t="shared" si="61"/>
        <v>-128.38709677419365</v>
      </c>
      <c r="AZ53" s="69">
        <f t="shared" si="62"/>
        <v>192.58064516129048</v>
      </c>
      <c r="BA53" s="70">
        <f t="shared" si="28"/>
        <v>-201.70506912442329</v>
      </c>
      <c r="BB53" s="51">
        <f t="shared" si="63"/>
        <v>449.35483870967778</v>
      </c>
      <c r="BC53" s="55">
        <f t="shared" si="30"/>
        <v>4.6779950490299586E-2</v>
      </c>
      <c r="BD53" s="55">
        <f t="shared" si="31"/>
        <v>0.48842917251051998</v>
      </c>
      <c r="BF53" s="52" t="str">
        <f>IF(((AT53-U53)/U53)&gt;=BF$4,AE53,"")</f>
        <v/>
      </c>
      <c r="BG53" s="52" t="str">
        <f t="shared" si="32"/>
        <v/>
      </c>
      <c r="BH53" s="52">
        <f>IF(BC53&lt;=BH$4,AE53,"")</f>
        <v>15.499999999999947</v>
      </c>
      <c r="BI53" s="52" t="str">
        <f>IF(BD53&gt;=BI$4,AE53,"")</f>
        <v/>
      </c>
    </row>
    <row r="54" spans="20:61">
      <c r="T54" s="78">
        <f t="shared" si="34"/>
        <v>7</v>
      </c>
      <c r="U54" s="79">
        <f t="shared" si="35"/>
        <v>50</v>
      </c>
      <c r="V54" s="79">
        <f t="shared" si="36"/>
        <v>2</v>
      </c>
      <c r="W54" s="80">
        <f>ROUND((1/V54)*T54,0)+1</f>
        <v>5</v>
      </c>
      <c r="X54" s="78">
        <f t="shared" si="37"/>
        <v>2</v>
      </c>
      <c r="Y54" s="80">
        <f t="shared" si="38"/>
        <v>7</v>
      </c>
      <c r="Z54" s="81">
        <f t="shared" si="39"/>
        <v>0.7142857142857143</v>
      </c>
      <c r="AA54" s="81">
        <f t="shared" si="40"/>
        <v>0.5</v>
      </c>
      <c r="AB54" s="79">
        <f t="shared" si="41"/>
        <v>10000</v>
      </c>
      <c r="AC54" s="79">
        <f t="shared" si="42"/>
        <v>9605.7142857142862</v>
      </c>
      <c r="AD54" s="79">
        <f t="shared" si="16"/>
        <v>394.28571428571377</v>
      </c>
      <c r="AE54" s="84">
        <f t="shared" si="43"/>
        <v>15.399999999999947</v>
      </c>
      <c r="AF54" s="79">
        <f t="shared" si="44"/>
        <v>0.70000000000000007</v>
      </c>
      <c r="AG54" s="79">
        <f t="shared" si="45"/>
        <v>1.4000000000000001</v>
      </c>
      <c r="AH54" s="82">
        <f t="shared" si="46"/>
        <v>200</v>
      </c>
      <c r="AI54" s="62">
        <f t="shared" si="47"/>
        <v>50</v>
      </c>
      <c r="AJ54" s="62">
        <f t="shared" si="48"/>
        <v>70</v>
      </c>
      <c r="AK54" s="62">
        <f t="shared" si="49"/>
        <v>10070</v>
      </c>
      <c r="AL54" s="62">
        <f t="shared" si="50"/>
        <v>185</v>
      </c>
      <c r="AM54" s="62">
        <f t="shared" si="51"/>
        <v>3.7</v>
      </c>
      <c r="AN54" s="62">
        <f t="shared" si="52"/>
        <v>-37</v>
      </c>
      <c r="AO54" s="62">
        <f t="shared" si="53"/>
        <v>-37</v>
      </c>
      <c r="AP54" s="62">
        <f t="shared" si="54"/>
        <v>37</v>
      </c>
      <c r="AQ54" s="65" t="str">
        <f t="shared" si="18"/>
        <v/>
      </c>
      <c r="AR54" s="66">
        <f t="shared" si="55"/>
        <v>35</v>
      </c>
      <c r="AS54" s="67">
        <f t="shared" si="20"/>
        <v>1.2857142857142867</v>
      </c>
      <c r="AT54" s="67">
        <f t="shared" si="56"/>
        <v>64.285714285714334</v>
      </c>
      <c r="AU54" s="67">
        <f t="shared" si="57"/>
        <v>128.57142857142867</v>
      </c>
      <c r="AV54" s="67">
        <f t="shared" si="58"/>
        <v>-64.285714285714334</v>
      </c>
      <c r="AW54" s="76">
        <f t="shared" si="59"/>
        <v>0.1</v>
      </c>
      <c r="AX54" s="67">
        <f t="shared" si="60"/>
        <v>321.42857142857167</v>
      </c>
      <c r="AY54" s="67">
        <f t="shared" si="61"/>
        <v>-128.57142857142867</v>
      </c>
      <c r="AZ54" s="69">
        <f t="shared" si="62"/>
        <v>192.857142857143</v>
      </c>
      <c r="BA54" s="70">
        <f t="shared" si="28"/>
        <v>-201.42857142857076</v>
      </c>
      <c r="BB54" s="51">
        <f t="shared" si="63"/>
        <v>450.00000000000034</v>
      </c>
      <c r="BC54" s="55">
        <f t="shared" si="30"/>
        <v>4.6847114812611571E-2</v>
      </c>
      <c r="BD54" s="55">
        <f t="shared" si="31"/>
        <v>0.4891304347826097</v>
      </c>
      <c r="BF54" s="52" t="str">
        <f>IF(((AT54-U54)/U54)&gt;=BF$4,AE54,"")</f>
        <v/>
      </c>
      <c r="BG54" s="52" t="str">
        <f t="shared" si="32"/>
        <v/>
      </c>
      <c r="BH54" s="52">
        <f>IF(BC54&lt;=BH$4,AE54,"")</f>
        <v>15.399999999999947</v>
      </c>
      <c r="BI54" s="52" t="str">
        <f>IF(BD54&gt;=BI$4,AE54,"")</f>
        <v/>
      </c>
    </row>
    <row r="55" spans="20:61">
      <c r="T55" s="78">
        <f t="shared" si="34"/>
        <v>7</v>
      </c>
      <c r="U55" s="79">
        <f t="shared" si="35"/>
        <v>50</v>
      </c>
      <c r="V55" s="79">
        <f t="shared" si="36"/>
        <v>2</v>
      </c>
      <c r="W55" s="80">
        <f>ROUND((1/V55)*T55,0)+1</f>
        <v>5</v>
      </c>
      <c r="X55" s="78">
        <f t="shared" si="37"/>
        <v>2</v>
      </c>
      <c r="Y55" s="80">
        <f t="shared" si="38"/>
        <v>7</v>
      </c>
      <c r="Z55" s="81">
        <f t="shared" si="39"/>
        <v>0.7142857142857143</v>
      </c>
      <c r="AA55" s="81">
        <f t="shared" si="40"/>
        <v>0.5</v>
      </c>
      <c r="AB55" s="79">
        <f t="shared" si="41"/>
        <v>10000</v>
      </c>
      <c r="AC55" s="79">
        <f t="shared" si="42"/>
        <v>9605.7142857142862</v>
      </c>
      <c r="AD55" s="79">
        <f t="shared" si="16"/>
        <v>394.28571428571377</v>
      </c>
      <c r="AE55" s="84">
        <f t="shared" si="43"/>
        <v>15.299999999999947</v>
      </c>
      <c r="AF55" s="79">
        <f t="shared" si="44"/>
        <v>0.70000000000000007</v>
      </c>
      <c r="AG55" s="79">
        <f t="shared" si="45"/>
        <v>1.4000000000000001</v>
      </c>
      <c r="AH55" s="82">
        <f t="shared" si="46"/>
        <v>200</v>
      </c>
      <c r="AI55" s="62">
        <f t="shared" si="47"/>
        <v>50</v>
      </c>
      <c r="AJ55" s="62">
        <f t="shared" si="48"/>
        <v>70</v>
      </c>
      <c r="AK55" s="62">
        <f t="shared" si="49"/>
        <v>10070</v>
      </c>
      <c r="AL55" s="62">
        <f t="shared" si="50"/>
        <v>185</v>
      </c>
      <c r="AM55" s="62">
        <f t="shared" si="51"/>
        <v>3.7</v>
      </c>
      <c r="AN55" s="62">
        <f t="shared" si="52"/>
        <v>-37</v>
      </c>
      <c r="AO55" s="62">
        <f t="shared" si="53"/>
        <v>-37</v>
      </c>
      <c r="AP55" s="62">
        <f t="shared" si="54"/>
        <v>37</v>
      </c>
      <c r="AQ55" s="65" t="str">
        <f t="shared" si="18"/>
        <v/>
      </c>
      <c r="AR55" s="66">
        <f t="shared" si="55"/>
        <v>35</v>
      </c>
      <c r="AS55" s="67">
        <f t="shared" si="20"/>
        <v>1.2875816993464062</v>
      </c>
      <c r="AT55" s="67">
        <f t="shared" si="56"/>
        <v>64.37908496732031</v>
      </c>
      <c r="AU55" s="67">
        <f t="shared" si="57"/>
        <v>128.75816993464062</v>
      </c>
      <c r="AV55" s="67">
        <f t="shared" si="58"/>
        <v>-64.37908496732031</v>
      </c>
      <c r="AW55" s="76">
        <f t="shared" si="59"/>
        <v>0.1</v>
      </c>
      <c r="AX55" s="67">
        <f t="shared" si="60"/>
        <v>321.89542483660153</v>
      </c>
      <c r="AY55" s="67">
        <f t="shared" si="61"/>
        <v>-128.75816993464062</v>
      </c>
      <c r="AZ55" s="69">
        <f t="shared" si="62"/>
        <v>193.13725490196092</v>
      </c>
      <c r="BA55" s="70">
        <f t="shared" si="28"/>
        <v>-201.14845938375285</v>
      </c>
      <c r="BB55" s="51">
        <f t="shared" si="63"/>
        <v>450.65359477124218</v>
      </c>
      <c r="BC55" s="55">
        <f t="shared" si="30"/>
        <v>4.6915157099921105E-2</v>
      </c>
      <c r="BD55" s="55">
        <f t="shared" si="31"/>
        <v>0.48984086388178555</v>
      </c>
      <c r="BF55" s="52" t="str">
        <f>IF(((AT55-U55)/U55)&gt;=BF$4,AE55,"")</f>
        <v/>
      </c>
      <c r="BG55" s="52" t="str">
        <f t="shared" si="32"/>
        <v/>
      </c>
      <c r="BH55" s="52">
        <f>IF(BC55&lt;=BH$4,AE55,"")</f>
        <v>15.299999999999947</v>
      </c>
      <c r="BI55" s="52" t="str">
        <f>IF(BD55&gt;=BI$4,AE55,"")</f>
        <v/>
      </c>
    </row>
    <row r="56" spans="20:61">
      <c r="T56" s="78">
        <f t="shared" si="34"/>
        <v>7</v>
      </c>
      <c r="U56" s="79">
        <f t="shared" si="35"/>
        <v>50</v>
      </c>
      <c r="V56" s="79">
        <f t="shared" si="36"/>
        <v>2</v>
      </c>
      <c r="W56" s="80">
        <f>ROUND((1/V56)*T56,0)+1</f>
        <v>5</v>
      </c>
      <c r="X56" s="78">
        <f t="shared" si="37"/>
        <v>2</v>
      </c>
      <c r="Y56" s="80">
        <f t="shared" si="38"/>
        <v>7</v>
      </c>
      <c r="Z56" s="81">
        <f t="shared" si="39"/>
        <v>0.7142857142857143</v>
      </c>
      <c r="AA56" s="81">
        <f t="shared" si="40"/>
        <v>0.5</v>
      </c>
      <c r="AB56" s="79">
        <f t="shared" si="41"/>
        <v>10000</v>
      </c>
      <c r="AC56" s="79">
        <f t="shared" si="42"/>
        <v>9605.7142857142862</v>
      </c>
      <c r="AD56" s="79">
        <f t="shared" si="16"/>
        <v>394.28571428571377</v>
      </c>
      <c r="AE56" s="84">
        <f t="shared" si="43"/>
        <v>15.199999999999948</v>
      </c>
      <c r="AF56" s="79">
        <f t="shared" si="44"/>
        <v>0.70000000000000007</v>
      </c>
      <c r="AG56" s="79">
        <f t="shared" si="45"/>
        <v>1.4000000000000001</v>
      </c>
      <c r="AH56" s="82">
        <f t="shared" si="46"/>
        <v>200</v>
      </c>
      <c r="AI56" s="62">
        <f t="shared" si="47"/>
        <v>50</v>
      </c>
      <c r="AJ56" s="62">
        <f t="shared" si="48"/>
        <v>70</v>
      </c>
      <c r="AK56" s="62">
        <f t="shared" si="49"/>
        <v>10070</v>
      </c>
      <c r="AL56" s="62">
        <f t="shared" si="50"/>
        <v>185</v>
      </c>
      <c r="AM56" s="62">
        <f t="shared" si="51"/>
        <v>3.7</v>
      </c>
      <c r="AN56" s="62">
        <f t="shared" si="52"/>
        <v>-37</v>
      </c>
      <c r="AO56" s="62">
        <f t="shared" si="53"/>
        <v>-37</v>
      </c>
      <c r="AP56" s="62">
        <f t="shared" si="54"/>
        <v>37</v>
      </c>
      <c r="AQ56" s="65" t="str">
        <f t="shared" si="18"/>
        <v/>
      </c>
      <c r="AR56" s="66">
        <f t="shared" si="55"/>
        <v>35</v>
      </c>
      <c r="AS56" s="67">
        <f t="shared" si="20"/>
        <v>1.2894736842105274</v>
      </c>
      <c r="AT56" s="67">
        <f t="shared" si="56"/>
        <v>64.473684210526372</v>
      </c>
      <c r="AU56" s="67">
        <f t="shared" si="57"/>
        <v>128.94736842105274</v>
      </c>
      <c r="AV56" s="67">
        <f t="shared" si="58"/>
        <v>-64.473684210526372</v>
      </c>
      <c r="AW56" s="76">
        <f t="shared" si="59"/>
        <v>0.1</v>
      </c>
      <c r="AX56" s="67">
        <f t="shared" si="60"/>
        <v>322.36842105263185</v>
      </c>
      <c r="AY56" s="67">
        <f t="shared" si="61"/>
        <v>-128.94736842105274</v>
      </c>
      <c r="AZ56" s="69">
        <f t="shared" si="62"/>
        <v>193.4210526315791</v>
      </c>
      <c r="BA56" s="70">
        <f t="shared" si="28"/>
        <v>-200.86466165413466</v>
      </c>
      <c r="BB56" s="51">
        <f t="shared" si="63"/>
        <v>451.31578947368462</v>
      </c>
      <c r="BC56" s="55">
        <f t="shared" si="30"/>
        <v>4.6984094680484714E-2</v>
      </c>
      <c r="BD56" s="55">
        <f t="shared" si="31"/>
        <v>0.49056064073226646</v>
      </c>
      <c r="BF56" s="52" t="str">
        <f>IF(((AT56-U56)/U56)&gt;=BF$4,AE56,"")</f>
        <v/>
      </c>
      <c r="BG56" s="52" t="str">
        <f t="shared" si="32"/>
        <v/>
      </c>
      <c r="BH56" s="52">
        <f>IF(BC56&lt;=BH$4,AE56,"")</f>
        <v>15.199999999999948</v>
      </c>
      <c r="BI56" s="52" t="str">
        <f>IF(BD56&gt;=BI$4,AE56,"")</f>
        <v/>
      </c>
    </row>
    <row r="57" spans="20:61">
      <c r="T57" s="78">
        <f t="shared" si="34"/>
        <v>7</v>
      </c>
      <c r="U57" s="79">
        <f t="shared" si="35"/>
        <v>50</v>
      </c>
      <c r="V57" s="79">
        <f t="shared" si="36"/>
        <v>2</v>
      </c>
      <c r="W57" s="80">
        <f>ROUND((1/V57)*T57,0)+1</f>
        <v>5</v>
      </c>
      <c r="X57" s="78">
        <f t="shared" si="37"/>
        <v>2</v>
      </c>
      <c r="Y57" s="80">
        <f t="shared" si="38"/>
        <v>7</v>
      </c>
      <c r="Z57" s="81">
        <f t="shared" si="39"/>
        <v>0.7142857142857143</v>
      </c>
      <c r="AA57" s="81">
        <f t="shared" si="40"/>
        <v>0.5</v>
      </c>
      <c r="AB57" s="79">
        <f t="shared" si="41"/>
        <v>10000</v>
      </c>
      <c r="AC57" s="79">
        <f t="shared" si="42"/>
        <v>9605.7142857142862</v>
      </c>
      <c r="AD57" s="79">
        <f t="shared" si="16"/>
        <v>394.28571428571377</v>
      </c>
      <c r="AE57" s="84">
        <f t="shared" si="43"/>
        <v>15.099999999999948</v>
      </c>
      <c r="AF57" s="79">
        <f t="shared" si="44"/>
        <v>0.70000000000000007</v>
      </c>
      <c r="AG57" s="79">
        <f t="shared" si="45"/>
        <v>1.4000000000000001</v>
      </c>
      <c r="AH57" s="82">
        <f t="shared" si="46"/>
        <v>200</v>
      </c>
      <c r="AI57" s="62">
        <f t="shared" si="47"/>
        <v>50</v>
      </c>
      <c r="AJ57" s="62">
        <f t="shared" si="48"/>
        <v>70</v>
      </c>
      <c r="AK57" s="62">
        <f t="shared" si="49"/>
        <v>10070</v>
      </c>
      <c r="AL57" s="62">
        <f t="shared" si="50"/>
        <v>185</v>
      </c>
      <c r="AM57" s="62">
        <f t="shared" si="51"/>
        <v>3.7</v>
      </c>
      <c r="AN57" s="62">
        <f t="shared" si="52"/>
        <v>-37</v>
      </c>
      <c r="AO57" s="62">
        <f t="shared" si="53"/>
        <v>-37</v>
      </c>
      <c r="AP57" s="62">
        <f t="shared" si="54"/>
        <v>37</v>
      </c>
      <c r="AQ57" s="65" t="str">
        <f t="shared" si="18"/>
        <v/>
      </c>
      <c r="AR57" s="66">
        <f t="shared" si="55"/>
        <v>35</v>
      </c>
      <c r="AS57" s="67">
        <f t="shared" si="20"/>
        <v>1.2913907284768222</v>
      </c>
      <c r="AT57" s="67">
        <f t="shared" si="56"/>
        <v>64.569536423841114</v>
      </c>
      <c r="AU57" s="67">
        <f t="shared" si="57"/>
        <v>129.13907284768223</v>
      </c>
      <c r="AV57" s="67">
        <f t="shared" si="58"/>
        <v>-64.569536423841114</v>
      </c>
      <c r="AW57" s="76">
        <f t="shared" si="59"/>
        <v>0.1</v>
      </c>
      <c r="AX57" s="67">
        <f t="shared" si="60"/>
        <v>322.84768211920556</v>
      </c>
      <c r="AY57" s="67">
        <f t="shared" si="61"/>
        <v>-129.13907284768223</v>
      </c>
      <c r="AZ57" s="69">
        <f t="shared" si="62"/>
        <v>193.70860927152333</v>
      </c>
      <c r="BA57" s="70">
        <f t="shared" si="28"/>
        <v>-200.57710501419044</v>
      </c>
      <c r="BB57" s="51">
        <f t="shared" si="63"/>
        <v>451.98675496688782</v>
      </c>
      <c r="BC57" s="55">
        <f t="shared" si="30"/>
        <v>4.7053945341585579E-2</v>
      </c>
      <c r="BD57" s="55">
        <f t="shared" si="31"/>
        <v>0.49128995105096562</v>
      </c>
      <c r="BF57" s="52" t="str">
        <f>IF(((AT57-U57)/U57)&gt;=BF$4,AE57,"")</f>
        <v/>
      </c>
      <c r="BG57" s="52" t="str">
        <f t="shared" si="32"/>
        <v/>
      </c>
      <c r="BH57" s="52">
        <f>IF(BC57&lt;=BH$4,AE57,"")</f>
        <v>15.099999999999948</v>
      </c>
      <c r="BI57" s="52" t="str">
        <f>IF(BD57&gt;=BI$4,AE57,"")</f>
        <v/>
      </c>
    </row>
    <row r="58" spans="20:61">
      <c r="T58" s="78">
        <f t="shared" si="34"/>
        <v>7</v>
      </c>
      <c r="U58" s="79">
        <f t="shared" si="35"/>
        <v>50</v>
      </c>
      <c r="V58" s="79">
        <f t="shared" si="36"/>
        <v>2</v>
      </c>
      <c r="W58" s="80">
        <f>ROUND((1/V58)*T58,0)+1</f>
        <v>5</v>
      </c>
      <c r="X58" s="78">
        <f t="shared" si="37"/>
        <v>2</v>
      </c>
      <c r="Y58" s="80">
        <f t="shared" si="38"/>
        <v>7</v>
      </c>
      <c r="Z58" s="81">
        <f t="shared" si="39"/>
        <v>0.7142857142857143</v>
      </c>
      <c r="AA58" s="81">
        <f t="shared" si="40"/>
        <v>0.5</v>
      </c>
      <c r="AB58" s="79">
        <f t="shared" si="41"/>
        <v>10000</v>
      </c>
      <c r="AC58" s="79">
        <f t="shared" si="42"/>
        <v>9605.7142857142862</v>
      </c>
      <c r="AD58" s="79">
        <f t="shared" si="16"/>
        <v>394.28571428571377</v>
      </c>
      <c r="AE58" s="84">
        <f t="shared" si="43"/>
        <v>14.999999999999948</v>
      </c>
      <c r="AF58" s="79">
        <f t="shared" si="44"/>
        <v>0.70000000000000007</v>
      </c>
      <c r="AG58" s="79">
        <f t="shared" si="45"/>
        <v>1.4000000000000001</v>
      </c>
      <c r="AH58" s="82">
        <f t="shared" si="46"/>
        <v>200</v>
      </c>
      <c r="AI58" s="62">
        <f t="shared" si="47"/>
        <v>50</v>
      </c>
      <c r="AJ58" s="62">
        <f t="shared" si="48"/>
        <v>70</v>
      </c>
      <c r="AK58" s="62">
        <f t="shared" si="49"/>
        <v>10070</v>
      </c>
      <c r="AL58" s="62">
        <f t="shared" si="50"/>
        <v>185</v>
      </c>
      <c r="AM58" s="62">
        <f t="shared" si="51"/>
        <v>3.7</v>
      </c>
      <c r="AN58" s="62">
        <f t="shared" si="52"/>
        <v>-37</v>
      </c>
      <c r="AO58" s="62">
        <f t="shared" si="53"/>
        <v>-37</v>
      </c>
      <c r="AP58" s="62">
        <f t="shared" si="54"/>
        <v>37</v>
      </c>
      <c r="AQ58" s="65" t="str">
        <f t="shared" si="18"/>
        <v/>
      </c>
      <c r="AR58" s="66">
        <f t="shared" si="55"/>
        <v>35</v>
      </c>
      <c r="AS58" s="67">
        <f t="shared" si="20"/>
        <v>1.2933333333333343</v>
      </c>
      <c r="AT58" s="67">
        <f t="shared" si="56"/>
        <v>64.666666666666714</v>
      </c>
      <c r="AU58" s="67">
        <f t="shared" si="57"/>
        <v>129.33333333333343</v>
      </c>
      <c r="AV58" s="67">
        <f t="shared" si="58"/>
        <v>-64.666666666666714</v>
      </c>
      <c r="AW58" s="76">
        <f t="shared" si="59"/>
        <v>0.1</v>
      </c>
      <c r="AX58" s="67">
        <f t="shared" si="60"/>
        <v>323.3333333333336</v>
      </c>
      <c r="AY58" s="67">
        <f t="shared" si="61"/>
        <v>-129.33333333333343</v>
      </c>
      <c r="AZ58" s="69">
        <f t="shared" si="62"/>
        <v>194.00000000000017</v>
      </c>
      <c r="BA58" s="70">
        <f t="shared" si="28"/>
        <v>-200.2857142857136</v>
      </c>
      <c r="BB58" s="51">
        <f t="shared" si="63"/>
        <v>452.66666666666697</v>
      </c>
      <c r="BC58" s="55">
        <f t="shared" si="30"/>
        <v>4.7124727344834451E-2</v>
      </c>
      <c r="BD58" s="55">
        <f t="shared" si="31"/>
        <v>0.49202898550724744</v>
      </c>
      <c r="BF58" s="52" t="str">
        <f>IF(((AT58-U58)/U58)&gt;=BF$4,AE58,"")</f>
        <v/>
      </c>
      <c r="BG58" s="52" t="str">
        <f t="shared" si="32"/>
        <v/>
      </c>
      <c r="BH58" s="52">
        <f>IF(BC58&lt;=BH$4,AE58,"")</f>
        <v>14.999999999999948</v>
      </c>
      <c r="BI58" s="52" t="str">
        <f>IF(BD58&gt;=BI$4,AE58,"")</f>
        <v/>
      </c>
    </row>
    <row r="59" spans="20:61">
      <c r="T59" s="78">
        <f t="shared" si="34"/>
        <v>7</v>
      </c>
      <c r="U59" s="79">
        <f t="shared" si="35"/>
        <v>50</v>
      </c>
      <c r="V59" s="79">
        <f t="shared" si="36"/>
        <v>2</v>
      </c>
      <c r="W59" s="80">
        <f>ROUND((1/V59)*T59,0)+1</f>
        <v>5</v>
      </c>
      <c r="X59" s="78">
        <f t="shared" si="37"/>
        <v>2</v>
      </c>
      <c r="Y59" s="80">
        <f t="shared" si="38"/>
        <v>7</v>
      </c>
      <c r="Z59" s="81">
        <f t="shared" si="39"/>
        <v>0.7142857142857143</v>
      </c>
      <c r="AA59" s="81">
        <f t="shared" si="40"/>
        <v>0.5</v>
      </c>
      <c r="AB59" s="79">
        <f t="shared" si="41"/>
        <v>10000</v>
      </c>
      <c r="AC59" s="79">
        <f t="shared" si="42"/>
        <v>9605.7142857142862</v>
      </c>
      <c r="AD59" s="79">
        <f t="shared" si="16"/>
        <v>394.28571428571377</v>
      </c>
      <c r="AE59" s="84">
        <f t="shared" si="43"/>
        <v>14.899999999999949</v>
      </c>
      <c r="AF59" s="79">
        <f t="shared" si="44"/>
        <v>0.70000000000000007</v>
      </c>
      <c r="AG59" s="79">
        <f t="shared" si="45"/>
        <v>1.4000000000000001</v>
      </c>
      <c r="AH59" s="82">
        <f t="shared" si="46"/>
        <v>200</v>
      </c>
      <c r="AI59" s="62">
        <f t="shared" si="47"/>
        <v>50</v>
      </c>
      <c r="AJ59" s="62">
        <f t="shared" si="48"/>
        <v>70</v>
      </c>
      <c r="AK59" s="62">
        <f t="shared" si="49"/>
        <v>10070</v>
      </c>
      <c r="AL59" s="62">
        <f t="shared" si="50"/>
        <v>185</v>
      </c>
      <c r="AM59" s="62">
        <f t="shared" si="51"/>
        <v>3.7</v>
      </c>
      <c r="AN59" s="62">
        <f t="shared" si="52"/>
        <v>-37</v>
      </c>
      <c r="AO59" s="62">
        <f t="shared" si="53"/>
        <v>-37</v>
      </c>
      <c r="AP59" s="62">
        <f t="shared" si="54"/>
        <v>37</v>
      </c>
      <c r="AQ59" s="65" t="str">
        <f t="shared" si="18"/>
        <v/>
      </c>
      <c r="AR59" s="66">
        <f t="shared" si="55"/>
        <v>35</v>
      </c>
      <c r="AS59" s="67">
        <f t="shared" si="20"/>
        <v>1.2953020134228197</v>
      </c>
      <c r="AT59" s="67">
        <f t="shared" si="56"/>
        <v>64.765100671140985</v>
      </c>
      <c r="AU59" s="67">
        <f t="shared" si="57"/>
        <v>129.53020134228197</v>
      </c>
      <c r="AV59" s="67">
        <f t="shared" si="58"/>
        <v>-64.765100671140985</v>
      </c>
      <c r="AW59" s="76">
        <f t="shared" si="59"/>
        <v>0.1</v>
      </c>
      <c r="AX59" s="67">
        <f t="shared" si="60"/>
        <v>323.82550335570494</v>
      </c>
      <c r="AY59" s="67">
        <f t="shared" si="61"/>
        <v>-129.53020134228197</v>
      </c>
      <c r="AZ59" s="69">
        <f t="shared" si="62"/>
        <v>194.29530201342297</v>
      </c>
      <c r="BA59" s="70">
        <f t="shared" si="28"/>
        <v>-199.9904122722908</v>
      </c>
      <c r="BB59" s="51">
        <f t="shared" si="63"/>
        <v>453.35570469798688</v>
      </c>
      <c r="BC59" s="55">
        <f t="shared" si="30"/>
        <v>4.7196459442086676E-2</v>
      </c>
      <c r="BD59" s="55">
        <f t="shared" si="31"/>
        <v>0.49277793988911689</v>
      </c>
      <c r="BF59" s="52" t="str">
        <f>IF(((AT59-U59)/U59)&gt;=BF$4,AE59,"")</f>
        <v/>
      </c>
      <c r="BG59" s="52" t="str">
        <f t="shared" si="32"/>
        <v/>
      </c>
      <c r="BH59" s="52">
        <f>IF(BC59&lt;=BH$4,AE59,"")</f>
        <v>14.899999999999949</v>
      </c>
      <c r="BI59" s="52" t="str">
        <f>IF(BD59&gt;=BI$4,AE59,"")</f>
        <v/>
      </c>
    </row>
    <row r="60" spans="20:61">
      <c r="T60" s="78">
        <f t="shared" si="34"/>
        <v>7</v>
      </c>
      <c r="U60" s="79">
        <f t="shared" si="35"/>
        <v>50</v>
      </c>
      <c r="V60" s="79">
        <f t="shared" si="36"/>
        <v>2</v>
      </c>
      <c r="W60" s="80">
        <f>ROUND((1/V60)*T60,0)+1</f>
        <v>5</v>
      </c>
      <c r="X60" s="78">
        <f t="shared" si="37"/>
        <v>2</v>
      </c>
      <c r="Y60" s="80">
        <f t="shared" si="38"/>
        <v>7</v>
      </c>
      <c r="Z60" s="81">
        <f t="shared" si="39"/>
        <v>0.7142857142857143</v>
      </c>
      <c r="AA60" s="81">
        <f t="shared" si="40"/>
        <v>0.5</v>
      </c>
      <c r="AB60" s="79">
        <f t="shared" si="41"/>
        <v>10000</v>
      </c>
      <c r="AC60" s="79">
        <f t="shared" si="42"/>
        <v>9605.7142857142862</v>
      </c>
      <c r="AD60" s="79">
        <f t="shared" si="16"/>
        <v>394.28571428571377</v>
      </c>
      <c r="AE60" s="84">
        <f t="shared" si="43"/>
        <v>14.799999999999949</v>
      </c>
      <c r="AF60" s="79">
        <f t="shared" si="44"/>
        <v>0.70000000000000007</v>
      </c>
      <c r="AG60" s="79">
        <f t="shared" si="45"/>
        <v>1.4000000000000001</v>
      </c>
      <c r="AH60" s="82">
        <f t="shared" si="46"/>
        <v>200</v>
      </c>
      <c r="AI60" s="62">
        <f t="shared" si="47"/>
        <v>50</v>
      </c>
      <c r="AJ60" s="62">
        <f t="shared" si="48"/>
        <v>70</v>
      </c>
      <c r="AK60" s="62">
        <f t="shared" si="49"/>
        <v>10070</v>
      </c>
      <c r="AL60" s="62">
        <f t="shared" si="50"/>
        <v>185</v>
      </c>
      <c r="AM60" s="62">
        <f t="shared" si="51"/>
        <v>3.7</v>
      </c>
      <c r="AN60" s="62">
        <f t="shared" si="52"/>
        <v>-37</v>
      </c>
      <c r="AO60" s="62">
        <f t="shared" si="53"/>
        <v>-37</v>
      </c>
      <c r="AP60" s="62">
        <f t="shared" si="54"/>
        <v>37</v>
      </c>
      <c r="AQ60" s="65" t="str">
        <f t="shared" si="18"/>
        <v/>
      </c>
      <c r="AR60" s="66">
        <f t="shared" si="55"/>
        <v>35</v>
      </c>
      <c r="AS60" s="67">
        <f t="shared" si="20"/>
        <v>1.2972972972972983</v>
      </c>
      <c r="AT60" s="67">
        <f t="shared" si="56"/>
        <v>64.864864864864913</v>
      </c>
      <c r="AU60" s="67">
        <f t="shared" si="57"/>
        <v>129.72972972972983</v>
      </c>
      <c r="AV60" s="67">
        <f t="shared" si="58"/>
        <v>-64.864864864864913</v>
      </c>
      <c r="AW60" s="76">
        <f t="shared" si="59"/>
        <v>0.1</v>
      </c>
      <c r="AX60" s="67">
        <f t="shared" si="60"/>
        <v>324.32432432432455</v>
      </c>
      <c r="AY60" s="67">
        <f t="shared" si="61"/>
        <v>-129.72972972972983</v>
      </c>
      <c r="AZ60" s="69">
        <f t="shared" si="62"/>
        <v>194.59459459459472</v>
      </c>
      <c r="BA60" s="70">
        <f t="shared" si="28"/>
        <v>-199.69111969111904</v>
      </c>
      <c r="BB60" s="51">
        <f t="shared" si="63"/>
        <v>454.0540540540544</v>
      </c>
      <c r="BC60" s="55">
        <f t="shared" si="30"/>
        <v>4.7269160892004475E-2</v>
      </c>
      <c r="BD60" s="55">
        <f t="shared" si="31"/>
        <v>0.49353701527614668</v>
      </c>
      <c r="BF60" s="52" t="str">
        <f>IF(((AT60-U60)/U60)&gt;=BF$4,AE60,"")</f>
        <v/>
      </c>
      <c r="BG60" s="52" t="str">
        <f t="shared" si="32"/>
        <v/>
      </c>
      <c r="BH60" s="52">
        <f>IF(BC60&lt;=BH$4,AE60,"")</f>
        <v>14.799999999999949</v>
      </c>
      <c r="BI60" s="52" t="str">
        <f>IF(BD60&gt;=BI$4,AE60,"")</f>
        <v/>
      </c>
    </row>
    <row r="61" spans="20:61">
      <c r="T61" s="78">
        <f t="shared" si="34"/>
        <v>7</v>
      </c>
      <c r="U61" s="79">
        <f t="shared" si="35"/>
        <v>50</v>
      </c>
      <c r="V61" s="79">
        <f t="shared" si="36"/>
        <v>2</v>
      </c>
      <c r="W61" s="80">
        <f>ROUND((1/V61)*T61,0)+1</f>
        <v>5</v>
      </c>
      <c r="X61" s="78">
        <f t="shared" si="37"/>
        <v>2</v>
      </c>
      <c r="Y61" s="80">
        <f t="shared" si="38"/>
        <v>7</v>
      </c>
      <c r="Z61" s="81">
        <f t="shared" si="39"/>
        <v>0.7142857142857143</v>
      </c>
      <c r="AA61" s="81">
        <f t="shared" si="40"/>
        <v>0.5</v>
      </c>
      <c r="AB61" s="79">
        <f t="shared" si="41"/>
        <v>10000</v>
      </c>
      <c r="AC61" s="79">
        <f t="shared" si="42"/>
        <v>9605.7142857142862</v>
      </c>
      <c r="AD61" s="79">
        <f t="shared" si="16"/>
        <v>394.28571428571377</v>
      </c>
      <c r="AE61" s="84">
        <f t="shared" si="43"/>
        <v>14.69999999999995</v>
      </c>
      <c r="AF61" s="79">
        <f t="shared" si="44"/>
        <v>0.70000000000000007</v>
      </c>
      <c r="AG61" s="79">
        <f t="shared" si="45"/>
        <v>1.4000000000000001</v>
      </c>
      <c r="AH61" s="82">
        <f t="shared" si="46"/>
        <v>200</v>
      </c>
      <c r="AI61" s="62">
        <f t="shared" si="47"/>
        <v>50</v>
      </c>
      <c r="AJ61" s="62">
        <f t="shared" si="48"/>
        <v>70</v>
      </c>
      <c r="AK61" s="62">
        <f t="shared" si="49"/>
        <v>10070</v>
      </c>
      <c r="AL61" s="62">
        <f t="shared" si="50"/>
        <v>185</v>
      </c>
      <c r="AM61" s="62">
        <f t="shared" si="51"/>
        <v>3.7</v>
      </c>
      <c r="AN61" s="62">
        <f t="shared" si="52"/>
        <v>-37</v>
      </c>
      <c r="AO61" s="62">
        <f t="shared" si="53"/>
        <v>-37</v>
      </c>
      <c r="AP61" s="62">
        <f t="shared" si="54"/>
        <v>37</v>
      </c>
      <c r="AQ61" s="65" t="str">
        <f t="shared" si="18"/>
        <v/>
      </c>
      <c r="AR61" s="66">
        <f t="shared" si="55"/>
        <v>35</v>
      </c>
      <c r="AS61" s="67">
        <f t="shared" si="20"/>
        <v>1.2993197278911575</v>
      </c>
      <c r="AT61" s="67">
        <f t="shared" si="56"/>
        <v>64.965986394557873</v>
      </c>
      <c r="AU61" s="67">
        <f t="shared" si="57"/>
        <v>129.93197278911575</v>
      </c>
      <c r="AV61" s="67">
        <f t="shared" si="58"/>
        <v>-64.965986394557873</v>
      </c>
      <c r="AW61" s="76">
        <f t="shared" si="59"/>
        <v>0.1</v>
      </c>
      <c r="AX61" s="67">
        <f t="shared" si="60"/>
        <v>324.82993197278938</v>
      </c>
      <c r="AY61" s="67">
        <f t="shared" si="61"/>
        <v>-129.93197278911575</v>
      </c>
      <c r="AZ61" s="69">
        <f t="shared" si="62"/>
        <v>194.89795918367363</v>
      </c>
      <c r="BA61" s="70">
        <f t="shared" si="28"/>
        <v>-199.38775510204013</v>
      </c>
      <c r="BB61" s="51">
        <f t="shared" si="63"/>
        <v>454.7619047619051</v>
      </c>
      <c r="BC61" s="55">
        <f t="shared" si="30"/>
        <v>4.7342851477295292E-2</v>
      </c>
      <c r="BD61" s="55">
        <f t="shared" si="31"/>
        <v>0.49430641821946275</v>
      </c>
      <c r="BF61" s="52" t="str">
        <f>IF(((AT61-U61)/U61)&gt;=BF$4,AE61,"")</f>
        <v/>
      </c>
      <c r="BG61" s="52" t="str">
        <f t="shared" si="32"/>
        <v/>
      </c>
      <c r="BH61" s="52">
        <f>IF(BC61&lt;=BH$4,AE61,"")</f>
        <v>14.69999999999995</v>
      </c>
      <c r="BI61" s="52" t="str">
        <f>IF(BD61&gt;=BI$4,AE61,"")</f>
        <v/>
      </c>
    </row>
    <row r="62" spans="20:61">
      <c r="T62" s="78">
        <f t="shared" si="34"/>
        <v>7</v>
      </c>
      <c r="U62" s="79">
        <f t="shared" si="35"/>
        <v>50</v>
      </c>
      <c r="V62" s="79">
        <f t="shared" si="36"/>
        <v>2</v>
      </c>
      <c r="W62" s="80">
        <f>ROUND((1/V62)*T62,0)+1</f>
        <v>5</v>
      </c>
      <c r="X62" s="78">
        <f t="shared" si="37"/>
        <v>2</v>
      </c>
      <c r="Y62" s="80">
        <f t="shared" si="38"/>
        <v>7</v>
      </c>
      <c r="Z62" s="81">
        <f t="shared" si="39"/>
        <v>0.7142857142857143</v>
      </c>
      <c r="AA62" s="81">
        <f t="shared" si="40"/>
        <v>0.5</v>
      </c>
      <c r="AB62" s="79">
        <f t="shared" si="41"/>
        <v>10000</v>
      </c>
      <c r="AC62" s="79">
        <f t="shared" si="42"/>
        <v>9605.7142857142862</v>
      </c>
      <c r="AD62" s="79">
        <f t="shared" si="16"/>
        <v>394.28571428571377</v>
      </c>
      <c r="AE62" s="84">
        <f t="shared" si="43"/>
        <v>14.59999999999995</v>
      </c>
      <c r="AF62" s="79">
        <f t="shared" si="44"/>
        <v>0.70000000000000007</v>
      </c>
      <c r="AG62" s="79">
        <f t="shared" si="45"/>
        <v>1.4000000000000001</v>
      </c>
      <c r="AH62" s="82">
        <f t="shared" si="46"/>
        <v>200</v>
      </c>
      <c r="AI62" s="62">
        <f t="shared" si="47"/>
        <v>50</v>
      </c>
      <c r="AJ62" s="62">
        <f t="shared" si="48"/>
        <v>70</v>
      </c>
      <c r="AK62" s="62">
        <f t="shared" si="49"/>
        <v>10070</v>
      </c>
      <c r="AL62" s="62">
        <f t="shared" si="50"/>
        <v>185</v>
      </c>
      <c r="AM62" s="62">
        <f t="shared" si="51"/>
        <v>3.7</v>
      </c>
      <c r="AN62" s="62">
        <f t="shared" si="52"/>
        <v>-37</v>
      </c>
      <c r="AO62" s="62">
        <f t="shared" si="53"/>
        <v>-37</v>
      </c>
      <c r="AP62" s="62">
        <f t="shared" si="54"/>
        <v>37</v>
      </c>
      <c r="AQ62" s="65" t="str">
        <f t="shared" si="18"/>
        <v/>
      </c>
      <c r="AR62" s="66">
        <f t="shared" si="55"/>
        <v>35</v>
      </c>
      <c r="AS62" s="67">
        <f t="shared" si="20"/>
        <v>1.3013698630136996</v>
      </c>
      <c r="AT62" s="67">
        <f t="shared" si="56"/>
        <v>65.068493150684986</v>
      </c>
      <c r="AU62" s="67">
        <f t="shared" si="57"/>
        <v>130.13698630136997</v>
      </c>
      <c r="AV62" s="67">
        <f t="shared" si="58"/>
        <v>-65.068493150684986</v>
      </c>
      <c r="AW62" s="76">
        <f t="shared" si="59"/>
        <v>0.1</v>
      </c>
      <c r="AX62" s="67">
        <f t="shared" si="60"/>
        <v>325.3424657534249</v>
      </c>
      <c r="AY62" s="67">
        <f t="shared" si="61"/>
        <v>-130.13698630136997</v>
      </c>
      <c r="AZ62" s="69">
        <f t="shared" si="62"/>
        <v>195.20547945205493</v>
      </c>
      <c r="BA62" s="70">
        <f t="shared" si="28"/>
        <v>-199.08023483365884</v>
      </c>
      <c r="BB62" s="51">
        <f t="shared" si="63"/>
        <v>455.47945205479493</v>
      </c>
      <c r="BC62" s="55">
        <f t="shared" si="30"/>
        <v>4.7417551522658599E-2</v>
      </c>
      <c r="BD62" s="55">
        <f t="shared" si="31"/>
        <v>0.4950863609291255</v>
      </c>
      <c r="BF62" s="52">
        <f>IF(((AT62-U62)/U62)&gt;=BF$4,AE62,"")</f>
        <v>14.59999999999995</v>
      </c>
      <c r="BG62" s="52" t="str">
        <f t="shared" si="32"/>
        <v/>
      </c>
      <c r="BH62" s="52">
        <f>IF(BC62&lt;=BH$4,AE62,"")</f>
        <v>14.59999999999995</v>
      </c>
      <c r="BI62" s="52" t="str">
        <f>IF(BD62&gt;=BI$4,AE62,"")</f>
        <v/>
      </c>
    </row>
    <row r="63" spans="20:61">
      <c r="T63" s="78">
        <f t="shared" si="34"/>
        <v>7</v>
      </c>
      <c r="U63" s="79">
        <f t="shared" si="35"/>
        <v>50</v>
      </c>
      <c r="V63" s="79">
        <f t="shared" si="36"/>
        <v>2</v>
      </c>
      <c r="W63" s="80">
        <f>ROUND((1/V63)*T63,0)+1</f>
        <v>5</v>
      </c>
      <c r="X63" s="78">
        <f t="shared" si="37"/>
        <v>2</v>
      </c>
      <c r="Y63" s="80">
        <f t="shared" si="38"/>
        <v>7</v>
      </c>
      <c r="Z63" s="81">
        <f t="shared" si="39"/>
        <v>0.7142857142857143</v>
      </c>
      <c r="AA63" s="81">
        <f t="shared" si="40"/>
        <v>0.5</v>
      </c>
      <c r="AB63" s="79">
        <f t="shared" si="41"/>
        <v>10000</v>
      </c>
      <c r="AC63" s="79">
        <f t="shared" si="42"/>
        <v>9605.7142857142862</v>
      </c>
      <c r="AD63" s="79">
        <f t="shared" si="16"/>
        <v>394.28571428571377</v>
      </c>
      <c r="AE63" s="84">
        <f t="shared" si="43"/>
        <v>14.49999999999995</v>
      </c>
      <c r="AF63" s="79">
        <f t="shared" si="44"/>
        <v>0.70000000000000007</v>
      </c>
      <c r="AG63" s="79">
        <f t="shared" si="45"/>
        <v>1.4000000000000001</v>
      </c>
      <c r="AH63" s="82">
        <f t="shared" si="46"/>
        <v>200</v>
      </c>
      <c r="AI63" s="62">
        <f t="shared" si="47"/>
        <v>50</v>
      </c>
      <c r="AJ63" s="62">
        <f t="shared" si="48"/>
        <v>70</v>
      </c>
      <c r="AK63" s="62">
        <f t="shared" si="49"/>
        <v>10070</v>
      </c>
      <c r="AL63" s="62">
        <f t="shared" si="50"/>
        <v>185</v>
      </c>
      <c r="AM63" s="62">
        <f t="shared" si="51"/>
        <v>3.7</v>
      </c>
      <c r="AN63" s="62">
        <f t="shared" si="52"/>
        <v>-37</v>
      </c>
      <c r="AO63" s="62">
        <f t="shared" si="53"/>
        <v>-37</v>
      </c>
      <c r="AP63" s="62">
        <f t="shared" si="54"/>
        <v>37</v>
      </c>
      <c r="AQ63" s="65" t="str">
        <f t="shared" si="18"/>
        <v/>
      </c>
      <c r="AR63" s="66">
        <f t="shared" si="55"/>
        <v>35</v>
      </c>
      <c r="AS63" s="67">
        <f t="shared" si="20"/>
        <v>1.30344827586207</v>
      </c>
      <c r="AT63" s="67">
        <f t="shared" si="56"/>
        <v>65.172413793103502</v>
      </c>
      <c r="AU63" s="67">
        <f t="shared" si="57"/>
        <v>130.344827586207</v>
      </c>
      <c r="AV63" s="67">
        <f t="shared" si="58"/>
        <v>-65.172413793103502</v>
      </c>
      <c r="AW63" s="76">
        <f t="shared" si="59"/>
        <v>0.1</v>
      </c>
      <c r="AX63" s="67">
        <f t="shared" si="60"/>
        <v>325.86206896551749</v>
      </c>
      <c r="AY63" s="67">
        <f t="shared" si="61"/>
        <v>-130.344827586207</v>
      </c>
      <c r="AZ63" s="69">
        <f t="shared" si="62"/>
        <v>195.51724137931049</v>
      </c>
      <c r="BA63" s="70">
        <f t="shared" si="28"/>
        <v>-198.76847290640328</v>
      </c>
      <c r="BB63" s="51">
        <f t="shared" si="63"/>
        <v>456.20689655172453</v>
      </c>
      <c r="BC63" s="55">
        <f t="shared" si="30"/>
        <v>4.7493281913475183E-2</v>
      </c>
      <c r="BD63" s="55">
        <f t="shared" si="31"/>
        <v>0.49587706146926641</v>
      </c>
      <c r="BF63" s="52">
        <f>IF(((AT63-U63)/U63)&gt;=BF$4,AE63,"")</f>
        <v>14.49999999999995</v>
      </c>
      <c r="BG63" s="52" t="str">
        <f t="shared" si="32"/>
        <v/>
      </c>
      <c r="BH63" s="52">
        <f>IF(BC63&lt;=BH$4,AE63,"")</f>
        <v>14.49999999999995</v>
      </c>
      <c r="BI63" s="52" t="str">
        <f>IF(BD63&gt;=BI$4,AE63,"")</f>
        <v/>
      </c>
    </row>
    <row r="64" spans="20:61">
      <c r="T64" s="78">
        <f t="shared" si="34"/>
        <v>7</v>
      </c>
      <c r="U64" s="79">
        <f t="shared" si="35"/>
        <v>50</v>
      </c>
      <c r="V64" s="79">
        <f t="shared" si="36"/>
        <v>2</v>
      </c>
      <c r="W64" s="80">
        <f>ROUND((1/V64)*T64,0)+1</f>
        <v>5</v>
      </c>
      <c r="X64" s="78">
        <f t="shared" si="37"/>
        <v>2</v>
      </c>
      <c r="Y64" s="80">
        <f t="shared" si="38"/>
        <v>7</v>
      </c>
      <c r="Z64" s="81">
        <f t="shared" si="39"/>
        <v>0.7142857142857143</v>
      </c>
      <c r="AA64" s="81">
        <f t="shared" si="40"/>
        <v>0.5</v>
      </c>
      <c r="AB64" s="79">
        <f t="shared" si="41"/>
        <v>10000</v>
      </c>
      <c r="AC64" s="79">
        <f t="shared" si="42"/>
        <v>9605.7142857142862</v>
      </c>
      <c r="AD64" s="79">
        <f t="shared" si="16"/>
        <v>394.28571428571377</v>
      </c>
      <c r="AE64" s="84">
        <f t="shared" si="43"/>
        <v>14.399999999999951</v>
      </c>
      <c r="AF64" s="79">
        <f t="shared" si="44"/>
        <v>0.70000000000000007</v>
      </c>
      <c r="AG64" s="79">
        <f t="shared" si="45"/>
        <v>1.4000000000000001</v>
      </c>
      <c r="AH64" s="82">
        <f t="shared" si="46"/>
        <v>200</v>
      </c>
      <c r="AI64" s="62">
        <f t="shared" si="47"/>
        <v>50</v>
      </c>
      <c r="AJ64" s="62">
        <f t="shared" si="48"/>
        <v>70</v>
      </c>
      <c r="AK64" s="62">
        <f t="shared" si="49"/>
        <v>10070</v>
      </c>
      <c r="AL64" s="62">
        <f t="shared" si="50"/>
        <v>185</v>
      </c>
      <c r="AM64" s="62">
        <f t="shared" si="51"/>
        <v>3.7</v>
      </c>
      <c r="AN64" s="62">
        <f t="shared" si="52"/>
        <v>-37</v>
      </c>
      <c r="AO64" s="62">
        <f t="shared" si="53"/>
        <v>-37</v>
      </c>
      <c r="AP64" s="62">
        <f t="shared" si="54"/>
        <v>37</v>
      </c>
      <c r="AQ64" s="65" t="str">
        <f t="shared" si="18"/>
        <v/>
      </c>
      <c r="AR64" s="66">
        <f t="shared" si="55"/>
        <v>35</v>
      </c>
      <c r="AS64" s="67">
        <f t="shared" si="20"/>
        <v>1.3055555555555567</v>
      </c>
      <c r="AT64" s="67">
        <f t="shared" si="56"/>
        <v>65.277777777777828</v>
      </c>
      <c r="AU64" s="67">
        <f t="shared" si="57"/>
        <v>130.55555555555566</v>
      </c>
      <c r="AV64" s="67">
        <f t="shared" si="58"/>
        <v>-65.277777777777828</v>
      </c>
      <c r="AW64" s="76">
        <f t="shared" si="59"/>
        <v>0.1</v>
      </c>
      <c r="AX64" s="67">
        <f t="shared" si="60"/>
        <v>326.38888888888914</v>
      </c>
      <c r="AY64" s="67">
        <f t="shared" si="61"/>
        <v>-130.55555555555566</v>
      </c>
      <c r="AZ64" s="69">
        <f t="shared" si="62"/>
        <v>195.83333333333348</v>
      </c>
      <c r="BA64" s="70">
        <f t="shared" si="28"/>
        <v>-198.45238095238028</v>
      </c>
      <c r="BB64" s="51">
        <f t="shared" si="63"/>
        <v>456.9444444444448</v>
      </c>
      <c r="BC64" s="55">
        <f t="shared" si="30"/>
        <v>4.7570064115275333E-2</v>
      </c>
      <c r="BD64" s="55">
        <f t="shared" si="31"/>
        <v>0.4966787439613537</v>
      </c>
      <c r="BF64" s="52">
        <f>IF(((AT64-U64)/U64)&gt;=BF$4,AE64,"")</f>
        <v>14.399999999999951</v>
      </c>
      <c r="BG64" s="52" t="str">
        <f t="shared" si="32"/>
        <v/>
      </c>
      <c r="BH64" s="52">
        <f>IF(BC64&lt;=BH$4,AE64,"")</f>
        <v>14.399999999999951</v>
      </c>
      <c r="BI64" s="52" t="str">
        <f>IF(BD64&gt;=BI$4,AE64,"")</f>
        <v/>
      </c>
    </row>
    <row r="65" spans="20:61">
      <c r="T65" s="78">
        <f t="shared" si="34"/>
        <v>7</v>
      </c>
      <c r="U65" s="79">
        <f t="shared" si="35"/>
        <v>50</v>
      </c>
      <c r="V65" s="79">
        <f t="shared" si="36"/>
        <v>2</v>
      </c>
      <c r="W65" s="80">
        <f>ROUND((1/V65)*T65,0)+1</f>
        <v>5</v>
      </c>
      <c r="X65" s="78">
        <f t="shared" si="37"/>
        <v>2</v>
      </c>
      <c r="Y65" s="80">
        <f t="shared" si="38"/>
        <v>7</v>
      </c>
      <c r="Z65" s="81">
        <f t="shared" si="39"/>
        <v>0.7142857142857143</v>
      </c>
      <c r="AA65" s="81">
        <f t="shared" si="40"/>
        <v>0.5</v>
      </c>
      <c r="AB65" s="79">
        <f t="shared" si="41"/>
        <v>10000</v>
      </c>
      <c r="AC65" s="79">
        <f t="shared" si="42"/>
        <v>9605.7142857142862</v>
      </c>
      <c r="AD65" s="79">
        <f t="shared" si="16"/>
        <v>394.28571428571377</v>
      </c>
      <c r="AE65" s="84">
        <f t="shared" si="43"/>
        <v>14.299999999999951</v>
      </c>
      <c r="AF65" s="79">
        <f t="shared" si="44"/>
        <v>0.70000000000000007</v>
      </c>
      <c r="AG65" s="79">
        <f t="shared" si="45"/>
        <v>1.4000000000000001</v>
      </c>
      <c r="AH65" s="82">
        <f t="shared" si="46"/>
        <v>200</v>
      </c>
      <c r="AI65" s="62">
        <f t="shared" si="47"/>
        <v>50</v>
      </c>
      <c r="AJ65" s="62">
        <f t="shared" si="48"/>
        <v>70</v>
      </c>
      <c r="AK65" s="62">
        <f t="shared" si="49"/>
        <v>10070</v>
      </c>
      <c r="AL65" s="62">
        <f t="shared" si="50"/>
        <v>185</v>
      </c>
      <c r="AM65" s="62">
        <f t="shared" si="51"/>
        <v>3.7</v>
      </c>
      <c r="AN65" s="62">
        <f t="shared" si="52"/>
        <v>-37</v>
      </c>
      <c r="AO65" s="62">
        <f t="shared" si="53"/>
        <v>-37</v>
      </c>
      <c r="AP65" s="62">
        <f t="shared" si="54"/>
        <v>37</v>
      </c>
      <c r="AQ65" s="65" t="str">
        <f t="shared" si="18"/>
        <v/>
      </c>
      <c r="AR65" s="66">
        <f t="shared" si="55"/>
        <v>35</v>
      </c>
      <c r="AS65" s="67">
        <f t="shared" si="20"/>
        <v>1.3076923076923088</v>
      </c>
      <c r="AT65" s="67">
        <f t="shared" si="56"/>
        <v>65.384615384615444</v>
      </c>
      <c r="AU65" s="67">
        <f t="shared" si="57"/>
        <v>130.76923076923089</v>
      </c>
      <c r="AV65" s="67">
        <f t="shared" si="58"/>
        <v>-65.384615384615444</v>
      </c>
      <c r="AW65" s="76">
        <f t="shared" si="59"/>
        <v>0.1</v>
      </c>
      <c r="AX65" s="67">
        <f t="shared" si="60"/>
        <v>326.92307692307725</v>
      </c>
      <c r="AY65" s="67">
        <f t="shared" si="61"/>
        <v>-130.76923076923089</v>
      </c>
      <c r="AZ65" s="69">
        <f t="shared" si="62"/>
        <v>196.15384615384636</v>
      </c>
      <c r="BA65" s="70">
        <f t="shared" si="28"/>
        <v>-198.13186813186741</v>
      </c>
      <c r="BB65" s="51">
        <f t="shared" si="63"/>
        <v>457.69230769230808</v>
      </c>
      <c r="BC65" s="55">
        <f t="shared" si="30"/>
        <v>4.7647920194023738E-2</v>
      </c>
      <c r="BD65" s="55">
        <f t="shared" si="31"/>
        <v>0.49749163879598779</v>
      </c>
      <c r="BF65" s="52">
        <f>IF(((AT65-U65)/U65)&gt;=BF$4,AE65,"")</f>
        <v>14.299999999999951</v>
      </c>
      <c r="BG65" s="52" t="str">
        <f t="shared" si="32"/>
        <v/>
      </c>
      <c r="BH65" s="52">
        <f>IF(BC65&lt;=BH$4,AE65,"")</f>
        <v>14.299999999999951</v>
      </c>
      <c r="BI65" s="52" t="str">
        <f>IF(BD65&gt;=BI$4,AE65,"")</f>
        <v/>
      </c>
    </row>
    <row r="66" spans="20:61">
      <c r="T66" s="78">
        <f t="shared" si="34"/>
        <v>7</v>
      </c>
      <c r="U66" s="79">
        <f t="shared" si="35"/>
        <v>50</v>
      </c>
      <c r="V66" s="79">
        <f t="shared" si="36"/>
        <v>2</v>
      </c>
      <c r="W66" s="80">
        <f>ROUND((1/V66)*T66,0)+1</f>
        <v>5</v>
      </c>
      <c r="X66" s="78">
        <f t="shared" si="37"/>
        <v>2</v>
      </c>
      <c r="Y66" s="80">
        <f t="shared" si="38"/>
        <v>7</v>
      </c>
      <c r="Z66" s="81">
        <f t="shared" si="39"/>
        <v>0.7142857142857143</v>
      </c>
      <c r="AA66" s="81">
        <f t="shared" si="40"/>
        <v>0.5</v>
      </c>
      <c r="AB66" s="79">
        <f t="shared" si="41"/>
        <v>10000</v>
      </c>
      <c r="AC66" s="79">
        <f t="shared" si="42"/>
        <v>9605.7142857142862</v>
      </c>
      <c r="AD66" s="79">
        <f t="shared" si="16"/>
        <v>394.28571428571377</v>
      </c>
      <c r="AE66" s="84">
        <f t="shared" si="43"/>
        <v>14.199999999999951</v>
      </c>
      <c r="AF66" s="79">
        <f t="shared" si="44"/>
        <v>0.70000000000000007</v>
      </c>
      <c r="AG66" s="79">
        <f t="shared" si="45"/>
        <v>1.4000000000000001</v>
      </c>
      <c r="AH66" s="82">
        <f t="shared" si="46"/>
        <v>200</v>
      </c>
      <c r="AI66" s="62">
        <f t="shared" si="47"/>
        <v>50</v>
      </c>
      <c r="AJ66" s="62">
        <f t="shared" si="48"/>
        <v>70</v>
      </c>
      <c r="AK66" s="62">
        <f t="shared" si="49"/>
        <v>10070</v>
      </c>
      <c r="AL66" s="62">
        <f t="shared" si="50"/>
        <v>185</v>
      </c>
      <c r="AM66" s="62">
        <f t="shared" si="51"/>
        <v>3.7</v>
      </c>
      <c r="AN66" s="62">
        <f t="shared" si="52"/>
        <v>-37</v>
      </c>
      <c r="AO66" s="62">
        <f t="shared" si="53"/>
        <v>-37</v>
      </c>
      <c r="AP66" s="62">
        <f t="shared" si="54"/>
        <v>37</v>
      </c>
      <c r="AQ66" s="65" t="str">
        <f t="shared" si="18"/>
        <v/>
      </c>
      <c r="AR66" s="66">
        <f t="shared" si="55"/>
        <v>35</v>
      </c>
      <c r="AS66" s="67">
        <f t="shared" si="20"/>
        <v>1.3098591549295786</v>
      </c>
      <c r="AT66" s="67">
        <f t="shared" si="56"/>
        <v>65.492957746478936</v>
      </c>
      <c r="AU66" s="67">
        <f t="shared" si="57"/>
        <v>130.98591549295787</v>
      </c>
      <c r="AV66" s="67">
        <f t="shared" si="58"/>
        <v>-65.492957746478936</v>
      </c>
      <c r="AW66" s="76">
        <f t="shared" si="59"/>
        <v>0.1</v>
      </c>
      <c r="AX66" s="67">
        <f t="shared" si="60"/>
        <v>327.46478873239471</v>
      </c>
      <c r="AY66" s="67">
        <f t="shared" si="61"/>
        <v>-130.98591549295787</v>
      </c>
      <c r="AZ66" s="69">
        <f t="shared" si="62"/>
        <v>196.47887323943684</v>
      </c>
      <c r="BA66" s="70">
        <f t="shared" si="28"/>
        <v>-197.80684104627693</v>
      </c>
      <c r="BB66" s="51">
        <f t="shared" si="63"/>
        <v>458.45070422535252</v>
      </c>
      <c r="BC66" s="55">
        <f t="shared" si="30"/>
        <v>4.7726872837261562E-2</v>
      </c>
      <c r="BD66" s="55">
        <f t="shared" si="31"/>
        <v>0.49831598285364481</v>
      </c>
      <c r="BF66" s="52">
        <f>IF(((AT66-U66)/U66)&gt;=BF$4,AE66,"")</f>
        <v>14.199999999999951</v>
      </c>
      <c r="BG66" s="52" t="str">
        <f t="shared" si="32"/>
        <v/>
      </c>
      <c r="BH66" s="52">
        <f>IF(BC66&lt;=BH$4,AE66,"")</f>
        <v>14.199999999999951</v>
      </c>
      <c r="BI66" s="52" t="str">
        <f>IF(BD66&gt;=BI$4,AE66,"")</f>
        <v/>
      </c>
    </row>
    <row r="67" spans="20:61">
      <c r="T67" s="78">
        <f t="shared" si="34"/>
        <v>7</v>
      </c>
      <c r="U67" s="79">
        <f t="shared" si="35"/>
        <v>50</v>
      </c>
      <c r="V67" s="79">
        <f t="shared" si="36"/>
        <v>2</v>
      </c>
      <c r="W67" s="80">
        <f>ROUND((1/V67)*T67,0)+1</f>
        <v>5</v>
      </c>
      <c r="X67" s="78">
        <f t="shared" si="37"/>
        <v>2</v>
      </c>
      <c r="Y67" s="80">
        <f t="shared" si="38"/>
        <v>7</v>
      </c>
      <c r="Z67" s="81">
        <f t="shared" si="39"/>
        <v>0.7142857142857143</v>
      </c>
      <c r="AA67" s="81">
        <f t="shared" si="40"/>
        <v>0.5</v>
      </c>
      <c r="AB67" s="79">
        <f t="shared" si="41"/>
        <v>10000</v>
      </c>
      <c r="AC67" s="79">
        <f t="shared" si="42"/>
        <v>9605.7142857142862</v>
      </c>
      <c r="AD67" s="79">
        <f t="shared" si="16"/>
        <v>394.28571428571377</v>
      </c>
      <c r="AE67" s="84">
        <f t="shared" si="43"/>
        <v>14.099999999999952</v>
      </c>
      <c r="AF67" s="79">
        <f t="shared" si="44"/>
        <v>0.70000000000000007</v>
      </c>
      <c r="AG67" s="79">
        <f t="shared" si="45"/>
        <v>1.4000000000000001</v>
      </c>
      <c r="AH67" s="82">
        <f t="shared" si="46"/>
        <v>200</v>
      </c>
      <c r="AI67" s="62">
        <f t="shared" si="47"/>
        <v>50</v>
      </c>
      <c r="AJ67" s="62">
        <f t="shared" si="48"/>
        <v>70</v>
      </c>
      <c r="AK67" s="62">
        <f t="shared" si="49"/>
        <v>10070</v>
      </c>
      <c r="AL67" s="62">
        <f t="shared" si="50"/>
        <v>185</v>
      </c>
      <c r="AM67" s="62">
        <f t="shared" si="51"/>
        <v>3.7</v>
      </c>
      <c r="AN67" s="62">
        <f t="shared" si="52"/>
        <v>-37</v>
      </c>
      <c r="AO67" s="62">
        <f t="shared" si="53"/>
        <v>-37</v>
      </c>
      <c r="AP67" s="62">
        <f t="shared" si="54"/>
        <v>37</v>
      </c>
      <c r="AQ67" s="65" t="str">
        <f t="shared" si="18"/>
        <v/>
      </c>
      <c r="AR67" s="66">
        <f t="shared" si="55"/>
        <v>35</v>
      </c>
      <c r="AS67" s="67">
        <f t="shared" si="20"/>
        <v>1.3120567375886536</v>
      </c>
      <c r="AT67" s="67">
        <f t="shared" si="56"/>
        <v>65.602836879432687</v>
      </c>
      <c r="AU67" s="67">
        <f t="shared" si="57"/>
        <v>131.20567375886537</v>
      </c>
      <c r="AV67" s="67">
        <f t="shared" si="58"/>
        <v>-65.602836879432687</v>
      </c>
      <c r="AW67" s="76">
        <f t="shared" si="59"/>
        <v>0.1</v>
      </c>
      <c r="AX67" s="67">
        <f t="shared" si="60"/>
        <v>328.01418439716343</v>
      </c>
      <c r="AY67" s="67">
        <f t="shared" si="61"/>
        <v>-131.20567375886537</v>
      </c>
      <c r="AZ67" s="69">
        <f t="shared" si="62"/>
        <v>196.80851063829806</v>
      </c>
      <c r="BA67" s="70">
        <f t="shared" si="28"/>
        <v>-197.47720364741571</v>
      </c>
      <c r="BB67" s="51">
        <f t="shared" si="63"/>
        <v>459.21985815602881</v>
      </c>
      <c r="BC67" s="55">
        <f t="shared" si="30"/>
        <v>4.7806945376148151E-2</v>
      </c>
      <c r="BD67" s="55">
        <f t="shared" si="31"/>
        <v>0.4991520197348146</v>
      </c>
      <c r="BF67" s="52">
        <f>IF(((AT67-U67)/U67)&gt;=BF$4,AE67,"")</f>
        <v>14.099999999999952</v>
      </c>
      <c r="BG67" s="52" t="str">
        <f t="shared" si="32"/>
        <v/>
      </c>
      <c r="BH67" s="52">
        <f>IF(BC67&lt;=BH$4,AE67,"")</f>
        <v>14.099999999999952</v>
      </c>
      <c r="BI67" s="52" t="str">
        <f>IF(BD67&gt;=BI$4,AE67,"")</f>
        <v/>
      </c>
    </row>
    <row r="68" spans="20:61">
      <c r="T68" s="78">
        <f t="shared" si="34"/>
        <v>7</v>
      </c>
      <c r="U68" s="79">
        <f t="shared" si="35"/>
        <v>50</v>
      </c>
      <c r="V68" s="79">
        <f t="shared" si="36"/>
        <v>2</v>
      </c>
      <c r="W68" s="80">
        <f>ROUND((1/V68)*T68,0)+1</f>
        <v>5</v>
      </c>
      <c r="X68" s="78">
        <f t="shared" si="37"/>
        <v>2</v>
      </c>
      <c r="Y68" s="80">
        <f t="shared" si="38"/>
        <v>7</v>
      </c>
      <c r="Z68" s="81">
        <f t="shared" si="39"/>
        <v>0.7142857142857143</v>
      </c>
      <c r="AA68" s="81">
        <f t="shared" si="40"/>
        <v>0.5</v>
      </c>
      <c r="AB68" s="79">
        <f t="shared" si="41"/>
        <v>10000</v>
      </c>
      <c r="AC68" s="79">
        <f t="shared" si="42"/>
        <v>9605.7142857142862</v>
      </c>
      <c r="AD68" s="79">
        <f t="shared" si="16"/>
        <v>394.28571428571377</v>
      </c>
      <c r="AE68" s="84">
        <f t="shared" si="43"/>
        <v>13.999999999999952</v>
      </c>
      <c r="AF68" s="79">
        <f t="shared" si="44"/>
        <v>0.70000000000000007</v>
      </c>
      <c r="AG68" s="79">
        <f t="shared" si="45"/>
        <v>1.4000000000000001</v>
      </c>
      <c r="AH68" s="82">
        <f t="shared" si="46"/>
        <v>200</v>
      </c>
      <c r="AI68" s="62">
        <f t="shared" si="47"/>
        <v>50</v>
      </c>
      <c r="AJ68" s="62">
        <f t="shared" si="48"/>
        <v>70</v>
      </c>
      <c r="AK68" s="62">
        <f t="shared" si="49"/>
        <v>10070</v>
      </c>
      <c r="AL68" s="62">
        <f t="shared" si="50"/>
        <v>185</v>
      </c>
      <c r="AM68" s="62">
        <f t="shared" si="51"/>
        <v>3.7</v>
      </c>
      <c r="AN68" s="62">
        <f t="shared" si="52"/>
        <v>-37</v>
      </c>
      <c r="AO68" s="62">
        <f t="shared" si="53"/>
        <v>-37</v>
      </c>
      <c r="AP68" s="62">
        <f t="shared" si="54"/>
        <v>37</v>
      </c>
      <c r="AQ68" s="65" t="str">
        <f t="shared" si="18"/>
        <v/>
      </c>
      <c r="AR68" s="66">
        <f t="shared" si="55"/>
        <v>35</v>
      </c>
      <c r="AS68" s="67">
        <f t="shared" si="20"/>
        <v>1.3142857142857154</v>
      </c>
      <c r="AT68" s="67">
        <f t="shared" si="56"/>
        <v>65.714285714285765</v>
      </c>
      <c r="AU68" s="67">
        <f t="shared" si="57"/>
        <v>131.42857142857153</v>
      </c>
      <c r="AV68" s="67">
        <f t="shared" si="58"/>
        <v>-65.714285714285765</v>
      </c>
      <c r="AW68" s="76">
        <f t="shared" si="59"/>
        <v>0.1</v>
      </c>
      <c r="AX68" s="67">
        <f t="shared" si="60"/>
        <v>328.57142857142884</v>
      </c>
      <c r="AY68" s="67">
        <f t="shared" si="61"/>
        <v>-131.42857142857153</v>
      </c>
      <c r="AZ68" s="69">
        <f t="shared" si="62"/>
        <v>197.14285714285731</v>
      </c>
      <c r="BA68" s="70">
        <f t="shared" si="28"/>
        <v>-197.14285714285646</v>
      </c>
      <c r="BB68" s="51">
        <f t="shared" si="63"/>
        <v>460.00000000000034</v>
      </c>
      <c r="BC68" s="55">
        <f t="shared" si="30"/>
        <v>4.7888161808447384E-2</v>
      </c>
      <c r="BD68" s="55">
        <f t="shared" si="31"/>
        <v>0.50000000000000111</v>
      </c>
      <c r="BF68" s="52">
        <f>IF(((AT68-U68)/U68)&gt;=BF$4,AE68,"")</f>
        <v>13.999999999999952</v>
      </c>
      <c r="BG68" s="52" t="str">
        <f t="shared" si="32"/>
        <v/>
      </c>
      <c r="BH68" s="52">
        <f>IF(BC68&lt;=BH$4,AE68,"")</f>
        <v>13.999999999999952</v>
      </c>
      <c r="BI68" s="52" t="str">
        <f>IF(BD68&gt;=BI$4,AE68,"")</f>
        <v/>
      </c>
    </row>
    <row r="69" spans="20:61">
      <c r="T69" s="78">
        <f t="shared" si="34"/>
        <v>7</v>
      </c>
      <c r="U69" s="79">
        <f t="shared" si="35"/>
        <v>50</v>
      </c>
      <c r="V69" s="79">
        <f t="shared" si="36"/>
        <v>2</v>
      </c>
      <c r="W69" s="80">
        <f>ROUND((1/V69)*T69,0)+1</f>
        <v>5</v>
      </c>
      <c r="X69" s="78">
        <f t="shared" si="37"/>
        <v>2</v>
      </c>
      <c r="Y69" s="80">
        <f t="shared" si="38"/>
        <v>7</v>
      </c>
      <c r="Z69" s="81">
        <f t="shared" si="39"/>
        <v>0.7142857142857143</v>
      </c>
      <c r="AA69" s="81">
        <f t="shared" si="40"/>
        <v>0.5</v>
      </c>
      <c r="AB69" s="79">
        <f t="shared" si="41"/>
        <v>10000</v>
      </c>
      <c r="AC69" s="79">
        <f t="shared" si="42"/>
        <v>9605.7142857142862</v>
      </c>
      <c r="AD69" s="79">
        <f t="shared" si="16"/>
        <v>394.28571428571377</v>
      </c>
      <c r="AE69" s="84">
        <f t="shared" si="43"/>
        <v>13.899999999999952</v>
      </c>
      <c r="AF69" s="79">
        <f t="shared" si="44"/>
        <v>0.70000000000000007</v>
      </c>
      <c r="AG69" s="79">
        <f t="shared" si="45"/>
        <v>1.4000000000000001</v>
      </c>
      <c r="AH69" s="82">
        <f t="shared" si="46"/>
        <v>200</v>
      </c>
      <c r="AI69" s="62">
        <f t="shared" si="47"/>
        <v>50</v>
      </c>
      <c r="AJ69" s="62">
        <f t="shared" si="48"/>
        <v>70</v>
      </c>
      <c r="AK69" s="62">
        <f t="shared" si="49"/>
        <v>10070</v>
      </c>
      <c r="AL69" s="62">
        <f t="shared" si="50"/>
        <v>185</v>
      </c>
      <c r="AM69" s="62">
        <f t="shared" si="51"/>
        <v>3.7</v>
      </c>
      <c r="AN69" s="62">
        <f t="shared" si="52"/>
        <v>-37</v>
      </c>
      <c r="AO69" s="62">
        <f t="shared" si="53"/>
        <v>-37</v>
      </c>
      <c r="AP69" s="62">
        <f t="shared" si="54"/>
        <v>37</v>
      </c>
      <c r="AQ69" s="65" t="str">
        <f t="shared" si="18"/>
        <v/>
      </c>
      <c r="AR69" s="66">
        <f t="shared" si="55"/>
        <v>35</v>
      </c>
      <c r="AS69" s="67">
        <f t="shared" si="20"/>
        <v>1.3165467625899292</v>
      </c>
      <c r="AT69" s="67">
        <f t="shared" si="56"/>
        <v>65.827338129496454</v>
      </c>
      <c r="AU69" s="67">
        <f t="shared" si="57"/>
        <v>131.65467625899291</v>
      </c>
      <c r="AV69" s="67">
        <f t="shared" si="58"/>
        <v>-65.827338129496454</v>
      </c>
      <c r="AW69" s="76">
        <f t="shared" si="59"/>
        <v>0.1</v>
      </c>
      <c r="AX69" s="67">
        <f t="shared" si="60"/>
        <v>329.13669064748228</v>
      </c>
      <c r="AY69" s="67">
        <f t="shared" si="61"/>
        <v>-131.65467625899291</v>
      </c>
      <c r="AZ69" s="69">
        <f t="shared" si="62"/>
        <v>197.48201438848938</v>
      </c>
      <c r="BA69" s="70">
        <f t="shared" si="28"/>
        <v>-196.80369989722439</v>
      </c>
      <c r="BB69" s="51">
        <f t="shared" si="63"/>
        <v>460.79136690647516</v>
      </c>
      <c r="BC69" s="55">
        <f t="shared" si="30"/>
        <v>4.7970546822506337E-2</v>
      </c>
      <c r="BD69" s="55">
        <f t="shared" si="31"/>
        <v>0.50086018142008237</v>
      </c>
      <c r="BF69" s="52">
        <f>IF(((AT69-U69)/U69)&gt;=BF$4,AE69,"")</f>
        <v>13.899999999999952</v>
      </c>
      <c r="BG69" s="52" t="str">
        <f t="shared" si="32"/>
        <v/>
      </c>
      <c r="BH69" s="52">
        <f>IF(BC69&lt;=BH$4,AE69,"")</f>
        <v>13.899999999999952</v>
      </c>
      <c r="BI69" s="52" t="str">
        <f>IF(BD69&gt;=BI$4,AE69,"")</f>
        <v/>
      </c>
    </row>
    <row r="70" spans="20:61">
      <c r="T70" s="78">
        <f t="shared" si="34"/>
        <v>7</v>
      </c>
      <c r="U70" s="79">
        <f t="shared" si="35"/>
        <v>50</v>
      </c>
      <c r="V70" s="79">
        <f t="shared" si="36"/>
        <v>2</v>
      </c>
      <c r="W70" s="80">
        <f>ROUND((1/V70)*T70,0)+1</f>
        <v>5</v>
      </c>
      <c r="X70" s="78">
        <f t="shared" si="37"/>
        <v>2</v>
      </c>
      <c r="Y70" s="80">
        <f t="shared" si="38"/>
        <v>7</v>
      </c>
      <c r="Z70" s="81">
        <f t="shared" si="39"/>
        <v>0.7142857142857143</v>
      </c>
      <c r="AA70" s="81">
        <f t="shared" si="40"/>
        <v>0.5</v>
      </c>
      <c r="AB70" s="79">
        <f t="shared" si="41"/>
        <v>10000</v>
      </c>
      <c r="AC70" s="79">
        <f t="shared" si="42"/>
        <v>9605.7142857142862</v>
      </c>
      <c r="AD70" s="79">
        <f t="shared" si="16"/>
        <v>394.28571428571377</v>
      </c>
      <c r="AE70" s="84">
        <f t="shared" si="43"/>
        <v>13.799999999999953</v>
      </c>
      <c r="AF70" s="79">
        <f t="shared" si="44"/>
        <v>0.70000000000000007</v>
      </c>
      <c r="AG70" s="79">
        <f t="shared" si="45"/>
        <v>1.4000000000000001</v>
      </c>
      <c r="AH70" s="82">
        <f t="shared" si="46"/>
        <v>200</v>
      </c>
      <c r="AI70" s="62">
        <f t="shared" si="47"/>
        <v>50</v>
      </c>
      <c r="AJ70" s="62">
        <f t="shared" si="48"/>
        <v>70</v>
      </c>
      <c r="AK70" s="62">
        <f t="shared" si="49"/>
        <v>10070</v>
      </c>
      <c r="AL70" s="62">
        <f t="shared" si="50"/>
        <v>185</v>
      </c>
      <c r="AM70" s="62">
        <f t="shared" si="51"/>
        <v>3.7</v>
      </c>
      <c r="AN70" s="62">
        <f t="shared" si="52"/>
        <v>-37</v>
      </c>
      <c r="AO70" s="62">
        <f t="shared" si="53"/>
        <v>-37</v>
      </c>
      <c r="AP70" s="62">
        <f t="shared" si="54"/>
        <v>37</v>
      </c>
      <c r="AQ70" s="65" t="str">
        <f t="shared" si="18"/>
        <v/>
      </c>
      <c r="AR70" s="66">
        <f t="shared" si="55"/>
        <v>35</v>
      </c>
      <c r="AS70" s="67">
        <f t="shared" si="20"/>
        <v>1.3188405797101461</v>
      </c>
      <c r="AT70" s="67">
        <f t="shared" si="56"/>
        <v>65.942028985507307</v>
      </c>
      <c r="AU70" s="67">
        <f t="shared" si="57"/>
        <v>131.88405797101461</v>
      </c>
      <c r="AV70" s="67">
        <f t="shared" si="58"/>
        <v>-65.942028985507307</v>
      </c>
      <c r="AW70" s="76">
        <f t="shared" si="59"/>
        <v>0.1</v>
      </c>
      <c r="AX70" s="67">
        <f t="shared" si="60"/>
        <v>329.71014492753653</v>
      </c>
      <c r="AY70" s="67">
        <f t="shared" si="61"/>
        <v>-131.88405797101461</v>
      </c>
      <c r="AZ70" s="69">
        <f t="shared" si="62"/>
        <v>197.82608695652192</v>
      </c>
      <c r="BA70" s="70">
        <f t="shared" si="28"/>
        <v>-196.45962732919185</v>
      </c>
      <c r="BB70" s="51">
        <f t="shared" si="63"/>
        <v>461.59420289855115</v>
      </c>
      <c r="BC70" s="55">
        <f t="shared" si="30"/>
        <v>4.8054125822276292E-2</v>
      </c>
      <c r="BD70" s="55">
        <f t="shared" si="31"/>
        <v>0.50173282923755624</v>
      </c>
      <c r="BF70" s="52">
        <f>IF(((AT70-U70)/U70)&gt;=BF$4,AE70,"")</f>
        <v>13.799999999999953</v>
      </c>
      <c r="BG70" s="52" t="str">
        <f t="shared" si="32"/>
        <v/>
      </c>
      <c r="BH70" s="52">
        <f>IF(BC70&lt;=BH$4,AE70,"")</f>
        <v>13.799999999999953</v>
      </c>
      <c r="BI70" s="52" t="str">
        <f>IF(BD70&gt;=BI$4,AE70,"")</f>
        <v/>
      </c>
    </row>
    <row r="71" spans="20:61">
      <c r="T71" s="78">
        <f t="shared" si="34"/>
        <v>7</v>
      </c>
      <c r="U71" s="79">
        <f t="shared" si="35"/>
        <v>50</v>
      </c>
      <c r="V71" s="79">
        <f t="shared" si="36"/>
        <v>2</v>
      </c>
      <c r="W71" s="80">
        <f>ROUND((1/V71)*T71,0)+1</f>
        <v>5</v>
      </c>
      <c r="X71" s="78">
        <f t="shared" si="37"/>
        <v>2</v>
      </c>
      <c r="Y71" s="80">
        <f t="shared" si="38"/>
        <v>7</v>
      </c>
      <c r="Z71" s="81">
        <f t="shared" si="39"/>
        <v>0.7142857142857143</v>
      </c>
      <c r="AA71" s="81">
        <f t="shared" si="40"/>
        <v>0.5</v>
      </c>
      <c r="AB71" s="79">
        <f t="shared" si="41"/>
        <v>10000</v>
      </c>
      <c r="AC71" s="79">
        <f t="shared" si="42"/>
        <v>9605.7142857142862</v>
      </c>
      <c r="AD71" s="79">
        <f t="shared" si="16"/>
        <v>394.28571428571377</v>
      </c>
      <c r="AE71" s="84">
        <f t="shared" si="43"/>
        <v>13.699999999999953</v>
      </c>
      <c r="AF71" s="79">
        <f t="shared" si="44"/>
        <v>0.70000000000000007</v>
      </c>
      <c r="AG71" s="79">
        <f t="shared" si="45"/>
        <v>1.4000000000000001</v>
      </c>
      <c r="AH71" s="82">
        <f t="shared" si="46"/>
        <v>200</v>
      </c>
      <c r="AI71" s="62">
        <f t="shared" si="47"/>
        <v>50</v>
      </c>
      <c r="AJ71" s="62">
        <f t="shared" si="48"/>
        <v>70</v>
      </c>
      <c r="AK71" s="62">
        <f t="shared" si="49"/>
        <v>10070</v>
      </c>
      <c r="AL71" s="62">
        <f t="shared" si="50"/>
        <v>185</v>
      </c>
      <c r="AM71" s="62">
        <f t="shared" si="51"/>
        <v>3.7</v>
      </c>
      <c r="AN71" s="62">
        <f t="shared" si="52"/>
        <v>-37</v>
      </c>
      <c r="AO71" s="62">
        <f t="shared" si="53"/>
        <v>-37</v>
      </c>
      <c r="AP71" s="62">
        <f t="shared" si="54"/>
        <v>37</v>
      </c>
      <c r="AQ71" s="65" t="str">
        <f t="shared" si="18"/>
        <v/>
      </c>
      <c r="AR71" s="66">
        <f t="shared" si="55"/>
        <v>35</v>
      </c>
      <c r="AS71" s="67">
        <f t="shared" si="20"/>
        <v>1.32116788321168</v>
      </c>
      <c r="AT71" s="67">
        <f t="shared" si="56"/>
        <v>66.058394160584001</v>
      </c>
      <c r="AU71" s="67">
        <f t="shared" si="57"/>
        <v>132.116788321168</v>
      </c>
      <c r="AV71" s="67">
        <f t="shared" si="58"/>
        <v>-66.058394160584001</v>
      </c>
      <c r="AW71" s="76">
        <f t="shared" si="59"/>
        <v>0.1</v>
      </c>
      <c r="AX71" s="67">
        <f t="shared" si="60"/>
        <v>330.29197080291999</v>
      </c>
      <c r="AY71" s="67">
        <f t="shared" si="61"/>
        <v>-132.116788321168</v>
      </c>
      <c r="AZ71" s="69">
        <f t="shared" si="62"/>
        <v>198.17518248175199</v>
      </c>
      <c r="BA71" s="70">
        <f t="shared" si="28"/>
        <v>-196.11053180396178</v>
      </c>
      <c r="BB71" s="51">
        <f t="shared" si="63"/>
        <v>462.40875912408802</v>
      </c>
      <c r="BC71" s="55">
        <f t="shared" si="30"/>
        <v>4.8138924953429744E-2</v>
      </c>
      <c r="BD71" s="55">
        <f t="shared" si="31"/>
        <v>0.50261821643922677</v>
      </c>
      <c r="BF71" s="52">
        <f>IF(((AT71-U71)/U71)&gt;=BF$4,AE71,"")</f>
        <v>13.699999999999953</v>
      </c>
      <c r="BG71" s="52" t="str">
        <f t="shared" si="32"/>
        <v/>
      </c>
      <c r="BH71" s="52">
        <f>IF(BC71&lt;=BH$4,AE71,"")</f>
        <v>13.699999999999953</v>
      </c>
      <c r="BI71" s="52" t="str">
        <f>IF(BD71&gt;=BI$4,AE71,"")</f>
        <v/>
      </c>
    </row>
    <row r="72" spans="20:61">
      <c r="T72" s="78">
        <f t="shared" si="34"/>
        <v>7</v>
      </c>
      <c r="U72" s="79">
        <f t="shared" si="35"/>
        <v>50</v>
      </c>
      <c r="V72" s="79">
        <f t="shared" si="36"/>
        <v>2</v>
      </c>
      <c r="W72" s="80">
        <f>ROUND((1/V72)*T72,0)+1</f>
        <v>5</v>
      </c>
      <c r="X72" s="78">
        <f t="shared" si="37"/>
        <v>2</v>
      </c>
      <c r="Y72" s="80">
        <f t="shared" si="38"/>
        <v>7</v>
      </c>
      <c r="Z72" s="81">
        <f t="shared" si="39"/>
        <v>0.7142857142857143</v>
      </c>
      <c r="AA72" s="81">
        <f t="shared" si="40"/>
        <v>0.5</v>
      </c>
      <c r="AB72" s="79">
        <f t="shared" si="41"/>
        <v>10000</v>
      </c>
      <c r="AC72" s="79">
        <f t="shared" si="42"/>
        <v>9605.7142857142862</v>
      </c>
      <c r="AD72" s="79">
        <f t="shared" si="16"/>
        <v>394.28571428571377</v>
      </c>
      <c r="AE72" s="84">
        <f t="shared" si="43"/>
        <v>13.599999999999953</v>
      </c>
      <c r="AF72" s="79">
        <f t="shared" si="44"/>
        <v>0.70000000000000007</v>
      </c>
      <c r="AG72" s="79">
        <f t="shared" si="45"/>
        <v>1.4000000000000001</v>
      </c>
      <c r="AH72" s="82">
        <f t="shared" si="46"/>
        <v>200</v>
      </c>
      <c r="AI72" s="62">
        <f t="shared" si="47"/>
        <v>50</v>
      </c>
      <c r="AJ72" s="62">
        <f t="shared" si="48"/>
        <v>70</v>
      </c>
      <c r="AK72" s="62">
        <f t="shared" si="49"/>
        <v>10070</v>
      </c>
      <c r="AL72" s="62">
        <f t="shared" si="50"/>
        <v>185</v>
      </c>
      <c r="AM72" s="62">
        <f t="shared" si="51"/>
        <v>3.7</v>
      </c>
      <c r="AN72" s="62">
        <f t="shared" si="52"/>
        <v>-37</v>
      </c>
      <c r="AO72" s="62">
        <f t="shared" si="53"/>
        <v>-37</v>
      </c>
      <c r="AP72" s="62">
        <f t="shared" si="54"/>
        <v>37</v>
      </c>
      <c r="AQ72" s="65" t="str">
        <f t="shared" si="18"/>
        <v/>
      </c>
      <c r="AR72" s="66">
        <f t="shared" si="55"/>
        <v>35</v>
      </c>
      <c r="AS72" s="67">
        <f t="shared" si="20"/>
        <v>1.323529411764707</v>
      </c>
      <c r="AT72" s="67">
        <f t="shared" si="56"/>
        <v>66.176470588235347</v>
      </c>
      <c r="AU72" s="67">
        <f t="shared" si="57"/>
        <v>132.35294117647069</v>
      </c>
      <c r="AV72" s="67">
        <f t="shared" si="58"/>
        <v>-66.176470588235347</v>
      </c>
      <c r="AW72" s="76">
        <f t="shared" si="59"/>
        <v>0.1</v>
      </c>
      <c r="AX72" s="67">
        <f t="shared" si="60"/>
        <v>330.88235294117675</v>
      </c>
      <c r="AY72" s="67">
        <f t="shared" si="61"/>
        <v>-132.35294117647069</v>
      </c>
      <c r="AZ72" s="69">
        <f t="shared" si="62"/>
        <v>198.52941176470605</v>
      </c>
      <c r="BA72" s="70">
        <f t="shared" si="28"/>
        <v>-195.75630252100771</v>
      </c>
      <c r="BB72" s="51">
        <f t="shared" si="63"/>
        <v>463.23529411764741</v>
      </c>
      <c r="BC72" s="55">
        <f t="shared" si="30"/>
        <v>4.8224971130629561E-2</v>
      </c>
      <c r="BD72" s="55">
        <f t="shared" si="31"/>
        <v>0.50351662404092179</v>
      </c>
      <c r="BF72" s="52">
        <f>IF(((AT72-U72)/U72)&gt;=BF$4,AE72,"")</f>
        <v>13.599999999999953</v>
      </c>
      <c r="BG72" s="52" t="str">
        <f t="shared" si="32"/>
        <v/>
      </c>
      <c r="BH72" s="52">
        <f>IF(BC72&lt;=BH$4,AE72,"")</f>
        <v>13.599999999999953</v>
      </c>
      <c r="BI72" s="52" t="str">
        <f>IF(BD72&gt;=BI$4,AE72,"")</f>
        <v/>
      </c>
    </row>
    <row r="73" spans="20:61">
      <c r="T73" s="78">
        <f t="shared" si="34"/>
        <v>7</v>
      </c>
      <c r="U73" s="79">
        <f t="shared" si="35"/>
        <v>50</v>
      </c>
      <c r="V73" s="79">
        <f t="shared" si="36"/>
        <v>2</v>
      </c>
      <c r="W73" s="80">
        <f>ROUND((1/V73)*T73,0)+1</f>
        <v>5</v>
      </c>
      <c r="X73" s="78">
        <f t="shared" si="37"/>
        <v>2</v>
      </c>
      <c r="Y73" s="80">
        <f t="shared" si="38"/>
        <v>7</v>
      </c>
      <c r="Z73" s="81">
        <f t="shared" si="39"/>
        <v>0.7142857142857143</v>
      </c>
      <c r="AA73" s="81">
        <f t="shared" si="40"/>
        <v>0.5</v>
      </c>
      <c r="AB73" s="79">
        <f t="shared" si="41"/>
        <v>10000</v>
      </c>
      <c r="AC73" s="79">
        <f t="shared" si="42"/>
        <v>9605.7142857142862</v>
      </c>
      <c r="AD73" s="79">
        <f t="shared" ref="AD73:AD136" si="64">AB73-AC73</f>
        <v>394.28571428571377</v>
      </c>
      <c r="AE73" s="84">
        <f t="shared" si="43"/>
        <v>13.499999999999954</v>
      </c>
      <c r="AF73" s="79">
        <f t="shared" si="44"/>
        <v>0.70000000000000007</v>
      </c>
      <c r="AG73" s="79">
        <f t="shared" si="45"/>
        <v>1.4000000000000001</v>
      </c>
      <c r="AH73" s="82">
        <f t="shared" si="46"/>
        <v>200</v>
      </c>
      <c r="AI73" s="62">
        <f t="shared" si="47"/>
        <v>50</v>
      </c>
      <c r="AJ73" s="62">
        <f t="shared" si="48"/>
        <v>70</v>
      </c>
      <c r="AK73" s="62">
        <f t="shared" si="49"/>
        <v>10070</v>
      </c>
      <c r="AL73" s="62">
        <f t="shared" si="50"/>
        <v>185</v>
      </c>
      <c r="AM73" s="62">
        <f t="shared" si="51"/>
        <v>3.7</v>
      </c>
      <c r="AN73" s="62">
        <f t="shared" si="52"/>
        <v>-37</v>
      </c>
      <c r="AO73" s="62">
        <f t="shared" si="53"/>
        <v>-37</v>
      </c>
      <c r="AP73" s="62">
        <f t="shared" si="54"/>
        <v>37</v>
      </c>
      <c r="AQ73" s="65" t="str">
        <f t="shared" ref="AQ73:AQ136" si="65">IF(AC73+AZ73&gt;AK73,"VINTO","")</f>
        <v/>
      </c>
      <c r="AR73" s="66">
        <f t="shared" si="55"/>
        <v>35</v>
      </c>
      <c r="AS73" s="67">
        <f t="shared" ref="AS73:AS136" si="66">IF(AM73=0,1,(1+(AM73+AF73)/(AE73*(V73-1))))</f>
        <v>1.3259259259259271</v>
      </c>
      <c r="AT73" s="67">
        <f t="shared" si="56"/>
        <v>66.296296296296347</v>
      </c>
      <c r="AU73" s="67">
        <f t="shared" si="57"/>
        <v>132.59259259259269</v>
      </c>
      <c r="AV73" s="67">
        <f t="shared" si="58"/>
        <v>-66.296296296296347</v>
      </c>
      <c r="AW73" s="76">
        <f t="shared" si="59"/>
        <v>0.1</v>
      </c>
      <c r="AX73" s="67">
        <f t="shared" si="60"/>
        <v>331.48148148148175</v>
      </c>
      <c r="AY73" s="67">
        <f t="shared" si="61"/>
        <v>-132.59259259259269</v>
      </c>
      <c r="AZ73" s="69">
        <f t="shared" si="62"/>
        <v>198.88888888888906</v>
      </c>
      <c r="BA73" s="70">
        <f t="shared" ref="BA73:BA136" si="67">AC73-AB73+AZ73</f>
        <v>-195.39682539682471</v>
      </c>
      <c r="BB73" s="51">
        <f t="shared" si="63"/>
        <v>464.07407407407442</v>
      </c>
      <c r="BC73" s="55">
        <f t="shared" ref="BC73:BC136" si="68">BB73/AC73</f>
        <v>4.8312292066010121E-2</v>
      </c>
      <c r="BD73" s="55">
        <f t="shared" ref="BD73:BD136" si="69">IFERROR(AZ73/AD73,0)</f>
        <v>0.50442834138486425</v>
      </c>
      <c r="BF73" s="52">
        <f>IF(((AT73-U73)/U73)&gt;=BF$4,AE73,"")</f>
        <v>13.499999999999954</v>
      </c>
      <c r="BG73" s="52" t="str">
        <f t="shared" ref="BG73:BG136" si="70">IF(AQ73="","",AE73)</f>
        <v/>
      </c>
      <c r="BH73" s="52">
        <f>IF(BC73&lt;=BH$4,AE73,"")</f>
        <v>13.499999999999954</v>
      </c>
      <c r="BI73" s="52" t="str">
        <f>IF(BD73&gt;=BI$4,AE73,"")</f>
        <v/>
      </c>
    </row>
    <row r="74" spans="20:61">
      <c r="T74" s="78">
        <f t="shared" ref="T74:T137" si="71">T73</f>
        <v>7</v>
      </c>
      <c r="U74" s="79">
        <f t="shared" ref="U74:U137" si="72">U73</f>
        <v>50</v>
      </c>
      <c r="V74" s="79">
        <f t="shared" ref="V74:V137" si="73">V73</f>
        <v>2</v>
      </c>
      <c r="W74" s="80">
        <f>ROUND((1/V74)*T74,0)+1</f>
        <v>5</v>
      </c>
      <c r="X74" s="78">
        <f t="shared" ref="X74:X137" si="74">X73</f>
        <v>2</v>
      </c>
      <c r="Y74" s="80">
        <f t="shared" ref="Y74:Y137" si="75">Y73</f>
        <v>7</v>
      </c>
      <c r="Z74" s="81">
        <f t="shared" ref="Z74:Z137" si="76">Z73</f>
        <v>0.7142857142857143</v>
      </c>
      <c r="AA74" s="81">
        <f t="shared" ref="AA74:AA137" si="77">AA73</f>
        <v>0.5</v>
      </c>
      <c r="AB74" s="79">
        <f t="shared" ref="AB74:AB137" si="78">AB73</f>
        <v>10000</v>
      </c>
      <c r="AC74" s="79">
        <f t="shared" ref="AC74:AC137" si="79">AC73</f>
        <v>9605.7142857142862</v>
      </c>
      <c r="AD74" s="79">
        <f t="shared" si="64"/>
        <v>394.28571428571377</v>
      </c>
      <c r="AE74" s="84">
        <f t="shared" ref="AE74:AE137" si="80">AE73-0.1</f>
        <v>13.399999999999954</v>
      </c>
      <c r="AF74" s="79">
        <f t="shared" ref="AF74:AF137" si="81">AF73</f>
        <v>0.70000000000000007</v>
      </c>
      <c r="AG74" s="79">
        <f t="shared" ref="AG74:AG137" si="82">AG73</f>
        <v>1.4000000000000001</v>
      </c>
      <c r="AH74" s="82">
        <f t="shared" ref="AH74:AH137" si="83">AH73</f>
        <v>200</v>
      </c>
      <c r="AI74" s="62">
        <f t="shared" ref="AI74:AI137" si="84">AI73</f>
        <v>50</v>
      </c>
      <c r="AJ74" s="62">
        <f t="shared" ref="AJ74:AJ137" si="85">AJ73</f>
        <v>70</v>
      </c>
      <c r="AK74" s="62">
        <f t="shared" ref="AK74:AK137" si="86">AK73</f>
        <v>10070</v>
      </c>
      <c r="AL74" s="62">
        <f t="shared" ref="AL74:AL137" si="87">AL73</f>
        <v>185</v>
      </c>
      <c r="AM74" s="62">
        <f t="shared" ref="AM74:AM137" si="88">AM73</f>
        <v>3.7</v>
      </c>
      <c r="AN74" s="62">
        <f t="shared" ref="AN74:AN137" si="89">AN73</f>
        <v>-37</v>
      </c>
      <c r="AO74" s="62">
        <f t="shared" ref="AO74:AO137" si="90">AO73</f>
        <v>-37</v>
      </c>
      <c r="AP74" s="62">
        <f t="shared" ref="AP74:AP137" si="91">AP73</f>
        <v>37</v>
      </c>
      <c r="AQ74" s="65" t="str">
        <f t="shared" si="65"/>
        <v/>
      </c>
      <c r="AR74" s="66">
        <f t="shared" ref="AR74:AR137" si="92">AF74*AI74</f>
        <v>35</v>
      </c>
      <c r="AS74" s="67">
        <f t="shared" si="66"/>
        <v>1.3283582089552251</v>
      </c>
      <c r="AT74" s="67">
        <f t="shared" ref="AT74:AT137" si="93">IF(AS74&lt;=0,AI74,AS74*AI74)</f>
        <v>66.417910447761258</v>
      </c>
      <c r="AU74" s="67">
        <f t="shared" ref="AU74:AU137" si="94">(V74*AT74)</f>
        <v>132.83582089552252</v>
      </c>
      <c r="AV74" s="67">
        <f t="shared" ref="AV74:AV137" si="95">-AT74</f>
        <v>-66.417910447761258</v>
      </c>
      <c r="AW74" s="76">
        <f t="shared" ref="AW74:AW137" si="96">IFERROR(AF74/Y74,0)</f>
        <v>0.1</v>
      </c>
      <c r="AX74" s="67">
        <f t="shared" ref="AX74:AX137" si="97">(AU74+AV74)*W74</f>
        <v>332.08955223880628</v>
      </c>
      <c r="AY74" s="67">
        <f t="shared" ref="AY74:AY137" si="98">AV74*X74</f>
        <v>-132.83582089552252</v>
      </c>
      <c r="AZ74" s="69">
        <f t="shared" ref="AZ74:AZ137" si="99">SUM(AX74:AY74)</f>
        <v>199.25373134328376</v>
      </c>
      <c r="BA74" s="70">
        <f t="shared" si="67"/>
        <v>-195.03198294243001</v>
      </c>
      <c r="BB74" s="51">
        <f t="shared" ref="BB74:BB137" si="100">AT74*Y74</f>
        <v>464.92537313432882</v>
      </c>
      <c r="BC74" s="55">
        <f t="shared" si="68"/>
        <v>4.8400916298933692E-2</v>
      </c>
      <c r="BD74" s="55">
        <f t="shared" si="69"/>
        <v>0.50535366645035806</v>
      </c>
      <c r="BF74" s="52">
        <f>IF(((AT74-U74)/U74)&gt;=BF$4,AE74,"")</f>
        <v>13.399999999999954</v>
      </c>
      <c r="BG74" s="52" t="str">
        <f t="shared" si="70"/>
        <v/>
      </c>
      <c r="BH74" s="52">
        <f>IF(BC74&lt;=BH$4,AE74,"")</f>
        <v>13.399999999999954</v>
      </c>
      <c r="BI74" s="52" t="str">
        <f>IF(BD74&gt;=BI$4,AE74,"")</f>
        <v/>
      </c>
    </row>
    <row r="75" spans="20:61">
      <c r="T75" s="78">
        <f t="shared" si="71"/>
        <v>7</v>
      </c>
      <c r="U75" s="79">
        <f t="shared" si="72"/>
        <v>50</v>
      </c>
      <c r="V75" s="79">
        <f t="shared" si="73"/>
        <v>2</v>
      </c>
      <c r="W75" s="80">
        <f>ROUND((1/V75)*T75,0)+1</f>
        <v>5</v>
      </c>
      <c r="X75" s="78">
        <f t="shared" si="74"/>
        <v>2</v>
      </c>
      <c r="Y75" s="80">
        <f t="shared" si="75"/>
        <v>7</v>
      </c>
      <c r="Z75" s="81">
        <f t="shared" si="76"/>
        <v>0.7142857142857143</v>
      </c>
      <c r="AA75" s="81">
        <f t="shared" si="77"/>
        <v>0.5</v>
      </c>
      <c r="AB75" s="79">
        <f t="shared" si="78"/>
        <v>10000</v>
      </c>
      <c r="AC75" s="79">
        <f t="shared" si="79"/>
        <v>9605.7142857142862</v>
      </c>
      <c r="AD75" s="79">
        <f t="shared" si="64"/>
        <v>394.28571428571377</v>
      </c>
      <c r="AE75" s="84">
        <f t="shared" si="80"/>
        <v>13.299999999999955</v>
      </c>
      <c r="AF75" s="79">
        <f t="shared" si="81"/>
        <v>0.70000000000000007</v>
      </c>
      <c r="AG75" s="79">
        <f t="shared" si="82"/>
        <v>1.4000000000000001</v>
      </c>
      <c r="AH75" s="82">
        <f t="shared" si="83"/>
        <v>200</v>
      </c>
      <c r="AI75" s="62">
        <f t="shared" si="84"/>
        <v>50</v>
      </c>
      <c r="AJ75" s="62">
        <f t="shared" si="85"/>
        <v>70</v>
      </c>
      <c r="AK75" s="62">
        <f t="shared" si="86"/>
        <v>10070</v>
      </c>
      <c r="AL75" s="62">
        <f t="shared" si="87"/>
        <v>185</v>
      </c>
      <c r="AM75" s="62">
        <f t="shared" si="88"/>
        <v>3.7</v>
      </c>
      <c r="AN75" s="62">
        <f t="shared" si="89"/>
        <v>-37</v>
      </c>
      <c r="AO75" s="62">
        <f t="shared" si="90"/>
        <v>-37</v>
      </c>
      <c r="AP75" s="62">
        <f t="shared" si="91"/>
        <v>37</v>
      </c>
      <c r="AQ75" s="65" t="str">
        <f t="shared" si="65"/>
        <v/>
      </c>
      <c r="AR75" s="66">
        <f t="shared" si="92"/>
        <v>35</v>
      </c>
      <c r="AS75" s="67">
        <f t="shared" si="66"/>
        <v>1.330827067669174</v>
      </c>
      <c r="AT75" s="67">
        <f t="shared" si="93"/>
        <v>66.541353383458699</v>
      </c>
      <c r="AU75" s="67">
        <f t="shared" si="94"/>
        <v>133.0827067669174</v>
      </c>
      <c r="AV75" s="67">
        <f t="shared" si="95"/>
        <v>-66.541353383458699</v>
      </c>
      <c r="AW75" s="76">
        <f t="shared" si="96"/>
        <v>0.1</v>
      </c>
      <c r="AX75" s="67">
        <f t="shared" si="97"/>
        <v>332.70676691729352</v>
      </c>
      <c r="AY75" s="67">
        <f t="shared" si="98"/>
        <v>-133.0827067669174</v>
      </c>
      <c r="AZ75" s="69">
        <f t="shared" si="99"/>
        <v>199.62406015037612</v>
      </c>
      <c r="BA75" s="70">
        <f t="shared" si="67"/>
        <v>-194.66165413533764</v>
      </c>
      <c r="BB75" s="51">
        <f t="shared" si="100"/>
        <v>465.78947368421086</v>
      </c>
      <c r="BC75" s="55">
        <f t="shared" si="68"/>
        <v>4.8490873227089171E-2</v>
      </c>
      <c r="BD75" s="55">
        <f t="shared" si="69"/>
        <v>0.50629290617849088</v>
      </c>
      <c r="BF75" s="52">
        <f>IF(((AT75-U75)/U75)&gt;=BF$4,AE75,"")</f>
        <v>13.299999999999955</v>
      </c>
      <c r="BG75" s="52" t="str">
        <f t="shared" si="70"/>
        <v/>
      </c>
      <c r="BH75" s="52">
        <f>IF(BC75&lt;=BH$4,AE75,"")</f>
        <v>13.299999999999955</v>
      </c>
      <c r="BI75" s="52" t="str">
        <f>IF(BD75&gt;=BI$4,AE75,"")</f>
        <v/>
      </c>
    </row>
    <row r="76" spans="20:61">
      <c r="T76" s="78">
        <f t="shared" si="71"/>
        <v>7</v>
      </c>
      <c r="U76" s="79">
        <f t="shared" si="72"/>
        <v>50</v>
      </c>
      <c r="V76" s="79">
        <f t="shared" si="73"/>
        <v>2</v>
      </c>
      <c r="W76" s="80">
        <f>ROUND((1/V76)*T76,0)+1</f>
        <v>5</v>
      </c>
      <c r="X76" s="78">
        <f t="shared" si="74"/>
        <v>2</v>
      </c>
      <c r="Y76" s="80">
        <f t="shared" si="75"/>
        <v>7</v>
      </c>
      <c r="Z76" s="81">
        <f t="shared" si="76"/>
        <v>0.7142857142857143</v>
      </c>
      <c r="AA76" s="81">
        <f t="shared" si="77"/>
        <v>0.5</v>
      </c>
      <c r="AB76" s="79">
        <f t="shared" si="78"/>
        <v>10000</v>
      </c>
      <c r="AC76" s="79">
        <f t="shared" si="79"/>
        <v>9605.7142857142862</v>
      </c>
      <c r="AD76" s="79">
        <f t="shared" si="64"/>
        <v>394.28571428571377</v>
      </c>
      <c r="AE76" s="84">
        <f t="shared" si="80"/>
        <v>13.199999999999955</v>
      </c>
      <c r="AF76" s="79">
        <f t="shared" si="81"/>
        <v>0.70000000000000007</v>
      </c>
      <c r="AG76" s="79">
        <f t="shared" si="82"/>
        <v>1.4000000000000001</v>
      </c>
      <c r="AH76" s="82">
        <f t="shared" si="83"/>
        <v>200</v>
      </c>
      <c r="AI76" s="62">
        <f t="shared" si="84"/>
        <v>50</v>
      </c>
      <c r="AJ76" s="62">
        <f t="shared" si="85"/>
        <v>70</v>
      </c>
      <c r="AK76" s="62">
        <f t="shared" si="86"/>
        <v>10070</v>
      </c>
      <c r="AL76" s="62">
        <f t="shared" si="87"/>
        <v>185</v>
      </c>
      <c r="AM76" s="62">
        <f t="shared" si="88"/>
        <v>3.7</v>
      </c>
      <c r="AN76" s="62">
        <f t="shared" si="89"/>
        <v>-37</v>
      </c>
      <c r="AO76" s="62">
        <f t="shared" si="90"/>
        <v>-37</v>
      </c>
      <c r="AP76" s="62">
        <f t="shared" si="91"/>
        <v>37</v>
      </c>
      <c r="AQ76" s="65" t="str">
        <f t="shared" si="65"/>
        <v/>
      </c>
      <c r="AR76" s="66">
        <f t="shared" si="92"/>
        <v>35</v>
      </c>
      <c r="AS76" s="67">
        <f t="shared" si="66"/>
        <v>1.3333333333333344</v>
      </c>
      <c r="AT76" s="67">
        <f t="shared" si="93"/>
        <v>66.666666666666714</v>
      </c>
      <c r="AU76" s="67">
        <f t="shared" si="94"/>
        <v>133.33333333333343</v>
      </c>
      <c r="AV76" s="67">
        <f t="shared" si="95"/>
        <v>-66.666666666666714</v>
      </c>
      <c r="AW76" s="76">
        <f t="shared" si="96"/>
        <v>0.1</v>
      </c>
      <c r="AX76" s="67">
        <f t="shared" si="97"/>
        <v>333.3333333333336</v>
      </c>
      <c r="AY76" s="67">
        <f t="shared" si="98"/>
        <v>-133.33333333333343</v>
      </c>
      <c r="AZ76" s="69">
        <f t="shared" si="99"/>
        <v>200.00000000000017</v>
      </c>
      <c r="BA76" s="70">
        <f t="shared" si="67"/>
        <v>-194.2857142857136</v>
      </c>
      <c r="BB76" s="51">
        <f t="shared" si="100"/>
        <v>466.66666666666697</v>
      </c>
      <c r="BC76" s="55">
        <f t="shared" si="68"/>
        <v>4.8582193139004588E-2</v>
      </c>
      <c r="BD76" s="55">
        <f t="shared" si="69"/>
        <v>0.50724637681159535</v>
      </c>
      <c r="BF76" s="52">
        <f>IF(((AT76-U76)/U76)&gt;=BF$4,AE76,"")</f>
        <v>13.199999999999955</v>
      </c>
      <c r="BG76" s="52" t="str">
        <f t="shared" si="70"/>
        <v/>
      </c>
      <c r="BH76" s="52">
        <f>IF(BC76&lt;=BH$4,AE76,"")</f>
        <v>13.199999999999955</v>
      </c>
      <c r="BI76" s="52" t="str">
        <f>IF(BD76&gt;=BI$4,AE76,"")</f>
        <v/>
      </c>
    </row>
    <row r="77" spans="20:61">
      <c r="T77" s="78">
        <f t="shared" si="71"/>
        <v>7</v>
      </c>
      <c r="U77" s="79">
        <f t="shared" si="72"/>
        <v>50</v>
      </c>
      <c r="V77" s="79">
        <f t="shared" si="73"/>
        <v>2</v>
      </c>
      <c r="W77" s="80">
        <f>ROUND((1/V77)*T77,0)+1</f>
        <v>5</v>
      </c>
      <c r="X77" s="78">
        <f t="shared" si="74"/>
        <v>2</v>
      </c>
      <c r="Y77" s="80">
        <f t="shared" si="75"/>
        <v>7</v>
      </c>
      <c r="Z77" s="81">
        <f t="shared" si="76"/>
        <v>0.7142857142857143</v>
      </c>
      <c r="AA77" s="81">
        <f t="shared" si="77"/>
        <v>0.5</v>
      </c>
      <c r="AB77" s="79">
        <f t="shared" si="78"/>
        <v>10000</v>
      </c>
      <c r="AC77" s="79">
        <f t="shared" si="79"/>
        <v>9605.7142857142862</v>
      </c>
      <c r="AD77" s="79">
        <f t="shared" si="64"/>
        <v>394.28571428571377</v>
      </c>
      <c r="AE77" s="84">
        <f t="shared" si="80"/>
        <v>13.099999999999955</v>
      </c>
      <c r="AF77" s="79">
        <f t="shared" si="81"/>
        <v>0.70000000000000007</v>
      </c>
      <c r="AG77" s="79">
        <f t="shared" si="82"/>
        <v>1.4000000000000001</v>
      </c>
      <c r="AH77" s="82">
        <f t="shared" si="83"/>
        <v>200</v>
      </c>
      <c r="AI77" s="62">
        <f t="shared" si="84"/>
        <v>50</v>
      </c>
      <c r="AJ77" s="62">
        <f t="shared" si="85"/>
        <v>70</v>
      </c>
      <c r="AK77" s="62">
        <f t="shared" si="86"/>
        <v>10070</v>
      </c>
      <c r="AL77" s="62">
        <f t="shared" si="87"/>
        <v>185</v>
      </c>
      <c r="AM77" s="62">
        <f t="shared" si="88"/>
        <v>3.7</v>
      </c>
      <c r="AN77" s="62">
        <f t="shared" si="89"/>
        <v>-37</v>
      </c>
      <c r="AO77" s="62">
        <f t="shared" si="90"/>
        <v>-37</v>
      </c>
      <c r="AP77" s="62">
        <f t="shared" si="91"/>
        <v>37</v>
      </c>
      <c r="AQ77" s="65" t="str">
        <f t="shared" si="65"/>
        <v/>
      </c>
      <c r="AR77" s="66">
        <f t="shared" si="92"/>
        <v>35</v>
      </c>
      <c r="AS77" s="67">
        <f t="shared" si="66"/>
        <v>1.3358778625954211</v>
      </c>
      <c r="AT77" s="67">
        <f t="shared" si="93"/>
        <v>66.79389312977105</v>
      </c>
      <c r="AU77" s="67">
        <f t="shared" si="94"/>
        <v>133.5877862595421</v>
      </c>
      <c r="AV77" s="67">
        <f t="shared" si="95"/>
        <v>-66.79389312977105</v>
      </c>
      <c r="AW77" s="76">
        <f t="shared" si="96"/>
        <v>0.1</v>
      </c>
      <c r="AX77" s="67">
        <f t="shared" si="97"/>
        <v>333.96946564885525</v>
      </c>
      <c r="AY77" s="67">
        <f t="shared" si="98"/>
        <v>-133.5877862595421</v>
      </c>
      <c r="AZ77" s="69">
        <f t="shared" si="99"/>
        <v>200.38167938931315</v>
      </c>
      <c r="BA77" s="70">
        <f t="shared" si="67"/>
        <v>-193.90403489640062</v>
      </c>
      <c r="BB77" s="51">
        <f t="shared" si="100"/>
        <v>467.55725190839735</v>
      </c>
      <c r="BC77" s="55">
        <f t="shared" si="68"/>
        <v>4.8674907248048502E-2</v>
      </c>
      <c r="BD77" s="55">
        <f t="shared" si="69"/>
        <v>0.5082144042482587</v>
      </c>
      <c r="BF77" s="52">
        <f>IF(((AT77-U77)/U77)&gt;=BF$4,AE77,"")</f>
        <v>13.099999999999955</v>
      </c>
      <c r="BG77" s="52" t="str">
        <f t="shared" si="70"/>
        <v/>
      </c>
      <c r="BH77" s="52">
        <f>IF(BC77&lt;=BH$4,AE77,"")</f>
        <v>13.099999999999955</v>
      </c>
      <c r="BI77" s="52" t="str">
        <f>IF(BD77&gt;=BI$4,AE77,"")</f>
        <v/>
      </c>
    </row>
    <row r="78" spans="20:61">
      <c r="T78" s="78">
        <f t="shared" si="71"/>
        <v>7</v>
      </c>
      <c r="U78" s="79">
        <f t="shared" si="72"/>
        <v>50</v>
      </c>
      <c r="V78" s="79">
        <f t="shared" si="73"/>
        <v>2</v>
      </c>
      <c r="W78" s="80">
        <f>ROUND((1/V78)*T78,0)+1</f>
        <v>5</v>
      </c>
      <c r="X78" s="78">
        <f t="shared" si="74"/>
        <v>2</v>
      </c>
      <c r="Y78" s="80">
        <f t="shared" si="75"/>
        <v>7</v>
      </c>
      <c r="Z78" s="81">
        <f t="shared" si="76"/>
        <v>0.7142857142857143</v>
      </c>
      <c r="AA78" s="81">
        <f t="shared" si="77"/>
        <v>0.5</v>
      </c>
      <c r="AB78" s="79">
        <f t="shared" si="78"/>
        <v>10000</v>
      </c>
      <c r="AC78" s="79">
        <f t="shared" si="79"/>
        <v>9605.7142857142862</v>
      </c>
      <c r="AD78" s="79">
        <f t="shared" si="64"/>
        <v>394.28571428571377</v>
      </c>
      <c r="AE78" s="84">
        <f t="shared" si="80"/>
        <v>12.999999999999956</v>
      </c>
      <c r="AF78" s="79">
        <f t="shared" si="81"/>
        <v>0.70000000000000007</v>
      </c>
      <c r="AG78" s="79">
        <f t="shared" si="82"/>
        <v>1.4000000000000001</v>
      </c>
      <c r="AH78" s="82">
        <f t="shared" si="83"/>
        <v>200</v>
      </c>
      <c r="AI78" s="62">
        <f t="shared" si="84"/>
        <v>50</v>
      </c>
      <c r="AJ78" s="62">
        <f t="shared" si="85"/>
        <v>70</v>
      </c>
      <c r="AK78" s="62">
        <f t="shared" si="86"/>
        <v>10070</v>
      </c>
      <c r="AL78" s="62">
        <f t="shared" si="87"/>
        <v>185</v>
      </c>
      <c r="AM78" s="62">
        <f t="shared" si="88"/>
        <v>3.7</v>
      </c>
      <c r="AN78" s="62">
        <f t="shared" si="89"/>
        <v>-37</v>
      </c>
      <c r="AO78" s="62">
        <f t="shared" si="90"/>
        <v>-37</v>
      </c>
      <c r="AP78" s="62">
        <f t="shared" si="91"/>
        <v>37</v>
      </c>
      <c r="AQ78" s="65" t="str">
        <f t="shared" si="65"/>
        <v/>
      </c>
      <c r="AR78" s="66">
        <f t="shared" si="92"/>
        <v>35</v>
      </c>
      <c r="AS78" s="67">
        <f t="shared" si="66"/>
        <v>1.3384615384615397</v>
      </c>
      <c r="AT78" s="67">
        <f t="shared" si="93"/>
        <v>66.923076923076991</v>
      </c>
      <c r="AU78" s="67">
        <f t="shared" si="94"/>
        <v>133.84615384615398</v>
      </c>
      <c r="AV78" s="67">
        <f t="shared" si="95"/>
        <v>-66.923076923076991</v>
      </c>
      <c r="AW78" s="76">
        <f t="shared" si="96"/>
        <v>0.1</v>
      </c>
      <c r="AX78" s="67">
        <f t="shared" si="97"/>
        <v>334.61538461538498</v>
      </c>
      <c r="AY78" s="67">
        <f t="shared" si="98"/>
        <v>-133.84615384615398</v>
      </c>
      <c r="AZ78" s="69">
        <f t="shared" si="99"/>
        <v>200.769230769231</v>
      </c>
      <c r="BA78" s="70">
        <f t="shared" si="67"/>
        <v>-193.51648351648277</v>
      </c>
      <c r="BB78" s="51">
        <f t="shared" si="100"/>
        <v>468.46153846153891</v>
      </c>
      <c r="BC78" s="55">
        <f t="shared" si="68"/>
        <v>4.8769047728000774E-2</v>
      </c>
      <c r="BD78" s="55">
        <f t="shared" si="69"/>
        <v>0.50919732441471699</v>
      </c>
      <c r="BF78" s="52">
        <f>IF(((AT78-U78)/U78)&gt;=BF$4,AE78,"")</f>
        <v>12.999999999999956</v>
      </c>
      <c r="BG78" s="52" t="str">
        <f t="shared" si="70"/>
        <v/>
      </c>
      <c r="BH78" s="52">
        <f>IF(BC78&lt;=BH$4,AE78,"")</f>
        <v>12.999999999999956</v>
      </c>
      <c r="BI78" s="52" t="str">
        <f>IF(BD78&gt;=BI$4,AE78,"")</f>
        <v/>
      </c>
    </row>
    <row r="79" spans="20:61">
      <c r="T79" s="78">
        <f t="shared" si="71"/>
        <v>7</v>
      </c>
      <c r="U79" s="79">
        <f t="shared" si="72"/>
        <v>50</v>
      </c>
      <c r="V79" s="79">
        <f t="shared" si="73"/>
        <v>2</v>
      </c>
      <c r="W79" s="80">
        <f>ROUND((1/V79)*T79,0)+1</f>
        <v>5</v>
      </c>
      <c r="X79" s="78">
        <f t="shared" si="74"/>
        <v>2</v>
      </c>
      <c r="Y79" s="80">
        <f t="shared" si="75"/>
        <v>7</v>
      </c>
      <c r="Z79" s="81">
        <f t="shared" si="76"/>
        <v>0.7142857142857143</v>
      </c>
      <c r="AA79" s="81">
        <f t="shared" si="77"/>
        <v>0.5</v>
      </c>
      <c r="AB79" s="79">
        <f t="shared" si="78"/>
        <v>10000</v>
      </c>
      <c r="AC79" s="79">
        <f t="shared" si="79"/>
        <v>9605.7142857142862</v>
      </c>
      <c r="AD79" s="79">
        <f t="shared" si="64"/>
        <v>394.28571428571377</v>
      </c>
      <c r="AE79" s="84">
        <f t="shared" si="80"/>
        <v>12.899999999999956</v>
      </c>
      <c r="AF79" s="79">
        <f t="shared" si="81"/>
        <v>0.70000000000000007</v>
      </c>
      <c r="AG79" s="79">
        <f t="shared" si="82"/>
        <v>1.4000000000000001</v>
      </c>
      <c r="AH79" s="82">
        <f t="shared" si="83"/>
        <v>200</v>
      </c>
      <c r="AI79" s="62">
        <f t="shared" si="84"/>
        <v>50</v>
      </c>
      <c r="AJ79" s="62">
        <f t="shared" si="85"/>
        <v>70</v>
      </c>
      <c r="AK79" s="62">
        <f t="shared" si="86"/>
        <v>10070</v>
      </c>
      <c r="AL79" s="62">
        <f t="shared" si="87"/>
        <v>185</v>
      </c>
      <c r="AM79" s="62">
        <f t="shared" si="88"/>
        <v>3.7</v>
      </c>
      <c r="AN79" s="62">
        <f t="shared" si="89"/>
        <v>-37</v>
      </c>
      <c r="AO79" s="62">
        <f t="shared" si="90"/>
        <v>-37</v>
      </c>
      <c r="AP79" s="62">
        <f t="shared" si="91"/>
        <v>37</v>
      </c>
      <c r="AQ79" s="65" t="str">
        <f t="shared" si="65"/>
        <v/>
      </c>
      <c r="AR79" s="66">
        <f t="shared" si="92"/>
        <v>35</v>
      </c>
      <c r="AS79" s="67">
        <f t="shared" si="66"/>
        <v>1.3410852713178307</v>
      </c>
      <c r="AT79" s="67">
        <f t="shared" si="93"/>
        <v>67.054263565891532</v>
      </c>
      <c r="AU79" s="67">
        <f t="shared" si="94"/>
        <v>134.10852713178306</v>
      </c>
      <c r="AV79" s="67">
        <f t="shared" si="95"/>
        <v>-67.054263565891532</v>
      </c>
      <c r="AW79" s="76">
        <f t="shared" si="96"/>
        <v>0.1</v>
      </c>
      <c r="AX79" s="67">
        <f t="shared" si="97"/>
        <v>335.27131782945764</v>
      </c>
      <c r="AY79" s="67">
        <f t="shared" si="98"/>
        <v>-134.10852713178306</v>
      </c>
      <c r="AZ79" s="69">
        <f t="shared" si="99"/>
        <v>201.16279069767458</v>
      </c>
      <c r="BA79" s="70">
        <f t="shared" si="67"/>
        <v>-193.12292358803919</v>
      </c>
      <c r="BB79" s="51">
        <f t="shared" si="100"/>
        <v>469.37984496124074</v>
      </c>
      <c r="BC79" s="55">
        <f t="shared" si="68"/>
        <v>4.8864647750277886E-2</v>
      </c>
      <c r="BD79" s="55">
        <f t="shared" si="69"/>
        <v>0.51019548365352319</v>
      </c>
      <c r="BF79" s="52">
        <f>IF(((AT79-U79)/U79)&gt;=BF$4,AE79,"")</f>
        <v>12.899999999999956</v>
      </c>
      <c r="BG79" s="52" t="str">
        <f t="shared" si="70"/>
        <v/>
      </c>
      <c r="BH79" s="52">
        <f>IF(BC79&lt;=BH$4,AE79,"")</f>
        <v>12.899999999999956</v>
      </c>
      <c r="BI79" s="52" t="str">
        <f>IF(BD79&gt;=BI$4,AE79,"")</f>
        <v/>
      </c>
    </row>
    <row r="80" spans="20:61">
      <c r="T80" s="78">
        <f t="shared" si="71"/>
        <v>7</v>
      </c>
      <c r="U80" s="79">
        <f t="shared" si="72"/>
        <v>50</v>
      </c>
      <c r="V80" s="79">
        <f t="shared" si="73"/>
        <v>2</v>
      </c>
      <c r="W80" s="80">
        <f>ROUND((1/V80)*T80,0)+1</f>
        <v>5</v>
      </c>
      <c r="X80" s="78">
        <f t="shared" si="74"/>
        <v>2</v>
      </c>
      <c r="Y80" s="80">
        <f t="shared" si="75"/>
        <v>7</v>
      </c>
      <c r="Z80" s="81">
        <f t="shared" si="76"/>
        <v>0.7142857142857143</v>
      </c>
      <c r="AA80" s="81">
        <f t="shared" si="77"/>
        <v>0.5</v>
      </c>
      <c r="AB80" s="79">
        <f t="shared" si="78"/>
        <v>10000</v>
      </c>
      <c r="AC80" s="79">
        <f t="shared" si="79"/>
        <v>9605.7142857142862</v>
      </c>
      <c r="AD80" s="79">
        <f t="shared" si="64"/>
        <v>394.28571428571377</v>
      </c>
      <c r="AE80" s="84">
        <f t="shared" si="80"/>
        <v>12.799999999999956</v>
      </c>
      <c r="AF80" s="79">
        <f t="shared" si="81"/>
        <v>0.70000000000000007</v>
      </c>
      <c r="AG80" s="79">
        <f t="shared" si="82"/>
        <v>1.4000000000000001</v>
      </c>
      <c r="AH80" s="82">
        <f t="shared" si="83"/>
        <v>200</v>
      </c>
      <c r="AI80" s="62">
        <f t="shared" si="84"/>
        <v>50</v>
      </c>
      <c r="AJ80" s="62">
        <f t="shared" si="85"/>
        <v>70</v>
      </c>
      <c r="AK80" s="62">
        <f t="shared" si="86"/>
        <v>10070</v>
      </c>
      <c r="AL80" s="62">
        <f t="shared" si="87"/>
        <v>185</v>
      </c>
      <c r="AM80" s="62">
        <f t="shared" si="88"/>
        <v>3.7</v>
      </c>
      <c r="AN80" s="62">
        <f t="shared" si="89"/>
        <v>-37</v>
      </c>
      <c r="AO80" s="62">
        <f t="shared" si="90"/>
        <v>-37</v>
      </c>
      <c r="AP80" s="62">
        <f t="shared" si="91"/>
        <v>37</v>
      </c>
      <c r="AQ80" s="65" t="str">
        <f t="shared" si="65"/>
        <v/>
      </c>
      <c r="AR80" s="66">
        <f t="shared" si="92"/>
        <v>35</v>
      </c>
      <c r="AS80" s="67">
        <f t="shared" si="66"/>
        <v>1.3437500000000013</v>
      </c>
      <c r="AT80" s="67">
        <f t="shared" si="93"/>
        <v>67.187500000000071</v>
      </c>
      <c r="AU80" s="67">
        <f t="shared" si="94"/>
        <v>134.37500000000014</v>
      </c>
      <c r="AV80" s="67">
        <f t="shared" si="95"/>
        <v>-67.187500000000071</v>
      </c>
      <c r="AW80" s="76">
        <f t="shared" si="96"/>
        <v>0.1</v>
      </c>
      <c r="AX80" s="67">
        <f t="shared" si="97"/>
        <v>335.93750000000034</v>
      </c>
      <c r="AY80" s="67">
        <f t="shared" si="98"/>
        <v>-134.37500000000014</v>
      </c>
      <c r="AZ80" s="69">
        <f t="shared" si="99"/>
        <v>201.5625000000002</v>
      </c>
      <c r="BA80" s="70">
        <f t="shared" si="67"/>
        <v>-192.72321428571357</v>
      </c>
      <c r="BB80" s="51">
        <f t="shared" si="100"/>
        <v>470.31250000000051</v>
      </c>
      <c r="BC80" s="55">
        <f t="shared" si="68"/>
        <v>4.8961741522903085E-2</v>
      </c>
      <c r="BD80" s="55">
        <f t="shared" si="69"/>
        <v>0.51120923913043592</v>
      </c>
      <c r="BF80" s="52">
        <f>IF(((AT80-U80)/U80)&gt;=BF$4,AE80,"")</f>
        <v>12.799999999999956</v>
      </c>
      <c r="BG80" s="52" t="str">
        <f t="shared" si="70"/>
        <v/>
      </c>
      <c r="BH80" s="52">
        <f>IF(BC80&lt;=BH$4,AE80,"")</f>
        <v>12.799999999999956</v>
      </c>
      <c r="BI80" s="52" t="str">
        <f>IF(BD80&gt;=BI$4,AE80,"")</f>
        <v/>
      </c>
    </row>
    <row r="81" spans="20:61">
      <c r="T81" s="78">
        <f t="shared" si="71"/>
        <v>7</v>
      </c>
      <c r="U81" s="79">
        <f t="shared" si="72"/>
        <v>50</v>
      </c>
      <c r="V81" s="79">
        <f t="shared" si="73"/>
        <v>2</v>
      </c>
      <c r="W81" s="80">
        <f>ROUND((1/V81)*T81,0)+1</f>
        <v>5</v>
      </c>
      <c r="X81" s="78">
        <f t="shared" si="74"/>
        <v>2</v>
      </c>
      <c r="Y81" s="80">
        <f t="shared" si="75"/>
        <v>7</v>
      </c>
      <c r="Z81" s="81">
        <f t="shared" si="76"/>
        <v>0.7142857142857143</v>
      </c>
      <c r="AA81" s="81">
        <f t="shared" si="77"/>
        <v>0.5</v>
      </c>
      <c r="AB81" s="79">
        <f t="shared" si="78"/>
        <v>10000</v>
      </c>
      <c r="AC81" s="79">
        <f t="shared" si="79"/>
        <v>9605.7142857142862</v>
      </c>
      <c r="AD81" s="79">
        <f t="shared" si="64"/>
        <v>394.28571428571377</v>
      </c>
      <c r="AE81" s="84">
        <f t="shared" si="80"/>
        <v>12.699999999999957</v>
      </c>
      <c r="AF81" s="79">
        <f t="shared" si="81"/>
        <v>0.70000000000000007</v>
      </c>
      <c r="AG81" s="79">
        <f t="shared" si="82"/>
        <v>1.4000000000000001</v>
      </c>
      <c r="AH81" s="82">
        <f t="shared" si="83"/>
        <v>200</v>
      </c>
      <c r="AI81" s="62">
        <f t="shared" si="84"/>
        <v>50</v>
      </c>
      <c r="AJ81" s="62">
        <f t="shared" si="85"/>
        <v>70</v>
      </c>
      <c r="AK81" s="62">
        <f t="shared" si="86"/>
        <v>10070</v>
      </c>
      <c r="AL81" s="62">
        <f t="shared" si="87"/>
        <v>185</v>
      </c>
      <c r="AM81" s="62">
        <f t="shared" si="88"/>
        <v>3.7</v>
      </c>
      <c r="AN81" s="62">
        <f t="shared" si="89"/>
        <v>-37</v>
      </c>
      <c r="AO81" s="62">
        <f t="shared" si="90"/>
        <v>-37</v>
      </c>
      <c r="AP81" s="62">
        <f t="shared" si="91"/>
        <v>37</v>
      </c>
      <c r="AQ81" s="65" t="str">
        <f t="shared" si="65"/>
        <v/>
      </c>
      <c r="AR81" s="66">
        <f t="shared" si="92"/>
        <v>35</v>
      </c>
      <c r="AS81" s="67">
        <f t="shared" si="66"/>
        <v>1.346456692913387</v>
      </c>
      <c r="AT81" s="67">
        <f t="shared" si="93"/>
        <v>67.322834645669346</v>
      </c>
      <c r="AU81" s="67">
        <f t="shared" si="94"/>
        <v>134.64566929133869</v>
      </c>
      <c r="AV81" s="67">
        <f t="shared" si="95"/>
        <v>-67.322834645669346</v>
      </c>
      <c r="AW81" s="76">
        <f t="shared" si="96"/>
        <v>0.1</v>
      </c>
      <c r="AX81" s="67">
        <f t="shared" si="97"/>
        <v>336.61417322834671</v>
      </c>
      <c r="AY81" s="67">
        <f t="shared" si="98"/>
        <v>-134.64566929133869</v>
      </c>
      <c r="AZ81" s="69">
        <f t="shared" si="99"/>
        <v>201.96850393700802</v>
      </c>
      <c r="BA81" s="70">
        <f t="shared" si="67"/>
        <v>-192.31721034870574</v>
      </c>
      <c r="BB81" s="51">
        <f t="shared" si="100"/>
        <v>471.25984251968544</v>
      </c>
      <c r="BC81" s="55">
        <f t="shared" si="68"/>
        <v>4.9060364331317635E-2</v>
      </c>
      <c r="BD81" s="55">
        <f t="shared" si="69"/>
        <v>0.51223895926052831</v>
      </c>
      <c r="BF81" s="52">
        <f>IF(((AT81-U81)/U81)&gt;=BF$4,AE81,"")</f>
        <v>12.699999999999957</v>
      </c>
      <c r="BG81" s="52" t="str">
        <f t="shared" si="70"/>
        <v/>
      </c>
      <c r="BH81" s="52">
        <f>IF(BC81&lt;=BH$4,AE81,"")</f>
        <v>12.699999999999957</v>
      </c>
      <c r="BI81" s="52" t="str">
        <f>IF(BD81&gt;=BI$4,AE81,"")</f>
        <v/>
      </c>
    </row>
    <row r="82" spans="20:61">
      <c r="T82" s="78">
        <f t="shared" si="71"/>
        <v>7</v>
      </c>
      <c r="U82" s="79">
        <f t="shared" si="72"/>
        <v>50</v>
      </c>
      <c r="V82" s="79">
        <f t="shared" si="73"/>
        <v>2</v>
      </c>
      <c r="W82" s="80">
        <f>ROUND((1/V82)*T82,0)+1</f>
        <v>5</v>
      </c>
      <c r="X82" s="78">
        <f t="shared" si="74"/>
        <v>2</v>
      </c>
      <c r="Y82" s="80">
        <f t="shared" si="75"/>
        <v>7</v>
      </c>
      <c r="Z82" s="81">
        <f t="shared" si="76"/>
        <v>0.7142857142857143</v>
      </c>
      <c r="AA82" s="81">
        <f t="shared" si="77"/>
        <v>0.5</v>
      </c>
      <c r="AB82" s="79">
        <f t="shared" si="78"/>
        <v>10000</v>
      </c>
      <c r="AC82" s="79">
        <f t="shared" si="79"/>
        <v>9605.7142857142862</v>
      </c>
      <c r="AD82" s="79">
        <f t="shared" si="64"/>
        <v>394.28571428571377</v>
      </c>
      <c r="AE82" s="84">
        <f t="shared" si="80"/>
        <v>12.599999999999957</v>
      </c>
      <c r="AF82" s="79">
        <f t="shared" si="81"/>
        <v>0.70000000000000007</v>
      </c>
      <c r="AG82" s="79">
        <f t="shared" si="82"/>
        <v>1.4000000000000001</v>
      </c>
      <c r="AH82" s="82">
        <f t="shared" si="83"/>
        <v>200</v>
      </c>
      <c r="AI82" s="62">
        <f t="shared" si="84"/>
        <v>50</v>
      </c>
      <c r="AJ82" s="62">
        <f t="shared" si="85"/>
        <v>70</v>
      </c>
      <c r="AK82" s="62">
        <f t="shared" si="86"/>
        <v>10070</v>
      </c>
      <c r="AL82" s="62">
        <f t="shared" si="87"/>
        <v>185</v>
      </c>
      <c r="AM82" s="62">
        <f t="shared" si="88"/>
        <v>3.7</v>
      </c>
      <c r="AN82" s="62">
        <f t="shared" si="89"/>
        <v>-37</v>
      </c>
      <c r="AO82" s="62">
        <f t="shared" si="90"/>
        <v>-37</v>
      </c>
      <c r="AP82" s="62">
        <f t="shared" si="91"/>
        <v>37</v>
      </c>
      <c r="AQ82" s="65" t="str">
        <f t="shared" si="65"/>
        <v/>
      </c>
      <c r="AR82" s="66">
        <f t="shared" si="92"/>
        <v>35</v>
      </c>
      <c r="AS82" s="67">
        <f t="shared" si="66"/>
        <v>1.3492063492063504</v>
      </c>
      <c r="AT82" s="67">
        <f t="shared" si="93"/>
        <v>67.460317460317526</v>
      </c>
      <c r="AU82" s="67">
        <f t="shared" si="94"/>
        <v>134.92063492063505</v>
      </c>
      <c r="AV82" s="67">
        <f t="shared" si="95"/>
        <v>-67.460317460317526</v>
      </c>
      <c r="AW82" s="76">
        <f t="shared" si="96"/>
        <v>0.1</v>
      </c>
      <c r="AX82" s="67">
        <f t="shared" si="97"/>
        <v>337.30158730158763</v>
      </c>
      <c r="AY82" s="67">
        <f t="shared" si="98"/>
        <v>-134.92063492063505</v>
      </c>
      <c r="AZ82" s="69">
        <f t="shared" si="99"/>
        <v>202.38095238095258</v>
      </c>
      <c r="BA82" s="70">
        <f t="shared" si="67"/>
        <v>-191.90476190476119</v>
      </c>
      <c r="BB82" s="51">
        <f t="shared" si="100"/>
        <v>472.22222222222268</v>
      </c>
      <c r="BC82" s="55">
        <f t="shared" si="68"/>
        <v>4.9160552581135615E-2</v>
      </c>
      <c r="BD82" s="55">
        <f t="shared" si="69"/>
        <v>0.51328502415459054</v>
      </c>
      <c r="BF82" s="52">
        <f>IF(((AT82-U82)/U82)&gt;=BF$4,AE82,"")</f>
        <v>12.599999999999957</v>
      </c>
      <c r="BG82" s="52" t="str">
        <f t="shared" si="70"/>
        <v/>
      </c>
      <c r="BH82" s="52">
        <f>IF(BC82&lt;=BH$4,AE82,"")</f>
        <v>12.599999999999957</v>
      </c>
      <c r="BI82" s="52" t="str">
        <f>IF(BD82&gt;=BI$4,AE82,"")</f>
        <v/>
      </c>
    </row>
    <row r="83" spans="20:61">
      <c r="T83" s="78">
        <f t="shared" si="71"/>
        <v>7</v>
      </c>
      <c r="U83" s="79">
        <f t="shared" si="72"/>
        <v>50</v>
      </c>
      <c r="V83" s="79">
        <f t="shared" si="73"/>
        <v>2</v>
      </c>
      <c r="W83" s="80">
        <f>ROUND((1/V83)*T83,0)+1</f>
        <v>5</v>
      </c>
      <c r="X83" s="78">
        <f t="shared" si="74"/>
        <v>2</v>
      </c>
      <c r="Y83" s="80">
        <f t="shared" si="75"/>
        <v>7</v>
      </c>
      <c r="Z83" s="81">
        <f t="shared" si="76"/>
        <v>0.7142857142857143</v>
      </c>
      <c r="AA83" s="81">
        <f t="shared" si="77"/>
        <v>0.5</v>
      </c>
      <c r="AB83" s="79">
        <f t="shared" si="78"/>
        <v>10000</v>
      </c>
      <c r="AC83" s="79">
        <f t="shared" si="79"/>
        <v>9605.7142857142862</v>
      </c>
      <c r="AD83" s="79">
        <f t="shared" si="64"/>
        <v>394.28571428571377</v>
      </c>
      <c r="AE83" s="84">
        <f t="shared" si="80"/>
        <v>12.499999999999957</v>
      </c>
      <c r="AF83" s="79">
        <f t="shared" si="81"/>
        <v>0.70000000000000007</v>
      </c>
      <c r="AG83" s="79">
        <f t="shared" si="82"/>
        <v>1.4000000000000001</v>
      </c>
      <c r="AH83" s="82">
        <f t="shared" si="83"/>
        <v>200</v>
      </c>
      <c r="AI83" s="62">
        <f t="shared" si="84"/>
        <v>50</v>
      </c>
      <c r="AJ83" s="62">
        <f t="shared" si="85"/>
        <v>70</v>
      </c>
      <c r="AK83" s="62">
        <f t="shared" si="86"/>
        <v>10070</v>
      </c>
      <c r="AL83" s="62">
        <f t="shared" si="87"/>
        <v>185</v>
      </c>
      <c r="AM83" s="62">
        <f t="shared" si="88"/>
        <v>3.7</v>
      </c>
      <c r="AN83" s="62">
        <f t="shared" si="89"/>
        <v>-37</v>
      </c>
      <c r="AO83" s="62">
        <f t="shared" si="90"/>
        <v>-37</v>
      </c>
      <c r="AP83" s="62">
        <f t="shared" si="91"/>
        <v>37</v>
      </c>
      <c r="AQ83" s="65" t="str">
        <f t="shared" si="65"/>
        <v/>
      </c>
      <c r="AR83" s="66">
        <f t="shared" si="92"/>
        <v>35</v>
      </c>
      <c r="AS83" s="67">
        <f t="shared" si="66"/>
        <v>1.3520000000000012</v>
      </c>
      <c r="AT83" s="67">
        <f t="shared" si="93"/>
        <v>67.600000000000065</v>
      </c>
      <c r="AU83" s="67">
        <f t="shared" si="94"/>
        <v>135.20000000000013</v>
      </c>
      <c r="AV83" s="67">
        <f t="shared" si="95"/>
        <v>-67.600000000000065</v>
      </c>
      <c r="AW83" s="76">
        <f t="shared" si="96"/>
        <v>0.1</v>
      </c>
      <c r="AX83" s="67">
        <f t="shared" si="97"/>
        <v>338.00000000000034</v>
      </c>
      <c r="AY83" s="67">
        <f t="shared" si="98"/>
        <v>-135.20000000000013</v>
      </c>
      <c r="AZ83" s="69">
        <f t="shared" si="99"/>
        <v>202.80000000000021</v>
      </c>
      <c r="BA83" s="70">
        <f t="shared" si="67"/>
        <v>-191.48571428571356</v>
      </c>
      <c r="BB83" s="51">
        <f t="shared" si="100"/>
        <v>473.20000000000044</v>
      </c>
      <c r="BC83" s="55">
        <f t="shared" si="68"/>
        <v>4.9262343842950668E-2</v>
      </c>
      <c r="BD83" s="55">
        <f t="shared" si="69"/>
        <v>0.51434782608695773</v>
      </c>
      <c r="BF83" s="52">
        <f>IF(((AT83-U83)/U83)&gt;=BF$4,AE83,"")</f>
        <v>12.499999999999957</v>
      </c>
      <c r="BG83" s="52" t="str">
        <f t="shared" si="70"/>
        <v/>
      </c>
      <c r="BH83" s="52">
        <f>IF(BC83&lt;=BH$4,AE83,"")</f>
        <v>12.499999999999957</v>
      </c>
      <c r="BI83" s="52" t="str">
        <f>IF(BD83&gt;=BI$4,AE83,"")</f>
        <v/>
      </c>
    </row>
    <row r="84" spans="20:61">
      <c r="T84" s="78">
        <f t="shared" si="71"/>
        <v>7</v>
      </c>
      <c r="U84" s="79">
        <f t="shared" si="72"/>
        <v>50</v>
      </c>
      <c r="V84" s="79">
        <f t="shared" si="73"/>
        <v>2</v>
      </c>
      <c r="W84" s="80">
        <f>ROUND((1/V84)*T84,0)+1</f>
        <v>5</v>
      </c>
      <c r="X84" s="78">
        <f t="shared" si="74"/>
        <v>2</v>
      </c>
      <c r="Y84" s="80">
        <f t="shared" si="75"/>
        <v>7</v>
      </c>
      <c r="Z84" s="81">
        <f t="shared" si="76"/>
        <v>0.7142857142857143</v>
      </c>
      <c r="AA84" s="81">
        <f t="shared" si="77"/>
        <v>0.5</v>
      </c>
      <c r="AB84" s="79">
        <f t="shared" si="78"/>
        <v>10000</v>
      </c>
      <c r="AC84" s="79">
        <f t="shared" si="79"/>
        <v>9605.7142857142862</v>
      </c>
      <c r="AD84" s="79">
        <f t="shared" si="64"/>
        <v>394.28571428571377</v>
      </c>
      <c r="AE84" s="84">
        <f t="shared" si="80"/>
        <v>12.399999999999958</v>
      </c>
      <c r="AF84" s="79">
        <f t="shared" si="81"/>
        <v>0.70000000000000007</v>
      </c>
      <c r="AG84" s="79">
        <f t="shared" si="82"/>
        <v>1.4000000000000001</v>
      </c>
      <c r="AH84" s="82">
        <f t="shared" si="83"/>
        <v>200</v>
      </c>
      <c r="AI84" s="62">
        <f t="shared" si="84"/>
        <v>50</v>
      </c>
      <c r="AJ84" s="62">
        <f t="shared" si="85"/>
        <v>70</v>
      </c>
      <c r="AK84" s="62">
        <f t="shared" si="86"/>
        <v>10070</v>
      </c>
      <c r="AL84" s="62">
        <f t="shared" si="87"/>
        <v>185</v>
      </c>
      <c r="AM84" s="62">
        <f t="shared" si="88"/>
        <v>3.7</v>
      </c>
      <c r="AN84" s="62">
        <f t="shared" si="89"/>
        <v>-37</v>
      </c>
      <c r="AO84" s="62">
        <f t="shared" si="90"/>
        <v>-37</v>
      </c>
      <c r="AP84" s="62">
        <f t="shared" si="91"/>
        <v>37</v>
      </c>
      <c r="AQ84" s="65" t="str">
        <f t="shared" si="65"/>
        <v/>
      </c>
      <c r="AR84" s="66">
        <f t="shared" si="92"/>
        <v>35</v>
      </c>
      <c r="AS84" s="67">
        <f t="shared" si="66"/>
        <v>1.3548387096774206</v>
      </c>
      <c r="AT84" s="67">
        <f t="shared" si="93"/>
        <v>67.741935483871032</v>
      </c>
      <c r="AU84" s="67">
        <f t="shared" si="94"/>
        <v>135.48387096774206</v>
      </c>
      <c r="AV84" s="67">
        <f t="shared" si="95"/>
        <v>-67.741935483871032</v>
      </c>
      <c r="AW84" s="76">
        <f t="shared" si="96"/>
        <v>0.1</v>
      </c>
      <c r="AX84" s="67">
        <f t="shared" si="97"/>
        <v>338.70967741935516</v>
      </c>
      <c r="AY84" s="67">
        <f t="shared" si="98"/>
        <v>-135.48387096774206</v>
      </c>
      <c r="AZ84" s="69">
        <f t="shared" si="99"/>
        <v>203.2258064516131</v>
      </c>
      <c r="BA84" s="70">
        <f t="shared" si="67"/>
        <v>-191.05990783410067</v>
      </c>
      <c r="BB84" s="51">
        <f t="shared" si="100"/>
        <v>474.19354838709722</v>
      </c>
      <c r="BC84" s="55">
        <f t="shared" si="68"/>
        <v>4.9365776899311133E-2</v>
      </c>
      <c r="BD84" s="55">
        <f t="shared" si="69"/>
        <v>0.51542776998597595</v>
      </c>
      <c r="BF84" s="52">
        <f>IF(((AT84-U84)/U84)&gt;=BF$4,AE84,"")</f>
        <v>12.399999999999958</v>
      </c>
      <c r="BG84" s="52" t="str">
        <f t="shared" si="70"/>
        <v/>
      </c>
      <c r="BH84" s="52">
        <f>IF(BC84&lt;=BH$4,AE84,"")</f>
        <v>12.399999999999958</v>
      </c>
      <c r="BI84" s="52" t="str">
        <f>IF(BD84&gt;=BI$4,AE84,"")</f>
        <v/>
      </c>
    </row>
    <row r="85" spans="20:61">
      <c r="T85" s="78">
        <f t="shared" si="71"/>
        <v>7</v>
      </c>
      <c r="U85" s="79">
        <f t="shared" si="72"/>
        <v>50</v>
      </c>
      <c r="V85" s="79">
        <f t="shared" si="73"/>
        <v>2</v>
      </c>
      <c r="W85" s="80">
        <f>ROUND((1/V85)*T85,0)+1</f>
        <v>5</v>
      </c>
      <c r="X85" s="78">
        <f t="shared" si="74"/>
        <v>2</v>
      </c>
      <c r="Y85" s="80">
        <f t="shared" si="75"/>
        <v>7</v>
      </c>
      <c r="Z85" s="81">
        <f t="shared" si="76"/>
        <v>0.7142857142857143</v>
      </c>
      <c r="AA85" s="81">
        <f t="shared" si="77"/>
        <v>0.5</v>
      </c>
      <c r="AB85" s="79">
        <f t="shared" si="78"/>
        <v>10000</v>
      </c>
      <c r="AC85" s="79">
        <f t="shared" si="79"/>
        <v>9605.7142857142862</v>
      </c>
      <c r="AD85" s="79">
        <f t="shared" si="64"/>
        <v>394.28571428571377</v>
      </c>
      <c r="AE85" s="84">
        <f t="shared" si="80"/>
        <v>12.299999999999958</v>
      </c>
      <c r="AF85" s="79">
        <f t="shared" si="81"/>
        <v>0.70000000000000007</v>
      </c>
      <c r="AG85" s="79">
        <f t="shared" si="82"/>
        <v>1.4000000000000001</v>
      </c>
      <c r="AH85" s="82">
        <f t="shared" si="83"/>
        <v>200</v>
      </c>
      <c r="AI85" s="62">
        <f t="shared" si="84"/>
        <v>50</v>
      </c>
      <c r="AJ85" s="62">
        <f t="shared" si="85"/>
        <v>70</v>
      </c>
      <c r="AK85" s="62">
        <f t="shared" si="86"/>
        <v>10070</v>
      </c>
      <c r="AL85" s="62">
        <f t="shared" si="87"/>
        <v>185</v>
      </c>
      <c r="AM85" s="62">
        <f t="shared" si="88"/>
        <v>3.7</v>
      </c>
      <c r="AN85" s="62">
        <f t="shared" si="89"/>
        <v>-37</v>
      </c>
      <c r="AO85" s="62">
        <f t="shared" si="90"/>
        <v>-37</v>
      </c>
      <c r="AP85" s="62">
        <f t="shared" si="91"/>
        <v>37</v>
      </c>
      <c r="AQ85" s="65" t="str">
        <f t="shared" si="65"/>
        <v/>
      </c>
      <c r="AR85" s="66">
        <f t="shared" si="92"/>
        <v>35</v>
      </c>
      <c r="AS85" s="67">
        <f t="shared" si="66"/>
        <v>1.3577235772357736</v>
      </c>
      <c r="AT85" s="67">
        <f t="shared" si="93"/>
        <v>67.886178861788679</v>
      </c>
      <c r="AU85" s="67">
        <f t="shared" si="94"/>
        <v>135.77235772357736</v>
      </c>
      <c r="AV85" s="67">
        <f t="shared" si="95"/>
        <v>-67.886178861788679</v>
      </c>
      <c r="AW85" s="76">
        <f t="shared" si="96"/>
        <v>0.1</v>
      </c>
      <c r="AX85" s="67">
        <f t="shared" si="97"/>
        <v>339.43089430894338</v>
      </c>
      <c r="AY85" s="67">
        <f t="shared" si="98"/>
        <v>-135.77235772357736</v>
      </c>
      <c r="AZ85" s="69">
        <f t="shared" si="99"/>
        <v>203.65853658536602</v>
      </c>
      <c r="BA85" s="70">
        <f t="shared" si="67"/>
        <v>-190.62717770034774</v>
      </c>
      <c r="BB85" s="51">
        <f t="shared" si="100"/>
        <v>475.20325203252077</v>
      </c>
      <c r="BC85" s="55">
        <f t="shared" si="68"/>
        <v>4.9470891793986393E-2</v>
      </c>
      <c r="BD85" s="55">
        <f t="shared" si="69"/>
        <v>0.51652527394839276</v>
      </c>
      <c r="BF85" s="52">
        <f>IF(((AT85-U85)/U85)&gt;=BF$4,AE85,"")</f>
        <v>12.299999999999958</v>
      </c>
      <c r="BG85" s="52" t="str">
        <f t="shared" si="70"/>
        <v/>
      </c>
      <c r="BH85" s="52">
        <f>IF(BC85&lt;=BH$4,AE85,"")</f>
        <v>12.299999999999958</v>
      </c>
      <c r="BI85" s="52" t="str">
        <f>IF(BD85&gt;=BI$4,AE85,"")</f>
        <v/>
      </c>
    </row>
    <row r="86" spans="20:61">
      <c r="T86" s="78">
        <f t="shared" si="71"/>
        <v>7</v>
      </c>
      <c r="U86" s="79">
        <f t="shared" si="72"/>
        <v>50</v>
      </c>
      <c r="V86" s="79">
        <f t="shared" si="73"/>
        <v>2</v>
      </c>
      <c r="W86" s="80">
        <f>ROUND((1/V86)*T86,0)+1</f>
        <v>5</v>
      </c>
      <c r="X86" s="78">
        <f t="shared" si="74"/>
        <v>2</v>
      </c>
      <c r="Y86" s="80">
        <f t="shared" si="75"/>
        <v>7</v>
      </c>
      <c r="Z86" s="81">
        <f t="shared" si="76"/>
        <v>0.7142857142857143</v>
      </c>
      <c r="AA86" s="81">
        <f t="shared" si="77"/>
        <v>0.5</v>
      </c>
      <c r="AB86" s="79">
        <f t="shared" si="78"/>
        <v>10000</v>
      </c>
      <c r="AC86" s="79">
        <f t="shared" si="79"/>
        <v>9605.7142857142862</v>
      </c>
      <c r="AD86" s="79">
        <f t="shared" si="64"/>
        <v>394.28571428571377</v>
      </c>
      <c r="AE86" s="84">
        <f t="shared" si="80"/>
        <v>12.199999999999958</v>
      </c>
      <c r="AF86" s="79">
        <f t="shared" si="81"/>
        <v>0.70000000000000007</v>
      </c>
      <c r="AG86" s="79">
        <f t="shared" si="82"/>
        <v>1.4000000000000001</v>
      </c>
      <c r="AH86" s="82">
        <f t="shared" si="83"/>
        <v>200</v>
      </c>
      <c r="AI86" s="62">
        <f t="shared" si="84"/>
        <v>50</v>
      </c>
      <c r="AJ86" s="62">
        <f t="shared" si="85"/>
        <v>70</v>
      </c>
      <c r="AK86" s="62">
        <f t="shared" si="86"/>
        <v>10070</v>
      </c>
      <c r="AL86" s="62">
        <f t="shared" si="87"/>
        <v>185</v>
      </c>
      <c r="AM86" s="62">
        <f t="shared" si="88"/>
        <v>3.7</v>
      </c>
      <c r="AN86" s="62">
        <f t="shared" si="89"/>
        <v>-37</v>
      </c>
      <c r="AO86" s="62">
        <f t="shared" si="90"/>
        <v>-37</v>
      </c>
      <c r="AP86" s="62">
        <f t="shared" si="91"/>
        <v>37</v>
      </c>
      <c r="AQ86" s="65" t="str">
        <f t="shared" si="65"/>
        <v/>
      </c>
      <c r="AR86" s="66">
        <f t="shared" si="92"/>
        <v>35</v>
      </c>
      <c r="AS86" s="67">
        <f t="shared" si="66"/>
        <v>1.3606557377049193</v>
      </c>
      <c r="AT86" s="67">
        <f t="shared" si="93"/>
        <v>68.032786885245969</v>
      </c>
      <c r="AU86" s="67">
        <f t="shared" si="94"/>
        <v>136.06557377049194</v>
      </c>
      <c r="AV86" s="67">
        <f t="shared" si="95"/>
        <v>-68.032786885245969</v>
      </c>
      <c r="AW86" s="76">
        <f t="shared" si="96"/>
        <v>0.1</v>
      </c>
      <c r="AX86" s="67">
        <f t="shared" si="97"/>
        <v>340.16393442622984</v>
      </c>
      <c r="AY86" s="67">
        <f t="shared" si="98"/>
        <v>-136.06557377049194</v>
      </c>
      <c r="AZ86" s="69">
        <f t="shared" si="99"/>
        <v>204.09836065573791</v>
      </c>
      <c r="BA86" s="70">
        <f t="shared" si="67"/>
        <v>-190.18735362997586</v>
      </c>
      <c r="BB86" s="51">
        <f t="shared" si="100"/>
        <v>476.22950819672178</v>
      </c>
      <c r="BC86" s="55">
        <f t="shared" si="68"/>
        <v>4.9577729883656337E-2</v>
      </c>
      <c r="BD86" s="55">
        <f t="shared" si="69"/>
        <v>0.51764076977904605</v>
      </c>
      <c r="BF86" s="52">
        <f>IF(((AT86-U86)/U86)&gt;=BF$4,AE86,"")</f>
        <v>12.199999999999958</v>
      </c>
      <c r="BG86" s="52" t="str">
        <f t="shared" si="70"/>
        <v/>
      </c>
      <c r="BH86" s="52">
        <f>IF(BC86&lt;=BH$4,AE86,"")</f>
        <v>12.199999999999958</v>
      </c>
      <c r="BI86" s="52" t="str">
        <f>IF(BD86&gt;=BI$4,AE86,"")</f>
        <v/>
      </c>
    </row>
    <row r="87" spans="20:61">
      <c r="T87" s="78">
        <f t="shared" si="71"/>
        <v>7</v>
      </c>
      <c r="U87" s="79">
        <f t="shared" si="72"/>
        <v>50</v>
      </c>
      <c r="V87" s="79">
        <f t="shared" si="73"/>
        <v>2</v>
      </c>
      <c r="W87" s="80">
        <f>ROUND((1/V87)*T87,0)+1</f>
        <v>5</v>
      </c>
      <c r="X87" s="78">
        <f t="shared" si="74"/>
        <v>2</v>
      </c>
      <c r="Y87" s="80">
        <f t="shared" si="75"/>
        <v>7</v>
      </c>
      <c r="Z87" s="81">
        <f t="shared" si="76"/>
        <v>0.7142857142857143</v>
      </c>
      <c r="AA87" s="81">
        <f t="shared" si="77"/>
        <v>0.5</v>
      </c>
      <c r="AB87" s="79">
        <f t="shared" si="78"/>
        <v>10000</v>
      </c>
      <c r="AC87" s="79">
        <f t="shared" si="79"/>
        <v>9605.7142857142862</v>
      </c>
      <c r="AD87" s="79">
        <f t="shared" si="64"/>
        <v>394.28571428571377</v>
      </c>
      <c r="AE87" s="84">
        <f t="shared" si="80"/>
        <v>12.099999999999959</v>
      </c>
      <c r="AF87" s="79">
        <f t="shared" si="81"/>
        <v>0.70000000000000007</v>
      </c>
      <c r="AG87" s="79">
        <f t="shared" si="82"/>
        <v>1.4000000000000001</v>
      </c>
      <c r="AH87" s="82">
        <f t="shared" si="83"/>
        <v>200</v>
      </c>
      <c r="AI87" s="62">
        <f t="shared" si="84"/>
        <v>50</v>
      </c>
      <c r="AJ87" s="62">
        <f t="shared" si="85"/>
        <v>70</v>
      </c>
      <c r="AK87" s="62">
        <f t="shared" si="86"/>
        <v>10070</v>
      </c>
      <c r="AL87" s="62">
        <f t="shared" si="87"/>
        <v>185</v>
      </c>
      <c r="AM87" s="62">
        <f t="shared" si="88"/>
        <v>3.7</v>
      </c>
      <c r="AN87" s="62">
        <f t="shared" si="89"/>
        <v>-37</v>
      </c>
      <c r="AO87" s="62">
        <f t="shared" si="90"/>
        <v>-37</v>
      </c>
      <c r="AP87" s="62">
        <f t="shared" si="91"/>
        <v>37</v>
      </c>
      <c r="AQ87" s="65" t="str">
        <f t="shared" si="65"/>
        <v/>
      </c>
      <c r="AR87" s="66">
        <f t="shared" si="92"/>
        <v>35</v>
      </c>
      <c r="AS87" s="67">
        <f t="shared" si="66"/>
        <v>1.3636363636363649</v>
      </c>
      <c r="AT87" s="67">
        <f t="shared" si="93"/>
        <v>68.181818181818244</v>
      </c>
      <c r="AU87" s="67">
        <f t="shared" si="94"/>
        <v>136.36363636363649</v>
      </c>
      <c r="AV87" s="67">
        <f t="shared" si="95"/>
        <v>-68.181818181818244</v>
      </c>
      <c r="AW87" s="76">
        <f t="shared" si="96"/>
        <v>0.1</v>
      </c>
      <c r="AX87" s="67">
        <f t="shared" si="97"/>
        <v>340.90909090909122</v>
      </c>
      <c r="AY87" s="67">
        <f t="shared" si="98"/>
        <v>-136.36363636363649</v>
      </c>
      <c r="AZ87" s="69">
        <f t="shared" si="99"/>
        <v>204.54545454545473</v>
      </c>
      <c r="BA87" s="70">
        <f t="shared" si="67"/>
        <v>-189.74025974025903</v>
      </c>
      <c r="BB87" s="51">
        <f t="shared" si="100"/>
        <v>477.27272727272771</v>
      </c>
      <c r="BC87" s="55">
        <f t="shared" si="68"/>
        <v>4.96863338921638E-2</v>
      </c>
      <c r="BD87" s="55">
        <f t="shared" si="69"/>
        <v>0.51877470355731337</v>
      </c>
      <c r="BF87" s="52">
        <f>IF(((AT87-U87)/U87)&gt;=BF$4,AE87,"")</f>
        <v>12.099999999999959</v>
      </c>
      <c r="BG87" s="52" t="str">
        <f t="shared" si="70"/>
        <v/>
      </c>
      <c r="BH87" s="52">
        <f>IF(BC87&lt;=BH$4,AE87,"")</f>
        <v>12.099999999999959</v>
      </c>
      <c r="BI87" s="52" t="str">
        <f>IF(BD87&gt;=BI$4,AE87,"")</f>
        <v/>
      </c>
    </row>
    <row r="88" spans="20:61">
      <c r="T88" s="78">
        <f t="shared" si="71"/>
        <v>7</v>
      </c>
      <c r="U88" s="79">
        <f t="shared" si="72"/>
        <v>50</v>
      </c>
      <c r="V88" s="79">
        <f t="shared" si="73"/>
        <v>2</v>
      </c>
      <c r="W88" s="80">
        <f>ROUND((1/V88)*T88,0)+1</f>
        <v>5</v>
      </c>
      <c r="X88" s="78">
        <f t="shared" si="74"/>
        <v>2</v>
      </c>
      <c r="Y88" s="80">
        <f t="shared" si="75"/>
        <v>7</v>
      </c>
      <c r="Z88" s="81">
        <f t="shared" si="76"/>
        <v>0.7142857142857143</v>
      </c>
      <c r="AA88" s="81">
        <f t="shared" si="77"/>
        <v>0.5</v>
      </c>
      <c r="AB88" s="79">
        <f t="shared" si="78"/>
        <v>10000</v>
      </c>
      <c r="AC88" s="79">
        <f t="shared" si="79"/>
        <v>9605.7142857142862</v>
      </c>
      <c r="AD88" s="79">
        <f t="shared" si="64"/>
        <v>394.28571428571377</v>
      </c>
      <c r="AE88" s="84">
        <f t="shared" si="80"/>
        <v>11.999999999999959</v>
      </c>
      <c r="AF88" s="79">
        <f t="shared" si="81"/>
        <v>0.70000000000000007</v>
      </c>
      <c r="AG88" s="79">
        <f t="shared" si="82"/>
        <v>1.4000000000000001</v>
      </c>
      <c r="AH88" s="82">
        <f t="shared" si="83"/>
        <v>200</v>
      </c>
      <c r="AI88" s="62">
        <f t="shared" si="84"/>
        <v>50</v>
      </c>
      <c r="AJ88" s="62">
        <f t="shared" si="85"/>
        <v>70</v>
      </c>
      <c r="AK88" s="62">
        <f t="shared" si="86"/>
        <v>10070</v>
      </c>
      <c r="AL88" s="62">
        <f t="shared" si="87"/>
        <v>185</v>
      </c>
      <c r="AM88" s="62">
        <f t="shared" si="88"/>
        <v>3.7</v>
      </c>
      <c r="AN88" s="62">
        <f t="shared" si="89"/>
        <v>-37</v>
      </c>
      <c r="AO88" s="62">
        <f t="shared" si="90"/>
        <v>-37</v>
      </c>
      <c r="AP88" s="62">
        <f t="shared" si="91"/>
        <v>37</v>
      </c>
      <c r="AQ88" s="65" t="str">
        <f t="shared" si="65"/>
        <v/>
      </c>
      <c r="AR88" s="66">
        <f t="shared" si="92"/>
        <v>35</v>
      </c>
      <c r="AS88" s="67">
        <f t="shared" si="66"/>
        <v>1.366666666666668</v>
      </c>
      <c r="AT88" s="67">
        <f t="shared" si="93"/>
        <v>68.3333333333334</v>
      </c>
      <c r="AU88" s="67">
        <f t="shared" si="94"/>
        <v>136.6666666666668</v>
      </c>
      <c r="AV88" s="67">
        <f t="shared" si="95"/>
        <v>-68.3333333333334</v>
      </c>
      <c r="AW88" s="76">
        <f t="shared" si="96"/>
        <v>0.1</v>
      </c>
      <c r="AX88" s="67">
        <f t="shared" si="97"/>
        <v>341.66666666666697</v>
      </c>
      <c r="AY88" s="67">
        <f t="shared" si="98"/>
        <v>-136.6666666666668</v>
      </c>
      <c r="AZ88" s="69">
        <f t="shared" si="99"/>
        <v>205.00000000000017</v>
      </c>
      <c r="BA88" s="70">
        <f t="shared" si="67"/>
        <v>-189.2857142857136</v>
      </c>
      <c r="BB88" s="51">
        <f t="shared" si="100"/>
        <v>478.33333333333383</v>
      </c>
      <c r="BC88" s="55">
        <f t="shared" si="68"/>
        <v>4.9796747967479724E-2</v>
      </c>
      <c r="BD88" s="55">
        <f t="shared" si="69"/>
        <v>0.51992753623188515</v>
      </c>
      <c r="BF88" s="52">
        <f>IF(((AT88-U88)/U88)&gt;=BF$4,AE88,"")</f>
        <v>11.999999999999959</v>
      </c>
      <c r="BG88" s="52" t="str">
        <f t="shared" si="70"/>
        <v/>
      </c>
      <c r="BH88" s="52">
        <f>IF(BC88&lt;=BH$4,AE88,"")</f>
        <v>11.999999999999959</v>
      </c>
      <c r="BI88" s="52" t="str">
        <f>IF(BD88&gt;=BI$4,AE88,"")</f>
        <v/>
      </c>
    </row>
    <row r="89" spans="20:61">
      <c r="T89" s="78">
        <f t="shared" si="71"/>
        <v>7</v>
      </c>
      <c r="U89" s="79">
        <f t="shared" si="72"/>
        <v>50</v>
      </c>
      <c r="V89" s="79">
        <f t="shared" si="73"/>
        <v>2</v>
      </c>
      <c r="W89" s="80">
        <f>ROUND((1/V89)*T89,0)+1</f>
        <v>5</v>
      </c>
      <c r="X89" s="78">
        <f t="shared" si="74"/>
        <v>2</v>
      </c>
      <c r="Y89" s="80">
        <f t="shared" si="75"/>
        <v>7</v>
      </c>
      <c r="Z89" s="81">
        <f t="shared" si="76"/>
        <v>0.7142857142857143</v>
      </c>
      <c r="AA89" s="81">
        <f t="shared" si="77"/>
        <v>0.5</v>
      </c>
      <c r="AB89" s="79">
        <f t="shared" si="78"/>
        <v>10000</v>
      </c>
      <c r="AC89" s="79">
        <f t="shared" si="79"/>
        <v>9605.7142857142862</v>
      </c>
      <c r="AD89" s="79">
        <f t="shared" si="64"/>
        <v>394.28571428571377</v>
      </c>
      <c r="AE89" s="84">
        <f t="shared" si="80"/>
        <v>11.899999999999959</v>
      </c>
      <c r="AF89" s="79">
        <f t="shared" si="81"/>
        <v>0.70000000000000007</v>
      </c>
      <c r="AG89" s="79">
        <f t="shared" si="82"/>
        <v>1.4000000000000001</v>
      </c>
      <c r="AH89" s="82">
        <f t="shared" si="83"/>
        <v>200</v>
      </c>
      <c r="AI89" s="62">
        <f t="shared" si="84"/>
        <v>50</v>
      </c>
      <c r="AJ89" s="62">
        <f t="shared" si="85"/>
        <v>70</v>
      </c>
      <c r="AK89" s="62">
        <f t="shared" si="86"/>
        <v>10070</v>
      </c>
      <c r="AL89" s="62">
        <f t="shared" si="87"/>
        <v>185</v>
      </c>
      <c r="AM89" s="62">
        <f t="shared" si="88"/>
        <v>3.7</v>
      </c>
      <c r="AN89" s="62">
        <f t="shared" si="89"/>
        <v>-37</v>
      </c>
      <c r="AO89" s="62">
        <f t="shared" si="90"/>
        <v>-37</v>
      </c>
      <c r="AP89" s="62">
        <f t="shared" si="91"/>
        <v>37</v>
      </c>
      <c r="AQ89" s="65" t="str">
        <f t="shared" si="65"/>
        <v/>
      </c>
      <c r="AR89" s="66">
        <f t="shared" si="92"/>
        <v>35</v>
      </c>
      <c r="AS89" s="67">
        <f t="shared" si="66"/>
        <v>1.3697478991596652</v>
      </c>
      <c r="AT89" s="67">
        <f t="shared" si="93"/>
        <v>68.487394957983255</v>
      </c>
      <c r="AU89" s="67">
        <f t="shared" si="94"/>
        <v>136.97478991596651</v>
      </c>
      <c r="AV89" s="67">
        <f t="shared" si="95"/>
        <v>-68.487394957983255</v>
      </c>
      <c r="AW89" s="76">
        <f t="shared" si="96"/>
        <v>0.1</v>
      </c>
      <c r="AX89" s="67">
        <f t="shared" si="97"/>
        <v>342.43697478991629</v>
      </c>
      <c r="AY89" s="67">
        <f t="shared" si="98"/>
        <v>-136.97478991596651</v>
      </c>
      <c r="AZ89" s="69">
        <f t="shared" si="99"/>
        <v>205.46218487394978</v>
      </c>
      <c r="BA89" s="70">
        <f t="shared" si="67"/>
        <v>-188.82352941176399</v>
      </c>
      <c r="BB89" s="51">
        <f t="shared" si="100"/>
        <v>479.41176470588277</v>
      </c>
      <c r="BC89" s="55">
        <f t="shared" si="68"/>
        <v>4.990901774154044E-2</v>
      </c>
      <c r="BD89" s="55">
        <f t="shared" si="69"/>
        <v>0.52109974424552552</v>
      </c>
      <c r="BF89" s="52">
        <f>IF(((AT89-U89)/U89)&gt;=BF$4,AE89,"")</f>
        <v>11.899999999999959</v>
      </c>
      <c r="BG89" s="52" t="str">
        <f t="shared" si="70"/>
        <v/>
      </c>
      <c r="BH89" s="52">
        <f>IF(BC89&lt;=BH$4,AE89,"")</f>
        <v>11.899999999999959</v>
      </c>
      <c r="BI89" s="52" t="str">
        <f>IF(BD89&gt;=BI$4,AE89,"")</f>
        <v/>
      </c>
    </row>
    <row r="90" spans="20:61">
      <c r="T90" s="78">
        <f t="shared" si="71"/>
        <v>7</v>
      </c>
      <c r="U90" s="79">
        <f t="shared" si="72"/>
        <v>50</v>
      </c>
      <c r="V90" s="79">
        <f t="shared" si="73"/>
        <v>2</v>
      </c>
      <c r="W90" s="80">
        <f>ROUND((1/V90)*T90,0)+1</f>
        <v>5</v>
      </c>
      <c r="X90" s="78">
        <f t="shared" si="74"/>
        <v>2</v>
      </c>
      <c r="Y90" s="80">
        <f t="shared" si="75"/>
        <v>7</v>
      </c>
      <c r="Z90" s="81">
        <f t="shared" si="76"/>
        <v>0.7142857142857143</v>
      </c>
      <c r="AA90" s="81">
        <f t="shared" si="77"/>
        <v>0.5</v>
      </c>
      <c r="AB90" s="79">
        <f t="shared" si="78"/>
        <v>10000</v>
      </c>
      <c r="AC90" s="79">
        <f t="shared" si="79"/>
        <v>9605.7142857142862</v>
      </c>
      <c r="AD90" s="79">
        <f t="shared" si="64"/>
        <v>394.28571428571377</v>
      </c>
      <c r="AE90" s="84">
        <f t="shared" si="80"/>
        <v>11.79999999999996</v>
      </c>
      <c r="AF90" s="79">
        <f t="shared" si="81"/>
        <v>0.70000000000000007</v>
      </c>
      <c r="AG90" s="79">
        <f t="shared" si="82"/>
        <v>1.4000000000000001</v>
      </c>
      <c r="AH90" s="82">
        <f t="shared" si="83"/>
        <v>200</v>
      </c>
      <c r="AI90" s="62">
        <f t="shared" si="84"/>
        <v>50</v>
      </c>
      <c r="AJ90" s="62">
        <f t="shared" si="85"/>
        <v>70</v>
      </c>
      <c r="AK90" s="62">
        <f t="shared" si="86"/>
        <v>10070</v>
      </c>
      <c r="AL90" s="62">
        <f t="shared" si="87"/>
        <v>185</v>
      </c>
      <c r="AM90" s="62">
        <f t="shared" si="88"/>
        <v>3.7</v>
      </c>
      <c r="AN90" s="62">
        <f t="shared" si="89"/>
        <v>-37</v>
      </c>
      <c r="AO90" s="62">
        <f t="shared" si="90"/>
        <v>-37</v>
      </c>
      <c r="AP90" s="62">
        <f t="shared" si="91"/>
        <v>37</v>
      </c>
      <c r="AQ90" s="65" t="str">
        <f t="shared" si="65"/>
        <v/>
      </c>
      <c r="AR90" s="66">
        <f t="shared" si="92"/>
        <v>35</v>
      </c>
      <c r="AS90" s="67">
        <f t="shared" si="66"/>
        <v>1.3728813559322046</v>
      </c>
      <c r="AT90" s="67">
        <f t="shared" si="93"/>
        <v>68.64406779661023</v>
      </c>
      <c r="AU90" s="67">
        <f t="shared" si="94"/>
        <v>137.28813559322046</v>
      </c>
      <c r="AV90" s="67">
        <f t="shared" si="95"/>
        <v>-68.64406779661023</v>
      </c>
      <c r="AW90" s="76">
        <f t="shared" si="96"/>
        <v>0.1</v>
      </c>
      <c r="AX90" s="67">
        <f t="shared" si="97"/>
        <v>343.22033898305114</v>
      </c>
      <c r="AY90" s="67">
        <f t="shared" si="98"/>
        <v>-137.28813559322046</v>
      </c>
      <c r="AZ90" s="69">
        <f t="shared" si="99"/>
        <v>205.93220338983068</v>
      </c>
      <c r="BA90" s="70">
        <f t="shared" si="67"/>
        <v>-188.35351089588309</v>
      </c>
      <c r="BB90" s="51">
        <f t="shared" si="100"/>
        <v>480.50847457627162</v>
      </c>
      <c r="BC90" s="55">
        <f t="shared" si="68"/>
        <v>5.0023190393127623E-2</v>
      </c>
      <c r="BD90" s="55">
        <f t="shared" si="69"/>
        <v>0.52229182019160025</v>
      </c>
      <c r="BF90" s="52">
        <f>IF(((AT90-U90)/U90)&gt;=BF$4,AE90,"")</f>
        <v>11.79999999999996</v>
      </c>
      <c r="BG90" s="52" t="str">
        <f t="shared" si="70"/>
        <v/>
      </c>
      <c r="BH90" s="52">
        <f>IF(BC90&lt;=BH$4,AE90,"")</f>
        <v>11.79999999999996</v>
      </c>
      <c r="BI90" s="52" t="str">
        <f>IF(BD90&gt;=BI$4,AE90,"")</f>
        <v/>
      </c>
    </row>
    <row r="91" spans="20:61">
      <c r="T91" s="78">
        <f t="shared" si="71"/>
        <v>7</v>
      </c>
      <c r="U91" s="79">
        <f t="shared" si="72"/>
        <v>50</v>
      </c>
      <c r="V91" s="79">
        <f t="shared" si="73"/>
        <v>2</v>
      </c>
      <c r="W91" s="80">
        <f>ROUND((1/V91)*T91,0)+1</f>
        <v>5</v>
      </c>
      <c r="X91" s="78">
        <f t="shared" si="74"/>
        <v>2</v>
      </c>
      <c r="Y91" s="80">
        <f t="shared" si="75"/>
        <v>7</v>
      </c>
      <c r="Z91" s="81">
        <f t="shared" si="76"/>
        <v>0.7142857142857143</v>
      </c>
      <c r="AA91" s="81">
        <f t="shared" si="77"/>
        <v>0.5</v>
      </c>
      <c r="AB91" s="79">
        <f t="shared" si="78"/>
        <v>10000</v>
      </c>
      <c r="AC91" s="79">
        <f t="shared" si="79"/>
        <v>9605.7142857142862</v>
      </c>
      <c r="AD91" s="79">
        <f t="shared" si="64"/>
        <v>394.28571428571377</v>
      </c>
      <c r="AE91" s="84">
        <f t="shared" si="80"/>
        <v>11.69999999999996</v>
      </c>
      <c r="AF91" s="79">
        <f t="shared" si="81"/>
        <v>0.70000000000000007</v>
      </c>
      <c r="AG91" s="79">
        <f t="shared" si="82"/>
        <v>1.4000000000000001</v>
      </c>
      <c r="AH91" s="82">
        <f t="shared" si="83"/>
        <v>200</v>
      </c>
      <c r="AI91" s="62">
        <f t="shared" si="84"/>
        <v>50</v>
      </c>
      <c r="AJ91" s="62">
        <f t="shared" si="85"/>
        <v>70</v>
      </c>
      <c r="AK91" s="62">
        <f t="shared" si="86"/>
        <v>10070</v>
      </c>
      <c r="AL91" s="62">
        <f t="shared" si="87"/>
        <v>185</v>
      </c>
      <c r="AM91" s="62">
        <f t="shared" si="88"/>
        <v>3.7</v>
      </c>
      <c r="AN91" s="62">
        <f t="shared" si="89"/>
        <v>-37</v>
      </c>
      <c r="AO91" s="62">
        <f t="shared" si="90"/>
        <v>-37</v>
      </c>
      <c r="AP91" s="62">
        <f t="shared" si="91"/>
        <v>37</v>
      </c>
      <c r="AQ91" s="65" t="str">
        <f t="shared" si="65"/>
        <v/>
      </c>
      <c r="AR91" s="66">
        <f t="shared" si="92"/>
        <v>35</v>
      </c>
      <c r="AS91" s="67">
        <f t="shared" si="66"/>
        <v>1.3760683760683774</v>
      </c>
      <c r="AT91" s="67">
        <f t="shared" si="93"/>
        <v>68.803418803418865</v>
      </c>
      <c r="AU91" s="67">
        <f t="shared" si="94"/>
        <v>137.60683760683773</v>
      </c>
      <c r="AV91" s="67">
        <f t="shared" si="95"/>
        <v>-68.803418803418865</v>
      </c>
      <c r="AW91" s="76">
        <f t="shared" si="96"/>
        <v>0.1</v>
      </c>
      <c r="AX91" s="67">
        <f t="shared" si="97"/>
        <v>344.01709401709434</v>
      </c>
      <c r="AY91" s="67">
        <f t="shared" si="98"/>
        <v>-137.60683760683773</v>
      </c>
      <c r="AZ91" s="69">
        <f t="shared" si="99"/>
        <v>206.41025641025661</v>
      </c>
      <c r="BA91" s="70">
        <f t="shared" si="67"/>
        <v>-187.87545787545716</v>
      </c>
      <c r="BB91" s="51">
        <f t="shared" si="100"/>
        <v>481.62393162393204</v>
      </c>
      <c r="BC91" s="55">
        <f t="shared" si="68"/>
        <v>5.0139314713972698E-2</v>
      </c>
      <c r="BD91" s="55">
        <f t="shared" si="69"/>
        <v>0.52350427350427464</v>
      </c>
      <c r="BF91" s="52">
        <f>IF(((AT91-U91)/U91)&gt;=BF$4,AE91,"")</f>
        <v>11.69999999999996</v>
      </c>
      <c r="BG91" s="52" t="str">
        <f t="shared" si="70"/>
        <v/>
      </c>
      <c r="BH91" s="52">
        <f>IF(BC91&lt;=BH$4,AE91,"")</f>
        <v>11.69999999999996</v>
      </c>
      <c r="BI91" s="52" t="str">
        <f>IF(BD91&gt;=BI$4,AE91,"")</f>
        <v/>
      </c>
    </row>
    <row r="92" spans="20:61">
      <c r="T92" s="78">
        <f t="shared" si="71"/>
        <v>7</v>
      </c>
      <c r="U92" s="79">
        <f t="shared" si="72"/>
        <v>50</v>
      </c>
      <c r="V92" s="79">
        <f t="shared" si="73"/>
        <v>2</v>
      </c>
      <c r="W92" s="80">
        <f>ROUND((1/V92)*T92,0)+1</f>
        <v>5</v>
      </c>
      <c r="X92" s="78">
        <f t="shared" si="74"/>
        <v>2</v>
      </c>
      <c r="Y92" s="80">
        <f t="shared" si="75"/>
        <v>7</v>
      </c>
      <c r="Z92" s="81">
        <f t="shared" si="76"/>
        <v>0.7142857142857143</v>
      </c>
      <c r="AA92" s="81">
        <f t="shared" si="77"/>
        <v>0.5</v>
      </c>
      <c r="AB92" s="79">
        <f t="shared" si="78"/>
        <v>10000</v>
      </c>
      <c r="AC92" s="79">
        <f t="shared" si="79"/>
        <v>9605.7142857142862</v>
      </c>
      <c r="AD92" s="79">
        <f t="shared" si="64"/>
        <v>394.28571428571377</v>
      </c>
      <c r="AE92" s="84">
        <f t="shared" si="80"/>
        <v>11.599999999999961</v>
      </c>
      <c r="AF92" s="79">
        <f t="shared" si="81"/>
        <v>0.70000000000000007</v>
      </c>
      <c r="AG92" s="79">
        <f t="shared" si="82"/>
        <v>1.4000000000000001</v>
      </c>
      <c r="AH92" s="82">
        <f t="shared" si="83"/>
        <v>200</v>
      </c>
      <c r="AI92" s="62">
        <f t="shared" si="84"/>
        <v>50</v>
      </c>
      <c r="AJ92" s="62">
        <f t="shared" si="85"/>
        <v>70</v>
      </c>
      <c r="AK92" s="62">
        <f t="shared" si="86"/>
        <v>10070</v>
      </c>
      <c r="AL92" s="62">
        <f t="shared" si="87"/>
        <v>185</v>
      </c>
      <c r="AM92" s="62">
        <f t="shared" si="88"/>
        <v>3.7</v>
      </c>
      <c r="AN92" s="62">
        <f t="shared" si="89"/>
        <v>-37</v>
      </c>
      <c r="AO92" s="62">
        <f t="shared" si="90"/>
        <v>-37</v>
      </c>
      <c r="AP92" s="62">
        <f t="shared" si="91"/>
        <v>37</v>
      </c>
      <c r="AQ92" s="65" t="str">
        <f t="shared" si="65"/>
        <v/>
      </c>
      <c r="AR92" s="66">
        <f t="shared" si="92"/>
        <v>35</v>
      </c>
      <c r="AS92" s="67">
        <f t="shared" si="66"/>
        <v>1.3793103448275876</v>
      </c>
      <c r="AT92" s="67">
        <f t="shared" si="93"/>
        <v>68.965517241379388</v>
      </c>
      <c r="AU92" s="67">
        <f t="shared" si="94"/>
        <v>137.93103448275878</v>
      </c>
      <c r="AV92" s="67">
        <f t="shared" si="95"/>
        <v>-68.965517241379388</v>
      </c>
      <c r="AW92" s="76">
        <f t="shared" si="96"/>
        <v>0.1</v>
      </c>
      <c r="AX92" s="67">
        <f t="shared" si="97"/>
        <v>344.82758620689697</v>
      </c>
      <c r="AY92" s="67">
        <f t="shared" si="98"/>
        <v>-137.93103448275878</v>
      </c>
      <c r="AZ92" s="69">
        <f t="shared" si="99"/>
        <v>206.89655172413819</v>
      </c>
      <c r="BA92" s="70">
        <f t="shared" si="67"/>
        <v>-187.38916256157557</v>
      </c>
      <c r="BB92" s="51">
        <f t="shared" si="100"/>
        <v>482.75862068965569</v>
      </c>
      <c r="BC92" s="55">
        <f t="shared" si="68"/>
        <v>5.0257441178280633E-2</v>
      </c>
      <c r="BD92" s="55">
        <f t="shared" si="69"/>
        <v>0.52473763118440919</v>
      </c>
      <c r="BF92" s="52">
        <f>IF(((AT92-U92)/U92)&gt;=BF$4,AE92,"")</f>
        <v>11.599999999999961</v>
      </c>
      <c r="BG92" s="52" t="str">
        <f t="shared" si="70"/>
        <v/>
      </c>
      <c r="BH92" s="52">
        <f>IF(BC92&lt;=BH$4,AE92,"")</f>
        <v>11.599999999999961</v>
      </c>
      <c r="BI92" s="52" t="str">
        <f>IF(BD92&gt;=BI$4,AE92,"")</f>
        <v/>
      </c>
    </row>
    <row r="93" spans="20:61">
      <c r="T93" s="78">
        <f t="shared" si="71"/>
        <v>7</v>
      </c>
      <c r="U93" s="79">
        <f t="shared" si="72"/>
        <v>50</v>
      </c>
      <c r="V93" s="79">
        <f t="shared" si="73"/>
        <v>2</v>
      </c>
      <c r="W93" s="80">
        <f>ROUND((1/V93)*T93,0)+1</f>
        <v>5</v>
      </c>
      <c r="X93" s="78">
        <f t="shared" si="74"/>
        <v>2</v>
      </c>
      <c r="Y93" s="80">
        <f t="shared" si="75"/>
        <v>7</v>
      </c>
      <c r="Z93" s="81">
        <f t="shared" si="76"/>
        <v>0.7142857142857143</v>
      </c>
      <c r="AA93" s="81">
        <f t="shared" si="77"/>
        <v>0.5</v>
      </c>
      <c r="AB93" s="79">
        <f t="shared" si="78"/>
        <v>10000</v>
      </c>
      <c r="AC93" s="79">
        <f t="shared" si="79"/>
        <v>9605.7142857142862</v>
      </c>
      <c r="AD93" s="79">
        <f t="shared" si="64"/>
        <v>394.28571428571377</v>
      </c>
      <c r="AE93" s="84">
        <f t="shared" si="80"/>
        <v>11.499999999999961</v>
      </c>
      <c r="AF93" s="79">
        <f t="shared" si="81"/>
        <v>0.70000000000000007</v>
      </c>
      <c r="AG93" s="79">
        <f t="shared" si="82"/>
        <v>1.4000000000000001</v>
      </c>
      <c r="AH93" s="82">
        <f t="shared" si="83"/>
        <v>200</v>
      </c>
      <c r="AI93" s="62">
        <f t="shared" si="84"/>
        <v>50</v>
      </c>
      <c r="AJ93" s="62">
        <f t="shared" si="85"/>
        <v>70</v>
      </c>
      <c r="AK93" s="62">
        <f t="shared" si="86"/>
        <v>10070</v>
      </c>
      <c r="AL93" s="62">
        <f t="shared" si="87"/>
        <v>185</v>
      </c>
      <c r="AM93" s="62">
        <f t="shared" si="88"/>
        <v>3.7</v>
      </c>
      <c r="AN93" s="62">
        <f t="shared" si="89"/>
        <v>-37</v>
      </c>
      <c r="AO93" s="62">
        <f t="shared" si="90"/>
        <v>-37</v>
      </c>
      <c r="AP93" s="62">
        <f t="shared" si="91"/>
        <v>37</v>
      </c>
      <c r="AQ93" s="65" t="str">
        <f t="shared" si="65"/>
        <v/>
      </c>
      <c r="AR93" s="66">
        <f t="shared" si="92"/>
        <v>35</v>
      </c>
      <c r="AS93" s="67">
        <f t="shared" si="66"/>
        <v>1.3826086956521753</v>
      </c>
      <c r="AT93" s="67">
        <f t="shared" si="93"/>
        <v>69.130434782608759</v>
      </c>
      <c r="AU93" s="67">
        <f t="shared" si="94"/>
        <v>138.26086956521752</v>
      </c>
      <c r="AV93" s="67">
        <f t="shared" si="95"/>
        <v>-69.130434782608759</v>
      </c>
      <c r="AW93" s="76">
        <f t="shared" si="96"/>
        <v>0.1</v>
      </c>
      <c r="AX93" s="67">
        <f t="shared" si="97"/>
        <v>345.65217391304378</v>
      </c>
      <c r="AY93" s="67">
        <f t="shared" si="98"/>
        <v>-138.26086956521752</v>
      </c>
      <c r="AZ93" s="69">
        <f t="shared" si="99"/>
        <v>207.39130434782626</v>
      </c>
      <c r="BA93" s="70">
        <f t="shared" si="67"/>
        <v>-186.8944099378875</v>
      </c>
      <c r="BB93" s="51">
        <f t="shared" si="100"/>
        <v>483.91304347826133</v>
      </c>
      <c r="BC93" s="55">
        <f t="shared" si="68"/>
        <v>5.0377622015880863E-2</v>
      </c>
      <c r="BD93" s="55">
        <f t="shared" si="69"/>
        <v>0.52599243856332822</v>
      </c>
      <c r="BF93" s="52">
        <f>IF(((AT93-U93)/U93)&gt;=BF$4,AE93,"")</f>
        <v>11.499999999999961</v>
      </c>
      <c r="BG93" s="52" t="str">
        <f t="shared" si="70"/>
        <v/>
      </c>
      <c r="BH93" s="52">
        <f>IF(BC93&lt;=BH$4,AE93,"")</f>
        <v>11.499999999999961</v>
      </c>
      <c r="BI93" s="52" t="str">
        <f>IF(BD93&gt;=BI$4,AE93,"")</f>
        <v/>
      </c>
    </row>
    <row r="94" spans="20:61">
      <c r="T94" s="78">
        <f t="shared" si="71"/>
        <v>7</v>
      </c>
      <c r="U94" s="79">
        <f t="shared" si="72"/>
        <v>50</v>
      </c>
      <c r="V94" s="79">
        <f t="shared" si="73"/>
        <v>2</v>
      </c>
      <c r="W94" s="80">
        <f>ROUND((1/V94)*T94,0)+1</f>
        <v>5</v>
      </c>
      <c r="X94" s="78">
        <f t="shared" si="74"/>
        <v>2</v>
      </c>
      <c r="Y94" s="80">
        <f t="shared" si="75"/>
        <v>7</v>
      </c>
      <c r="Z94" s="81">
        <f t="shared" si="76"/>
        <v>0.7142857142857143</v>
      </c>
      <c r="AA94" s="81">
        <f t="shared" si="77"/>
        <v>0.5</v>
      </c>
      <c r="AB94" s="79">
        <f t="shared" si="78"/>
        <v>10000</v>
      </c>
      <c r="AC94" s="79">
        <f t="shared" si="79"/>
        <v>9605.7142857142862</v>
      </c>
      <c r="AD94" s="79">
        <f t="shared" si="64"/>
        <v>394.28571428571377</v>
      </c>
      <c r="AE94" s="84">
        <f t="shared" si="80"/>
        <v>11.399999999999961</v>
      </c>
      <c r="AF94" s="79">
        <f t="shared" si="81"/>
        <v>0.70000000000000007</v>
      </c>
      <c r="AG94" s="79">
        <f t="shared" si="82"/>
        <v>1.4000000000000001</v>
      </c>
      <c r="AH94" s="82">
        <f t="shared" si="83"/>
        <v>200</v>
      </c>
      <c r="AI94" s="62">
        <f t="shared" si="84"/>
        <v>50</v>
      </c>
      <c r="AJ94" s="62">
        <f t="shared" si="85"/>
        <v>70</v>
      </c>
      <c r="AK94" s="62">
        <f t="shared" si="86"/>
        <v>10070</v>
      </c>
      <c r="AL94" s="62">
        <f t="shared" si="87"/>
        <v>185</v>
      </c>
      <c r="AM94" s="62">
        <f t="shared" si="88"/>
        <v>3.7</v>
      </c>
      <c r="AN94" s="62">
        <f t="shared" si="89"/>
        <v>-37</v>
      </c>
      <c r="AO94" s="62">
        <f t="shared" si="90"/>
        <v>-37</v>
      </c>
      <c r="AP94" s="62">
        <f t="shared" si="91"/>
        <v>37</v>
      </c>
      <c r="AQ94" s="65" t="str">
        <f t="shared" si="65"/>
        <v/>
      </c>
      <c r="AR94" s="66">
        <f t="shared" si="92"/>
        <v>35</v>
      </c>
      <c r="AS94" s="67">
        <f t="shared" si="66"/>
        <v>1.3859649122807032</v>
      </c>
      <c r="AT94" s="67">
        <f t="shared" si="93"/>
        <v>69.298245614035153</v>
      </c>
      <c r="AU94" s="67">
        <f t="shared" si="94"/>
        <v>138.59649122807031</v>
      </c>
      <c r="AV94" s="67">
        <f t="shared" si="95"/>
        <v>-69.298245614035153</v>
      </c>
      <c r="AW94" s="76">
        <f t="shared" si="96"/>
        <v>0.1</v>
      </c>
      <c r="AX94" s="67">
        <f t="shared" si="97"/>
        <v>346.49122807017579</v>
      </c>
      <c r="AY94" s="67">
        <f t="shared" si="98"/>
        <v>-138.59649122807031</v>
      </c>
      <c r="AZ94" s="69">
        <f t="shared" si="99"/>
        <v>207.89473684210549</v>
      </c>
      <c r="BA94" s="70">
        <f t="shared" si="67"/>
        <v>-186.39097744360828</v>
      </c>
      <c r="BB94" s="51">
        <f t="shared" si="100"/>
        <v>485.08771929824604</v>
      </c>
      <c r="BC94" s="55">
        <f t="shared" si="68"/>
        <v>5.0499911289228469E-2</v>
      </c>
      <c r="BD94" s="55">
        <f t="shared" si="69"/>
        <v>0.52726926010678998</v>
      </c>
      <c r="BF94" s="52">
        <f>IF(((AT94-U94)/U94)&gt;=BF$4,AE94,"")</f>
        <v>11.399999999999961</v>
      </c>
      <c r="BG94" s="52" t="str">
        <f t="shared" si="70"/>
        <v/>
      </c>
      <c r="BH94" s="52">
        <f>IF(BC94&lt;=BH$4,AE94,"")</f>
        <v>11.399999999999961</v>
      </c>
      <c r="BI94" s="52" t="str">
        <f>IF(BD94&gt;=BI$4,AE94,"")</f>
        <v/>
      </c>
    </row>
    <row r="95" spans="20:61">
      <c r="T95" s="78">
        <f t="shared" si="71"/>
        <v>7</v>
      </c>
      <c r="U95" s="79">
        <f t="shared" si="72"/>
        <v>50</v>
      </c>
      <c r="V95" s="79">
        <f t="shared" si="73"/>
        <v>2</v>
      </c>
      <c r="W95" s="80">
        <f>ROUND((1/V95)*T95,0)+1</f>
        <v>5</v>
      </c>
      <c r="X95" s="78">
        <f t="shared" si="74"/>
        <v>2</v>
      </c>
      <c r="Y95" s="80">
        <f t="shared" si="75"/>
        <v>7</v>
      </c>
      <c r="Z95" s="81">
        <f t="shared" si="76"/>
        <v>0.7142857142857143</v>
      </c>
      <c r="AA95" s="81">
        <f t="shared" si="77"/>
        <v>0.5</v>
      </c>
      <c r="AB95" s="79">
        <f t="shared" si="78"/>
        <v>10000</v>
      </c>
      <c r="AC95" s="79">
        <f t="shared" si="79"/>
        <v>9605.7142857142862</v>
      </c>
      <c r="AD95" s="79">
        <f t="shared" si="64"/>
        <v>394.28571428571377</v>
      </c>
      <c r="AE95" s="84">
        <f t="shared" si="80"/>
        <v>11.299999999999962</v>
      </c>
      <c r="AF95" s="79">
        <f t="shared" si="81"/>
        <v>0.70000000000000007</v>
      </c>
      <c r="AG95" s="79">
        <f t="shared" si="82"/>
        <v>1.4000000000000001</v>
      </c>
      <c r="AH95" s="82">
        <f t="shared" si="83"/>
        <v>200</v>
      </c>
      <c r="AI95" s="62">
        <f t="shared" si="84"/>
        <v>50</v>
      </c>
      <c r="AJ95" s="62">
        <f t="shared" si="85"/>
        <v>70</v>
      </c>
      <c r="AK95" s="62">
        <f t="shared" si="86"/>
        <v>10070</v>
      </c>
      <c r="AL95" s="62">
        <f t="shared" si="87"/>
        <v>185</v>
      </c>
      <c r="AM95" s="62">
        <f t="shared" si="88"/>
        <v>3.7</v>
      </c>
      <c r="AN95" s="62">
        <f t="shared" si="89"/>
        <v>-37</v>
      </c>
      <c r="AO95" s="62">
        <f t="shared" si="90"/>
        <v>-37</v>
      </c>
      <c r="AP95" s="62">
        <f t="shared" si="91"/>
        <v>37</v>
      </c>
      <c r="AQ95" s="65" t="str">
        <f t="shared" si="65"/>
        <v/>
      </c>
      <c r="AR95" s="66">
        <f t="shared" si="92"/>
        <v>35</v>
      </c>
      <c r="AS95" s="67">
        <f t="shared" si="66"/>
        <v>1.3893805309734526</v>
      </c>
      <c r="AT95" s="67">
        <f t="shared" si="93"/>
        <v>69.46902654867263</v>
      </c>
      <c r="AU95" s="67">
        <f t="shared" si="94"/>
        <v>138.93805309734526</v>
      </c>
      <c r="AV95" s="67">
        <f t="shared" si="95"/>
        <v>-69.46902654867263</v>
      </c>
      <c r="AW95" s="76">
        <f t="shared" si="96"/>
        <v>0.1</v>
      </c>
      <c r="AX95" s="67">
        <f t="shared" si="97"/>
        <v>347.34513274336314</v>
      </c>
      <c r="AY95" s="67">
        <f t="shared" si="98"/>
        <v>-138.93805309734526</v>
      </c>
      <c r="AZ95" s="69">
        <f t="shared" si="99"/>
        <v>208.40707964601788</v>
      </c>
      <c r="BA95" s="70">
        <f t="shared" si="67"/>
        <v>-185.87863463969589</v>
      </c>
      <c r="BB95" s="51">
        <f t="shared" si="100"/>
        <v>486.28318584070843</v>
      </c>
      <c r="BC95" s="55">
        <f t="shared" si="68"/>
        <v>5.0624364974493734E-2</v>
      </c>
      <c r="BD95" s="55">
        <f t="shared" si="69"/>
        <v>0.52856868026164028</v>
      </c>
      <c r="BF95" s="52">
        <f>IF(((AT95-U95)/U95)&gt;=BF$4,AE95,"")</f>
        <v>11.299999999999962</v>
      </c>
      <c r="BG95" s="52" t="str">
        <f t="shared" si="70"/>
        <v/>
      </c>
      <c r="BH95" s="52">
        <f>IF(BC95&lt;=BH$4,AE95,"")</f>
        <v>11.299999999999962</v>
      </c>
      <c r="BI95" s="52" t="str">
        <f>IF(BD95&gt;=BI$4,AE95,"")</f>
        <v/>
      </c>
    </row>
    <row r="96" spans="20:61">
      <c r="T96" s="78">
        <f t="shared" si="71"/>
        <v>7</v>
      </c>
      <c r="U96" s="79">
        <f t="shared" si="72"/>
        <v>50</v>
      </c>
      <c r="V96" s="79">
        <f t="shared" si="73"/>
        <v>2</v>
      </c>
      <c r="W96" s="80">
        <f>ROUND((1/V96)*T96,0)+1</f>
        <v>5</v>
      </c>
      <c r="X96" s="78">
        <f t="shared" si="74"/>
        <v>2</v>
      </c>
      <c r="Y96" s="80">
        <f t="shared" si="75"/>
        <v>7</v>
      </c>
      <c r="Z96" s="81">
        <f t="shared" si="76"/>
        <v>0.7142857142857143</v>
      </c>
      <c r="AA96" s="81">
        <f t="shared" si="77"/>
        <v>0.5</v>
      </c>
      <c r="AB96" s="79">
        <f t="shared" si="78"/>
        <v>10000</v>
      </c>
      <c r="AC96" s="79">
        <f t="shared" si="79"/>
        <v>9605.7142857142862</v>
      </c>
      <c r="AD96" s="79">
        <f t="shared" si="64"/>
        <v>394.28571428571377</v>
      </c>
      <c r="AE96" s="84">
        <f t="shared" si="80"/>
        <v>11.199999999999962</v>
      </c>
      <c r="AF96" s="79">
        <f t="shared" si="81"/>
        <v>0.70000000000000007</v>
      </c>
      <c r="AG96" s="79">
        <f t="shared" si="82"/>
        <v>1.4000000000000001</v>
      </c>
      <c r="AH96" s="82">
        <f t="shared" si="83"/>
        <v>200</v>
      </c>
      <c r="AI96" s="62">
        <f t="shared" si="84"/>
        <v>50</v>
      </c>
      <c r="AJ96" s="62">
        <f t="shared" si="85"/>
        <v>70</v>
      </c>
      <c r="AK96" s="62">
        <f t="shared" si="86"/>
        <v>10070</v>
      </c>
      <c r="AL96" s="62">
        <f t="shared" si="87"/>
        <v>185</v>
      </c>
      <c r="AM96" s="62">
        <f t="shared" si="88"/>
        <v>3.7</v>
      </c>
      <c r="AN96" s="62">
        <f t="shared" si="89"/>
        <v>-37</v>
      </c>
      <c r="AO96" s="62">
        <f t="shared" si="90"/>
        <v>-37</v>
      </c>
      <c r="AP96" s="62">
        <f t="shared" si="91"/>
        <v>37</v>
      </c>
      <c r="AQ96" s="65" t="str">
        <f t="shared" si="65"/>
        <v/>
      </c>
      <c r="AR96" s="66">
        <f t="shared" si="92"/>
        <v>35</v>
      </c>
      <c r="AS96" s="67">
        <f t="shared" si="66"/>
        <v>1.3928571428571441</v>
      </c>
      <c r="AT96" s="67">
        <f t="shared" si="93"/>
        <v>69.64285714285721</v>
      </c>
      <c r="AU96" s="67">
        <f t="shared" si="94"/>
        <v>139.28571428571442</v>
      </c>
      <c r="AV96" s="67">
        <f t="shared" si="95"/>
        <v>-69.64285714285721</v>
      </c>
      <c r="AW96" s="76">
        <f t="shared" si="96"/>
        <v>0.1</v>
      </c>
      <c r="AX96" s="67">
        <f t="shared" si="97"/>
        <v>348.21428571428606</v>
      </c>
      <c r="AY96" s="67">
        <f t="shared" si="98"/>
        <v>-139.28571428571442</v>
      </c>
      <c r="AZ96" s="69">
        <f t="shared" si="99"/>
        <v>208.92857142857164</v>
      </c>
      <c r="BA96" s="70">
        <f t="shared" si="67"/>
        <v>-185.35714285714212</v>
      </c>
      <c r="BB96" s="51">
        <f t="shared" si="100"/>
        <v>487.50000000000045</v>
      </c>
      <c r="BC96" s="55">
        <f t="shared" si="68"/>
        <v>5.0751041046995883E-2</v>
      </c>
      <c r="BD96" s="55">
        <f t="shared" si="69"/>
        <v>0.52989130434782739</v>
      </c>
      <c r="BF96" s="52">
        <f>IF(((AT96-U96)/U96)&gt;=BF$4,AE96,"")</f>
        <v>11.199999999999962</v>
      </c>
      <c r="BG96" s="52" t="str">
        <f t="shared" si="70"/>
        <v/>
      </c>
      <c r="BH96" s="52">
        <f>IF(BC96&lt;=BH$4,AE96,"")</f>
        <v>11.199999999999962</v>
      </c>
      <c r="BI96" s="52" t="str">
        <f>IF(BD96&gt;=BI$4,AE96,"")</f>
        <v/>
      </c>
    </row>
    <row r="97" spans="20:61">
      <c r="T97" s="78">
        <f t="shared" si="71"/>
        <v>7</v>
      </c>
      <c r="U97" s="79">
        <f t="shared" si="72"/>
        <v>50</v>
      </c>
      <c r="V97" s="79">
        <f t="shared" si="73"/>
        <v>2</v>
      </c>
      <c r="W97" s="80">
        <f>ROUND((1/V97)*T97,0)+1</f>
        <v>5</v>
      </c>
      <c r="X97" s="78">
        <f t="shared" si="74"/>
        <v>2</v>
      </c>
      <c r="Y97" s="80">
        <f t="shared" si="75"/>
        <v>7</v>
      </c>
      <c r="Z97" s="81">
        <f t="shared" si="76"/>
        <v>0.7142857142857143</v>
      </c>
      <c r="AA97" s="81">
        <f t="shared" si="77"/>
        <v>0.5</v>
      </c>
      <c r="AB97" s="79">
        <f t="shared" si="78"/>
        <v>10000</v>
      </c>
      <c r="AC97" s="79">
        <f t="shared" si="79"/>
        <v>9605.7142857142862</v>
      </c>
      <c r="AD97" s="79">
        <f t="shared" si="64"/>
        <v>394.28571428571377</v>
      </c>
      <c r="AE97" s="84">
        <f t="shared" si="80"/>
        <v>11.099999999999962</v>
      </c>
      <c r="AF97" s="79">
        <f t="shared" si="81"/>
        <v>0.70000000000000007</v>
      </c>
      <c r="AG97" s="79">
        <f t="shared" si="82"/>
        <v>1.4000000000000001</v>
      </c>
      <c r="AH97" s="82">
        <f t="shared" si="83"/>
        <v>200</v>
      </c>
      <c r="AI97" s="62">
        <f t="shared" si="84"/>
        <v>50</v>
      </c>
      <c r="AJ97" s="62">
        <f t="shared" si="85"/>
        <v>70</v>
      </c>
      <c r="AK97" s="62">
        <f t="shared" si="86"/>
        <v>10070</v>
      </c>
      <c r="AL97" s="62">
        <f t="shared" si="87"/>
        <v>185</v>
      </c>
      <c r="AM97" s="62">
        <f t="shared" si="88"/>
        <v>3.7</v>
      </c>
      <c r="AN97" s="62">
        <f t="shared" si="89"/>
        <v>-37</v>
      </c>
      <c r="AO97" s="62">
        <f t="shared" si="90"/>
        <v>-37</v>
      </c>
      <c r="AP97" s="62">
        <f t="shared" si="91"/>
        <v>37</v>
      </c>
      <c r="AQ97" s="65" t="str">
        <f t="shared" si="65"/>
        <v/>
      </c>
      <c r="AR97" s="66">
        <f t="shared" si="92"/>
        <v>35</v>
      </c>
      <c r="AS97" s="67">
        <f t="shared" si="66"/>
        <v>1.3963963963963977</v>
      </c>
      <c r="AT97" s="67">
        <f t="shared" si="93"/>
        <v>69.819819819819884</v>
      </c>
      <c r="AU97" s="67">
        <f t="shared" si="94"/>
        <v>139.63963963963977</v>
      </c>
      <c r="AV97" s="67">
        <f t="shared" si="95"/>
        <v>-69.819819819819884</v>
      </c>
      <c r="AW97" s="76">
        <f t="shared" si="96"/>
        <v>0.1</v>
      </c>
      <c r="AX97" s="67">
        <f t="shared" si="97"/>
        <v>349.09909909909942</v>
      </c>
      <c r="AY97" s="67">
        <f t="shared" si="98"/>
        <v>-139.63963963963977</v>
      </c>
      <c r="AZ97" s="69">
        <f t="shared" si="99"/>
        <v>209.45945945945965</v>
      </c>
      <c r="BA97" s="70">
        <f t="shared" si="67"/>
        <v>-184.82625482625411</v>
      </c>
      <c r="BB97" s="51">
        <f t="shared" si="100"/>
        <v>488.73873873873919</v>
      </c>
      <c r="BC97" s="55">
        <f t="shared" si="68"/>
        <v>5.0879999571254823E-2</v>
      </c>
      <c r="BD97" s="55">
        <f t="shared" si="69"/>
        <v>0.53123775949863028</v>
      </c>
      <c r="BF97" s="52">
        <f>IF(((AT97-U97)/U97)&gt;=BF$4,AE97,"")</f>
        <v>11.099999999999962</v>
      </c>
      <c r="BG97" s="52" t="str">
        <f t="shared" si="70"/>
        <v/>
      </c>
      <c r="BH97" s="52">
        <f>IF(BC97&lt;=BH$4,AE97,"")</f>
        <v>11.099999999999962</v>
      </c>
      <c r="BI97" s="52" t="str">
        <f>IF(BD97&gt;=BI$4,AE97,"")</f>
        <v/>
      </c>
    </row>
    <row r="98" spans="20:61">
      <c r="T98" s="78">
        <f t="shared" si="71"/>
        <v>7</v>
      </c>
      <c r="U98" s="79">
        <f t="shared" si="72"/>
        <v>50</v>
      </c>
      <c r="V98" s="79">
        <f t="shared" si="73"/>
        <v>2</v>
      </c>
      <c r="W98" s="80">
        <f>ROUND((1/V98)*T98,0)+1</f>
        <v>5</v>
      </c>
      <c r="X98" s="78">
        <f t="shared" si="74"/>
        <v>2</v>
      </c>
      <c r="Y98" s="80">
        <f t="shared" si="75"/>
        <v>7</v>
      </c>
      <c r="Z98" s="81">
        <f t="shared" si="76"/>
        <v>0.7142857142857143</v>
      </c>
      <c r="AA98" s="81">
        <f t="shared" si="77"/>
        <v>0.5</v>
      </c>
      <c r="AB98" s="79">
        <f t="shared" si="78"/>
        <v>10000</v>
      </c>
      <c r="AC98" s="79">
        <f t="shared" si="79"/>
        <v>9605.7142857142862</v>
      </c>
      <c r="AD98" s="79">
        <f t="shared" si="64"/>
        <v>394.28571428571377</v>
      </c>
      <c r="AE98" s="84">
        <f t="shared" si="80"/>
        <v>10.999999999999963</v>
      </c>
      <c r="AF98" s="79">
        <f t="shared" si="81"/>
        <v>0.70000000000000007</v>
      </c>
      <c r="AG98" s="79">
        <f t="shared" si="82"/>
        <v>1.4000000000000001</v>
      </c>
      <c r="AH98" s="82">
        <f t="shared" si="83"/>
        <v>200</v>
      </c>
      <c r="AI98" s="62">
        <f t="shared" si="84"/>
        <v>50</v>
      </c>
      <c r="AJ98" s="62">
        <f t="shared" si="85"/>
        <v>70</v>
      </c>
      <c r="AK98" s="62">
        <f t="shared" si="86"/>
        <v>10070</v>
      </c>
      <c r="AL98" s="62">
        <f t="shared" si="87"/>
        <v>185</v>
      </c>
      <c r="AM98" s="62">
        <f t="shared" si="88"/>
        <v>3.7</v>
      </c>
      <c r="AN98" s="62">
        <f t="shared" si="89"/>
        <v>-37</v>
      </c>
      <c r="AO98" s="62">
        <f t="shared" si="90"/>
        <v>-37</v>
      </c>
      <c r="AP98" s="62">
        <f t="shared" si="91"/>
        <v>37</v>
      </c>
      <c r="AQ98" s="65" t="str">
        <f t="shared" si="65"/>
        <v/>
      </c>
      <c r="AR98" s="66">
        <f t="shared" si="92"/>
        <v>35</v>
      </c>
      <c r="AS98" s="67">
        <f t="shared" si="66"/>
        <v>1.4000000000000015</v>
      </c>
      <c r="AT98" s="67">
        <f t="shared" si="93"/>
        <v>70.000000000000071</v>
      </c>
      <c r="AU98" s="67">
        <f t="shared" si="94"/>
        <v>140.00000000000014</v>
      </c>
      <c r="AV98" s="67">
        <f t="shared" si="95"/>
        <v>-70.000000000000071</v>
      </c>
      <c r="AW98" s="76">
        <f t="shared" si="96"/>
        <v>0.1</v>
      </c>
      <c r="AX98" s="67">
        <f t="shared" si="97"/>
        <v>350.00000000000034</v>
      </c>
      <c r="AY98" s="67">
        <f t="shared" si="98"/>
        <v>-140.00000000000014</v>
      </c>
      <c r="AZ98" s="69">
        <f t="shared" si="99"/>
        <v>210.0000000000002</v>
      </c>
      <c r="BA98" s="70">
        <f t="shared" si="67"/>
        <v>-184.28571428571357</v>
      </c>
      <c r="BB98" s="51">
        <f t="shared" si="100"/>
        <v>490.00000000000051</v>
      </c>
      <c r="BC98" s="55">
        <f t="shared" si="68"/>
        <v>5.1011302795954838E-2</v>
      </c>
      <c r="BD98" s="55">
        <f t="shared" si="69"/>
        <v>0.53260869565217517</v>
      </c>
      <c r="BF98" s="52">
        <f>IF(((AT98-U98)/U98)&gt;=BF$4,AE98,"")</f>
        <v>10.999999999999963</v>
      </c>
      <c r="BG98" s="52" t="str">
        <f t="shared" si="70"/>
        <v/>
      </c>
      <c r="BH98" s="52">
        <f>IF(BC98&lt;=BH$4,AE98,"")</f>
        <v>10.999999999999963</v>
      </c>
      <c r="BI98" s="52" t="str">
        <f>IF(BD98&gt;=BI$4,AE98,"")</f>
        <v/>
      </c>
    </row>
    <row r="99" spans="20:61">
      <c r="T99" s="78">
        <f t="shared" si="71"/>
        <v>7</v>
      </c>
      <c r="U99" s="79">
        <f t="shared" si="72"/>
        <v>50</v>
      </c>
      <c r="V99" s="79">
        <f t="shared" si="73"/>
        <v>2</v>
      </c>
      <c r="W99" s="80">
        <f>ROUND((1/V99)*T99,0)+1</f>
        <v>5</v>
      </c>
      <c r="X99" s="78">
        <f t="shared" si="74"/>
        <v>2</v>
      </c>
      <c r="Y99" s="80">
        <f t="shared" si="75"/>
        <v>7</v>
      </c>
      <c r="Z99" s="81">
        <f t="shared" si="76"/>
        <v>0.7142857142857143</v>
      </c>
      <c r="AA99" s="81">
        <f t="shared" si="77"/>
        <v>0.5</v>
      </c>
      <c r="AB99" s="79">
        <f t="shared" si="78"/>
        <v>10000</v>
      </c>
      <c r="AC99" s="79">
        <f t="shared" si="79"/>
        <v>9605.7142857142862</v>
      </c>
      <c r="AD99" s="79">
        <f t="shared" si="64"/>
        <v>394.28571428571377</v>
      </c>
      <c r="AE99" s="84">
        <f t="shared" si="80"/>
        <v>10.899999999999963</v>
      </c>
      <c r="AF99" s="79">
        <f t="shared" si="81"/>
        <v>0.70000000000000007</v>
      </c>
      <c r="AG99" s="79">
        <f t="shared" si="82"/>
        <v>1.4000000000000001</v>
      </c>
      <c r="AH99" s="82">
        <f t="shared" si="83"/>
        <v>200</v>
      </c>
      <c r="AI99" s="62">
        <f t="shared" si="84"/>
        <v>50</v>
      </c>
      <c r="AJ99" s="62">
        <f t="shared" si="85"/>
        <v>70</v>
      </c>
      <c r="AK99" s="62">
        <f t="shared" si="86"/>
        <v>10070</v>
      </c>
      <c r="AL99" s="62">
        <f t="shared" si="87"/>
        <v>185</v>
      </c>
      <c r="AM99" s="62">
        <f t="shared" si="88"/>
        <v>3.7</v>
      </c>
      <c r="AN99" s="62">
        <f t="shared" si="89"/>
        <v>-37</v>
      </c>
      <c r="AO99" s="62">
        <f t="shared" si="90"/>
        <v>-37</v>
      </c>
      <c r="AP99" s="62">
        <f t="shared" si="91"/>
        <v>37</v>
      </c>
      <c r="AQ99" s="65" t="str">
        <f t="shared" si="65"/>
        <v/>
      </c>
      <c r="AR99" s="66">
        <f t="shared" si="92"/>
        <v>35</v>
      </c>
      <c r="AS99" s="67">
        <f t="shared" si="66"/>
        <v>1.4036697247706436</v>
      </c>
      <c r="AT99" s="67">
        <f t="shared" si="93"/>
        <v>70.183486238532183</v>
      </c>
      <c r="AU99" s="67">
        <f t="shared" si="94"/>
        <v>140.36697247706437</v>
      </c>
      <c r="AV99" s="67">
        <f t="shared" si="95"/>
        <v>-70.183486238532183</v>
      </c>
      <c r="AW99" s="76">
        <f t="shared" si="96"/>
        <v>0.1</v>
      </c>
      <c r="AX99" s="67">
        <f t="shared" si="97"/>
        <v>350.9174311926609</v>
      </c>
      <c r="AY99" s="67">
        <f t="shared" si="98"/>
        <v>-140.36697247706437</v>
      </c>
      <c r="AZ99" s="69">
        <f t="shared" si="99"/>
        <v>210.55045871559653</v>
      </c>
      <c r="BA99" s="70">
        <f t="shared" si="67"/>
        <v>-183.73525557011723</v>
      </c>
      <c r="BB99" s="51">
        <f t="shared" si="100"/>
        <v>491.28440366972529</v>
      </c>
      <c r="BC99" s="55">
        <f t="shared" si="68"/>
        <v>5.114501525413559E-2</v>
      </c>
      <c r="BD99" s="55">
        <f t="shared" si="69"/>
        <v>0.53400478659752815</v>
      </c>
      <c r="BF99" s="52">
        <f>IF(((AT99-U99)/U99)&gt;=BF$4,AE99,"")</f>
        <v>10.899999999999963</v>
      </c>
      <c r="BG99" s="52" t="str">
        <f t="shared" si="70"/>
        <v/>
      </c>
      <c r="BH99" s="52">
        <f>IF(BC99&lt;=BH$4,AE99,"")</f>
        <v>10.899999999999963</v>
      </c>
      <c r="BI99" s="52" t="str">
        <f>IF(BD99&gt;=BI$4,AE99,"")</f>
        <v/>
      </c>
    </row>
    <row r="100" spans="20:61">
      <c r="T100" s="78">
        <f t="shared" si="71"/>
        <v>7</v>
      </c>
      <c r="U100" s="79">
        <f t="shared" si="72"/>
        <v>50</v>
      </c>
      <c r="V100" s="79">
        <f t="shared" si="73"/>
        <v>2</v>
      </c>
      <c r="W100" s="80">
        <f>ROUND((1/V100)*T100,0)+1</f>
        <v>5</v>
      </c>
      <c r="X100" s="78">
        <f t="shared" si="74"/>
        <v>2</v>
      </c>
      <c r="Y100" s="80">
        <f t="shared" si="75"/>
        <v>7</v>
      </c>
      <c r="Z100" s="81">
        <f t="shared" si="76"/>
        <v>0.7142857142857143</v>
      </c>
      <c r="AA100" s="81">
        <f t="shared" si="77"/>
        <v>0.5</v>
      </c>
      <c r="AB100" s="79">
        <f t="shared" si="78"/>
        <v>10000</v>
      </c>
      <c r="AC100" s="79">
        <f t="shared" si="79"/>
        <v>9605.7142857142862</v>
      </c>
      <c r="AD100" s="79">
        <f t="shared" si="64"/>
        <v>394.28571428571377</v>
      </c>
      <c r="AE100" s="84">
        <f t="shared" si="80"/>
        <v>10.799999999999963</v>
      </c>
      <c r="AF100" s="79">
        <f t="shared" si="81"/>
        <v>0.70000000000000007</v>
      </c>
      <c r="AG100" s="79">
        <f t="shared" si="82"/>
        <v>1.4000000000000001</v>
      </c>
      <c r="AH100" s="82">
        <f t="shared" si="83"/>
        <v>200</v>
      </c>
      <c r="AI100" s="62">
        <f t="shared" si="84"/>
        <v>50</v>
      </c>
      <c r="AJ100" s="62">
        <f t="shared" si="85"/>
        <v>70</v>
      </c>
      <c r="AK100" s="62">
        <f t="shared" si="86"/>
        <v>10070</v>
      </c>
      <c r="AL100" s="62">
        <f t="shared" si="87"/>
        <v>185</v>
      </c>
      <c r="AM100" s="62">
        <f t="shared" si="88"/>
        <v>3.7</v>
      </c>
      <c r="AN100" s="62">
        <f t="shared" si="89"/>
        <v>-37</v>
      </c>
      <c r="AO100" s="62">
        <f t="shared" si="90"/>
        <v>-37</v>
      </c>
      <c r="AP100" s="62">
        <f t="shared" si="91"/>
        <v>37</v>
      </c>
      <c r="AQ100" s="65" t="str">
        <f t="shared" si="65"/>
        <v/>
      </c>
      <c r="AR100" s="66">
        <f t="shared" si="92"/>
        <v>35</v>
      </c>
      <c r="AS100" s="67">
        <f t="shared" si="66"/>
        <v>1.4074074074074088</v>
      </c>
      <c r="AT100" s="67">
        <f t="shared" si="93"/>
        <v>70.370370370370438</v>
      </c>
      <c r="AU100" s="67">
        <f t="shared" si="94"/>
        <v>140.74074074074088</v>
      </c>
      <c r="AV100" s="67">
        <f t="shared" si="95"/>
        <v>-70.370370370370438</v>
      </c>
      <c r="AW100" s="76">
        <f t="shared" si="96"/>
        <v>0.1</v>
      </c>
      <c r="AX100" s="67">
        <f t="shared" si="97"/>
        <v>351.85185185185219</v>
      </c>
      <c r="AY100" s="67">
        <f t="shared" si="98"/>
        <v>-140.74074074074088</v>
      </c>
      <c r="AZ100" s="69">
        <f t="shared" si="99"/>
        <v>211.11111111111131</v>
      </c>
      <c r="BA100" s="70">
        <f t="shared" si="67"/>
        <v>-183.17460317460245</v>
      </c>
      <c r="BB100" s="51">
        <f t="shared" si="100"/>
        <v>492.59259259259306</v>
      </c>
      <c r="BC100" s="55">
        <f t="shared" si="68"/>
        <v>5.1281203868949306E-2</v>
      </c>
      <c r="BD100" s="55">
        <f t="shared" si="69"/>
        <v>0.53542673107890626</v>
      </c>
      <c r="BF100" s="52">
        <f>IF(((AT100-U100)/U100)&gt;=BF$4,AE100,"")</f>
        <v>10.799999999999963</v>
      </c>
      <c r="BG100" s="52" t="str">
        <f t="shared" si="70"/>
        <v/>
      </c>
      <c r="BH100" s="52">
        <f>IF(BC100&lt;=BH$4,AE100,"")</f>
        <v>10.799999999999963</v>
      </c>
      <c r="BI100" s="52" t="str">
        <f>IF(BD100&gt;=BI$4,AE100,"")</f>
        <v/>
      </c>
    </row>
    <row r="101" spans="20:61">
      <c r="T101" s="78">
        <f t="shared" si="71"/>
        <v>7</v>
      </c>
      <c r="U101" s="79">
        <f t="shared" si="72"/>
        <v>50</v>
      </c>
      <c r="V101" s="79">
        <f t="shared" si="73"/>
        <v>2</v>
      </c>
      <c r="W101" s="80">
        <f>ROUND((1/V101)*T101,0)+1</f>
        <v>5</v>
      </c>
      <c r="X101" s="78">
        <f t="shared" si="74"/>
        <v>2</v>
      </c>
      <c r="Y101" s="80">
        <f t="shared" si="75"/>
        <v>7</v>
      </c>
      <c r="Z101" s="81">
        <f t="shared" si="76"/>
        <v>0.7142857142857143</v>
      </c>
      <c r="AA101" s="81">
        <f t="shared" si="77"/>
        <v>0.5</v>
      </c>
      <c r="AB101" s="79">
        <f t="shared" si="78"/>
        <v>10000</v>
      </c>
      <c r="AC101" s="79">
        <f t="shared" si="79"/>
        <v>9605.7142857142862</v>
      </c>
      <c r="AD101" s="79">
        <f t="shared" si="64"/>
        <v>394.28571428571377</v>
      </c>
      <c r="AE101" s="84">
        <f t="shared" si="80"/>
        <v>10.699999999999964</v>
      </c>
      <c r="AF101" s="79">
        <f t="shared" si="81"/>
        <v>0.70000000000000007</v>
      </c>
      <c r="AG101" s="79">
        <f t="shared" si="82"/>
        <v>1.4000000000000001</v>
      </c>
      <c r="AH101" s="82">
        <f t="shared" si="83"/>
        <v>200</v>
      </c>
      <c r="AI101" s="62">
        <f t="shared" si="84"/>
        <v>50</v>
      </c>
      <c r="AJ101" s="62">
        <f t="shared" si="85"/>
        <v>70</v>
      </c>
      <c r="AK101" s="62">
        <f t="shared" si="86"/>
        <v>10070</v>
      </c>
      <c r="AL101" s="62">
        <f t="shared" si="87"/>
        <v>185</v>
      </c>
      <c r="AM101" s="62">
        <f t="shared" si="88"/>
        <v>3.7</v>
      </c>
      <c r="AN101" s="62">
        <f t="shared" si="89"/>
        <v>-37</v>
      </c>
      <c r="AO101" s="62">
        <f t="shared" si="90"/>
        <v>-37</v>
      </c>
      <c r="AP101" s="62">
        <f t="shared" si="91"/>
        <v>37</v>
      </c>
      <c r="AQ101" s="65" t="str">
        <f t="shared" si="65"/>
        <v/>
      </c>
      <c r="AR101" s="66">
        <f t="shared" si="92"/>
        <v>35</v>
      </c>
      <c r="AS101" s="67">
        <f t="shared" si="66"/>
        <v>1.4112149532710294</v>
      </c>
      <c r="AT101" s="67">
        <f t="shared" si="93"/>
        <v>70.560747663551467</v>
      </c>
      <c r="AU101" s="67">
        <f t="shared" si="94"/>
        <v>141.12149532710293</v>
      </c>
      <c r="AV101" s="67">
        <f t="shared" si="95"/>
        <v>-70.560747663551467</v>
      </c>
      <c r="AW101" s="76">
        <f t="shared" si="96"/>
        <v>0.1</v>
      </c>
      <c r="AX101" s="67">
        <f t="shared" si="97"/>
        <v>352.80373831775734</v>
      </c>
      <c r="AY101" s="67">
        <f t="shared" si="98"/>
        <v>-141.12149532710293</v>
      </c>
      <c r="AZ101" s="69">
        <f t="shared" si="99"/>
        <v>211.6822429906544</v>
      </c>
      <c r="BA101" s="70">
        <f t="shared" si="67"/>
        <v>-182.60347129505936</v>
      </c>
      <c r="BB101" s="51">
        <f t="shared" si="100"/>
        <v>493.92523364486027</v>
      </c>
      <c r="BC101" s="55">
        <f t="shared" si="68"/>
        <v>5.1419938065348329E-2</v>
      </c>
      <c r="BD101" s="55">
        <f t="shared" si="69"/>
        <v>0.53687525396180535</v>
      </c>
      <c r="BF101" s="52">
        <f>IF(((AT101-U101)/U101)&gt;=BF$4,AE101,"")</f>
        <v>10.699999999999964</v>
      </c>
      <c r="BG101" s="52" t="str">
        <f t="shared" si="70"/>
        <v/>
      </c>
      <c r="BH101" s="52">
        <f>IF(BC101&lt;=BH$4,AE101,"")</f>
        <v>10.699999999999964</v>
      </c>
      <c r="BI101" s="52" t="str">
        <f>IF(BD101&gt;=BI$4,AE101,"")</f>
        <v/>
      </c>
    </row>
    <row r="102" spans="20:61">
      <c r="T102" s="78">
        <f t="shared" si="71"/>
        <v>7</v>
      </c>
      <c r="U102" s="79">
        <f t="shared" si="72"/>
        <v>50</v>
      </c>
      <c r="V102" s="79">
        <f t="shared" si="73"/>
        <v>2</v>
      </c>
      <c r="W102" s="80">
        <f>ROUND((1/V102)*T102,0)+1</f>
        <v>5</v>
      </c>
      <c r="X102" s="78">
        <f t="shared" si="74"/>
        <v>2</v>
      </c>
      <c r="Y102" s="80">
        <f t="shared" si="75"/>
        <v>7</v>
      </c>
      <c r="Z102" s="81">
        <f t="shared" si="76"/>
        <v>0.7142857142857143</v>
      </c>
      <c r="AA102" s="81">
        <f t="shared" si="77"/>
        <v>0.5</v>
      </c>
      <c r="AB102" s="79">
        <f t="shared" si="78"/>
        <v>10000</v>
      </c>
      <c r="AC102" s="79">
        <f t="shared" si="79"/>
        <v>9605.7142857142862</v>
      </c>
      <c r="AD102" s="79">
        <f t="shared" si="64"/>
        <v>394.28571428571377</v>
      </c>
      <c r="AE102" s="84">
        <f t="shared" si="80"/>
        <v>10.599999999999964</v>
      </c>
      <c r="AF102" s="79">
        <f t="shared" si="81"/>
        <v>0.70000000000000007</v>
      </c>
      <c r="AG102" s="79">
        <f t="shared" si="82"/>
        <v>1.4000000000000001</v>
      </c>
      <c r="AH102" s="82">
        <f t="shared" si="83"/>
        <v>200</v>
      </c>
      <c r="AI102" s="62">
        <f t="shared" si="84"/>
        <v>50</v>
      </c>
      <c r="AJ102" s="62">
        <f t="shared" si="85"/>
        <v>70</v>
      </c>
      <c r="AK102" s="62">
        <f t="shared" si="86"/>
        <v>10070</v>
      </c>
      <c r="AL102" s="62">
        <f t="shared" si="87"/>
        <v>185</v>
      </c>
      <c r="AM102" s="62">
        <f t="shared" si="88"/>
        <v>3.7</v>
      </c>
      <c r="AN102" s="62">
        <f t="shared" si="89"/>
        <v>-37</v>
      </c>
      <c r="AO102" s="62">
        <f t="shared" si="90"/>
        <v>-37</v>
      </c>
      <c r="AP102" s="62">
        <f t="shared" si="91"/>
        <v>37</v>
      </c>
      <c r="AQ102" s="65" t="str">
        <f t="shared" si="65"/>
        <v/>
      </c>
      <c r="AR102" s="66">
        <f t="shared" si="92"/>
        <v>35</v>
      </c>
      <c r="AS102" s="67">
        <f t="shared" si="66"/>
        <v>1.415094339622643</v>
      </c>
      <c r="AT102" s="67">
        <f t="shared" si="93"/>
        <v>70.754716981132148</v>
      </c>
      <c r="AU102" s="67">
        <f t="shared" si="94"/>
        <v>141.5094339622643</v>
      </c>
      <c r="AV102" s="67">
        <f t="shared" si="95"/>
        <v>-70.754716981132148</v>
      </c>
      <c r="AW102" s="76">
        <f t="shared" si="96"/>
        <v>0.1</v>
      </c>
      <c r="AX102" s="67">
        <f t="shared" si="97"/>
        <v>353.77358490566075</v>
      </c>
      <c r="AY102" s="67">
        <f t="shared" si="98"/>
        <v>-141.5094339622643</v>
      </c>
      <c r="AZ102" s="69">
        <f t="shared" si="99"/>
        <v>212.26415094339646</v>
      </c>
      <c r="BA102" s="70">
        <f t="shared" si="67"/>
        <v>-182.02156334231731</v>
      </c>
      <c r="BB102" s="51">
        <f t="shared" si="100"/>
        <v>495.28301886792502</v>
      </c>
      <c r="BC102" s="55">
        <f t="shared" si="68"/>
        <v>5.1561289888094511E-2</v>
      </c>
      <c r="BD102" s="55">
        <f t="shared" si="69"/>
        <v>0.5383511074651367</v>
      </c>
      <c r="BF102" s="52">
        <f>IF(((AT102-U102)/U102)&gt;=BF$4,AE102,"")</f>
        <v>10.599999999999964</v>
      </c>
      <c r="BG102" s="52" t="str">
        <f t="shared" si="70"/>
        <v/>
      </c>
      <c r="BH102" s="52">
        <f>IF(BC102&lt;=BH$4,AE102,"")</f>
        <v>10.599999999999964</v>
      </c>
      <c r="BI102" s="52" t="str">
        <f>IF(BD102&gt;=BI$4,AE102,"")</f>
        <v/>
      </c>
    </row>
    <row r="103" spans="20:61">
      <c r="T103" s="78">
        <f t="shared" si="71"/>
        <v>7</v>
      </c>
      <c r="U103" s="79">
        <f t="shared" si="72"/>
        <v>50</v>
      </c>
      <c r="V103" s="79">
        <f t="shared" si="73"/>
        <v>2</v>
      </c>
      <c r="W103" s="80">
        <f>ROUND((1/V103)*T103,0)+1</f>
        <v>5</v>
      </c>
      <c r="X103" s="78">
        <f t="shared" si="74"/>
        <v>2</v>
      </c>
      <c r="Y103" s="80">
        <f t="shared" si="75"/>
        <v>7</v>
      </c>
      <c r="Z103" s="81">
        <f t="shared" si="76"/>
        <v>0.7142857142857143</v>
      </c>
      <c r="AA103" s="81">
        <f t="shared" si="77"/>
        <v>0.5</v>
      </c>
      <c r="AB103" s="79">
        <f t="shared" si="78"/>
        <v>10000</v>
      </c>
      <c r="AC103" s="79">
        <f t="shared" si="79"/>
        <v>9605.7142857142862</v>
      </c>
      <c r="AD103" s="79">
        <f t="shared" si="64"/>
        <v>394.28571428571377</v>
      </c>
      <c r="AE103" s="84">
        <f t="shared" si="80"/>
        <v>10.499999999999964</v>
      </c>
      <c r="AF103" s="79">
        <f t="shared" si="81"/>
        <v>0.70000000000000007</v>
      </c>
      <c r="AG103" s="79">
        <f t="shared" si="82"/>
        <v>1.4000000000000001</v>
      </c>
      <c r="AH103" s="82">
        <f t="shared" si="83"/>
        <v>200</v>
      </c>
      <c r="AI103" s="62">
        <f t="shared" si="84"/>
        <v>50</v>
      </c>
      <c r="AJ103" s="62">
        <f t="shared" si="85"/>
        <v>70</v>
      </c>
      <c r="AK103" s="62">
        <f t="shared" si="86"/>
        <v>10070</v>
      </c>
      <c r="AL103" s="62">
        <f t="shared" si="87"/>
        <v>185</v>
      </c>
      <c r="AM103" s="62">
        <f t="shared" si="88"/>
        <v>3.7</v>
      </c>
      <c r="AN103" s="62">
        <f t="shared" si="89"/>
        <v>-37</v>
      </c>
      <c r="AO103" s="62">
        <f t="shared" si="90"/>
        <v>-37</v>
      </c>
      <c r="AP103" s="62">
        <f t="shared" si="91"/>
        <v>37</v>
      </c>
      <c r="AQ103" s="65" t="str">
        <f t="shared" si="65"/>
        <v/>
      </c>
      <c r="AR103" s="66">
        <f t="shared" si="92"/>
        <v>35</v>
      </c>
      <c r="AS103" s="67">
        <f t="shared" si="66"/>
        <v>1.4190476190476204</v>
      </c>
      <c r="AT103" s="67">
        <f t="shared" si="93"/>
        <v>70.95238095238102</v>
      </c>
      <c r="AU103" s="67">
        <f t="shared" si="94"/>
        <v>141.90476190476204</v>
      </c>
      <c r="AV103" s="67">
        <f t="shared" si="95"/>
        <v>-70.95238095238102</v>
      </c>
      <c r="AW103" s="76">
        <f t="shared" si="96"/>
        <v>0.1</v>
      </c>
      <c r="AX103" s="67">
        <f t="shared" si="97"/>
        <v>354.7619047619051</v>
      </c>
      <c r="AY103" s="67">
        <f t="shared" si="98"/>
        <v>-141.90476190476204</v>
      </c>
      <c r="AZ103" s="69">
        <f t="shared" si="99"/>
        <v>212.85714285714306</v>
      </c>
      <c r="BA103" s="70">
        <f t="shared" si="67"/>
        <v>-181.42857142857071</v>
      </c>
      <c r="BB103" s="51">
        <f t="shared" si="100"/>
        <v>496.66666666666714</v>
      </c>
      <c r="BC103" s="55">
        <f t="shared" si="68"/>
        <v>5.1705334126512043E-2</v>
      </c>
      <c r="BD103" s="55">
        <f t="shared" si="69"/>
        <v>0.53985507246376929</v>
      </c>
      <c r="BF103" s="52">
        <f>IF(((AT103-U103)/U103)&gt;=BF$4,AE103,"")</f>
        <v>10.499999999999964</v>
      </c>
      <c r="BG103" s="52" t="str">
        <f t="shared" si="70"/>
        <v/>
      </c>
      <c r="BH103" s="52">
        <f>IF(BC103&lt;=BH$4,AE103,"")</f>
        <v>10.499999999999964</v>
      </c>
      <c r="BI103" s="52" t="str">
        <f>IF(BD103&gt;=BI$4,AE103,"")</f>
        <v/>
      </c>
    </row>
    <row r="104" spans="20:61">
      <c r="T104" s="78">
        <f t="shared" si="71"/>
        <v>7</v>
      </c>
      <c r="U104" s="79">
        <f t="shared" si="72"/>
        <v>50</v>
      </c>
      <c r="V104" s="79">
        <f t="shared" si="73"/>
        <v>2</v>
      </c>
      <c r="W104" s="80">
        <f>ROUND((1/V104)*T104,0)+1</f>
        <v>5</v>
      </c>
      <c r="X104" s="78">
        <f t="shared" si="74"/>
        <v>2</v>
      </c>
      <c r="Y104" s="80">
        <f t="shared" si="75"/>
        <v>7</v>
      </c>
      <c r="Z104" s="81">
        <f t="shared" si="76"/>
        <v>0.7142857142857143</v>
      </c>
      <c r="AA104" s="81">
        <f t="shared" si="77"/>
        <v>0.5</v>
      </c>
      <c r="AB104" s="79">
        <f t="shared" si="78"/>
        <v>10000</v>
      </c>
      <c r="AC104" s="79">
        <f t="shared" si="79"/>
        <v>9605.7142857142862</v>
      </c>
      <c r="AD104" s="79">
        <f t="shared" si="64"/>
        <v>394.28571428571377</v>
      </c>
      <c r="AE104" s="84">
        <f t="shared" si="80"/>
        <v>10.399999999999965</v>
      </c>
      <c r="AF104" s="79">
        <f t="shared" si="81"/>
        <v>0.70000000000000007</v>
      </c>
      <c r="AG104" s="79">
        <f t="shared" si="82"/>
        <v>1.4000000000000001</v>
      </c>
      <c r="AH104" s="82">
        <f t="shared" si="83"/>
        <v>200</v>
      </c>
      <c r="AI104" s="62">
        <f t="shared" si="84"/>
        <v>50</v>
      </c>
      <c r="AJ104" s="62">
        <f t="shared" si="85"/>
        <v>70</v>
      </c>
      <c r="AK104" s="62">
        <f t="shared" si="86"/>
        <v>10070</v>
      </c>
      <c r="AL104" s="62">
        <f t="shared" si="87"/>
        <v>185</v>
      </c>
      <c r="AM104" s="62">
        <f t="shared" si="88"/>
        <v>3.7</v>
      </c>
      <c r="AN104" s="62">
        <f t="shared" si="89"/>
        <v>-37</v>
      </c>
      <c r="AO104" s="62">
        <f t="shared" si="90"/>
        <v>-37</v>
      </c>
      <c r="AP104" s="62">
        <f t="shared" si="91"/>
        <v>37</v>
      </c>
      <c r="AQ104" s="65" t="str">
        <f t="shared" si="65"/>
        <v/>
      </c>
      <c r="AR104" s="66">
        <f t="shared" si="92"/>
        <v>35</v>
      </c>
      <c r="AS104" s="67">
        <f t="shared" si="66"/>
        <v>1.4230769230769245</v>
      </c>
      <c r="AT104" s="67">
        <f t="shared" si="93"/>
        <v>71.153846153846217</v>
      </c>
      <c r="AU104" s="67">
        <f t="shared" si="94"/>
        <v>142.30769230769243</v>
      </c>
      <c r="AV104" s="67">
        <f t="shared" si="95"/>
        <v>-71.153846153846217</v>
      </c>
      <c r="AW104" s="76">
        <f t="shared" si="96"/>
        <v>0.1</v>
      </c>
      <c r="AX104" s="67">
        <f t="shared" si="97"/>
        <v>355.76923076923106</v>
      </c>
      <c r="AY104" s="67">
        <f t="shared" si="98"/>
        <v>-142.30769230769243</v>
      </c>
      <c r="AZ104" s="69">
        <f t="shared" si="99"/>
        <v>213.46153846153862</v>
      </c>
      <c r="BA104" s="70">
        <f t="shared" si="67"/>
        <v>-180.82417582417514</v>
      </c>
      <c r="BB104" s="51">
        <f t="shared" si="100"/>
        <v>498.07692307692355</v>
      </c>
      <c r="BC104" s="55">
        <f t="shared" si="68"/>
        <v>5.185214844643761E-2</v>
      </c>
      <c r="BD104" s="55">
        <f t="shared" si="69"/>
        <v>0.5413879598662219</v>
      </c>
      <c r="BF104" s="52">
        <f>IF(((AT104-U104)/U104)&gt;=BF$4,AE104,"")</f>
        <v>10.399999999999965</v>
      </c>
      <c r="BG104" s="52" t="str">
        <f t="shared" si="70"/>
        <v/>
      </c>
      <c r="BH104" s="52">
        <f>IF(BC104&lt;=BH$4,AE104,"")</f>
        <v>10.399999999999965</v>
      </c>
      <c r="BI104" s="52" t="str">
        <f>IF(BD104&gt;=BI$4,AE104,"")</f>
        <v/>
      </c>
    </row>
    <row r="105" spans="20:61">
      <c r="T105" s="78">
        <f t="shared" si="71"/>
        <v>7</v>
      </c>
      <c r="U105" s="79">
        <f t="shared" si="72"/>
        <v>50</v>
      </c>
      <c r="V105" s="79">
        <f t="shared" si="73"/>
        <v>2</v>
      </c>
      <c r="W105" s="80">
        <f>ROUND((1/V105)*T105,0)+1</f>
        <v>5</v>
      </c>
      <c r="X105" s="78">
        <f t="shared" si="74"/>
        <v>2</v>
      </c>
      <c r="Y105" s="80">
        <f t="shared" si="75"/>
        <v>7</v>
      </c>
      <c r="Z105" s="81">
        <f t="shared" si="76"/>
        <v>0.7142857142857143</v>
      </c>
      <c r="AA105" s="81">
        <f t="shared" si="77"/>
        <v>0.5</v>
      </c>
      <c r="AB105" s="79">
        <f t="shared" si="78"/>
        <v>10000</v>
      </c>
      <c r="AC105" s="79">
        <f t="shared" si="79"/>
        <v>9605.7142857142862</v>
      </c>
      <c r="AD105" s="79">
        <f t="shared" si="64"/>
        <v>394.28571428571377</v>
      </c>
      <c r="AE105" s="84">
        <f t="shared" si="80"/>
        <v>10.299999999999965</v>
      </c>
      <c r="AF105" s="79">
        <f t="shared" si="81"/>
        <v>0.70000000000000007</v>
      </c>
      <c r="AG105" s="79">
        <f t="shared" si="82"/>
        <v>1.4000000000000001</v>
      </c>
      <c r="AH105" s="82">
        <f t="shared" si="83"/>
        <v>200</v>
      </c>
      <c r="AI105" s="62">
        <f t="shared" si="84"/>
        <v>50</v>
      </c>
      <c r="AJ105" s="62">
        <f t="shared" si="85"/>
        <v>70</v>
      </c>
      <c r="AK105" s="62">
        <f t="shared" si="86"/>
        <v>10070</v>
      </c>
      <c r="AL105" s="62">
        <f t="shared" si="87"/>
        <v>185</v>
      </c>
      <c r="AM105" s="62">
        <f t="shared" si="88"/>
        <v>3.7</v>
      </c>
      <c r="AN105" s="62">
        <f t="shared" si="89"/>
        <v>-37</v>
      </c>
      <c r="AO105" s="62">
        <f t="shared" si="90"/>
        <v>-37</v>
      </c>
      <c r="AP105" s="62">
        <f t="shared" si="91"/>
        <v>37</v>
      </c>
      <c r="AQ105" s="65" t="str">
        <f t="shared" si="65"/>
        <v/>
      </c>
      <c r="AR105" s="66">
        <f t="shared" si="92"/>
        <v>35</v>
      </c>
      <c r="AS105" s="67">
        <f t="shared" si="66"/>
        <v>1.4271844660194191</v>
      </c>
      <c r="AT105" s="67">
        <f t="shared" si="93"/>
        <v>71.359223300970953</v>
      </c>
      <c r="AU105" s="67">
        <f t="shared" si="94"/>
        <v>142.71844660194191</v>
      </c>
      <c r="AV105" s="67">
        <f t="shared" si="95"/>
        <v>-71.359223300970953</v>
      </c>
      <c r="AW105" s="76">
        <f t="shared" si="96"/>
        <v>0.1</v>
      </c>
      <c r="AX105" s="67">
        <f t="shared" si="97"/>
        <v>356.79611650485475</v>
      </c>
      <c r="AY105" s="67">
        <f t="shared" si="98"/>
        <v>-142.71844660194191</v>
      </c>
      <c r="AZ105" s="69">
        <f t="shared" si="99"/>
        <v>214.07766990291285</v>
      </c>
      <c r="BA105" s="70">
        <f t="shared" si="67"/>
        <v>-180.20804438280092</v>
      </c>
      <c r="BB105" s="51">
        <f t="shared" si="100"/>
        <v>499.51456310679669</v>
      </c>
      <c r="BC105" s="55">
        <f t="shared" si="68"/>
        <v>5.2001813529856881E-2</v>
      </c>
      <c r="BD105" s="55">
        <f t="shared" si="69"/>
        <v>0.54295061207260575</v>
      </c>
      <c r="BF105" s="52">
        <f>IF(((AT105-U105)/U105)&gt;=BF$4,AE105,"")</f>
        <v>10.299999999999965</v>
      </c>
      <c r="BG105" s="52" t="str">
        <f t="shared" si="70"/>
        <v/>
      </c>
      <c r="BH105" s="52">
        <f>IF(BC105&lt;=BH$4,AE105,"")</f>
        <v>10.299999999999965</v>
      </c>
      <c r="BI105" s="52" t="str">
        <f>IF(BD105&gt;=BI$4,AE105,"")</f>
        <v/>
      </c>
    </row>
    <row r="106" spans="20:61">
      <c r="T106" s="78">
        <f t="shared" si="71"/>
        <v>7</v>
      </c>
      <c r="U106" s="79">
        <f t="shared" si="72"/>
        <v>50</v>
      </c>
      <c r="V106" s="79">
        <f t="shared" si="73"/>
        <v>2</v>
      </c>
      <c r="W106" s="80">
        <f>ROUND((1/V106)*T106,0)+1</f>
        <v>5</v>
      </c>
      <c r="X106" s="78">
        <f t="shared" si="74"/>
        <v>2</v>
      </c>
      <c r="Y106" s="80">
        <f t="shared" si="75"/>
        <v>7</v>
      </c>
      <c r="Z106" s="81">
        <f t="shared" si="76"/>
        <v>0.7142857142857143</v>
      </c>
      <c r="AA106" s="81">
        <f t="shared" si="77"/>
        <v>0.5</v>
      </c>
      <c r="AB106" s="79">
        <f t="shared" si="78"/>
        <v>10000</v>
      </c>
      <c r="AC106" s="79">
        <f t="shared" si="79"/>
        <v>9605.7142857142862</v>
      </c>
      <c r="AD106" s="79">
        <f t="shared" si="64"/>
        <v>394.28571428571377</v>
      </c>
      <c r="AE106" s="84">
        <f t="shared" si="80"/>
        <v>10.199999999999966</v>
      </c>
      <c r="AF106" s="79">
        <f t="shared" si="81"/>
        <v>0.70000000000000007</v>
      </c>
      <c r="AG106" s="79">
        <f t="shared" si="82"/>
        <v>1.4000000000000001</v>
      </c>
      <c r="AH106" s="82">
        <f t="shared" si="83"/>
        <v>200</v>
      </c>
      <c r="AI106" s="62">
        <f t="shared" si="84"/>
        <v>50</v>
      </c>
      <c r="AJ106" s="62">
        <f t="shared" si="85"/>
        <v>70</v>
      </c>
      <c r="AK106" s="62">
        <f t="shared" si="86"/>
        <v>10070</v>
      </c>
      <c r="AL106" s="62">
        <f t="shared" si="87"/>
        <v>185</v>
      </c>
      <c r="AM106" s="62">
        <f t="shared" si="88"/>
        <v>3.7</v>
      </c>
      <c r="AN106" s="62">
        <f t="shared" si="89"/>
        <v>-37</v>
      </c>
      <c r="AO106" s="62">
        <f t="shared" si="90"/>
        <v>-37</v>
      </c>
      <c r="AP106" s="62">
        <f t="shared" si="91"/>
        <v>37</v>
      </c>
      <c r="AQ106" s="65" t="str">
        <f t="shared" si="65"/>
        <v/>
      </c>
      <c r="AR106" s="66">
        <f t="shared" si="92"/>
        <v>35</v>
      </c>
      <c r="AS106" s="67">
        <f t="shared" si="66"/>
        <v>1.4313725490196094</v>
      </c>
      <c r="AT106" s="67">
        <f t="shared" si="93"/>
        <v>71.568627450980472</v>
      </c>
      <c r="AU106" s="67">
        <f t="shared" si="94"/>
        <v>143.13725490196094</v>
      </c>
      <c r="AV106" s="67">
        <f t="shared" si="95"/>
        <v>-71.568627450980472</v>
      </c>
      <c r="AW106" s="76">
        <f t="shared" si="96"/>
        <v>0.1</v>
      </c>
      <c r="AX106" s="67">
        <f t="shared" si="97"/>
        <v>357.84313725490233</v>
      </c>
      <c r="AY106" s="67">
        <f t="shared" si="98"/>
        <v>-143.13725490196094</v>
      </c>
      <c r="AZ106" s="69">
        <f t="shared" si="99"/>
        <v>214.70588235294139</v>
      </c>
      <c r="BA106" s="70">
        <f t="shared" si="67"/>
        <v>-179.57983193277238</v>
      </c>
      <c r="BB106" s="51">
        <f t="shared" si="100"/>
        <v>500.98039215686333</v>
      </c>
      <c r="BC106" s="55">
        <f t="shared" si="68"/>
        <v>5.2154413222754957E-2</v>
      </c>
      <c r="BD106" s="55">
        <f t="shared" si="69"/>
        <v>0.54454390451833035</v>
      </c>
      <c r="BF106" s="52">
        <f>IF(((AT106-U106)/U106)&gt;=BF$4,AE106,"")</f>
        <v>10.199999999999966</v>
      </c>
      <c r="BG106" s="52" t="str">
        <f t="shared" si="70"/>
        <v/>
      </c>
      <c r="BH106" s="52">
        <f>IF(BC106&lt;=BH$4,AE106,"")</f>
        <v>10.199999999999966</v>
      </c>
      <c r="BI106" s="52" t="str">
        <f>IF(BD106&gt;=BI$4,AE106,"")</f>
        <v/>
      </c>
    </row>
    <row r="107" spans="20:61">
      <c r="T107" s="78">
        <f t="shared" si="71"/>
        <v>7</v>
      </c>
      <c r="U107" s="79">
        <f t="shared" si="72"/>
        <v>50</v>
      </c>
      <c r="V107" s="79">
        <f t="shared" si="73"/>
        <v>2</v>
      </c>
      <c r="W107" s="80">
        <f>ROUND((1/V107)*T107,0)+1</f>
        <v>5</v>
      </c>
      <c r="X107" s="78">
        <f t="shared" si="74"/>
        <v>2</v>
      </c>
      <c r="Y107" s="80">
        <f t="shared" si="75"/>
        <v>7</v>
      </c>
      <c r="Z107" s="81">
        <f t="shared" si="76"/>
        <v>0.7142857142857143</v>
      </c>
      <c r="AA107" s="81">
        <f t="shared" si="77"/>
        <v>0.5</v>
      </c>
      <c r="AB107" s="79">
        <f t="shared" si="78"/>
        <v>10000</v>
      </c>
      <c r="AC107" s="79">
        <f t="shared" si="79"/>
        <v>9605.7142857142862</v>
      </c>
      <c r="AD107" s="79">
        <f t="shared" si="64"/>
        <v>394.28571428571377</v>
      </c>
      <c r="AE107" s="84">
        <f t="shared" si="80"/>
        <v>10.099999999999966</v>
      </c>
      <c r="AF107" s="79">
        <f t="shared" si="81"/>
        <v>0.70000000000000007</v>
      </c>
      <c r="AG107" s="79">
        <f t="shared" si="82"/>
        <v>1.4000000000000001</v>
      </c>
      <c r="AH107" s="82">
        <f t="shared" si="83"/>
        <v>200</v>
      </c>
      <c r="AI107" s="62">
        <f t="shared" si="84"/>
        <v>50</v>
      </c>
      <c r="AJ107" s="62">
        <f t="shared" si="85"/>
        <v>70</v>
      </c>
      <c r="AK107" s="62">
        <f t="shared" si="86"/>
        <v>10070</v>
      </c>
      <c r="AL107" s="62">
        <f t="shared" si="87"/>
        <v>185</v>
      </c>
      <c r="AM107" s="62">
        <f t="shared" si="88"/>
        <v>3.7</v>
      </c>
      <c r="AN107" s="62">
        <f t="shared" si="89"/>
        <v>-37</v>
      </c>
      <c r="AO107" s="62">
        <f t="shared" si="90"/>
        <v>-37</v>
      </c>
      <c r="AP107" s="62">
        <f t="shared" si="91"/>
        <v>37</v>
      </c>
      <c r="AQ107" s="65" t="str">
        <f t="shared" si="65"/>
        <v/>
      </c>
      <c r="AR107" s="66">
        <f t="shared" si="92"/>
        <v>35</v>
      </c>
      <c r="AS107" s="67">
        <f t="shared" si="66"/>
        <v>1.4356435643564371</v>
      </c>
      <c r="AT107" s="67">
        <f t="shared" si="93"/>
        <v>71.782178217821851</v>
      </c>
      <c r="AU107" s="67">
        <f t="shared" si="94"/>
        <v>143.5643564356437</v>
      </c>
      <c r="AV107" s="67">
        <f t="shared" si="95"/>
        <v>-71.782178217821851</v>
      </c>
      <c r="AW107" s="76">
        <f t="shared" si="96"/>
        <v>0.1</v>
      </c>
      <c r="AX107" s="67">
        <f t="shared" si="97"/>
        <v>358.91089108910927</v>
      </c>
      <c r="AY107" s="67">
        <f t="shared" si="98"/>
        <v>-143.5643564356437</v>
      </c>
      <c r="AZ107" s="69">
        <f t="shared" si="99"/>
        <v>215.34653465346557</v>
      </c>
      <c r="BA107" s="70">
        <f t="shared" si="67"/>
        <v>-178.9391796322482</v>
      </c>
      <c r="BB107" s="51">
        <f t="shared" si="100"/>
        <v>502.47524752475294</v>
      </c>
      <c r="BC107" s="55">
        <f t="shared" si="68"/>
        <v>5.2310034691750003E-2</v>
      </c>
      <c r="BD107" s="55">
        <f t="shared" si="69"/>
        <v>0.54616874730951481</v>
      </c>
      <c r="BF107" s="52">
        <f>IF(((AT107-U107)/U107)&gt;=BF$4,AE107,"")</f>
        <v>10.099999999999966</v>
      </c>
      <c r="BG107" s="52" t="str">
        <f t="shared" si="70"/>
        <v/>
      </c>
      <c r="BH107" s="52">
        <f>IF(BC107&lt;=BH$4,AE107,"")</f>
        <v>10.099999999999966</v>
      </c>
      <c r="BI107" s="52" t="str">
        <f>IF(BD107&gt;=BI$4,AE107,"")</f>
        <v/>
      </c>
    </row>
    <row r="108" spans="20:61">
      <c r="T108" s="78">
        <f t="shared" si="71"/>
        <v>7</v>
      </c>
      <c r="U108" s="79">
        <f t="shared" si="72"/>
        <v>50</v>
      </c>
      <c r="V108" s="79">
        <f t="shared" si="73"/>
        <v>2</v>
      </c>
      <c r="W108" s="80">
        <f>ROUND((1/V108)*T108,0)+1</f>
        <v>5</v>
      </c>
      <c r="X108" s="78">
        <f t="shared" si="74"/>
        <v>2</v>
      </c>
      <c r="Y108" s="80">
        <f t="shared" si="75"/>
        <v>7</v>
      </c>
      <c r="Z108" s="81">
        <f t="shared" si="76"/>
        <v>0.7142857142857143</v>
      </c>
      <c r="AA108" s="81">
        <f t="shared" si="77"/>
        <v>0.5</v>
      </c>
      <c r="AB108" s="79">
        <f t="shared" si="78"/>
        <v>10000</v>
      </c>
      <c r="AC108" s="79">
        <f t="shared" si="79"/>
        <v>9605.7142857142862</v>
      </c>
      <c r="AD108" s="79">
        <f t="shared" si="64"/>
        <v>394.28571428571377</v>
      </c>
      <c r="AE108" s="84">
        <f t="shared" si="80"/>
        <v>9.9999999999999662</v>
      </c>
      <c r="AF108" s="79">
        <f t="shared" si="81"/>
        <v>0.70000000000000007</v>
      </c>
      <c r="AG108" s="79">
        <f t="shared" si="82"/>
        <v>1.4000000000000001</v>
      </c>
      <c r="AH108" s="82">
        <f t="shared" si="83"/>
        <v>200</v>
      </c>
      <c r="AI108" s="62">
        <f t="shared" si="84"/>
        <v>50</v>
      </c>
      <c r="AJ108" s="62">
        <f t="shared" si="85"/>
        <v>70</v>
      </c>
      <c r="AK108" s="62">
        <f t="shared" si="86"/>
        <v>10070</v>
      </c>
      <c r="AL108" s="62">
        <f t="shared" si="87"/>
        <v>185</v>
      </c>
      <c r="AM108" s="62">
        <f t="shared" si="88"/>
        <v>3.7</v>
      </c>
      <c r="AN108" s="62">
        <f t="shared" si="89"/>
        <v>-37</v>
      </c>
      <c r="AO108" s="62">
        <f t="shared" si="90"/>
        <v>-37</v>
      </c>
      <c r="AP108" s="62">
        <f t="shared" si="91"/>
        <v>37</v>
      </c>
      <c r="AQ108" s="65" t="str">
        <f t="shared" si="65"/>
        <v/>
      </c>
      <c r="AR108" s="66">
        <f t="shared" si="92"/>
        <v>35</v>
      </c>
      <c r="AS108" s="67">
        <f t="shared" si="66"/>
        <v>1.4400000000000015</v>
      </c>
      <c r="AT108" s="67">
        <f t="shared" si="93"/>
        <v>72.000000000000071</v>
      </c>
      <c r="AU108" s="67">
        <f t="shared" si="94"/>
        <v>144.00000000000014</v>
      </c>
      <c r="AV108" s="67">
        <f t="shared" si="95"/>
        <v>-72.000000000000071</v>
      </c>
      <c r="AW108" s="76">
        <f t="shared" si="96"/>
        <v>0.1</v>
      </c>
      <c r="AX108" s="67">
        <f t="shared" si="97"/>
        <v>360.00000000000034</v>
      </c>
      <c r="AY108" s="67">
        <f t="shared" si="98"/>
        <v>-144.00000000000014</v>
      </c>
      <c r="AZ108" s="69">
        <f t="shared" si="99"/>
        <v>216.0000000000002</v>
      </c>
      <c r="BA108" s="70">
        <f t="shared" si="67"/>
        <v>-178.28571428571357</v>
      </c>
      <c r="BB108" s="51">
        <f t="shared" si="100"/>
        <v>504.00000000000051</v>
      </c>
      <c r="BC108" s="55">
        <f t="shared" si="68"/>
        <v>5.2468768590124976E-2</v>
      </c>
      <c r="BD108" s="55">
        <f t="shared" si="69"/>
        <v>0.54782608695652302</v>
      </c>
      <c r="BF108" s="52">
        <f>IF(((AT108-U108)/U108)&gt;=BF$4,AE108,"")</f>
        <v>9.9999999999999662</v>
      </c>
      <c r="BG108" s="52" t="str">
        <f t="shared" si="70"/>
        <v/>
      </c>
      <c r="BH108" s="52">
        <f>IF(BC108&lt;=BH$4,AE108,"")</f>
        <v>9.9999999999999662</v>
      </c>
      <c r="BI108" s="52" t="str">
        <f>IF(BD108&gt;=BI$4,AE108,"")</f>
        <v/>
      </c>
    </row>
    <row r="109" spans="20:61">
      <c r="T109" s="78">
        <f t="shared" si="71"/>
        <v>7</v>
      </c>
      <c r="U109" s="79">
        <f t="shared" si="72"/>
        <v>50</v>
      </c>
      <c r="V109" s="79">
        <f t="shared" si="73"/>
        <v>2</v>
      </c>
      <c r="W109" s="80">
        <f>ROUND((1/V109)*T109,0)+1</f>
        <v>5</v>
      </c>
      <c r="X109" s="78">
        <f t="shared" si="74"/>
        <v>2</v>
      </c>
      <c r="Y109" s="80">
        <f t="shared" si="75"/>
        <v>7</v>
      </c>
      <c r="Z109" s="81">
        <f t="shared" si="76"/>
        <v>0.7142857142857143</v>
      </c>
      <c r="AA109" s="81">
        <f t="shared" si="77"/>
        <v>0.5</v>
      </c>
      <c r="AB109" s="79">
        <f t="shared" si="78"/>
        <v>10000</v>
      </c>
      <c r="AC109" s="79">
        <f t="shared" si="79"/>
        <v>9605.7142857142862</v>
      </c>
      <c r="AD109" s="79">
        <f t="shared" si="64"/>
        <v>394.28571428571377</v>
      </c>
      <c r="AE109" s="84">
        <f t="shared" si="80"/>
        <v>9.8999999999999666</v>
      </c>
      <c r="AF109" s="79">
        <f t="shared" si="81"/>
        <v>0.70000000000000007</v>
      </c>
      <c r="AG109" s="79">
        <f t="shared" si="82"/>
        <v>1.4000000000000001</v>
      </c>
      <c r="AH109" s="82">
        <f t="shared" si="83"/>
        <v>200</v>
      </c>
      <c r="AI109" s="62">
        <f t="shared" si="84"/>
        <v>50</v>
      </c>
      <c r="AJ109" s="62">
        <f t="shared" si="85"/>
        <v>70</v>
      </c>
      <c r="AK109" s="62">
        <f t="shared" si="86"/>
        <v>10070</v>
      </c>
      <c r="AL109" s="62">
        <f t="shared" si="87"/>
        <v>185</v>
      </c>
      <c r="AM109" s="62">
        <f t="shared" si="88"/>
        <v>3.7</v>
      </c>
      <c r="AN109" s="62">
        <f t="shared" si="89"/>
        <v>-37</v>
      </c>
      <c r="AO109" s="62">
        <f t="shared" si="90"/>
        <v>-37</v>
      </c>
      <c r="AP109" s="62">
        <f t="shared" si="91"/>
        <v>37</v>
      </c>
      <c r="AQ109" s="65" t="str">
        <f t="shared" si="65"/>
        <v/>
      </c>
      <c r="AR109" s="66">
        <f t="shared" si="92"/>
        <v>35</v>
      </c>
      <c r="AS109" s="67">
        <f t="shared" si="66"/>
        <v>1.444444444444446</v>
      </c>
      <c r="AT109" s="67">
        <f t="shared" si="93"/>
        <v>72.2222222222223</v>
      </c>
      <c r="AU109" s="67">
        <f t="shared" si="94"/>
        <v>144.4444444444446</v>
      </c>
      <c r="AV109" s="67">
        <f t="shared" si="95"/>
        <v>-72.2222222222223</v>
      </c>
      <c r="AW109" s="76">
        <f t="shared" si="96"/>
        <v>0.1</v>
      </c>
      <c r="AX109" s="67">
        <f t="shared" si="97"/>
        <v>361.11111111111148</v>
      </c>
      <c r="AY109" s="67">
        <f t="shared" si="98"/>
        <v>-144.4444444444446</v>
      </c>
      <c r="AZ109" s="69">
        <f t="shared" si="99"/>
        <v>216.66666666666688</v>
      </c>
      <c r="BA109" s="70">
        <f t="shared" si="67"/>
        <v>-177.61904761904688</v>
      </c>
      <c r="BB109" s="51">
        <f t="shared" si="100"/>
        <v>505.55555555555611</v>
      </c>
      <c r="BC109" s="55">
        <f t="shared" si="68"/>
        <v>5.2630709233921665E-2</v>
      </c>
      <c r="BD109" s="55">
        <f t="shared" si="69"/>
        <v>0.54951690821256172</v>
      </c>
      <c r="BF109" s="52">
        <f>IF(((AT109-U109)/U109)&gt;=BF$4,AE109,"")</f>
        <v>9.8999999999999666</v>
      </c>
      <c r="BG109" s="52" t="str">
        <f t="shared" si="70"/>
        <v/>
      </c>
      <c r="BH109" s="52">
        <f>IF(BC109&lt;=BH$4,AE109,"")</f>
        <v>9.8999999999999666</v>
      </c>
      <c r="BI109" s="52" t="str">
        <f>IF(BD109&gt;=BI$4,AE109,"")</f>
        <v/>
      </c>
    </row>
    <row r="110" spans="20:61">
      <c r="T110" s="78">
        <f t="shared" si="71"/>
        <v>7</v>
      </c>
      <c r="U110" s="79">
        <f t="shared" si="72"/>
        <v>50</v>
      </c>
      <c r="V110" s="79">
        <f t="shared" si="73"/>
        <v>2</v>
      </c>
      <c r="W110" s="80">
        <f>ROUND((1/V110)*T110,0)+1</f>
        <v>5</v>
      </c>
      <c r="X110" s="78">
        <f t="shared" si="74"/>
        <v>2</v>
      </c>
      <c r="Y110" s="80">
        <f t="shared" si="75"/>
        <v>7</v>
      </c>
      <c r="Z110" s="81">
        <f t="shared" si="76"/>
        <v>0.7142857142857143</v>
      </c>
      <c r="AA110" s="81">
        <f t="shared" si="77"/>
        <v>0.5</v>
      </c>
      <c r="AB110" s="79">
        <f t="shared" si="78"/>
        <v>10000</v>
      </c>
      <c r="AC110" s="79">
        <f t="shared" si="79"/>
        <v>9605.7142857142862</v>
      </c>
      <c r="AD110" s="79">
        <f t="shared" si="64"/>
        <v>394.28571428571377</v>
      </c>
      <c r="AE110" s="84">
        <f t="shared" si="80"/>
        <v>9.799999999999967</v>
      </c>
      <c r="AF110" s="79">
        <f t="shared" si="81"/>
        <v>0.70000000000000007</v>
      </c>
      <c r="AG110" s="79">
        <f t="shared" si="82"/>
        <v>1.4000000000000001</v>
      </c>
      <c r="AH110" s="82">
        <f t="shared" si="83"/>
        <v>200</v>
      </c>
      <c r="AI110" s="62">
        <f t="shared" si="84"/>
        <v>50</v>
      </c>
      <c r="AJ110" s="62">
        <f t="shared" si="85"/>
        <v>70</v>
      </c>
      <c r="AK110" s="62">
        <f t="shared" si="86"/>
        <v>10070</v>
      </c>
      <c r="AL110" s="62">
        <f t="shared" si="87"/>
        <v>185</v>
      </c>
      <c r="AM110" s="62">
        <f t="shared" si="88"/>
        <v>3.7</v>
      </c>
      <c r="AN110" s="62">
        <f t="shared" si="89"/>
        <v>-37</v>
      </c>
      <c r="AO110" s="62">
        <f t="shared" si="90"/>
        <v>-37</v>
      </c>
      <c r="AP110" s="62">
        <f t="shared" si="91"/>
        <v>37</v>
      </c>
      <c r="AQ110" s="65" t="str">
        <f t="shared" si="65"/>
        <v/>
      </c>
      <c r="AR110" s="66">
        <f t="shared" si="92"/>
        <v>35</v>
      </c>
      <c r="AS110" s="67">
        <f t="shared" si="66"/>
        <v>1.4489795918367363</v>
      </c>
      <c r="AT110" s="67">
        <f t="shared" si="93"/>
        <v>72.448979591836817</v>
      </c>
      <c r="AU110" s="67">
        <f t="shared" si="94"/>
        <v>144.89795918367363</v>
      </c>
      <c r="AV110" s="67">
        <f t="shared" si="95"/>
        <v>-72.448979591836817</v>
      </c>
      <c r="AW110" s="76">
        <f t="shared" si="96"/>
        <v>0.1</v>
      </c>
      <c r="AX110" s="67">
        <f t="shared" si="97"/>
        <v>362.24489795918407</v>
      </c>
      <c r="AY110" s="67">
        <f t="shared" si="98"/>
        <v>-144.89795918367363</v>
      </c>
      <c r="AZ110" s="69">
        <f t="shared" si="99"/>
        <v>217.34693877551044</v>
      </c>
      <c r="BA110" s="70">
        <f t="shared" si="67"/>
        <v>-176.93877551020333</v>
      </c>
      <c r="BB110" s="51">
        <f t="shared" si="100"/>
        <v>507.14285714285774</v>
      </c>
      <c r="BC110" s="55">
        <f t="shared" si="68"/>
        <v>5.2795954788816241E-2</v>
      </c>
      <c r="BD110" s="55">
        <f t="shared" si="69"/>
        <v>0.55124223602484601</v>
      </c>
      <c r="BF110" s="52">
        <f>IF(((AT110-U110)/U110)&gt;=BF$4,AE110,"")</f>
        <v>9.799999999999967</v>
      </c>
      <c r="BG110" s="52" t="str">
        <f t="shared" si="70"/>
        <v/>
      </c>
      <c r="BH110" s="52">
        <f>IF(BC110&lt;=BH$4,AE110,"")</f>
        <v>9.799999999999967</v>
      </c>
      <c r="BI110" s="52" t="str">
        <f>IF(BD110&gt;=BI$4,AE110,"")</f>
        <v/>
      </c>
    </row>
    <row r="111" spans="20:61">
      <c r="T111" s="78">
        <f t="shared" si="71"/>
        <v>7</v>
      </c>
      <c r="U111" s="79">
        <f t="shared" si="72"/>
        <v>50</v>
      </c>
      <c r="V111" s="79">
        <f t="shared" si="73"/>
        <v>2</v>
      </c>
      <c r="W111" s="80">
        <f>ROUND((1/V111)*T111,0)+1</f>
        <v>5</v>
      </c>
      <c r="X111" s="78">
        <f t="shared" si="74"/>
        <v>2</v>
      </c>
      <c r="Y111" s="80">
        <f t="shared" si="75"/>
        <v>7</v>
      </c>
      <c r="Z111" s="81">
        <f t="shared" si="76"/>
        <v>0.7142857142857143</v>
      </c>
      <c r="AA111" s="81">
        <f t="shared" si="77"/>
        <v>0.5</v>
      </c>
      <c r="AB111" s="79">
        <f t="shared" si="78"/>
        <v>10000</v>
      </c>
      <c r="AC111" s="79">
        <f t="shared" si="79"/>
        <v>9605.7142857142862</v>
      </c>
      <c r="AD111" s="79">
        <f t="shared" si="64"/>
        <v>394.28571428571377</v>
      </c>
      <c r="AE111" s="84">
        <f t="shared" si="80"/>
        <v>9.6999999999999673</v>
      </c>
      <c r="AF111" s="79">
        <f t="shared" si="81"/>
        <v>0.70000000000000007</v>
      </c>
      <c r="AG111" s="79">
        <f t="shared" si="82"/>
        <v>1.4000000000000001</v>
      </c>
      <c r="AH111" s="82">
        <f t="shared" si="83"/>
        <v>200</v>
      </c>
      <c r="AI111" s="62">
        <f t="shared" si="84"/>
        <v>50</v>
      </c>
      <c r="AJ111" s="62">
        <f t="shared" si="85"/>
        <v>70</v>
      </c>
      <c r="AK111" s="62">
        <f t="shared" si="86"/>
        <v>10070</v>
      </c>
      <c r="AL111" s="62">
        <f t="shared" si="87"/>
        <v>185</v>
      </c>
      <c r="AM111" s="62">
        <f t="shared" si="88"/>
        <v>3.7</v>
      </c>
      <c r="AN111" s="62">
        <f t="shared" si="89"/>
        <v>-37</v>
      </c>
      <c r="AO111" s="62">
        <f t="shared" si="90"/>
        <v>-37</v>
      </c>
      <c r="AP111" s="62">
        <f t="shared" si="91"/>
        <v>37</v>
      </c>
      <c r="AQ111" s="65" t="str">
        <f t="shared" si="65"/>
        <v/>
      </c>
      <c r="AR111" s="66">
        <f t="shared" si="92"/>
        <v>35</v>
      </c>
      <c r="AS111" s="67">
        <f t="shared" si="66"/>
        <v>1.4536082474226819</v>
      </c>
      <c r="AT111" s="67">
        <f t="shared" si="93"/>
        <v>72.680412371134096</v>
      </c>
      <c r="AU111" s="67">
        <f t="shared" si="94"/>
        <v>145.36082474226819</v>
      </c>
      <c r="AV111" s="67">
        <f t="shared" si="95"/>
        <v>-72.680412371134096</v>
      </c>
      <c r="AW111" s="76">
        <f t="shared" si="96"/>
        <v>0.1</v>
      </c>
      <c r="AX111" s="67">
        <f t="shared" si="97"/>
        <v>363.40206185567047</v>
      </c>
      <c r="AY111" s="67">
        <f t="shared" si="98"/>
        <v>-145.36082474226819</v>
      </c>
      <c r="AZ111" s="69">
        <f t="shared" si="99"/>
        <v>218.04123711340227</v>
      </c>
      <c r="BA111" s="70">
        <f t="shared" si="67"/>
        <v>-176.24447717231149</v>
      </c>
      <c r="BB111" s="51">
        <f t="shared" si="100"/>
        <v>508.76288659793869</v>
      </c>
      <c r="BC111" s="55">
        <f t="shared" si="68"/>
        <v>5.2964607468553998E-2</v>
      </c>
      <c r="BD111" s="55">
        <f t="shared" si="69"/>
        <v>0.55300313760645581</v>
      </c>
      <c r="BF111" s="52">
        <f>IF(((AT111-U111)/U111)&gt;=BF$4,AE111,"")</f>
        <v>9.6999999999999673</v>
      </c>
      <c r="BG111" s="52" t="str">
        <f t="shared" si="70"/>
        <v/>
      </c>
      <c r="BH111" s="52">
        <f>IF(BC111&lt;=BH$4,AE111,"")</f>
        <v>9.6999999999999673</v>
      </c>
      <c r="BI111" s="52" t="str">
        <f>IF(BD111&gt;=BI$4,AE111,"")</f>
        <v/>
      </c>
    </row>
    <row r="112" spans="20:61">
      <c r="T112" s="78">
        <f t="shared" si="71"/>
        <v>7</v>
      </c>
      <c r="U112" s="79">
        <f t="shared" si="72"/>
        <v>50</v>
      </c>
      <c r="V112" s="79">
        <f t="shared" si="73"/>
        <v>2</v>
      </c>
      <c r="W112" s="80">
        <f>ROUND((1/V112)*T112,0)+1</f>
        <v>5</v>
      </c>
      <c r="X112" s="78">
        <f t="shared" si="74"/>
        <v>2</v>
      </c>
      <c r="Y112" s="80">
        <f t="shared" si="75"/>
        <v>7</v>
      </c>
      <c r="Z112" s="81">
        <f t="shared" si="76"/>
        <v>0.7142857142857143</v>
      </c>
      <c r="AA112" s="81">
        <f t="shared" si="77"/>
        <v>0.5</v>
      </c>
      <c r="AB112" s="79">
        <f t="shared" si="78"/>
        <v>10000</v>
      </c>
      <c r="AC112" s="79">
        <f t="shared" si="79"/>
        <v>9605.7142857142862</v>
      </c>
      <c r="AD112" s="79">
        <f t="shared" si="64"/>
        <v>394.28571428571377</v>
      </c>
      <c r="AE112" s="84">
        <f t="shared" si="80"/>
        <v>9.5999999999999677</v>
      </c>
      <c r="AF112" s="79">
        <f t="shared" si="81"/>
        <v>0.70000000000000007</v>
      </c>
      <c r="AG112" s="79">
        <f t="shared" si="82"/>
        <v>1.4000000000000001</v>
      </c>
      <c r="AH112" s="82">
        <f t="shared" si="83"/>
        <v>200</v>
      </c>
      <c r="AI112" s="62">
        <f t="shared" si="84"/>
        <v>50</v>
      </c>
      <c r="AJ112" s="62">
        <f t="shared" si="85"/>
        <v>70</v>
      </c>
      <c r="AK112" s="62">
        <f t="shared" si="86"/>
        <v>10070</v>
      </c>
      <c r="AL112" s="62">
        <f t="shared" si="87"/>
        <v>185</v>
      </c>
      <c r="AM112" s="62">
        <f t="shared" si="88"/>
        <v>3.7</v>
      </c>
      <c r="AN112" s="62">
        <f t="shared" si="89"/>
        <v>-37</v>
      </c>
      <c r="AO112" s="62">
        <f t="shared" si="90"/>
        <v>-37</v>
      </c>
      <c r="AP112" s="62">
        <f t="shared" si="91"/>
        <v>37</v>
      </c>
      <c r="AQ112" s="65" t="str">
        <f t="shared" si="65"/>
        <v/>
      </c>
      <c r="AR112" s="66">
        <f t="shared" si="92"/>
        <v>35</v>
      </c>
      <c r="AS112" s="67">
        <f t="shared" si="66"/>
        <v>1.4583333333333348</v>
      </c>
      <c r="AT112" s="67">
        <f t="shared" si="93"/>
        <v>72.916666666666742</v>
      </c>
      <c r="AU112" s="67">
        <f t="shared" si="94"/>
        <v>145.83333333333348</v>
      </c>
      <c r="AV112" s="67">
        <f t="shared" si="95"/>
        <v>-72.916666666666742</v>
      </c>
      <c r="AW112" s="76">
        <f t="shared" si="96"/>
        <v>0.1</v>
      </c>
      <c r="AX112" s="67">
        <f t="shared" si="97"/>
        <v>364.58333333333371</v>
      </c>
      <c r="AY112" s="67">
        <f t="shared" si="98"/>
        <v>-145.83333333333348</v>
      </c>
      <c r="AZ112" s="69">
        <f t="shared" si="99"/>
        <v>218.75000000000023</v>
      </c>
      <c r="BA112" s="70">
        <f t="shared" si="67"/>
        <v>-175.53571428571354</v>
      </c>
      <c r="BB112" s="51">
        <f t="shared" si="100"/>
        <v>510.4166666666672</v>
      </c>
      <c r="BC112" s="55">
        <f t="shared" si="68"/>
        <v>5.3136773745786292E-2</v>
      </c>
      <c r="BD112" s="55">
        <f t="shared" si="69"/>
        <v>0.55480072463768249</v>
      </c>
      <c r="BF112" s="52">
        <f>IF(((AT112-U112)/U112)&gt;=BF$4,AE112,"")</f>
        <v>9.5999999999999677</v>
      </c>
      <c r="BG112" s="52" t="str">
        <f t="shared" si="70"/>
        <v/>
      </c>
      <c r="BH112" s="52">
        <f>IF(BC112&lt;=BH$4,AE112,"")</f>
        <v>9.5999999999999677</v>
      </c>
      <c r="BI112" s="52" t="str">
        <f>IF(BD112&gt;=BI$4,AE112,"")</f>
        <v/>
      </c>
    </row>
    <row r="113" spans="20:61">
      <c r="T113" s="78">
        <f t="shared" si="71"/>
        <v>7</v>
      </c>
      <c r="U113" s="79">
        <f t="shared" si="72"/>
        <v>50</v>
      </c>
      <c r="V113" s="79">
        <f t="shared" si="73"/>
        <v>2</v>
      </c>
      <c r="W113" s="80">
        <f>ROUND((1/V113)*T113,0)+1</f>
        <v>5</v>
      </c>
      <c r="X113" s="78">
        <f t="shared" si="74"/>
        <v>2</v>
      </c>
      <c r="Y113" s="80">
        <f t="shared" si="75"/>
        <v>7</v>
      </c>
      <c r="Z113" s="81">
        <f t="shared" si="76"/>
        <v>0.7142857142857143</v>
      </c>
      <c r="AA113" s="81">
        <f t="shared" si="77"/>
        <v>0.5</v>
      </c>
      <c r="AB113" s="79">
        <f t="shared" si="78"/>
        <v>10000</v>
      </c>
      <c r="AC113" s="79">
        <f t="shared" si="79"/>
        <v>9605.7142857142862</v>
      </c>
      <c r="AD113" s="79">
        <f t="shared" si="64"/>
        <v>394.28571428571377</v>
      </c>
      <c r="AE113" s="84">
        <f t="shared" si="80"/>
        <v>9.499999999999968</v>
      </c>
      <c r="AF113" s="79">
        <f t="shared" si="81"/>
        <v>0.70000000000000007</v>
      </c>
      <c r="AG113" s="79">
        <f t="shared" si="82"/>
        <v>1.4000000000000001</v>
      </c>
      <c r="AH113" s="82">
        <f t="shared" si="83"/>
        <v>200</v>
      </c>
      <c r="AI113" s="62">
        <f t="shared" si="84"/>
        <v>50</v>
      </c>
      <c r="AJ113" s="62">
        <f t="shared" si="85"/>
        <v>70</v>
      </c>
      <c r="AK113" s="62">
        <f t="shared" si="86"/>
        <v>10070</v>
      </c>
      <c r="AL113" s="62">
        <f t="shared" si="87"/>
        <v>185</v>
      </c>
      <c r="AM113" s="62">
        <f t="shared" si="88"/>
        <v>3.7</v>
      </c>
      <c r="AN113" s="62">
        <f t="shared" si="89"/>
        <v>-37</v>
      </c>
      <c r="AO113" s="62">
        <f t="shared" si="90"/>
        <v>-37</v>
      </c>
      <c r="AP113" s="62">
        <f t="shared" si="91"/>
        <v>37</v>
      </c>
      <c r="AQ113" s="65" t="str">
        <f t="shared" si="65"/>
        <v/>
      </c>
      <c r="AR113" s="66">
        <f t="shared" si="92"/>
        <v>35</v>
      </c>
      <c r="AS113" s="67">
        <f t="shared" si="66"/>
        <v>1.4631578947368438</v>
      </c>
      <c r="AT113" s="67">
        <f t="shared" si="93"/>
        <v>73.157894736842195</v>
      </c>
      <c r="AU113" s="67">
        <f t="shared" si="94"/>
        <v>146.31578947368439</v>
      </c>
      <c r="AV113" s="67">
        <f t="shared" si="95"/>
        <v>-73.157894736842195</v>
      </c>
      <c r="AW113" s="76">
        <f t="shared" si="96"/>
        <v>0.1</v>
      </c>
      <c r="AX113" s="67">
        <f t="shared" si="97"/>
        <v>365.78947368421098</v>
      </c>
      <c r="AY113" s="67">
        <f t="shared" si="98"/>
        <v>-146.31578947368439</v>
      </c>
      <c r="AZ113" s="69">
        <f t="shared" si="99"/>
        <v>219.47368421052659</v>
      </c>
      <c r="BA113" s="70">
        <f t="shared" si="67"/>
        <v>-174.81203007518718</v>
      </c>
      <c r="BB113" s="51">
        <f t="shared" si="100"/>
        <v>512.10526315789537</v>
      </c>
      <c r="BC113" s="55">
        <f t="shared" si="68"/>
        <v>5.3312564576223485E-2</v>
      </c>
      <c r="BD113" s="55">
        <f t="shared" si="69"/>
        <v>0.55663615560640878</v>
      </c>
      <c r="BF113" s="52">
        <f>IF(((AT113-U113)/U113)&gt;=BF$4,AE113,"")</f>
        <v>9.499999999999968</v>
      </c>
      <c r="BG113" s="52" t="str">
        <f t="shared" si="70"/>
        <v/>
      </c>
      <c r="BH113" s="52">
        <f>IF(BC113&lt;=BH$4,AE113,"")</f>
        <v>9.499999999999968</v>
      </c>
      <c r="BI113" s="52" t="str">
        <f>IF(BD113&gt;=BI$4,AE113,"")</f>
        <v/>
      </c>
    </row>
    <row r="114" spans="20:61">
      <c r="T114" s="78">
        <f t="shared" si="71"/>
        <v>7</v>
      </c>
      <c r="U114" s="79">
        <f t="shared" si="72"/>
        <v>50</v>
      </c>
      <c r="V114" s="79">
        <f t="shared" si="73"/>
        <v>2</v>
      </c>
      <c r="W114" s="80">
        <f>ROUND((1/V114)*T114,0)+1</f>
        <v>5</v>
      </c>
      <c r="X114" s="78">
        <f t="shared" si="74"/>
        <v>2</v>
      </c>
      <c r="Y114" s="80">
        <f t="shared" si="75"/>
        <v>7</v>
      </c>
      <c r="Z114" s="81">
        <f t="shared" si="76"/>
        <v>0.7142857142857143</v>
      </c>
      <c r="AA114" s="81">
        <f t="shared" si="77"/>
        <v>0.5</v>
      </c>
      <c r="AB114" s="79">
        <f t="shared" si="78"/>
        <v>10000</v>
      </c>
      <c r="AC114" s="79">
        <f t="shared" si="79"/>
        <v>9605.7142857142862</v>
      </c>
      <c r="AD114" s="79">
        <f t="shared" si="64"/>
        <v>394.28571428571377</v>
      </c>
      <c r="AE114" s="84">
        <f t="shared" si="80"/>
        <v>9.3999999999999684</v>
      </c>
      <c r="AF114" s="79">
        <f t="shared" si="81"/>
        <v>0.70000000000000007</v>
      </c>
      <c r="AG114" s="79">
        <f t="shared" si="82"/>
        <v>1.4000000000000001</v>
      </c>
      <c r="AH114" s="82">
        <f t="shared" si="83"/>
        <v>200</v>
      </c>
      <c r="AI114" s="62">
        <f t="shared" si="84"/>
        <v>50</v>
      </c>
      <c r="AJ114" s="62">
        <f t="shared" si="85"/>
        <v>70</v>
      </c>
      <c r="AK114" s="62">
        <f t="shared" si="86"/>
        <v>10070</v>
      </c>
      <c r="AL114" s="62">
        <f t="shared" si="87"/>
        <v>185</v>
      </c>
      <c r="AM114" s="62">
        <f t="shared" si="88"/>
        <v>3.7</v>
      </c>
      <c r="AN114" s="62">
        <f t="shared" si="89"/>
        <v>-37</v>
      </c>
      <c r="AO114" s="62">
        <f t="shared" si="90"/>
        <v>-37</v>
      </c>
      <c r="AP114" s="62">
        <f t="shared" si="91"/>
        <v>37</v>
      </c>
      <c r="AQ114" s="65" t="str">
        <f t="shared" si="65"/>
        <v/>
      </c>
      <c r="AR114" s="66">
        <f t="shared" si="92"/>
        <v>35</v>
      </c>
      <c r="AS114" s="67">
        <f t="shared" si="66"/>
        <v>1.4680851063829803</v>
      </c>
      <c r="AT114" s="67">
        <f t="shared" si="93"/>
        <v>73.404255319149016</v>
      </c>
      <c r="AU114" s="67">
        <f t="shared" si="94"/>
        <v>146.80851063829803</v>
      </c>
      <c r="AV114" s="67">
        <f t="shared" si="95"/>
        <v>-73.404255319149016</v>
      </c>
      <c r="AW114" s="76">
        <f t="shared" si="96"/>
        <v>0.1</v>
      </c>
      <c r="AX114" s="67">
        <f t="shared" si="97"/>
        <v>367.02127659574506</v>
      </c>
      <c r="AY114" s="67">
        <f t="shared" si="98"/>
        <v>-146.80851063829803</v>
      </c>
      <c r="AZ114" s="69">
        <f t="shared" si="99"/>
        <v>220.21276595744703</v>
      </c>
      <c r="BA114" s="70">
        <f t="shared" si="67"/>
        <v>-174.07294832826673</v>
      </c>
      <c r="BB114" s="51">
        <f t="shared" si="100"/>
        <v>513.82978723404312</v>
      </c>
      <c r="BC114" s="55">
        <f t="shared" si="68"/>
        <v>5.3492095637095505E-2</v>
      </c>
      <c r="BD114" s="55">
        <f t="shared" si="69"/>
        <v>0.55851063829787362</v>
      </c>
      <c r="BF114" s="52">
        <f>IF(((AT114-U114)/U114)&gt;=BF$4,AE114,"")</f>
        <v>9.3999999999999684</v>
      </c>
      <c r="BG114" s="52" t="str">
        <f t="shared" si="70"/>
        <v/>
      </c>
      <c r="BH114" s="52">
        <f>IF(BC114&lt;=BH$4,AE114,"")</f>
        <v>9.3999999999999684</v>
      </c>
      <c r="BI114" s="52" t="str">
        <f>IF(BD114&gt;=BI$4,AE114,"")</f>
        <v/>
      </c>
    </row>
    <row r="115" spans="20:61">
      <c r="T115" s="78">
        <f t="shared" si="71"/>
        <v>7</v>
      </c>
      <c r="U115" s="79">
        <f t="shared" si="72"/>
        <v>50</v>
      </c>
      <c r="V115" s="79">
        <f t="shared" si="73"/>
        <v>2</v>
      </c>
      <c r="W115" s="80">
        <f>ROUND((1/V115)*T115,0)+1</f>
        <v>5</v>
      </c>
      <c r="X115" s="78">
        <f t="shared" si="74"/>
        <v>2</v>
      </c>
      <c r="Y115" s="80">
        <f t="shared" si="75"/>
        <v>7</v>
      </c>
      <c r="Z115" s="81">
        <f t="shared" si="76"/>
        <v>0.7142857142857143</v>
      </c>
      <c r="AA115" s="81">
        <f t="shared" si="77"/>
        <v>0.5</v>
      </c>
      <c r="AB115" s="79">
        <f t="shared" si="78"/>
        <v>10000</v>
      </c>
      <c r="AC115" s="79">
        <f t="shared" si="79"/>
        <v>9605.7142857142862</v>
      </c>
      <c r="AD115" s="79">
        <f t="shared" si="64"/>
        <v>394.28571428571377</v>
      </c>
      <c r="AE115" s="84">
        <f t="shared" si="80"/>
        <v>9.2999999999999687</v>
      </c>
      <c r="AF115" s="79">
        <f t="shared" si="81"/>
        <v>0.70000000000000007</v>
      </c>
      <c r="AG115" s="79">
        <f t="shared" si="82"/>
        <v>1.4000000000000001</v>
      </c>
      <c r="AH115" s="82">
        <f t="shared" si="83"/>
        <v>200</v>
      </c>
      <c r="AI115" s="62">
        <f t="shared" si="84"/>
        <v>50</v>
      </c>
      <c r="AJ115" s="62">
        <f t="shared" si="85"/>
        <v>70</v>
      </c>
      <c r="AK115" s="62">
        <f t="shared" si="86"/>
        <v>10070</v>
      </c>
      <c r="AL115" s="62">
        <f t="shared" si="87"/>
        <v>185</v>
      </c>
      <c r="AM115" s="62">
        <f t="shared" si="88"/>
        <v>3.7</v>
      </c>
      <c r="AN115" s="62">
        <f t="shared" si="89"/>
        <v>-37</v>
      </c>
      <c r="AO115" s="62">
        <f t="shared" si="90"/>
        <v>-37</v>
      </c>
      <c r="AP115" s="62">
        <f t="shared" si="91"/>
        <v>37</v>
      </c>
      <c r="AQ115" s="65" t="str">
        <f t="shared" si="65"/>
        <v/>
      </c>
      <c r="AR115" s="66">
        <f t="shared" si="92"/>
        <v>35</v>
      </c>
      <c r="AS115" s="67">
        <f t="shared" si="66"/>
        <v>1.4731182795698941</v>
      </c>
      <c r="AT115" s="67">
        <f t="shared" si="93"/>
        <v>73.655913978494709</v>
      </c>
      <c r="AU115" s="67">
        <f t="shared" si="94"/>
        <v>147.31182795698942</v>
      </c>
      <c r="AV115" s="67">
        <f t="shared" si="95"/>
        <v>-73.655913978494709</v>
      </c>
      <c r="AW115" s="76">
        <f t="shared" si="96"/>
        <v>0.1</v>
      </c>
      <c r="AX115" s="67">
        <f t="shared" si="97"/>
        <v>368.27956989247355</v>
      </c>
      <c r="AY115" s="67">
        <f t="shared" si="98"/>
        <v>-147.31182795698942</v>
      </c>
      <c r="AZ115" s="69">
        <f t="shared" si="99"/>
        <v>220.96774193548413</v>
      </c>
      <c r="BA115" s="70">
        <f t="shared" si="67"/>
        <v>-173.31797235022964</v>
      </c>
      <c r="BB115" s="51">
        <f t="shared" si="100"/>
        <v>515.59139784946296</v>
      </c>
      <c r="BC115" s="55">
        <f t="shared" si="68"/>
        <v>5.3675487580997036E-2</v>
      </c>
      <c r="BD115" s="55">
        <f t="shared" si="69"/>
        <v>0.56042543244506915</v>
      </c>
      <c r="BF115" s="52">
        <f>IF(((AT115-U115)/U115)&gt;=BF$4,AE115,"")</f>
        <v>9.2999999999999687</v>
      </c>
      <c r="BG115" s="52" t="str">
        <f t="shared" si="70"/>
        <v/>
      </c>
      <c r="BH115" s="52">
        <f>IF(BC115&lt;=BH$4,AE115,"")</f>
        <v>9.2999999999999687</v>
      </c>
      <c r="BI115" s="52" t="str">
        <f>IF(BD115&gt;=BI$4,AE115,"")</f>
        <v/>
      </c>
    </row>
    <row r="116" spans="20:61">
      <c r="T116" s="78">
        <f t="shared" si="71"/>
        <v>7</v>
      </c>
      <c r="U116" s="79">
        <f t="shared" si="72"/>
        <v>50</v>
      </c>
      <c r="V116" s="79">
        <f t="shared" si="73"/>
        <v>2</v>
      </c>
      <c r="W116" s="80">
        <f>ROUND((1/V116)*T116,0)+1</f>
        <v>5</v>
      </c>
      <c r="X116" s="78">
        <f t="shared" si="74"/>
        <v>2</v>
      </c>
      <c r="Y116" s="80">
        <f t="shared" si="75"/>
        <v>7</v>
      </c>
      <c r="Z116" s="81">
        <f t="shared" si="76"/>
        <v>0.7142857142857143</v>
      </c>
      <c r="AA116" s="81">
        <f t="shared" si="77"/>
        <v>0.5</v>
      </c>
      <c r="AB116" s="79">
        <f t="shared" si="78"/>
        <v>10000</v>
      </c>
      <c r="AC116" s="79">
        <f t="shared" si="79"/>
        <v>9605.7142857142862</v>
      </c>
      <c r="AD116" s="79">
        <f t="shared" si="64"/>
        <v>394.28571428571377</v>
      </c>
      <c r="AE116" s="84">
        <f t="shared" si="80"/>
        <v>9.1999999999999691</v>
      </c>
      <c r="AF116" s="79">
        <f t="shared" si="81"/>
        <v>0.70000000000000007</v>
      </c>
      <c r="AG116" s="79">
        <f t="shared" si="82"/>
        <v>1.4000000000000001</v>
      </c>
      <c r="AH116" s="82">
        <f t="shared" si="83"/>
        <v>200</v>
      </c>
      <c r="AI116" s="62">
        <f t="shared" si="84"/>
        <v>50</v>
      </c>
      <c r="AJ116" s="62">
        <f t="shared" si="85"/>
        <v>70</v>
      </c>
      <c r="AK116" s="62">
        <f t="shared" si="86"/>
        <v>10070</v>
      </c>
      <c r="AL116" s="62">
        <f t="shared" si="87"/>
        <v>185</v>
      </c>
      <c r="AM116" s="62">
        <f t="shared" si="88"/>
        <v>3.7</v>
      </c>
      <c r="AN116" s="62">
        <f t="shared" si="89"/>
        <v>-37</v>
      </c>
      <c r="AO116" s="62">
        <f t="shared" si="90"/>
        <v>-37</v>
      </c>
      <c r="AP116" s="62">
        <f t="shared" si="91"/>
        <v>37</v>
      </c>
      <c r="AQ116" s="65" t="str">
        <f t="shared" si="65"/>
        <v/>
      </c>
      <c r="AR116" s="66">
        <f t="shared" si="92"/>
        <v>35</v>
      </c>
      <c r="AS116" s="67">
        <f t="shared" si="66"/>
        <v>1.4782608695652191</v>
      </c>
      <c r="AT116" s="67">
        <f t="shared" si="93"/>
        <v>73.91304347826096</v>
      </c>
      <c r="AU116" s="67">
        <f t="shared" si="94"/>
        <v>147.82608695652192</v>
      </c>
      <c r="AV116" s="67">
        <f t="shared" si="95"/>
        <v>-73.91304347826096</v>
      </c>
      <c r="AW116" s="76">
        <f t="shared" si="96"/>
        <v>0.1</v>
      </c>
      <c r="AX116" s="67">
        <f t="shared" si="97"/>
        <v>369.56521739130483</v>
      </c>
      <c r="AY116" s="67">
        <f t="shared" si="98"/>
        <v>-147.82608695652192</v>
      </c>
      <c r="AZ116" s="69">
        <f t="shared" si="99"/>
        <v>221.73913043478291</v>
      </c>
      <c r="BA116" s="70">
        <f t="shared" si="67"/>
        <v>-172.54658385093086</v>
      </c>
      <c r="BB116" s="51">
        <f t="shared" si="100"/>
        <v>517.39130434782669</v>
      </c>
      <c r="BC116" s="55">
        <f t="shared" si="68"/>
        <v>5.3862866306287727E-2</v>
      </c>
      <c r="BD116" s="55">
        <f t="shared" si="69"/>
        <v>0.56238185255198636</v>
      </c>
      <c r="BF116" s="52">
        <f>IF(((AT116-U116)/U116)&gt;=BF$4,AE116,"")</f>
        <v>9.1999999999999691</v>
      </c>
      <c r="BG116" s="52" t="str">
        <f t="shared" si="70"/>
        <v/>
      </c>
      <c r="BH116" s="52">
        <f>IF(BC116&lt;=BH$4,AE116,"")</f>
        <v>9.1999999999999691</v>
      </c>
      <c r="BI116" s="52" t="str">
        <f>IF(BD116&gt;=BI$4,AE116,"")</f>
        <v/>
      </c>
    </row>
    <row r="117" spans="20:61">
      <c r="T117" s="78">
        <f t="shared" si="71"/>
        <v>7</v>
      </c>
      <c r="U117" s="79">
        <f t="shared" si="72"/>
        <v>50</v>
      </c>
      <c r="V117" s="79">
        <f t="shared" si="73"/>
        <v>2</v>
      </c>
      <c r="W117" s="80">
        <f>ROUND((1/V117)*T117,0)+1</f>
        <v>5</v>
      </c>
      <c r="X117" s="78">
        <f t="shared" si="74"/>
        <v>2</v>
      </c>
      <c r="Y117" s="80">
        <f t="shared" si="75"/>
        <v>7</v>
      </c>
      <c r="Z117" s="81">
        <f t="shared" si="76"/>
        <v>0.7142857142857143</v>
      </c>
      <c r="AA117" s="81">
        <f t="shared" si="77"/>
        <v>0.5</v>
      </c>
      <c r="AB117" s="79">
        <f t="shared" si="78"/>
        <v>10000</v>
      </c>
      <c r="AC117" s="79">
        <f t="shared" si="79"/>
        <v>9605.7142857142862</v>
      </c>
      <c r="AD117" s="79">
        <f t="shared" si="64"/>
        <v>394.28571428571377</v>
      </c>
      <c r="AE117" s="84">
        <f t="shared" si="80"/>
        <v>9.0999999999999694</v>
      </c>
      <c r="AF117" s="79">
        <f t="shared" si="81"/>
        <v>0.70000000000000007</v>
      </c>
      <c r="AG117" s="79">
        <f t="shared" si="82"/>
        <v>1.4000000000000001</v>
      </c>
      <c r="AH117" s="82">
        <f t="shared" si="83"/>
        <v>200</v>
      </c>
      <c r="AI117" s="62">
        <f t="shared" si="84"/>
        <v>50</v>
      </c>
      <c r="AJ117" s="62">
        <f t="shared" si="85"/>
        <v>70</v>
      </c>
      <c r="AK117" s="62">
        <f t="shared" si="86"/>
        <v>10070</v>
      </c>
      <c r="AL117" s="62">
        <f t="shared" si="87"/>
        <v>185</v>
      </c>
      <c r="AM117" s="62">
        <f t="shared" si="88"/>
        <v>3.7</v>
      </c>
      <c r="AN117" s="62">
        <f t="shared" si="89"/>
        <v>-37</v>
      </c>
      <c r="AO117" s="62">
        <f t="shared" si="90"/>
        <v>-37</v>
      </c>
      <c r="AP117" s="62">
        <f t="shared" si="91"/>
        <v>37</v>
      </c>
      <c r="AQ117" s="65" t="str">
        <f t="shared" si="65"/>
        <v/>
      </c>
      <c r="AR117" s="66">
        <f t="shared" si="92"/>
        <v>35</v>
      </c>
      <c r="AS117" s="67">
        <f t="shared" si="66"/>
        <v>1.4835164835164851</v>
      </c>
      <c r="AT117" s="67">
        <f t="shared" si="93"/>
        <v>74.17582417582426</v>
      </c>
      <c r="AU117" s="67">
        <f t="shared" si="94"/>
        <v>148.35164835164852</v>
      </c>
      <c r="AV117" s="67">
        <f t="shared" si="95"/>
        <v>-74.17582417582426</v>
      </c>
      <c r="AW117" s="76">
        <f t="shared" si="96"/>
        <v>0.1</v>
      </c>
      <c r="AX117" s="67">
        <f t="shared" si="97"/>
        <v>370.87912087912127</v>
      </c>
      <c r="AY117" s="67">
        <f t="shared" si="98"/>
        <v>-148.35164835164852</v>
      </c>
      <c r="AZ117" s="69">
        <f t="shared" si="99"/>
        <v>222.52747252747275</v>
      </c>
      <c r="BA117" s="70">
        <f t="shared" si="67"/>
        <v>-171.75824175824101</v>
      </c>
      <c r="BB117" s="51">
        <f t="shared" si="100"/>
        <v>519.23076923076985</v>
      </c>
      <c r="BC117" s="55">
        <f t="shared" si="68"/>
        <v>5.405436324532107E-2</v>
      </c>
      <c r="BD117" s="55">
        <f t="shared" si="69"/>
        <v>0.56438127090301138</v>
      </c>
      <c r="BF117" s="52">
        <f>IF(((AT117-U117)/U117)&gt;=BF$4,AE117,"")</f>
        <v>9.0999999999999694</v>
      </c>
      <c r="BG117" s="52" t="str">
        <f t="shared" si="70"/>
        <v/>
      </c>
      <c r="BH117" s="52">
        <f>IF(BC117&lt;=BH$4,AE117,"")</f>
        <v>9.0999999999999694</v>
      </c>
      <c r="BI117" s="52" t="str">
        <f>IF(BD117&gt;=BI$4,AE117,"")</f>
        <v/>
      </c>
    </row>
    <row r="118" spans="20:61">
      <c r="T118" s="78">
        <f t="shared" si="71"/>
        <v>7</v>
      </c>
      <c r="U118" s="79">
        <f t="shared" si="72"/>
        <v>50</v>
      </c>
      <c r="V118" s="79">
        <f t="shared" si="73"/>
        <v>2</v>
      </c>
      <c r="W118" s="80">
        <f>ROUND((1/V118)*T118,0)+1</f>
        <v>5</v>
      </c>
      <c r="X118" s="78">
        <f t="shared" si="74"/>
        <v>2</v>
      </c>
      <c r="Y118" s="80">
        <f t="shared" si="75"/>
        <v>7</v>
      </c>
      <c r="Z118" s="81">
        <f t="shared" si="76"/>
        <v>0.7142857142857143</v>
      </c>
      <c r="AA118" s="81">
        <f t="shared" si="77"/>
        <v>0.5</v>
      </c>
      <c r="AB118" s="79">
        <f t="shared" si="78"/>
        <v>10000</v>
      </c>
      <c r="AC118" s="79">
        <f t="shared" si="79"/>
        <v>9605.7142857142862</v>
      </c>
      <c r="AD118" s="79">
        <f t="shared" si="64"/>
        <v>394.28571428571377</v>
      </c>
      <c r="AE118" s="84">
        <f t="shared" si="80"/>
        <v>8.9999999999999698</v>
      </c>
      <c r="AF118" s="79">
        <f t="shared" si="81"/>
        <v>0.70000000000000007</v>
      </c>
      <c r="AG118" s="79">
        <f t="shared" si="82"/>
        <v>1.4000000000000001</v>
      </c>
      <c r="AH118" s="82">
        <f t="shared" si="83"/>
        <v>200</v>
      </c>
      <c r="AI118" s="62">
        <f t="shared" si="84"/>
        <v>50</v>
      </c>
      <c r="AJ118" s="62">
        <f t="shared" si="85"/>
        <v>70</v>
      </c>
      <c r="AK118" s="62">
        <f t="shared" si="86"/>
        <v>10070</v>
      </c>
      <c r="AL118" s="62">
        <f t="shared" si="87"/>
        <v>185</v>
      </c>
      <c r="AM118" s="62">
        <f t="shared" si="88"/>
        <v>3.7</v>
      </c>
      <c r="AN118" s="62">
        <f t="shared" si="89"/>
        <v>-37</v>
      </c>
      <c r="AO118" s="62">
        <f t="shared" si="90"/>
        <v>-37</v>
      </c>
      <c r="AP118" s="62">
        <f t="shared" si="91"/>
        <v>37</v>
      </c>
      <c r="AQ118" s="65" t="str">
        <f t="shared" si="65"/>
        <v/>
      </c>
      <c r="AR118" s="66">
        <f t="shared" si="92"/>
        <v>35</v>
      </c>
      <c r="AS118" s="67">
        <f t="shared" si="66"/>
        <v>1.4888888888888907</v>
      </c>
      <c r="AT118" s="67">
        <f t="shared" si="93"/>
        <v>74.444444444444542</v>
      </c>
      <c r="AU118" s="67">
        <f t="shared" si="94"/>
        <v>148.88888888888908</v>
      </c>
      <c r="AV118" s="67">
        <f t="shared" si="95"/>
        <v>-74.444444444444542</v>
      </c>
      <c r="AW118" s="76">
        <f t="shared" si="96"/>
        <v>0.1</v>
      </c>
      <c r="AX118" s="67">
        <f t="shared" si="97"/>
        <v>372.22222222222274</v>
      </c>
      <c r="AY118" s="67">
        <f t="shared" si="98"/>
        <v>-148.88888888888908</v>
      </c>
      <c r="AZ118" s="69">
        <f t="shared" si="99"/>
        <v>223.33333333333366</v>
      </c>
      <c r="BA118" s="70">
        <f t="shared" si="67"/>
        <v>-170.95238095238011</v>
      </c>
      <c r="BB118" s="51">
        <f t="shared" si="100"/>
        <v>521.11111111111177</v>
      </c>
      <c r="BC118" s="55">
        <f t="shared" si="68"/>
        <v>5.4250115671888491E-2</v>
      </c>
      <c r="BD118" s="55">
        <f t="shared" si="69"/>
        <v>0.56642512077294838</v>
      </c>
      <c r="BF118" s="52">
        <f>IF(((AT118-U118)/U118)&gt;=BF$4,AE118,"")</f>
        <v>8.9999999999999698</v>
      </c>
      <c r="BG118" s="52" t="str">
        <f t="shared" si="70"/>
        <v/>
      </c>
      <c r="BH118" s="52">
        <f>IF(BC118&lt;=BH$4,AE118,"")</f>
        <v>8.9999999999999698</v>
      </c>
      <c r="BI118" s="52" t="str">
        <f>IF(BD118&gt;=BI$4,AE118,"")</f>
        <v/>
      </c>
    </row>
    <row r="119" spans="20:61">
      <c r="T119" s="78">
        <f t="shared" si="71"/>
        <v>7</v>
      </c>
      <c r="U119" s="79">
        <f t="shared" si="72"/>
        <v>50</v>
      </c>
      <c r="V119" s="79">
        <f t="shared" si="73"/>
        <v>2</v>
      </c>
      <c r="W119" s="80">
        <f>ROUND((1/V119)*T119,0)+1</f>
        <v>5</v>
      </c>
      <c r="X119" s="78">
        <f t="shared" si="74"/>
        <v>2</v>
      </c>
      <c r="Y119" s="80">
        <f t="shared" si="75"/>
        <v>7</v>
      </c>
      <c r="Z119" s="81">
        <f t="shared" si="76"/>
        <v>0.7142857142857143</v>
      </c>
      <c r="AA119" s="81">
        <f t="shared" si="77"/>
        <v>0.5</v>
      </c>
      <c r="AB119" s="79">
        <f t="shared" si="78"/>
        <v>10000</v>
      </c>
      <c r="AC119" s="79">
        <f t="shared" si="79"/>
        <v>9605.7142857142862</v>
      </c>
      <c r="AD119" s="79">
        <f t="shared" si="64"/>
        <v>394.28571428571377</v>
      </c>
      <c r="AE119" s="84">
        <f t="shared" si="80"/>
        <v>8.8999999999999702</v>
      </c>
      <c r="AF119" s="79">
        <f t="shared" si="81"/>
        <v>0.70000000000000007</v>
      </c>
      <c r="AG119" s="79">
        <f t="shared" si="82"/>
        <v>1.4000000000000001</v>
      </c>
      <c r="AH119" s="82">
        <f t="shared" si="83"/>
        <v>200</v>
      </c>
      <c r="AI119" s="62">
        <f t="shared" si="84"/>
        <v>50</v>
      </c>
      <c r="AJ119" s="62">
        <f t="shared" si="85"/>
        <v>70</v>
      </c>
      <c r="AK119" s="62">
        <f t="shared" si="86"/>
        <v>10070</v>
      </c>
      <c r="AL119" s="62">
        <f t="shared" si="87"/>
        <v>185</v>
      </c>
      <c r="AM119" s="62">
        <f t="shared" si="88"/>
        <v>3.7</v>
      </c>
      <c r="AN119" s="62">
        <f t="shared" si="89"/>
        <v>-37</v>
      </c>
      <c r="AO119" s="62">
        <f t="shared" si="90"/>
        <v>-37</v>
      </c>
      <c r="AP119" s="62">
        <f t="shared" si="91"/>
        <v>37</v>
      </c>
      <c r="AQ119" s="65" t="str">
        <f t="shared" si="65"/>
        <v/>
      </c>
      <c r="AR119" s="66">
        <f t="shared" si="92"/>
        <v>35</v>
      </c>
      <c r="AS119" s="67">
        <f t="shared" si="66"/>
        <v>1.4943820224719118</v>
      </c>
      <c r="AT119" s="67">
        <f t="shared" si="93"/>
        <v>74.719101123595593</v>
      </c>
      <c r="AU119" s="67">
        <f t="shared" si="94"/>
        <v>149.43820224719119</v>
      </c>
      <c r="AV119" s="67">
        <f t="shared" si="95"/>
        <v>-74.719101123595593</v>
      </c>
      <c r="AW119" s="76">
        <f t="shared" si="96"/>
        <v>0.1</v>
      </c>
      <c r="AX119" s="67">
        <f t="shared" si="97"/>
        <v>373.59550561797795</v>
      </c>
      <c r="AY119" s="67">
        <f t="shared" si="98"/>
        <v>-149.43820224719119</v>
      </c>
      <c r="AZ119" s="69">
        <f t="shared" si="99"/>
        <v>224.15730337078676</v>
      </c>
      <c r="BA119" s="70">
        <f t="shared" si="67"/>
        <v>-170.128410914927</v>
      </c>
      <c r="BB119" s="51">
        <f t="shared" si="100"/>
        <v>523.03370786516916</v>
      </c>
      <c r="BC119" s="55">
        <f t="shared" si="68"/>
        <v>5.4450267029390008E-2</v>
      </c>
      <c r="BD119" s="55">
        <f t="shared" si="69"/>
        <v>0.56851489985344539</v>
      </c>
      <c r="BF119" s="52">
        <f>IF(((AT119-U119)/U119)&gt;=BF$4,AE119,"")</f>
        <v>8.8999999999999702</v>
      </c>
      <c r="BG119" s="52" t="str">
        <f t="shared" si="70"/>
        <v/>
      </c>
      <c r="BH119" s="52">
        <f>IF(BC119&lt;=BH$4,AE119,"")</f>
        <v>8.8999999999999702</v>
      </c>
      <c r="BI119" s="52" t="str">
        <f>IF(BD119&gt;=BI$4,AE119,"")</f>
        <v/>
      </c>
    </row>
    <row r="120" spans="20:61">
      <c r="T120" s="78">
        <f t="shared" si="71"/>
        <v>7</v>
      </c>
      <c r="U120" s="79">
        <f t="shared" si="72"/>
        <v>50</v>
      </c>
      <c r="V120" s="79">
        <f t="shared" si="73"/>
        <v>2</v>
      </c>
      <c r="W120" s="80">
        <f>ROUND((1/V120)*T120,0)+1</f>
        <v>5</v>
      </c>
      <c r="X120" s="78">
        <f t="shared" si="74"/>
        <v>2</v>
      </c>
      <c r="Y120" s="80">
        <f t="shared" si="75"/>
        <v>7</v>
      </c>
      <c r="Z120" s="81">
        <f t="shared" si="76"/>
        <v>0.7142857142857143</v>
      </c>
      <c r="AA120" s="81">
        <f t="shared" si="77"/>
        <v>0.5</v>
      </c>
      <c r="AB120" s="79">
        <f t="shared" si="78"/>
        <v>10000</v>
      </c>
      <c r="AC120" s="79">
        <f t="shared" si="79"/>
        <v>9605.7142857142862</v>
      </c>
      <c r="AD120" s="79">
        <f t="shared" si="64"/>
        <v>394.28571428571377</v>
      </c>
      <c r="AE120" s="84">
        <f t="shared" si="80"/>
        <v>8.7999999999999705</v>
      </c>
      <c r="AF120" s="79">
        <f t="shared" si="81"/>
        <v>0.70000000000000007</v>
      </c>
      <c r="AG120" s="79">
        <f t="shared" si="82"/>
        <v>1.4000000000000001</v>
      </c>
      <c r="AH120" s="82">
        <f t="shared" si="83"/>
        <v>200</v>
      </c>
      <c r="AI120" s="62">
        <f t="shared" si="84"/>
        <v>50</v>
      </c>
      <c r="AJ120" s="62">
        <f t="shared" si="85"/>
        <v>70</v>
      </c>
      <c r="AK120" s="62">
        <f t="shared" si="86"/>
        <v>10070</v>
      </c>
      <c r="AL120" s="62">
        <f t="shared" si="87"/>
        <v>185</v>
      </c>
      <c r="AM120" s="62">
        <f t="shared" si="88"/>
        <v>3.7</v>
      </c>
      <c r="AN120" s="62">
        <f t="shared" si="89"/>
        <v>-37</v>
      </c>
      <c r="AO120" s="62">
        <f t="shared" si="90"/>
        <v>-37</v>
      </c>
      <c r="AP120" s="62">
        <f t="shared" si="91"/>
        <v>37</v>
      </c>
      <c r="AQ120" s="65" t="str">
        <f t="shared" si="65"/>
        <v/>
      </c>
      <c r="AR120" s="66">
        <f t="shared" si="92"/>
        <v>35</v>
      </c>
      <c r="AS120" s="67">
        <f t="shared" si="66"/>
        <v>1.5000000000000018</v>
      </c>
      <c r="AT120" s="67">
        <f t="shared" si="93"/>
        <v>75.000000000000085</v>
      </c>
      <c r="AU120" s="67">
        <f t="shared" si="94"/>
        <v>150.00000000000017</v>
      </c>
      <c r="AV120" s="67">
        <f t="shared" si="95"/>
        <v>-75.000000000000085</v>
      </c>
      <c r="AW120" s="76">
        <f t="shared" si="96"/>
        <v>0.1</v>
      </c>
      <c r="AX120" s="67">
        <f t="shared" si="97"/>
        <v>375.00000000000045</v>
      </c>
      <c r="AY120" s="67">
        <f t="shared" si="98"/>
        <v>-150.00000000000017</v>
      </c>
      <c r="AZ120" s="69">
        <f t="shared" si="99"/>
        <v>225.00000000000028</v>
      </c>
      <c r="BA120" s="70">
        <f t="shared" si="67"/>
        <v>-169.28571428571348</v>
      </c>
      <c r="BB120" s="51">
        <f t="shared" si="100"/>
        <v>525.00000000000057</v>
      </c>
      <c r="BC120" s="55">
        <f t="shared" si="68"/>
        <v>5.4654967281380189E-2</v>
      </c>
      <c r="BD120" s="55">
        <f t="shared" si="69"/>
        <v>0.5706521739130449</v>
      </c>
      <c r="BF120" s="52">
        <f>IF(((AT120-U120)/U120)&gt;=BF$4,AE120,"")</f>
        <v>8.7999999999999705</v>
      </c>
      <c r="BG120" s="52" t="str">
        <f t="shared" si="70"/>
        <v/>
      </c>
      <c r="BH120" s="52">
        <f>IF(BC120&lt;=BH$4,AE120,"")</f>
        <v>8.7999999999999705</v>
      </c>
      <c r="BI120" s="52" t="str">
        <f>IF(BD120&gt;=BI$4,AE120,"")</f>
        <v/>
      </c>
    </row>
    <row r="121" spans="20:61">
      <c r="T121" s="78">
        <f t="shared" si="71"/>
        <v>7</v>
      </c>
      <c r="U121" s="79">
        <f t="shared" si="72"/>
        <v>50</v>
      </c>
      <c r="V121" s="79">
        <f t="shared" si="73"/>
        <v>2</v>
      </c>
      <c r="W121" s="80">
        <f>ROUND((1/V121)*T121,0)+1</f>
        <v>5</v>
      </c>
      <c r="X121" s="78">
        <f t="shared" si="74"/>
        <v>2</v>
      </c>
      <c r="Y121" s="80">
        <f t="shared" si="75"/>
        <v>7</v>
      </c>
      <c r="Z121" s="81">
        <f t="shared" si="76"/>
        <v>0.7142857142857143</v>
      </c>
      <c r="AA121" s="81">
        <f t="shared" si="77"/>
        <v>0.5</v>
      </c>
      <c r="AB121" s="79">
        <f t="shared" si="78"/>
        <v>10000</v>
      </c>
      <c r="AC121" s="79">
        <f t="shared" si="79"/>
        <v>9605.7142857142862</v>
      </c>
      <c r="AD121" s="79">
        <f t="shared" si="64"/>
        <v>394.28571428571377</v>
      </c>
      <c r="AE121" s="84">
        <f t="shared" si="80"/>
        <v>8.6999999999999709</v>
      </c>
      <c r="AF121" s="79">
        <f t="shared" si="81"/>
        <v>0.70000000000000007</v>
      </c>
      <c r="AG121" s="79">
        <f t="shared" si="82"/>
        <v>1.4000000000000001</v>
      </c>
      <c r="AH121" s="82">
        <f t="shared" si="83"/>
        <v>200</v>
      </c>
      <c r="AI121" s="62">
        <f t="shared" si="84"/>
        <v>50</v>
      </c>
      <c r="AJ121" s="62">
        <f t="shared" si="85"/>
        <v>70</v>
      </c>
      <c r="AK121" s="62">
        <f t="shared" si="86"/>
        <v>10070</v>
      </c>
      <c r="AL121" s="62">
        <f t="shared" si="87"/>
        <v>185</v>
      </c>
      <c r="AM121" s="62">
        <f t="shared" si="88"/>
        <v>3.7</v>
      </c>
      <c r="AN121" s="62">
        <f t="shared" si="89"/>
        <v>-37</v>
      </c>
      <c r="AO121" s="62">
        <f t="shared" si="90"/>
        <v>-37</v>
      </c>
      <c r="AP121" s="62">
        <f t="shared" si="91"/>
        <v>37</v>
      </c>
      <c r="AQ121" s="65" t="str">
        <f t="shared" si="65"/>
        <v/>
      </c>
      <c r="AR121" s="66">
        <f t="shared" si="92"/>
        <v>35</v>
      </c>
      <c r="AS121" s="67">
        <f t="shared" si="66"/>
        <v>1.5057471264367832</v>
      </c>
      <c r="AT121" s="67">
        <f t="shared" si="93"/>
        <v>75.287356321839155</v>
      </c>
      <c r="AU121" s="67">
        <f t="shared" si="94"/>
        <v>150.57471264367831</v>
      </c>
      <c r="AV121" s="67">
        <f t="shared" si="95"/>
        <v>-75.287356321839155</v>
      </c>
      <c r="AW121" s="76">
        <f t="shared" si="96"/>
        <v>0.1</v>
      </c>
      <c r="AX121" s="67">
        <f t="shared" si="97"/>
        <v>376.4367816091958</v>
      </c>
      <c r="AY121" s="67">
        <f t="shared" si="98"/>
        <v>-150.57471264367831</v>
      </c>
      <c r="AZ121" s="69">
        <f t="shared" si="99"/>
        <v>225.86206896551749</v>
      </c>
      <c r="BA121" s="70">
        <f t="shared" si="67"/>
        <v>-168.42364532019627</v>
      </c>
      <c r="BB121" s="51">
        <f t="shared" si="100"/>
        <v>527.01149425287406</v>
      </c>
      <c r="BC121" s="55">
        <f t="shared" si="68"/>
        <v>5.486437328628968E-2</v>
      </c>
      <c r="BD121" s="55">
        <f t="shared" si="69"/>
        <v>0.57283858070964655</v>
      </c>
      <c r="BF121" s="52">
        <f>IF(((AT121-U121)/U121)&gt;=BF$4,AE121,"")</f>
        <v>8.6999999999999709</v>
      </c>
      <c r="BG121" s="52" t="str">
        <f t="shared" si="70"/>
        <v/>
      </c>
      <c r="BH121" s="52">
        <f>IF(BC121&lt;=BH$4,AE121,"")</f>
        <v>8.6999999999999709</v>
      </c>
      <c r="BI121" s="52" t="str">
        <f>IF(BD121&gt;=BI$4,AE121,"")</f>
        <v/>
      </c>
    </row>
    <row r="122" spans="20:61">
      <c r="T122" s="78">
        <f t="shared" si="71"/>
        <v>7</v>
      </c>
      <c r="U122" s="79">
        <f t="shared" si="72"/>
        <v>50</v>
      </c>
      <c r="V122" s="79">
        <f t="shared" si="73"/>
        <v>2</v>
      </c>
      <c r="W122" s="80">
        <f>ROUND((1/V122)*T122,0)+1</f>
        <v>5</v>
      </c>
      <c r="X122" s="78">
        <f t="shared" si="74"/>
        <v>2</v>
      </c>
      <c r="Y122" s="80">
        <f t="shared" si="75"/>
        <v>7</v>
      </c>
      <c r="Z122" s="81">
        <f t="shared" si="76"/>
        <v>0.7142857142857143</v>
      </c>
      <c r="AA122" s="81">
        <f t="shared" si="77"/>
        <v>0.5</v>
      </c>
      <c r="AB122" s="79">
        <f t="shared" si="78"/>
        <v>10000</v>
      </c>
      <c r="AC122" s="79">
        <f t="shared" si="79"/>
        <v>9605.7142857142862</v>
      </c>
      <c r="AD122" s="79">
        <f t="shared" si="64"/>
        <v>394.28571428571377</v>
      </c>
      <c r="AE122" s="84">
        <f t="shared" si="80"/>
        <v>8.5999999999999712</v>
      </c>
      <c r="AF122" s="79">
        <f t="shared" si="81"/>
        <v>0.70000000000000007</v>
      </c>
      <c r="AG122" s="79">
        <f t="shared" si="82"/>
        <v>1.4000000000000001</v>
      </c>
      <c r="AH122" s="82">
        <f t="shared" si="83"/>
        <v>200</v>
      </c>
      <c r="AI122" s="62">
        <f t="shared" si="84"/>
        <v>50</v>
      </c>
      <c r="AJ122" s="62">
        <f t="shared" si="85"/>
        <v>70</v>
      </c>
      <c r="AK122" s="62">
        <f t="shared" si="86"/>
        <v>10070</v>
      </c>
      <c r="AL122" s="62">
        <f t="shared" si="87"/>
        <v>185</v>
      </c>
      <c r="AM122" s="62">
        <f t="shared" si="88"/>
        <v>3.7</v>
      </c>
      <c r="AN122" s="62">
        <f t="shared" si="89"/>
        <v>-37</v>
      </c>
      <c r="AO122" s="62">
        <f t="shared" si="90"/>
        <v>-37</v>
      </c>
      <c r="AP122" s="62">
        <f t="shared" si="91"/>
        <v>37</v>
      </c>
      <c r="AQ122" s="65" t="str">
        <f t="shared" si="65"/>
        <v/>
      </c>
      <c r="AR122" s="66">
        <f t="shared" si="92"/>
        <v>35</v>
      </c>
      <c r="AS122" s="67">
        <f t="shared" si="66"/>
        <v>1.511627906976746</v>
      </c>
      <c r="AT122" s="67">
        <f t="shared" si="93"/>
        <v>75.581395348837304</v>
      </c>
      <c r="AU122" s="67">
        <f t="shared" si="94"/>
        <v>151.16279069767461</v>
      </c>
      <c r="AV122" s="67">
        <f t="shared" si="95"/>
        <v>-75.581395348837304</v>
      </c>
      <c r="AW122" s="76">
        <f t="shared" si="96"/>
        <v>0.1</v>
      </c>
      <c r="AX122" s="67">
        <f t="shared" si="97"/>
        <v>377.90697674418652</v>
      </c>
      <c r="AY122" s="67">
        <f t="shared" si="98"/>
        <v>-151.16279069767461</v>
      </c>
      <c r="AZ122" s="69">
        <f t="shared" si="99"/>
        <v>226.74418604651191</v>
      </c>
      <c r="BA122" s="70">
        <f t="shared" si="67"/>
        <v>-167.54152823920185</v>
      </c>
      <c r="BB122" s="51">
        <f t="shared" si="100"/>
        <v>529.06976744186113</v>
      </c>
      <c r="BC122" s="55">
        <f t="shared" si="68"/>
        <v>5.5078649198290121E-2</v>
      </c>
      <c r="BD122" s="55">
        <f t="shared" si="69"/>
        <v>0.57507583417593677</v>
      </c>
      <c r="BF122" s="52">
        <f>IF(((AT122-U122)/U122)&gt;=BF$4,AE122,"")</f>
        <v>8.5999999999999712</v>
      </c>
      <c r="BG122" s="52" t="str">
        <f t="shared" si="70"/>
        <v/>
      </c>
      <c r="BH122" s="52">
        <f>IF(BC122&lt;=BH$4,AE122,"")</f>
        <v>8.5999999999999712</v>
      </c>
      <c r="BI122" s="52" t="str">
        <f>IF(BD122&gt;=BI$4,AE122,"")</f>
        <v/>
      </c>
    </row>
    <row r="123" spans="20:61">
      <c r="T123" s="78">
        <f t="shared" si="71"/>
        <v>7</v>
      </c>
      <c r="U123" s="79">
        <f t="shared" si="72"/>
        <v>50</v>
      </c>
      <c r="V123" s="79">
        <f t="shared" si="73"/>
        <v>2</v>
      </c>
      <c r="W123" s="80">
        <f>ROUND((1/V123)*T123,0)+1</f>
        <v>5</v>
      </c>
      <c r="X123" s="78">
        <f t="shared" si="74"/>
        <v>2</v>
      </c>
      <c r="Y123" s="80">
        <f t="shared" si="75"/>
        <v>7</v>
      </c>
      <c r="Z123" s="81">
        <f t="shared" si="76"/>
        <v>0.7142857142857143</v>
      </c>
      <c r="AA123" s="81">
        <f t="shared" si="77"/>
        <v>0.5</v>
      </c>
      <c r="AB123" s="79">
        <f t="shared" si="78"/>
        <v>10000</v>
      </c>
      <c r="AC123" s="79">
        <f t="shared" si="79"/>
        <v>9605.7142857142862</v>
      </c>
      <c r="AD123" s="79">
        <f t="shared" si="64"/>
        <v>394.28571428571377</v>
      </c>
      <c r="AE123" s="84">
        <f t="shared" si="80"/>
        <v>8.4999999999999716</v>
      </c>
      <c r="AF123" s="79">
        <f t="shared" si="81"/>
        <v>0.70000000000000007</v>
      </c>
      <c r="AG123" s="79">
        <f t="shared" si="82"/>
        <v>1.4000000000000001</v>
      </c>
      <c r="AH123" s="82">
        <f t="shared" si="83"/>
        <v>200</v>
      </c>
      <c r="AI123" s="62">
        <f t="shared" si="84"/>
        <v>50</v>
      </c>
      <c r="AJ123" s="62">
        <f t="shared" si="85"/>
        <v>70</v>
      </c>
      <c r="AK123" s="62">
        <f t="shared" si="86"/>
        <v>10070</v>
      </c>
      <c r="AL123" s="62">
        <f t="shared" si="87"/>
        <v>185</v>
      </c>
      <c r="AM123" s="62">
        <f t="shared" si="88"/>
        <v>3.7</v>
      </c>
      <c r="AN123" s="62">
        <f t="shared" si="89"/>
        <v>-37</v>
      </c>
      <c r="AO123" s="62">
        <f t="shared" si="90"/>
        <v>-37</v>
      </c>
      <c r="AP123" s="62">
        <f t="shared" si="91"/>
        <v>37</v>
      </c>
      <c r="AQ123" s="65" t="str">
        <f t="shared" si="65"/>
        <v/>
      </c>
      <c r="AR123" s="66">
        <f t="shared" si="92"/>
        <v>35</v>
      </c>
      <c r="AS123" s="67">
        <f t="shared" si="66"/>
        <v>1.5176470588235311</v>
      </c>
      <c r="AT123" s="67">
        <f t="shared" si="93"/>
        <v>75.882352941176549</v>
      </c>
      <c r="AU123" s="67">
        <f t="shared" si="94"/>
        <v>151.7647058823531</v>
      </c>
      <c r="AV123" s="67">
        <f t="shared" si="95"/>
        <v>-75.882352941176549</v>
      </c>
      <c r="AW123" s="76">
        <f t="shared" si="96"/>
        <v>0.1</v>
      </c>
      <c r="AX123" s="67">
        <f t="shared" si="97"/>
        <v>379.41176470588277</v>
      </c>
      <c r="AY123" s="67">
        <f t="shared" si="98"/>
        <v>-151.7647058823531</v>
      </c>
      <c r="AZ123" s="69">
        <f t="shared" si="99"/>
        <v>227.64705882352968</v>
      </c>
      <c r="BA123" s="70">
        <f t="shared" si="67"/>
        <v>-166.63865546218409</v>
      </c>
      <c r="BB123" s="51">
        <f t="shared" si="100"/>
        <v>531.17647058823582</v>
      </c>
      <c r="BC123" s="55">
        <f t="shared" si="68"/>
        <v>5.529796689645524E-2</v>
      </c>
      <c r="BD123" s="55">
        <f t="shared" si="69"/>
        <v>0.57736572890025717</v>
      </c>
      <c r="BF123" s="52">
        <f>IF(((AT123-U123)/U123)&gt;=BF$4,AE123,"")</f>
        <v>8.4999999999999716</v>
      </c>
      <c r="BG123" s="52" t="str">
        <f t="shared" si="70"/>
        <v/>
      </c>
      <c r="BH123" s="52">
        <f>IF(BC123&lt;=BH$4,AE123,"")</f>
        <v>8.4999999999999716</v>
      </c>
      <c r="BI123" s="52" t="str">
        <f>IF(BD123&gt;=BI$4,AE123,"")</f>
        <v/>
      </c>
    </row>
    <row r="124" spans="20:61">
      <c r="T124" s="78">
        <f t="shared" si="71"/>
        <v>7</v>
      </c>
      <c r="U124" s="79">
        <f t="shared" si="72"/>
        <v>50</v>
      </c>
      <c r="V124" s="79">
        <f t="shared" si="73"/>
        <v>2</v>
      </c>
      <c r="W124" s="80">
        <f>ROUND((1/V124)*T124,0)+1</f>
        <v>5</v>
      </c>
      <c r="X124" s="78">
        <f t="shared" si="74"/>
        <v>2</v>
      </c>
      <c r="Y124" s="80">
        <f t="shared" si="75"/>
        <v>7</v>
      </c>
      <c r="Z124" s="81">
        <f t="shared" si="76"/>
        <v>0.7142857142857143</v>
      </c>
      <c r="AA124" s="81">
        <f t="shared" si="77"/>
        <v>0.5</v>
      </c>
      <c r="AB124" s="79">
        <f t="shared" si="78"/>
        <v>10000</v>
      </c>
      <c r="AC124" s="79">
        <f t="shared" si="79"/>
        <v>9605.7142857142862</v>
      </c>
      <c r="AD124" s="79">
        <f t="shared" si="64"/>
        <v>394.28571428571377</v>
      </c>
      <c r="AE124" s="84">
        <f t="shared" si="80"/>
        <v>8.3999999999999719</v>
      </c>
      <c r="AF124" s="79">
        <f t="shared" si="81"/>
        <v>0.70000000000000007</v>
      </c>
      <c r="AG124" s="79">
        <f t="shared" si="82"/>
        <v>1.4000000000000001</v>
      </c>
      <c r="AH124" s="82">
        <f t="shared" si="83"/>
        <v>200</v>
      </c>
      <c r="AI124" s="62">
        <f t="shared" si="84"/>
        <v>50</v>
      </c>
      <c r="AJ124" s="62">
        <f t="shared" si="85"/>
        <v>70</v>
      </c>
      <c r="AK124" s="62">
        <f t="shared" si="86"/>
        <v>10070</v>
      </c>
      <c r="AL124" s="62">
        <f t="shared" si="87"/>
        <v>185</v>
      </c>
      <c r="AM124" s="62">
        <f t="shared" si="88"/>
        <v>3.7</v>
      </c>
      <c r="AN124" s="62">
        <f t="shared" si="89"/>
        <v>-37</v>
      </c>
      <c r="AO124" s="62">
        <f t="shared" si="90"/>
        <v>-37</v>
      </c>
      <c r="AP124" s="62">
        <f t="shared" si="91"/>
        <v>37</v>
      </c>
      <c r="AQ124" s="65" t="str">
        <f t="shared" si="65"/>
        <v/>
      </c>
      <c r="AR124" s="66">
        <f t="shared" si="92"/>
        <v>35</v>
      </c>
      <c r="AS124" s="67">
        <f t="shared" si="66"/>
        <v>1.5238095238095255</v>
      </c>
      <c r="AT124" s="67">
        <f t="shared" si="93"/>
        <v>76.190476190476275</v>
      </c>
      <c r="AU124" s="67">
        <f t="shared" si="94"/>
        <v>152.38095238095255</v>
      </c>
      <c r="AV124" s="67">
        <f t="shared" si="95"/>
        <v>-76.190476190476275</v>
      </c>
      <c r="AW124" s="76">
        <f t="shared" si="96"/>
        <v>0.1</v>
      </c>
      <c r="AX124" s="67">
        <f t="shared" si="97"/>
        <v>380.95238095238136</v>
      </c>
      <c r="AY124" s="67">
        <f t="shared" si="98"/>
        <v>-152.38095238095255</v>
      </c>
      <c r="AZ124" s="69">
        <f t="shared" si="99"/>
        <v>228.57142857142881</v>
      </c>
      <c r="BA124" s="70">
        <f t="shared" si="67"/>
        <v>-165.71428571428496</v>
      </c>
      <c r="BB124" s="51">
        <f t="shared" si="100"/>
        <v>533.33333333333394</v>
      </c>
      <c r="BC124" s="55">
        <f t="shared" si="68"/>
        <v>5.5522506444576701E-2</v>
      </c>
      <c r="BD124" s="55">
        <f t="shared" si="69"/>
        <v>0.57971014492753759</v>
      </c>
      <c r="BF124" s="52">
        <f>IF(((AT124-U124)/U124)&gt;=BF$4,AE124,"")</f>
        <v>8.3999999999999719</v>
      </c>
      <c r="BG124" s="52" t="str">
        <f t="shared" si="70"/>
        <v/>
      </c>
      <c r="BH124" s="52">
        <f>IF(BC124&lt;=BH$4,AE124,"")</f>
        <v>8.3999999999999719</v>
      </c>
      <c r="BI124" s="52" t="str">
        <f>IF(BD124&gt;=BI$4,AE124,"")</f>
        <v/>
      </c>
    </row>
    <row r="125" spans="20:61">
      <c r="T125" s="78">
        <f t="shared" si="71"/>
        <v>7</v>
      </c>
      <c r="U125" s="79">
        <f t="shared" si="72"/>
        <v>50</v>
      </c>
      <c r="V125" s="79">
        <f t="shared" si="73"/>
        <v>2</v>
      </c>
      <c r="W125" s="80">
        <f>ROUND((1/V125)*T125,0)+1</f>
        <v>5</v>
      </c>
      <c r="X125" s="78">
        <f t="shared" si="74"/>
        <v>2</v>
      </c>
      <c r="Y125" s="80">
        <f t="shared" si="75"/>
        <v>7</v>
      </c>
      <c r="Z125" s="81">
        <f t="shared" si="76"/>
        <v>0.7142857142857143</v>
      </c>
      <c r="AA125" s="81">
        <f t="shared" si="77"/>
        <v>0.5</v>
      </c>
      <c r="AB125" s="79">
        <f t="shared" si="78"/>
        <v>10000</v>
      </c>
      <c r="AC125" s="79">
        <f t="shared" si="79"/>
        <v>9605.7142857142862</v>
      </c>
      <c r="AD125" s="79">
        <f t="shared" si="64"/>
        <v>394.28571428571377</v>
      </c>
      <c r="AE125" s="84">
        <f t="shared" si="80"/>
        <v>8.2999999999999723</v>
      </c>
      <c r="AF125" s="79">
        <f t="shared" si="81"/>
        <v>0.70000000000000007</v>
      </c>
      <c r="AG125" s="79">
        <f t="shared" si="82"/>
        <v>1.4000000000000001</v>
      </c>
      <c r="AH125" s="82">
        <f t="shared" si="83"/>
        <v>200</v>
      </c>
      <c r="AI125" s="62">
        <f t="shared" si="84"/>
        <v>50</v>
      </c>
      <c r="AJ125" s="62">
        <f t="shared" si="85"/>
        <v>70</v>
      </c>
      <c r="AK125" s="62">
        <f t="shared" si="86"/>
        <v>10070</v>
      </c>
      <c r="AL125" s="62">
        <f t="shared" si="87"/>
        <v>185</v>
      </c>
      <c r="AM125" s="62">
        <f t="shared" si="88"/>
        <v>3.7</v>
      </c>
      <c r="AN125" s="62">
        <f t="shared" si="89"/>
        <v>-37</v>
      </c>
      <c r="AO125" s="62">
        <f t="shared" si="90"/>
        <v>-37</v>
      </c>
      <c r="AP125" s="62">
        <f t="shared" si="91"/>
        <v>37</v>
      </c>
      <c r="AQ125" s="65" t="str">
        <f t="shared" si="65"/>
        <v/>
      </c>
      <c r="AR125" s="66">
        <f t="shared" si="92"/>
        <v>35</v>
      </c>
      <c r="AS125" s="67">
        <f t="shared" si="66"/>
        <v>1.5301204819277126</v>
      </c>
      <c r="AT125" s="67">
        <f t="shared" si="93"/>
        <v>76.50602409638563</v>
      </c>
      <c r="AU125" s="67">
        <f t="shared" si="94"/>
        <v>153.01204819277126</v>
      </c>
      <c r="AV125" s="67">
        <f t="shared" si="95"/>
        <v>-76.50602409638563</v>
      </c>
      <c r="AW125" s="76">
        <f t="shared" si="96"/>
        <v>0.1</v>
      </c>
      <c r="AX125" s="67">
        <f t="shared" si="97"/>
        <v>382.53012048192818</v>
      </c>
      <c r="AY125" s="67">
        <f t="shared" si="98"/>
        <v>-153.01204819277126</v>
      </c>
      <c r="AZ125" s="69">
        <f t="shared" si="99"/>
        <v>229.51807228915692</v>
      </c>
      <c r="BA125" s="70">
        <f t="shared" si="67"/>
        <v>-164.76764199655685</v>
      </c>
      <c r="BB125" s="51">
        <f t="shared" si="100"/>
        <v>535.54216867469938</v>
      </c>
      <c r="BC125" s="55">
        <f t="shared" si="68"/>
        <v>5.5752456584219144E-2</v>
      </c>
      <c r="BD125" s="55">
        <f t="shared" si="69"/>
        <v>0.58211105290728282</v>
      </c>
      <c r="BF125" s="52">
        <f>IF(((AT125-U125)/U125)&gt;=BF$4,AE125,"")</f>
        <v>8.2999999999999723</v>
      </c>
      <c r="BG125" s="52" t="str">
        <f t="shared" si="70"/>
        <v/>
      </c>
      <c r="BH125" s="52">
        <f>IF(BC125&lt;=BH$4,AE125,"")</f>
        <v>8.2999999999999723</v>
      </c>
      <c r="BI125" s="52" t="str">
        <f>IF(BD125&gt;=BI$4,AE125,"")</f>
        <v/>
      </c>
    </row>
    <row r="126" spans="20:61">
      <c r="T126" s="78">
        <f t="shared" si="71"/>
        <v>7</v>
      </c>
      <c r="U126" s="79">
        <f t="shared" si="72"/>
        <v>50</v>
      </c>
      <c r="V126" s="79">
        <f t="shared" si="73"/>
        <v>2</v>
      </c>
      <c r="W126" s="80">
        <f>ROUND((1/V126)*T126,0)+1</f>
        <v>5</v>
      </c>
      <c r="X126" s="78">
        <f t="shared" si="74"/>
        <v>2</v>
      </c>
      <c r="Y126" s="80">
        <f t="shared" si="75"/>
        <v>7</v>
      </c>
      <c r="Z126" s="81">
        <f t="shared" si="76"/>
        <v>0.7142857142857143</v>
      </c>
      <c r="AA126" s="81">
        <f t="shared" si="77"/>
        <v>0.5</v>
      </c>
      <c r="AB126" s="79">
        <f t="shared" si="78"/>
        <v>10000</v>
      </c>
      <c r="AC126" s="79">
        <f t="shared" si="79"/>
        <v>9605.7142857142862</v>
      </c>
      <c r="AD126" s="79">
        <f t="shared" si="64"/>
        <v>394.28571428571377</v>
      </c>
      <c r="AE126" s="84">
        <f t="shared" si="80"/>
        <v>8.1999999999999726</v>
      </c>
      <c r="AF126" s="79">
        <f t="shared" si="81"/>
        <v>0.70000000000000007</v>
      </c>
      <c r="AG126" s="79">
        <f t="shared" si="82"/>
        <v>1.4000000000000001</v>
      </c>
      <c r="AH126" s="82">
        <f t="shared" si="83"/>
        <v>200</v>
      </c>
      <c r="AI126" s="62">
        <f t="shared" si="84"/>
        <v>50</v>
      </c>
      <c r="AJ126" s="62">
        <f t="shared" si="85"/>
        <v>70</v>
      </c>
      <c r="AK126" s="62">
        <f t="shared" si="86"/>
        <v>10070</v>
      </c>
      <c r="AL126" s="62">
        <f t="shared" si="87"/>
        <v>185</v>
      </c>
      <c r="AM126" s="62">
        <f t="shared" si="88"/>
        <v>3.7</v>
      </c>
      <c r="AN126" s="62">
        <f t="shared" si="89"/>
        <v>-37</v>
      </c>
      <c r="AO126" s="62">
        <f t="shared" si="90"/>
        <v>-37</v>
      </c>
      <c r="AP126" s="62">
        <f t="shared" si="91"/>
        <v>37</v>
      </c>
      <c r="AQ126" s="65" t="str">
        <f t="shared" si="65"/>
        <v/>
      </c>
      <c r="AR126" s="66">
        <f t="shared" si="92"/>
        <v>35</v>
      </c>
      <c r="AS126" s="67">
        <f t="shared" si="66"/>
        <v>1.5365853658536603</v>
      </c>
      <c r="AT126" s="67">
        <f t="shared" si="93"/>
        <v>76.829268292683011</v>
      </c>
      <c r="AU126" s="67">
        <f t="shared" si="94"/>
        <v>153.65853658536602</v>
      </c>
      <c r="AV126" s="67">
        <f t="shared" si="95"/>
        <v>-76.829268292683011</v>
      </c>
      <c r="AW126" s="76">
        <f t="shared" si="96"/>
        <v>0.1</v>
      </c>
      <c r="AX126" s="67">
        <f t="shared" si="97"/>
        <v>384.14634146341507</v>
      </c>
      <c r="AY126" s="67">
        <f t="shared" si="98"/>
        <v>-153.65853658536602</v>
      </c>
      <c r="AZ126" s="69">
        <f t="shared" si="99"/>
        <v>230.48780487804905</v>
      </c>
      <c r="BA126" s="70">
        <f t="shared" si="67"/>
        <v>-163.79790940766472</v>
      </c>
      <c r="BB126" s="51">
        <f t="shared" si="100"/>
        <v>537.80487804878112</v>
      </c>
      <c r="BC126" s="55">
        <f t="shared" si="68"/>
        <v>5.5988015263852879E-2</v>
      </c>
      <c r="BD126" s="55">
        <f t="shared" si="69"/>
        <v>0.58457051961824114</v>
      </c>
      <c r="BF126" s="52">
        <f>IF(((AT126-U126)/U126)&gt;=BF$4,AE126,"")</f>
        <v>8.1999999999999726</v>
      </c>
      <c r="BG126" s="52" t="str">
        <f t="shared" si="70"/>
        <v/>
      </c>
      <c r="BH126" s="52">
        <f>IF(BC126&lt;=BH$4,AE126,"")</f>
        <v>8.1999999999999726</v>
      </c>
      <c r="BI126" s="52" t="str">
        <f>IF(BD126&gt;=BI$4,AE126,"")</f>
        <v/>
      </c>
    </row>
    <row r="127" spans="20:61">
      <c r="T127" s="78">
        <f t="shared" si="71"/>
        <v>7</v>
      </c>
      <c r="U127" s="79">
        <f t="shared" si="72"/>
        <v>50</v>
      </c>
      <c r="V127" s="79">
        <f t="shared" si="73"/>
        <v>2</v>
      </c>
      <c r="W127" s="80">
        <f>ROUND((1/V127)*T127,0)+1</f>
        <v>5</v>
      </c>
      <c r="X127" s="78">
        <f t="shared" si="74"/>
        <v>2</v>
      </c>
      <c r="Y127" s="80">
        <f t="shared" si="75"/>
        <v>7</v>
      </c>
      <c r="Z127" s="81">
        <f t="shared" si="76"/>
        <v>0.7142857142857143</v>
      </c>
      <c r="AA127" s="81">
        <f t="shared" si="77"/>
        <v>0.5</v>
      </c>
      <c r="AB127" s="79">
        <f t="shared" si="78"/>
        <v>10000</v>
      </c>
      <c r="AC127" s="79">
        <f t="shared" si="79"/>
        <v>9605.7142857142862</v>
      </c>
      <c r="AD127" s="79">
        <f t="shared" si="64"/>
        <v>394.28571428571377</v>
      </c>
      <c r="AE127" s="84">
        <f t="shared" si="80"/>
        <v>8.099999999999973</v>
      </c>
      <c r="AF127" s="79">
        <f t="shared" si="81"/>
        <v>0.70000000000000007</v>
      </c>
      <c r="AG127" s="79">
        <f t="shared" si="82"/>
        <v>1.4000000000000001</v>
      </c>
      <c r="AH127" s="82">
        <f t="shared" si="83"/>
        <v>200</v>
      </c>
      <c r="AI127" s="62">
        <f t="shared" si="84"/>
        <v>50</v>
      </c>
      <c r="AJ127" s="62">
        <f t="shared" si="85"/>
        <v>70</v>
      </c>
      <c r="AK127" s="62">
        <f t="shared" si="86"/>
        <v>10070</v>
      </c>
      <c r="AL127" s="62">
        <f t="shared" si="87"/>
        <v>185</v>
      </c>
      <c r="AM127" s="62">
        <f t="shared" si="88"/>
        <v>3.7</v>
      </c>
      <c r="AN127" s="62">
        <f t="shared" si="89"/>
        <v>-37</v>
      </c>
      <c r="AO127" s="62">
        <f t="shared" si="90"/>
        <v>-37</v>
      </c>
      <c r="AP127" s="62">
        <f t="shared" si="91"/>
        <v>37</v>
      </c>
      <c r="AQ127" s="65" t="str">
        <f t="shared" si="65"/>
        <v/>
      </c>
      <c r="AR127" s="66">
        <f t="shared" si="92"/>
        <v>35</v>
      </c>
      <c r="AS127" s="67">
        <f t="shared" si="66"/>
        <v>1.5432098765432118</v>
      </c>
      <c r="AT127" s="67">
        <f t="shared" si="93"/>
        <v>77.160493827160593</v>
      </c>
      <c r="AU127" s="67">
        <f t="shared" si="94"/>
        <v>154.32098765432119</v>
      </c>
      <c r="AV127" s="67">
        <f t="shared" si="95"/>
        <v>-77.160493827160593</v>
      </c>
      <c r="AW127" s="76">
        <f t="shared" si="96"/>
        <v>0.1</v>
      </c>
      <c r="AX127" s="67">
        <f t="shared" si="97"/>
        <v>385.80246913580299</v>
      </c>
      <c r="AY127" s="67">
        <f t="shared" si="98"/>
        <v>-154.32098765432119</v>
      </c>
      <c r="AZ127" s="69">
        <f t="shared" si="99"/>
        <v>231.48148148148181</v>
      </c>
      <c r="BA127" s="70">
        <f t="shared" si="67"/>
        <v>-162.80423280423196</v>
      </c>
      <c r="BB127" s="51">
        <f t="shared" si="100"/>
        <v>540.12345679012412</v>
      </c>
      <c r="BC127" s="55">
        <f t="shared" si="68"/>
        <v>5.6229390207181269E-2</v>
      </c>
      <c r="BD127" s="55">
        <f t="shared" si="69"/>
        <v>0.58709071390230971</v>
      </c>
      <c r="BF127" s="52">
        <f>IF(((AT127-U127)/U127)&gt;=BF$4,AE127,"")</f>
        <v>8.099999999999973</v>
      </c>
      <c r="BG127" s="52" t="str">
        <f t="shared" si="70"/>
        <v/>
      </c>
      <c r="BH127" s="52">
        <f>IF(BC127&lt;=BH$4,AE127,"")</f>
        <v>8.099999999999973</v>
      </c>
      <c r="BI127" s="52" t="str">
        <f>IF(BD127&gt;=BI$4,AE127,"")</f>
        <v/>
      </c>
    </row>
    <row r="128" spans="20:61">
      <c r="T128" s="78">
        <f t="shared" si="71"/>
        <v>7</v>
      </c>
      <c r="U128" s="79">
        <f t="shared" si="72"/>
        <v>50</v>
      </c>
      <c r="V128" s="79">
        <f t="shared" si="73"/>
        <v>2</v>
      </c>
      <c r="W128" s="80">
        <f>ROUND((1/V128)*T128,0)+1</f>
        <v>5</v>
      </c>
      <c r="X128" s="78">
        <f t="shared" si="74"/>
        <v>2</v>
      </c>
      <c r="Y128" s="80">
        <f t="shared" si="75"/>
        <v>7</v>
      </c>
      <c r="Z128" s="81">
        <f t="shared" si="76"/>
        <v>0.7142857142857143</v>
      </c>
      <c r="AA128" s="81">
        <f t="shared" si="77"/>
        <v>0.5</v>
      </c>
      <c r="AB128" s="79">
        <f t="shared" si="78"/>
        <v>10000</v>
      </c>
      <c r="AC128" s="79">
        <f t="shared" si="79"/>
        <v>9605.7142857142862</v>
      </c>
      <c r="AD128" s="79">
        <f t="shared" si="64"/>
        <v>394.28571428571377</v>
      </c>
      <c r="AE128" s="84">
        <f t="shared" si="80"/>
        <v>7.9999999999999734</v>
      </c>
      <c r="AF128" s="79">
        <f t="shared" si="81"/>
        <v>0.70000000000000007</v>
      </c>
      <c r="AG128" s="79">
        <f t="shared" si="82"/>
        <v>1.4000000000000001</v>
      </c>
      <c r="AH128" s="82">
        <f t="shared" si="83"/>
        <v>200</v>
      </c>
      <c r="AI128" s="62">
        <f t="shared" si="84"/>
        <v>50</v>
      </c>
      <c r="AJ128" s="62">
        <f t="shared" si="85"/>
        <v>70</v>
      </c>
      <c r="AK128" s="62">
        <f t="shared" si="86"/>
        <v>10070</v>
      </c>
      <c r="AL128" s="62">
        <f t="shared" si="87"/>
        <v>185</v>
      </c>
      <c r="AM128" s="62">
        <f t="shared" si="88"/>
        <v>3.7</v>
      </c>
      <c r="AN128" s="62">
        <f t="shared" si="89"/>
        <v>-37</v>
      </c>
      <c r="AO128" s="62">
        <f t="shared" si="90"/>
        <v>-37</v>
      </c>
      <c r="AP128" s="62">
        <f t="shared" si="91"/>
        <v>37</v>
      </c>
      <c r="AQ128" s="65" t="str">
        <f t="shared" si="65"/>
        <v/>
      </c>
      <c r="AR128" s="66">
        <f t="shared" si="92"/>
        <v>35</v>
      </c>
      <c r="AS128" s="67">
        <f t="shared" si="66"/>
        <v>1.5500000000000018</v>
      </c>
      <c r="AT128" s="67">
        <f t="shared" si="93"/>
        <v>77.500000000000085</v>
      </c>
      <c r="AU128" s="67">
        <f t="shared" si="94"/>
        <v>155.00000000000017</v>
      </c>
      <c r="AV128" s="67">
        <f t="shared" si="95"/>
        <v>-77.500000000000085</v>
      </c>
      <c r="AW128" s="76">
        <f t="shared" si="96"/>
        <v>0.1</v>
      </c>
      <c r="AX128" s="67">
        <f t="shared" si="97"/>
        <v>387.50000000000045</v>
      </c>
      <c r="AY128" s="67">
        <f t="shared" si="98"/>
        <v>-155.00000000000017</v>
      </c>
      <c r="AZ128" s="69">
        <f t="shared" si="99"/>
        <v>232.50000000000028</v>
      </c>
      <c r="BA128" s="70">
        <f t="shared" si="67"/>
        <v>-161.78571428571348</v>
      </c>
      <c r="BB128" s="51">
        <f t="shared" si="100"/>
        <v>542.50000000000057</v>
      </c>
      <c r="BC128" s="55">
        <f t="shared" si="68"/>
        <v>5.6476799524092861E-2</v>
      </c>
      <c r="BD128" s="55">
        <f t="shared" si="69"/>
        <v>0.58967391304347971</v>
      </c>
      <c r="BF128" s="52">
        <f>IF(((AT128-U128)/U128)&gt;=BF$4,AE128,"")</f>
        <v>7.9999999999999734</v>
      </c>
      <c r="BG128" s="52" t="str">
        <f t="shared" si="70"/>
        <v/>
      </c>
      <c r="BH128" s="52">
        <f>IF(BC128&lt;=BH$4,AE128,"")</f>
        <v>7.9999999999999734</v>
      </c>
      <c r="BI128" s="52" t="str">
        <f>IF(BD128&gt;=BI$4,AE128,"")</f>
        <v/>
      </c>
    </row>
    <row r="129" spans="20:61">
      <c r="T129" s="78">
        <f t="shared" si="71"/>
        <v>7</v>
      </c>
      <c r="U129" s="79">
        <f t="shared" si="72"/>
        <v>50</v>
      </c>
      <c r="V129" s="79">
        <f t="shared" si="73"/>
        <v>2</v>
      </c>
      <c r="W129" s="80">
        <f>ROUND((1/V129)*T129,0)+1</f>
        <v>5</v>
      </c>
      <c r="X129" s="78">
        <f t="shared" si="74"/>
        <v>2</v>
      </c>
      <c r="Y129" s="80">
        <f t="shared" si="75"/>
        <v>7</v>
      </c>
      <c r="Z129" s="81">
        <f t="shared" si="76"/>
        <v>0.7142857142857143</v>
      </c>
      <c r="AA129" s="81">
        <f t="shared" si="77"/>
        <v>0.5</v>
      </c>
      <c r="AB129" s="79">
        <f t="shared" si="78"/>
        <v>10000</v>
      </c>
      <c r="AC129" s="79">
        <f t="shared" si="79"/>
        <v>9605.7142857142862</v>
      </c>
      <c r="AD129" s="79">
        <f t="shared" si="64"/>
        <v>394.28571428571377</v>
      </c>
      <c r="AE129" s="84">
        <f t="shared" si="80"/>
        <v>7.8999999999999737</v>
      </c>
      <c r="AF129" s="79">
        <f t="shared" si="81"/>
        <v>0.70000000000000007</v>
      </c>
      <c r="AG129" s="79">
        <f t="shared" si="82"/>
        <v>1.4000000000000001</v>
      </c>
      <c r="AH129" s="82">
        <f t="shared" si="83"/>
        <v>200</v>
      </c>
      <c r="AI129" s="62">
        <f t="shared" si="84"/>
        <v>50</v>
      </c>
      <c r="AJ129" s="62">
        <f t="shared" si="85"/>
        <v>70</v>
      </c>
      <c r="AK129" s="62">
        <f t="shared" si="86"/>
        <v>10070</v>
      </c>
      <c r="AL129" s="62">
        <f t="shared" si="87"/>
        <v>185</v>
      </c>
      <c r="AM129" s="62">
        <f t="shared" si="88"/>
        <v>3.7</v>
      </c>
      <c r="AN129" s="62">
        <f t="shared" si="89"/>
        <v>-37</v>
      </c>
      <c r="AO129" s="62">
        <f t="shared" si="90"/>
        <v>-37</v>
      </c>
      <c r="AP129" s="62">
        <f t="shared" si="91"/>
        <v>37</v>
      </c>
      <c r="AQ129" s="65" t="str">
        <f t="shared" si="65"/>
        <v/>
      </c>
      <c r="AR129" s="66">
        <f t="shared" si="92"/>
        <v>35</v>
      </c>
      <c r="AS129" s="67">
        <f t="shared" si="66"/>
        <v>1.5569620253164576</v>
      </c>
      <c r="AT129" s="67">
        <f t="shared" si="93"/>
        <v>77.848101265822876</v>
      </c>
      <c r="AU129" s="67">
        <f t="shared" si="94"/>
        <v>155.69620253164575</v>
      </c>
      <c r="AV129" s="67">
        <f t="shared" si="95"/>
        <v>-77.848101265822876</v>
      </c>
      <c r="AW129" s="76">
        <f t="shared" si="96"/>
        <v>0.1</v>
      </c>
      <c r="AX129" s="67">
        <f t="shared" si="97"/>
        <v>389.2405063291144</v>
      </c>
      <c r="AY129" s="67">
        <f t="shared" si="98"/>
        <v>-155.69620253164575</v>
      </c>
      <c r="AZ129" s="69">
        <f t="shared" si="99"/>
        <v>233.54430379746864</v>
      </c>
      <c r="BA129" s="70">
        <f t="shared" si="67"/>
        <v>-160.74141048824512</v>
      </c>
      <c r="BB129" s="51">
        <f t="shared" si="100"/>
        <v>544.93670886076018</v>
      </c>
      <c r="BC129" s="55">
        <f t="shared" si="68"/>
        <v>5.6730472368014886E-2</v>
      </c>
      <c r="BD129" s="55">
        <f t="shared" si="69"/>
        <v>0.59232250963126187</v>
      </c>
      <c r="BF129" s="52">
        <f>IF(((AT129-U129)/U129)&gt;=BF$4,AE129,"")</f>
        <v>7.8999999999999737</v>
      </c>
      <c r="BG129" s="52" t="str">
        <f t="shared" si="70"/>
        <v/>
      </c>
      <c r="BH129" s="52">
        <f>IF(BC129&lt;=BH$4,AE129,"")</f>
        <v>7.8999999999999737</v>
      </c>
      <c r="BI129" s="52" t="str">
        <f>IF(BD129&gt;=BI$4,AE129,"")</f>
        <v/>
      </c>
    </row>
    <row r="130" spans="20:61">
      <c r="T130" s="78">
        <f t="shared" si="71"/>
        <v>7</v>
      </c>
      <c r="U130" s="79">
        <f t="shared" si="72"/>
        <v>50</v>
      </c>
      <c r="V130" s="79">
        <f t="shared" si="73"/>
        <v>2</v>
      </c>
      <c r="W130" s="80">
        <f>ROUND((1/V130)*T130,0)+1</f>
        <v>5</v>
      </c>
      <c r="X130" s="78">
        <f t="shared" si="74"/>
        <v>2</v>
      </c>
      <c r="Y130" s="80">
        <f t="shared" si="75"/>
        <v>7</v>
      </c>
      <c r="Z130" s="81">
        <f t="shared" si="76"/>
        <v>0.7142857142857143</v>
      </c>
      <c r="AA130" s="81">
        <f t="shared" si="77"/>
        <v>0.5</v>
      </c>
      <c r="AB130" s="79">
        <f t="shared" si="78"/>
        <v>10000</v>
      </c>
      <c r="AC130" s="79">
        <f t="shared" si="79"/>
        <v>9605.7142857142862</v>
      </c>
      <c r="AD130" s="79">
        <f t="shared" si="64"/>
        <v>394.28571428571377</v>
      </c>
      <c r="AE130" s="84">
        <f t="shared" si="80"/>
        <v>7.7999999999999741</v>
      </c>
      <c r="AF130" s="79">
        <f t="shared" si="81"/>
        <v>0.70000000000000007</v>
      </c>
      <c r="AG130" s="79">
        <f t="shared" si="82"/>
        <v>1.4000000000000001</v>
      </c>
      <c r="AH130" s="82">
        <f t="shared" si="83"/>
        <v>200</v>
      </c>
      <c r="AI130" s="62">
        <f t="shared" si="84"/>
        <v>50</v>
      </c>
      <c r="AJ130" s="62">
        <f t="shared" si="85"/>
        <v>70</v>
      </c>
      <c r="AK130" s="62">
        <f t="shared" si="86"/>
        <v>10070</v>
      </c>
      <c r="AL130" s="62">
        <f t="shared" si="87"/>
        <v>185</v>
      </c>
      <c r="AM130" s="62">
        <f t="shared" si="88"/>
        <v>3.7</v>
      </c>
      <c r="AN130" s="62">
        <f t="shared" si="89"/>
        <v>-37</v>
      </c>
      <c r="AO130" s="62">
        <f t="shared" si="90"/>
        <v>-37</v>
      </c>
      <c r="AP130" s="62">
        <f t="shared" si="91"/>
        <v>37</v>
      </c>
      <c r="AQ130" s="65" t="str">
        <f t="shared" si="65"/>
        <v/>
      </c>
      <c r="AR130" s="66">
        <f t="shared" si="92"/>
        <v>35</v>
      </c>
      <c r="AS130" s="67">
        <f t="shared" si="66"/>
        <v>1.5641025641025661</v>
      </c>
      <c r="AT130" s="67">
        <f t="shared" si="93"/>
        <v>78.205128205128304</v>
      </c>
      <c r="AU130" s="67">
        <f t="shared" si="94"/>
        <v>156.41025641025661</v>
      </c>
      <c r="AV130" s="67">
        <f t="shared" si="95"/>
        <v>-78.205128205128304</v>
      </c>
      <c r="AW130" s="76">
        <f t="shared" si="96"/>
        <v>0.1</v>
      </c>
      <c r="AX130" s="67">
        <f t="shared" si="97"/>
        <v>391.02564102564151</v>
      </c>
      <c r="AY130" s="67">
        <f t="shared" si="98"/>
        <v>-156.41025641025661</v>
      </c>
      <c r="AZ130" s="69">
        <f t="shared" si="99"/>
        <v>234.6153846153849</v>
      </c>
      <c r="BA130" s="70">
        <f t="shared" si="67"/>
        <v>-159.67032967032887</v>
      </c>
      <c r="BB130" s="51">
        <f t="shared" si="100"/>
        <v>547.43589743589814</v>
      </c>
      <c r="BC130" s="55">
        <f t="shared" si="68"/>
        <v>5.6990649643832346E-2</v>
      </c>
      <c r="BD130" s="55">
        <f t="shared" si="69"/>
        <v>0.5950390189520639</v>
      </c>
      <c r="BF130" s="52">
        <f>IF(((AT130-U130)/U130)&gt;=BF$4,AE130,"")</f>
        <v>7.7999999999999741</v>
      </c>
      <c r="BG130" s="52" t="str">
        <f t="shared" si="70"/>
        <v/>
      </c>
      <c r="BH130" s="52">
        <f>IF(BC130&lt;=BH$4,AE130,"")</f>
        <v>7.7999999999999741</v>
      </c>
      <c r="BI130" s="52" t="str">
        <f>IF(BD130&gt;=BI$4,AE130,"")</f>
        <v/>
      </c>
    </row>
    <row r="131" spans="20:61">
      <c r="T131" s="78">
        <f t="shared" si="71"/>
        <v>7</v>
      </c>
      <c r="U131" s="79">
        <f t="shared" si="72"/>
        <v>50</v>
      </c>
      <c r="V131" s="79">
        <f t="shared" si="73"/>
        <v>2</v>
      </c>
      <c r="W131" s="80">
        <f>ROUND((1/V131)*T131,0)+1</f>
        <v>5</v>
      </c>
      <c r="X131" s="78">
        <f t="shared" si="74"/>
        <v>2</v>
      </c>
      <c r="Y131" s="80">
        <f t="shared" si="75"/>
        <v>7</v>
      </c>
      <c r="Z131" s="81">
        <f t="shared" si="76"/>
        <v>0.7142857142857143</v>
      </c>
      <c r="AA131" s="81">
        <f t="shared" si="77"/>
        <v>0.5</v>
      </c>
      <c r="AB131" s="79">
        <f t="shared" si="78"/>
        <v>10000</v>
      </c>
      <c r="AC131" s="79">
        <f t="shared" si="79"/>
        <v>9605.7142857142862</v>
      </c>
      <c r="AD131" s="79">
        <f t="shared" si="64"/>
        <v>394.28571428571377</v>
      </c>
      <c r="AE131" s="84">
        <f t="shared" si="80"/>
        <v>7.6999999999999744</v>
      </c>
      <c r="AF131" s="79">
        <f t="shared" si="81"/>
        <v>0.70000000000000007</v>
      </c>
      <c r="AG131" s="79">
        <f t="shared" si="82"/>
        <v>1.4000000000000001</v>
      </c>
      <c r="AH131" s="82">
        <f t="shared" si="83"/>
        <v>200</v>
      </c>
      <c r="AI131" s="62">
        <f t="shared" si="84"/>
        <v>50</v>
      </c>
      <c r="AJ131" s="62">
        <f t="shared" si="85"/>
        <v>70</v>
      </c>
      <c r="AK131" s="62">
        <f t="shared" si="86"/>
        <v>10070</v>
      </c>
      <c r="AL131" s="62">
        <f t="shared" si="87"/>
        <v>185</v>
      </c>
      <c r="AM131" s="62">
        <f t="shared" si="88"/>
        <v>3.7</v>
      </c>
      <c r="AN131" s="62">
        <f t="shared" si="89"/>
        <v>-37</v>
      </c>
      <c r="AO131" s="62">
        <f t="shared" si="90"/>
        <v>-37</v>
      </c>
      <c r="AP131" s="62">
        <f t="shared" si="91"/>
        <v>37</v>
      </c>
      <c r="AQ131" s="65" t="str">
        <f t="shared" si="65"/>
        <v/>
      </c>
      <c r="AR131" s="66">
        <f t="shared" si="92"/>
        <v>35</v>
      </c>
      <c r="AS131" s="67">
        <f t="shared" si="66"/>
        <v>1.5714285714285734</v>
      </c>
      <c r="AT131" s="67">
        <f t="shared" si="93"/>
        <v>78.571428571428669</v>
      </c>
      <c r="AU131" s="67">
        <f t="shared" si="94"/>
        <v>157.14285714285734</v>
      </c>
      <c r="AV131" s="67">
        <f t="shared" si="95"/>
        <v>-78.571428571428669</v>
      </c>
      <c r="AW131" s="76">
        <f t="shared" si="96"/>
        <v>0.1</v>
      </c>
      <c r="AX131" s="67">
        <f t="shared" si="97"/>
        <v>392.85714285714334</v>
      </c>
      <c r="AY131" s="67">
        <f t="shared" si="98"/>
        <v>-157.14285714285734</v>
      </c>
      <c r="AZ131" s="69">
        <f t="shared" si="99"/>
        <v>235.71428571428601</v>
      </c>
      <c r="BA131" s="70">
        <f t="shared" si="67"/>
        <v>-158.57142857142776</v>
      </c>
      <c r="BB131" s="51">
        <f t="shared" si="100"/>
        <v>550.00000000000068</v>
      </c>
      <c r="BC131" s="55">
        <f t="shared" si="68"/>
        <v>5.7257584770969726E-2</v>
      </c>
      <c r="BD131" s="55">
        <f t="shared" si="69"/>
        <v>0.59782608695652328</v>
      </c>
      <c r="BF131" s="52">
        <f>IF(((AT131-U131)/U131)&gt;=BF$4,AE131,"")</f>
        <v>7.6999999999999744</v>
      </c>
      <c r="BG131" s="52" t="str">
        <f t="shared" si="70"/>
        <v/>
      </c>
      <c r="BH131" s="52">
        <f>IF(BC131&lt;=BH$4,AE131,"")</f>
        <v>7.6999999999999744</v>
      </c>
      <c r="BI131" s="52" t="str">
        <f>IF(BD131&gt;=BI$4,AE131,"")</f>
        <v/>
      </c>
    </row>
    <row r="132" spans="20:61">
      <c r="T132" s="78">
        <f t="shared" si="71"/>
        <v>7</v>
      </c>
      <c r="U132" s="79">
        <f t="shared" si="72"/>
        <v>50</v>
      </c>
      <c r="V132" s="79">
        <f t="shared" si="73"/>
        <v>2</v>
      </c>
      <c r="W132" s="80">
        <f>ROUND((1/V132)*T132,0)+1</f>
        <v>5</v>
      </c>
      <c r="X132" s="78">
        <f t="shared" si="74"/>
        <v>2</v>
      </c>
      <c r="Y132" s="80">
        <f t="shared" si="75"/>
        <v>7</v>
      </c>
      <c r="Z132" s="81">
        <f t="shared" si="76"/>
        <v>0.7142857142857143</v>
      </c>
      <c r="AA132" s="81">
        <f t="shared" si="77"/>
        <v>0.5</v>
      </c>
      <c r="AB132" s="79">
        <f t="shared" si="78"/>
        <v>10000</v>
      </c>
      <c r="AC132" s="79">
        <f t="shared" si="79"/>
        <v>9605.7142857142862</v>
      </c>
      <c r="AD132" s="79">
        <f t="shared" si="64"/>
        <v>394.28571428571377</v>
      </c>
      <c r="AE132" s="84">
        <f t="shared" si="80"/>
        <v>7.5999999999999748</v>
      </c>
      <c r="AF132" s="79">
        <f t="shared" si="81"/>
        <v>0.70000000000000007</v>
      </c>
      <c r="AG132" s="79">
        <f t="shared" si="82"/>
        <v>1.4000000000000001</v>
      </c>
      <c r="AH132" s="82">
        <f t="shared" si="83"/>
        <v>200</v>
      </c>
      <c r="AI132" s="62">
        <f t="shared" si="84"/>
        <v>50</v>
      </c>
      <c r="AJ132" s="62">
        <f t="shared" si="85"/>
        <v>70</v>
      </c>
      <c r="AK132" s="62">
        <f t="shared" si="86"/>
        <v>10070</v>
      </c>
      <c r="AL132" s="62">
        <f t="shared" si="87"/>
        <v>185</v>
      </c>
      <c r="AM132" s="62">
        <f t="shared" si="88"/>
        <v>3.7</v>
      </c>
      <c r="AN132" s="62">
        <f t="shared" si="89"/>
        <v>-37</v>
      </c>
      <c r="AO132" s="62">
        <f t="shared" si="90"/>
        <v>-37</v>
      </c>
      <c r="AP132" s="62">
        <f t="shared" si="91"/>
        <v>37</v>
      </c>
      <c r="AQ132" s="65" t="str">
        <f t="shared" si="65"/>
        <v/>
      </c>
      <c r="AR132" s="66">
        <f t="shared" si="92"/>
        <v>35</v>
      </c>
      <c r="AS132" s="67">
        <f t="shared" si="66"/>
        <v>1.5789473684210547</v>
      </c>
      <c r="AT132" s="67">
        <f t="shared" si="93"/>
        <v>78.94736842105273</v>
      </c>
      <c r="AU132" s="67">
        <f t="shared" si="94"/>
        <v>157.89473684210546</v>
      </c>
      <c r="AV132" s="67">
        <f t="shared" si="95"/>
        <v>-78.94736842105273</v>
      </c>
      <c r="AW132" s="76">
        <f t="shared" si="96"/>
        <v>0.1</v>
      </c>
      <c r="AX132" s="67">
        <f t="shared" si="97"/>
        <v>394.73684210526363</v>
      </c>
      <c r="AY132" s="67">
        <f t="shared" si="98"/>
        <v>-157.89473684210546</v>
      </c>
      <c r="AZ132" s="69">
        <f t="shared" si="99"/>
        <v>236.84210526315817</v>
      </c>
      <c r="BA132" s="70">
        <f t="shared" si="67"/>
        <v>-157.44360902255559</v>
      </c>
      <c r="BB132" s="51">
        <f t="shared" si="100"/>
        <v>552.63157894736912</v>
      </c>
      <c r="BC132" s="55">
        <f t="shared" si="68"/>
        <v>5.7531544506715999E-2</v>
      </c>
      <c r="BD132" s="55">
        <f t="shared" si="69"/>
        <v>0.60068649885583669</v>
      </c>
      <c r="BF132" s="52">
        <f>IF(((AT132-U132)/U132)&gt;=BF$4,AE132,"")</f>
        <v>7.5999999999999748</v>
      </c>
      <c r="BG132" s="52" t="str">
        <f t="shared" si="70"/>
        <v/>
      </c>
      <c r="BH132" s="52">
        <f>IF(BC132&lt;=BH$4,AE132,"")</f>
        <v>7.5999999999999748</v>
      </c>
      <c r="BI132" s="52">
        <f>IF(BD132&gt;=BI$4,AE132,"")</f>
        <v>7.5999999999999748</v>
      </c>
    </row>
    <row r="133" spans="20:61">
      <c r="T133" s="78">
        <f t="shared" si="71"/>
        <v>7</v>
      </c>
      <c r="U133" s="79">
        <f t="shared" si="72"/>
        <v>50</v>
      </c>
      <c r="V133" s="79">
        <f t="shared" si="73"/>
        <v>2</v>
      </c>
      <c r="W133" s="80">
        <f>ROUND((1/V133)*T133,0)+1</f>
        <v>5</v>
      </c>
      <c r="X133" s="78">
        <f t="shared" si="74"/>
        <v>2</v>
      </c>
      <c r="Y133" s="80">
        <f t="shared" si="75"/>
        <v>7</v>
      </c>
      <c r="Z133" s="81">
        <f t="shared" si="76"/>
        <v>0.7142857142857143</v>
      </c>
      <c r="AA133" s="81">
        <f t="shared" si="77"/>
        <v>0.5</v>
      </c>
      <c r="AB133" s="79">
        <f t="shared" si="78"/>
        <v>10000</v>
      </c>
      <c r="AC133" s="79">
        <f t="shared" si="79"/>
        <v>9605.7142857142862</v>
      </c>
      <c r="AD133" s="79">
        <f t="shared" si="64"/>
        <v>394.28571428571377</v>
      </c>
      <c r="AE133" s="84">
        <f t="shared" si="80"/>
        <v>7.4999999999999751</v>
      </c>
      <c r="AF133" s="79">
        <f t="shared" si="81"/>
        <v>0.70000000000000007</v>
      </c>
      <c r="AG133" s="79">
        <f t="shared" si="82"/>
        <v>1.4000000000000001</v>
      </c>
      <c r="AH133" s="82">
        <f t="shared" si="83"/>
        <v>200</v>
      </c>
      <c r="AI133" s="62">
        <f t="shared" si="84"/>
        <v>50</v>
      </c>
      <c r="AJ133" s="62">
        <f t="shared" si="85"/>
        <v>70</v>
      </c>
      <c r="AK133" s="62">
        <f t="shared" si="86"/>
        <v>10070</v>
      </c>
      <c r="AL133" s="62">
        <f t="shared" si="87"/>
        <v>185</v>
      </c>
      <c r="AM133" s="62">
        <f t="shared" si="88"/>
        <v>3.7</v>
      </c>
      <c r="AN133" s="62">
        <f t="shared" si="89"/>
        <v>-37</v>
      </c>
      <c r="AO133" s="62">
        <f t="shared" si="90"/>
        <v>-37</v>
      </c>
      <c r="AP133" s="62">
        <f t="shared" si="91"/>
        <v>37</v>
      </c>
      <c r="AQ133" s="65" t="str">
        <f t="shared" si="65"/>
        <v/>
      </c>
      <c r="AR133" s="66">
        <f t="shared" si="92"/>
        <v>35</v>
      </c>
      <c r="AS133" s="67">
        <f t="shared" si="66"/>
        <v>1.5866666666666687</v>
      </c>
      <c r="AT133" s="67">
        <f t="shared" si="93"/>
        <v>79.333333333333428</v>
      </c>
      <c r="AU133" s="67">
        <f t="shared" si="94"/>
        <v>158.66666666666686</v>
      </c>
      <c r="AV133" s="67">
        <f t="shared" si="95"/>
        <v>-79.333333333333428</v>
      </c>
      <c r="AW133" s="76">
        <f t="shared" si="96"/>
        <v>0.1</v>
      </c>
      <c r="AX133" s="67">
        <f t="shared" si="97"/>
        <v>396.66666666666714</v>
      </c>
      <c r="AY133" s="67">
        <f t="shared" si="98"/>
        <v>-158.66666666666686</v>
      </c>
      <c r="AZ133" s="69">
        <f t="shared" si="99"/>
        <v>238.00000000000028</v>
      </c>
      <c r="BA133" s="70">
        <f t="shared" si="67"/>
        <v>-156.28571428571348</v>
      </c>
      <c r="BB133" s="51">
        <f t="shared" si="100"/>
        <v>555.33333333333394</v>
      </c>
      <c r="BC133" s="55">
        <f t="shared" si="68"/>
        <v>5.7812809835415487E-2</v>
      </c>
      <c r="BD133" s="55">
        <f t="shared" si="69"/>
        <v>0.60362318840579865</v>
      </c>
      <c r="BF133" s="52">
        <f>IF(((AT133-U133)/U133)&gt;=BF$4,AE133,"")</f>
        <v>7.4999999999999751</v>
      </c>
      <c r="BG133" s="52" t="str">
        <f t="shared" si="70"/>
        <v/>
      </c>
      <c r="BH133" s="52">
        <f>IF(BC133&lt;=BH$4,AE133,"")</f>
        <v>7.4999999999999751</v>
      </c>
      <c r="BI133" s="52">
        <f>IF(BD133&gt;=BI$4,AE133,"")</f>
        <v>7.4999999999999751</v>
      </c>
    </row>
    <row r="134" spans="20:61">
      <c r="T134" s="78">
        <f t="shared" si="71"/>
        <v>7</v>
      </c>
      <c r="U134" s="79">
        <f t="shared" si="72"/>
        <v>50</v>
      </c>
      <c r="V134" s="79">
        <f t="shared" si="73"/>
        <v>2</v>
      </c>
      <c r="W134" s="80">
        <f>ROUND((1/V134)*T134,0)+1</f>
        <v>5</v>
      </c>
      <c r="X134" s="78">
        <f t="shared" si="74"/>
        <v>2</v>
      </c>
      <c r="Y134" s="80">
        <f t="shared" si="75"/>
        <v>7</v>
      </c>
      <c r="Z134" s="81">
        <f t="shared" si="76"/>
        <v>0.7142857142857143</v>
      </c>
      <c r="AA134" s="81">
        <f t="shared" si="77"/>
        <v>0.5</v>
      </c>
      <c r="AB134" s="79">
        <f t="shared" si="78"/>
        <v>10000</v>
      </c>
      <c r="AC134" s="79">
        <f t="shared" si="79"/>
        <v>9605.7142857142862</v>
      </c>
      <c r="AD134" s="79">
        <f t="shared" si="64"/>
        <v>394.28571428571377</v>
      </c>
      <c r="AE134" s="84">
        <f t="shared" si="80"/>
        <v>7.3999999999999755</v>
      </c>
      <c r="AF134" s="79">
        <f t="shared" si="81"/>
        <v>0.70000000000000007</v>
      </c>
      <c r="AG134" s="79">
        <f t="shared" si="82"/>
        <v>1.4000000000000001</v>
      </c>
      <c r="AH134" s="82">
        <f t="shared" si="83"/>
        <v>200</v>
      </c>
      <c r="AI134" s="62">
        <f t="shared" si="84"/>
        <v>50</v>
      </c>
      <c r="AJ134" s="62">
        <f t="shared" si="85"/>
        <v>70</v>
      </c>
      <c r="AK134" s="62">
        <f t="shared" si="86"/>
        <v>10070</v>
      </c>
      <c r="AL134" s="62">
        <f t="shared" si="87"/>
        <v>185</v>
      </c>
      <c r="AM134" s="62">
        <f t="shared" si="88"/>
        <v>3.7</v>
      </c>
      <c r="AN134" s="62">
        <f t="shared" si="89"/>
        <v>-37</v>
      </c>
      <c r="AO134" s="62">
        <f t="shared" si="90"/>
        <v>-37</v>
      </c>
      <c r="AP134" s="62">
        <f t="shared" si="91"/>
        <v>37</v>
      </c>
      <c r="AQ134" s="65" t="str">
        <f t="shared" si="65"/>
        <v/>
      </c>
      <c r="AR134" s="66">
        <f t="shared" si="92"/>
        <v>35</v>
      </c>
      <c r="AS134" s="67">
        <f t="shared" si="66"/>
        <v>1.5945945945945965</v>
      </c>
      <c r="AT134" s="67">
        <f t="shared" si="93"/>
        <v>79.729729729729826</v>
      </c>
      <c r="AU134" s="67">
        <f t="shared" si="94"/>
        <v>159.45945945945965</v>
      </c>
      <c r="AV134" s="67">
        <f t="shared" si="95"/>
        <v>-79.729729729729826</v>
      </c>
      <c r="AW134" s="76">
        <f t="shared" si="96"/>
        <v>0.1</v>
      </c>
      <c r="AX134" s="67">
        <f t="shared" si="97"/>
        <v>398.6486486486491</v>
      </c>
      <c r="AY134" s="67">
        <f t="shared" si="98"/>
        <v>-159.45945945945965</v>
      </c>
      <c r="AZ134" s="69">
        <f t="shared" si="99"/>
        <v>239.18918918918945</v>
      </c>
      <c r="BA134" s="70">
        <f t="shared" si="67"/>
        <v>-155.09652509652432</v>
      </c>
      <c r="BB134" s="51">
        <f t="shared" si="100"/>
        <v>558.10810810810881</v>
      </c>
      <c r="BC134" s="55">
        <f t="shared" si="68"/>
        <v>5.8101676929755527E-2</v>
      </c>
      <c r="BD134" s="55">
        <f t="shared" si="69"/>
        <v>0.60663924794359725</v>
      </c>
      <c r="BF134" s="52">
        <f>IF(((AT134-U134)/U134)&gt;=BF$4,AE134,"")</f>
        <v>7.3999999999999755</v>
      </c>
      <c r="BG134" s="52" t="str">
        <f t="shared" si="70"/>
        <v/>
      </c>
      <c r="BH134" s="52">
        <f>IF(BC134&lt;=BH$4,AE134,"")</f>
        <v>7.3999999999999755</v>
      </c>
      <c r="BI134" s="52">
        <f>IF(BD134&gt;=BI$4,AE134,"")</f>
        <v>7.3999999999999755</v>
      </c>
    </row>
    <row r="135" spans="20:61">
      <c r="T135" s="78">
        <f t="shared" si="71"/>
        <v>7</v>
      </c>
      <c r="U135" s="79">
        <f t="shared" si="72"/>
        <v>50</v>
      </c>
      <c r="V135" s="79">
        <f t="shared" si="73"/>
        <v>2</v>
      </c>
      <c r="W135" s="80">
        <f>ROUND((1/V135)*T135,0)+1</f>
        <v>5</v>
      </c>
      <c r="X135" s="78">
        <f t="shared" si="74"/>
        <v>2</v>
      </c>
      <c r="Y135" s="80">
        <f t="shared" si="75"/>
        <v>7</v>
      </c>
      <c r="Z135" s="81">
        <f t="shared" si="76"/>
        <v>0.7142857142857143</v>
      </c>
      <c r="AA135" s="81">
        <f t="shared" si="77"/>
        <v>0.5</v>
      </c>
      <c r="AB135" s="79">
        <f t="shared" si="78"/>
        <v>10000</v>
      </c>
      <c r="AC135" s="79">
        <f t="shared" si="79"/>
        <v>9605.7142857142862</v>
      </c>
      <c r="AD135" s="79">
        <f t="shared" si="64"/>
        <v>394.28571428571377</v>
      </c>
      <c r="AE135" s="84">
        <f t="shared" si="80"/>
        <v>7.2999999999999758</v>
      </c>
      <c r="AF135" s="79">
        <f t="shared" si="81"/>
        <v>0.70000000000000007</v>
      </c>
      <c r="AG135" s="79">
        <f t="shared" si="82"/>
        <v>1.4000000000000001</v>
      </c>
      <c r="AH135" s="82">
        <f t="shared" si="83"/>
        <v>200</v>
      </c>
      <c r="AI135" s="62">
        <f t="shared" si="84"/>
        <v>50</v>
      </c>
      <c r="AJ135" s="62">
        <f t="shared" si="85"/>
        <v>70</v>
      </c>
      <c r="AK135" s="62">
        <f t="shared" si="86"/>
        <v>10070</v>
      </c>
      <c r="AL135" s="62">
        <f t="shared" si="87"/>
        <v>185</v>
      </c>
      <c r="AM135" s="62">
        <f t="shared" si="88"/>
        <v>3.7</v>
      </c>
      <c r="AN135" s="62">
        <f t="shared" si="89"/>
        <v>-37</v>
      </c>
      <c r="AO135" s="62">
        <f t="shared" si="90"/>
        <v>-37</v>
      </c>
      <c r="AP135" s="62">
        <f t="shared" si="91"/>
        <v>37</v>
      </c>
      <c r="AQ135" s="65" t="str">
        <f t="shared" si="65"/>
        <v/>
      </c>
      <c r="AR135" s="66">
        <f t="shared" si="92"/>
        <v>35</v>
      </c>
      <c r="AS135" s="67">
        <f t="shared" si="66"/>
        <v>1.6027397260273992</v>
      </c>
      <c r="AT135" s="67">
        <f t="shared" si="93"/>
        <v>80.136986301369959</v>
      </c>
      <c r="AU135" s="67">
        <f t="shared" si="94"/>
        <v>160.27397260273992</v>
      </c>
      <c r="AV135" s="67">
        <f t="shared" si="95"/>
        <v>-80.136986301369959</v>
      </c>
      <c r="AW135" s="76">
        <f t="shared" si="96"/>
        <v>0.1</v>
      </c>
      <c r="AX135" s="67">
        <f t="shared" si="97"/>
        <v>400.68493150684981</v>
      </c>
      <c r="AY135" s="67">
        <f t="shared" si="98"/>
        <v>-160.27397260273992</v>
      </c>
      <c r="AZ135" s="69">
        <f t="shared" si="99"/>
        <v>240.41095890410989</v>
      </c>
      <c r="BA135" s="70">
        <f t="shared" si="67"/>
        <v>-153.87475538160388</v>
      </c>
      <c r="BB135" s="51">
        <f t="shared" si="100"/>
        <v>560.95890410958975</v>
      </c>
      <c r="BC135" s="55">
        <f t="shared" si="68"/>
        <v>5.8398458191063769E-2</v>
      </c>
      <c r="BD135" s="55">
        <f t="shared" si="69"/>
        <v>0.60973793924955488</v>
      </c>
      <c r="BF135" s="52">
        <f>IF(((AT135-U135)/U135)&gt;=BF$4,AE135,"")</f>
        <v>7.2999999999999758</v>
      </c>
      <c r="BG135" s="52" t="str">
        <f t="shared" si="70"/>
        <v/>
      </c>
      <c r="BH135" s="52">
        <f>IF(BC135&lt;=BH$4,AE135,"")</f>
        <v>7.2999999999999758</v>
      </c>
      <c r="BI135" s="52">
        <f>IF(BD135&gt;=BI$4,AE135,"")</f>
        <v>7.2999999999999758</v>
      </c>
    </row>
    <row r="136" spans="20:61">
      <c r="T136" s="78">
        <f t="shared" si="71"/>
        <v>7</v>
      </c>
      <c r="U136" s="79">
        <f t="shared" si="72"/>
        <v>50</v>
      </c>
      <c r="V136" s="79">
        <f t="shared" si="73"/>
        <v>2</v>
      </c>
      <c r="W136" s="80">
        <f>ROUND((1/V136)*T136,0)+1</f>
        <v>5</v>
      </c>
      <c r="X136" s="78">
        <f t="shared" si="74"/>
        <v>2</v>
      </c>
      <c r="Y136" s="80">
        <f t="shared" si="75"/>
        <v>7</v>
      </c>
      <c r="Z136" s="81">
        <f t="shared" si="76"/>
        <v>0.7142857142857143</v>
      </c>
      <c r="AA136" s="81">
        <f t="shared" si="77"/>
        <v>0.5</v>
      </c>
      <c r="AB136" s="79">
        <f t="shared" si="78"/>
        <v>10000</v>
      </c>
      <c r="AC136" s="79">
        <f t="shared" si="79"/>
        <v>9605.7142857142862</v>
      </c>
      <c r="AD136" s="79">
        <f t="shared" si="64"/>
        <v>394.28571428571377</v>
      </c>
      <c r="AE136" s="84">
        <f t="shared" si="80"/>
        <v>7.1999999999999762</v>
      </c>
      <c r="AF136" s="79">
        <f t="shared" si="81"/>
        <v>0.70000000000000007</v>
      </c>
      <c r="AG136" s="79">
        <f t="shared" si="82"/>
        <v>1.4000000000000001</v>
      </c>
      <c r="AH136" s="82">
        <f t="shared" si="83"/>
        <v>200</v>
      </c>
      <c r="AI136" s="62">
        <f t="shared" si="84"/>
        <v>50</v>
      </c>
      <c r="AJ136" s="62">
        <f t="shared" si="85"/>
        <v>70</v>
      </c>
      <c r="AK136" s="62">
        <f t="shared" si="86"/>
        <v>10070</v>
      </c>
      <c r="AL136" s="62">
        <f t="shared" si="87"/>
        <v>185</v>
      </c>
      <c r="AM136" s="62">
        <f t="shared" si="88"/>
        <v>3.7</v>
      </c>
      <c r="AN136" s="62">
        <f t="shared" si="89"/>
        <v>-37</v>
      </c>
      <c r="AO136" s="62">
        <f t="shared" si="90"/>
        <v>-37</v>
      </c>
      <c r="AP136" s="62">
        <f t="shared" si="91"/>
        <v>37</v>
      </c>
      <c r="AQ136" s="65" t="str">
        <f t="shared" si="65"/>
        <v/>
      </c>
      <c r="AR136" s="66">
        <f t="shared" si="92"/>
        <v>35</v>
      </c>
      <c r="AS136" s="67">
        <f t="shared" si="66"/>
        <v>1.6111111111111132</v>
      </c>
      <c r="AT136" s="67">
        <f t="shared" si="93"/>
        <v>80.555555555555657</v>
      </c>
      <c r="AU136" s="67">
        <f t="shared" si="94"/>
        <v>161.11111111111131</v>
      </c>
      <c r="AV136" s="67">
        <f t="shared" si="95"/>
        <v>-80.555555555555657</v>
      </c>
      <c r="AW136" s="76">
        <f t="shared" si="96"/>
        <v>0.1</v>
      </c>
      <c r="AX136" s="67">
        <f t="shared" si="97"/>
        <v>402.77777777777828</v>
      </c>
      <c r="AY136" s="67">
        <f t="shared" si="98"/>
        <v>-161.11111111111131</v>
      </c>
      <c r="AZ136" s="69">
        <f t="shared" si="99"/>
        <v>241.66666666666697</v>
      </c>
      <c r="BA136" s="70">
        <f t="shared" si="67"/>
        <v>-152.6190476190468</v>
      </c>
      <c r="BB136" s="51">
        <f t="shared" si="100"/>
        <v>563.8888888888896</v>
      </c>
      <c r="BC136" s="55">
        <f t="shared" si="68"/>
        <v>5.8703483376297251E-2</v>
      </c>
      <c r="BD136" s="55">
        <f t="shared" si="69"/>
        <v>0.61292270531401127</v>
      </c>
      <c r="BF136" s="52">
        <f>IF(((AT136-U136)/U136)&gt;=BF$4,AE136,"")</f>
        <v>7.1999999999999762</v>
      </c>
      <c r="BG136" s="52" t="str">
        <f t="shared" si="70"/>
        <v/>
      </c>
      <c r="BH136" s="52">
        <f>IF(BC136&lt;=BH$4,AE136,"")</f>
        <v>7.1999999999999762</v>
      </c>
      <c r="BI136" s="52">
        <f>IF(BD136&gt;=BI$4,AE136,"")</f>
        <v>7.1999999999999762</v>
      </c>
    </row>
    <row r="137" spans="20:61">
      <c r="T137" s="78">
        <f t="shared" si="71"/>
        <v>7</v>
      </c>
      <c r="U137" s="79">
        <f t="shared" si="72"/>
        <v>50</v>
      </c>
      <c r="V137" s="79">
        <f t="shared" si="73"/>
        <v>2</v>
      </c>
      <c r="W137" s="80">
        <f>ROUND((1/V137)*T137,0)+1</f>
        <v>5</v>
      </c>
      <c r="X137" s="78">
        <f t="shared" si="74"/>
        <v>2</v>
      </c>
      <c r="Y137" s="80">
        <f t="shared" si="75"/>
        <v>7</v>
      </c>
      <c r="Z137" s="81">
        <f t="shared" si="76"/>
        <v>0.7142857142857143</v>
      </c>
      <c r="AA137" s="81">
        <f t="shared" si="77"/>
        <v>0.5</v>
      </c>
      <c r="AB137" s="79">
        <f t="shared" si="78"/>
        <v>10000</v>
      </c>
      <c r="AC137" s="79">
        <f t="shared" si="79"/>
        <v>9605.7142857142862</v>
      </c>
      <c r="AD137" s="79">
        <f t="shared" ref="AD137:AD200" si="101">AB137-AC137</f>
        <v>394.28571428571377</v>
      </c>
      <c r="AE137" s="84">
        <f t="shared" si="80"/>
        <v>7.0999999999999766</v>
      </c>
      <c r="AF137" s="79">
        <f t="shared" si="81"/>
        <v>0.70000000000000007</v>
      </c>
      <c r="AG137" s="79">
        <f t="shared" si="82"/>
        <v>1.4000000000000001</v>
      </c>
      <c r="AH137" s="82">
        <f t="shared" si="83"/>
        <v>200</v>
      </c>
      <c r="AI137" s="62">
        <f t="shared" si="84"/>
        <v>50</v>
      </c>
      <c r="AJ137" s="62">
        <f t="shared" si="85"/>
        <v>70</v>
      </c>
      <c r="AK137" s="62">
        <f t="shared" si="86"/>
        <v>10070</v>
      </c>
      <c r="AL137" s="62">
        <f t="shared" si="87"/>
        <v>185</v>
      </c>
      <c r="AM137" s="62">
        <f t="shared" si="88"/>
        <v>3.7</v>
      </c>
      <c r="AN137" s="62">
        <f t="shared" si="89"/>
        <v>-37</v>
      </c>
      <c r="AO137" s="62">
        <f t="shared" si="90"/>
        <v>-37</v>
      </c>
      <c r="AP137" s="62">
        <f t="shared" si="91"/>
        <v>37</v>
      </c>
      <c r="AQ137" s="65" t="str">
        <f t="shared" ref="AQ137:AQ200" si="102">IF(AC137+AZ137&gt;AK137,"VINTO","")</f>
        <v/>
      </c>
      <c r="AR137" s="66">
        <f t="shared" si="92"/>
        <v>35</v>
      </c>
      <c r="AS137" s="67">
        <f t="shared" ref="AS137:AS200" si="103">IF(AM137=0,1,(1+(AM137+AF137)/(AE137*(V137-1))))</f>
        <v>1.619718309859157</v>
      </c>
      <c r="AT137" s="67">
        <f t="shared" si="93"/>
        <v>80.985915492957844</v>
      </c>
      <c r="AU137" s="67">
        <f t="shared" si="94"/>
        <v>161.97183098591569</v>
      </c>
      <c r="AV137" s="67">
        <f t="shared" si="95"/>
        <v>-80.985915492957844</v>
      </c>
      <c r="AW137" s="76">
        <f t="shared" si="96"/>
        <v>0.1</v>
      </c>
      <c r="AX137" s="67">
        <f t="shared" si="97"/>
        <v>404.92957746478919</v>
      </c>
      <c r="AY137" s="67">
        <f t="shared" si="98"/>
        <v>-161.97183098591569</v>
      </c>
      <c r="AZ137" s="69">
        <f t="shared" si="99"/>
        <v>242.9577464788735</v>
      </c>
      <c r="BA137" s="70">
        <f t="shared" ref="BA137:BA200" si="104">AC137-AB137+AZ137</f>
        <v>-151.32796780684026</v>
      </c>
      <c r="BB137" s="51">
        <f t="shared" si="100"/>
        <v>566.90140845070493</v>
      </c>
      <c r="BC137" s="55">
        <f t="shared" ref="BC137:BC200" si="105">BB137/AC137</f>
        <v>5.9017100820269695E-2</v>
      </c>
      <c r="BD137" s="55">
        <f t="shared" ref="BD137:BD200" si="106">IFERROR(AZ137/AD137,0)</f>
        <v>0.61619718309859306</v>
      </c>
      <c r="BF137" s="52">
        <f>IF(((AT137-U137)/U137)&gt;=BF$4,AE137,"")</f>
        <v>7.0999999999999766</v>
      </c>
      <c r="BG137" s="52" t="str">
        <f t="shared" ref="BG137:BG200" si="107">IF(AQ137="","",AE137)</f>
        <v/>
      </c>
      <c r="BH137" s="52">
        <f>IF(BC137&lt;=BH$4,AE137,"")</f>
        <v>7.0999999999999766</v>
      </c>
      <c r="BI137" s="52">
        <f>IF(BD137&gt;=BI$4,AE137,"")</f>
        <v>7.0999999999999766</v>
      </c>
    </row>
    <row r="138" spans="20:61">
      <c r="T138" s="78">
        <f t="shared" ref="T138:T201" si="108">T137</f>
        <v>7</v>
      </c>
      <c r="U138" s="79">
        <f t="shared" ref="U138:U201" si="109">U137</f>
        <v>50</v>
      </c>
      <c r="V138" s="79">
        <f t="shared" ref="V138:V201" si="110">V137</f>
        <v>2</v>
      </c>
      <c r="W138" s="80">
        <f>ROUND((1/V138)*T138,0)+1</f>
        <v>5</v>
      </c>
      <c r="X138" s="78">
        <f t="shared" ref="X138:X201" si="111">X137</f>
        <v>2</v>
      </c>
      <c r="Y138" s="80">
        <f t="shared" ref="Y138:Y201" si="112">Y137</f>
        <v>7</v>
      </c>
      <c r="Z138" s="81">
        <f t="shared" ref="Z138:Z201" si="113">Z137</f>
        <v>0.7142857142857143</v>
      </c>
      <c r="AA138" s="81">
        <f t="shared" ref="AA138:AA201" si="114">AA137</f>
        <v>0.5</v>
      </c>
      <c r="AB138" s="79">
        <f t="shared" ref="AB138:AB201" si="115">AB137</f>
        <v>10000</v>
      </c>
      <c r="AC138" s="79">
        <f t="shared" ref="AC138:AC201" si="116">AC137</f>
        <v>9605.7142857142862</v>
      </c>
      <c r="AD138" s="79">
        <f t="shared" si="101"/>
        <v>394.28571428571377</v>
      </c>
      <c r="AE138" s="84">
        <f t="shared" ref="AE138:AE201" si="117">AE137-0.1</f>
        <v>6.9999999999999769</v>
      </c>
      <c r="AF138" s="79">
        <f t="shared" ref="AF138:AF201" si="118">AF137</f>
        <v>0.70000000000000007</v>
      </c>
      <c r="AG138" s="79">
        <f t="shared" ref="AG138:AG201" si="119">AG137</f>
        <v>1.4000000000000001</v>
      </c>
      <c r="AH138" s="82">
        <f t="shared" ref="AH138:AH201" si="120">AH137</f>
        <v>200</v>
      </c>
      <c r="AI138" s="62">
        <f t="shared" ref="AI138:AI201" si="121">AI137</f>
        <v>50</v>
      </c>
      <c r="AJ138" s="62">
        <f t="shared" ref="AJ138:AJ201" si="122">AJ137</f>
        <v>70</v>
      </c>
      <c r="AK138" s="62">
        <f t="shared" ref="AK138:AK201" si="123">AK137</f>
        <v>10070</v>
      </c>
      <c r="AL138" s="62">
        <f t="shared" ref="AL138:AL201" si="124">AL137</f>
        <v>185</v>
      </c>
      <c r="AM138" s="62">
        <f t="shared" ref="AM138:AM201" si="125">AM137</f>
        <v>3.7</v>
      </c>
      <c r="AN138" s="62">
        <f t="shared" ref="AN138:AN201" si="126">AN137</f>
        <v>-37</v>
      </c>
      <c r="AO138" s="62">
        <f t="shared" ref="AO138:AO201" si="127">AO137</f>
        <v>-37</v>
      </c>
      <c r="AP138" s="62">
        <f t="shared" ref="AP138:AP201" si="128">AP137</f>
        <v>37</v>
      </c>
      <c r="AQ138" s="65" t="str">
        <f t="shared" si="102"/>
        <v/>
      </c>
      <c r="AR138" s="66">
        <f t="shared" ref="AR138:AR201" si="129">AF138*AI138</f>
        <v>35</v>
      </c>
      <c r="AS138" s="67">
        <f t="shared" si="103"/>
        <v>1.6285714285714308</v>
      </c>
      <c r="AT138" s="67">
        <f t="shared" ref="AT138:AT201" si="130">IF(AS138&lt;=0,AI138,AS138*AI138)</f>
        <v>81.428571428571544</v>
      </c>
      <c r="AU138" s="67">
        <f t="shared" ref="AU138:AU201" si="131">(V138*AT138)</f>
        <v>162.85714285714309</v>
      </c>
      <c r="AV138" s="67">
        <f t="shared" ref="AV138:AV201" si="132">-AT138</f>
        <v>-81.428571428571544</v>
      </c>
      <c r="AW138" s="76">
        <f t="shared" ref="AW138:AW201" si="133">IFERROR(AF138/Y138,0)</f>
        <v>0.1</v>
      </c>
      <c r="AX138" s="67">
        <f t="shared" ref="AX138:AX201" si="134">(AU138+AV138)*W138</f>
        <v>407.14285714285774</v>
      </c>
      <c r="AY138" s="67">
        <f t="shared" ref="AY138:AY201" si="135">AV138*X138</f>
        <v>-162.85714285714309</v>
      </c>
      <c r="AZ138" s="69">
        <f t="shared" ref="AZ138:AZ201" si="136">SUM(AX138:AY138)</f>
        <v>244.28571428571465</v>
      </c>
      <c r="BA138" s="70">
        <f t="shared" si="104"/>
        <v>-149.99999999999912</v>
      </c>
      <c r="BB138" s="51">
        <f t="shared" ref="BB138:BB201" si="137">AT138*Y138</f>
        <v>570.0000000000008</v>
      </c>
      <c r="BC138" s="55">
        <f t="shared" si="105"/>
        <v>5.9339678762641367E-2</v>
      </c>
      <c r="BD138" s="55">
        <f t="shared" si="106"/>
        <v>0.6195652173913061</v>
      </c>
      <c r="BF138" s="52">
        <f>IF(((AT138-U138)/U138)&gt;=BF$4,AE138,"")</f>
        <v>6.9999999999999769</v>
      </c>
      <c r="BG138" s="52" t="str">
        <f t="shared" si="107"/>
        <v/>
      </c>
      <c r="BH138" s="52">
        <f>IF(BC138&lt;=BH$4,AE138,"")</f>
        <v>6.9999999999999769</v>
      </c>
      <c r="BI138" s="52">
        <f>IF(BD138&gt;=BI$4,AE138,"")</f>
        <v>6.9999999999999769</v>
      </c>
    </row>
    <row r="139" spans="20:61">
      <c r="T139" s="78">
        <f t="shared" si="108"/>
        <v>7</v>
      </c>
      <c r="U139" s="79">
        <f t="shared" si="109"/>
        <v>50</v>
      </c>
      <c r="V139" s="79">
        <f t="shared" si="110"/>
        <v>2</v>
      </c>
      <c r="W139" s="80">
        <f>ROUND((1/V139)*T139,0)+1</f>
        <v>5</v>
      </c>
      <c r="X139" s="78">
        <f t="shared" si="111"/>
        <v>2</v>
      </c>
      <c r="Y139" s="80">
        <f t="shared" si="112"/>
        <v>7</v>
      </c>
      <c r="Z139" s="81">
        <f t="shared" si="113"/>
        <v>0.7142857142857143</v>
      </c>
      <c r="AA139" s="81">
        <f t="shared" si="114"/>
        <v>0.5</v>
      </c>
      <c r="AB139" s="79">
        <f t="shared" si="115"/>
        <v>10000</v>
      </c>
      <c r="AC139" s="79">
        <f t="shared" si="116"/>
        <v>9605.7142857142862</v>
      </c>
      <c r="AD139" s="79">
        <f t="shared" si="101"/>
        <v>394.28571428571377</v>
      </c>
      <c r="AE139" s="84">
        <f t="shared" si="117"/>
        <v>6.8999999999999773</v>
      </c>
      <c r="AF139" s="79">
        <f t="shared" si="118"/>
        <v>0.70000000000000007</v>
      </c>
      <c r="AG139" s="79">
        <f t="shared" si="119"/>
        <v>1.4000000000000001</v>
      </c>
      <c r="AH139" s="82">
        <f t="shared" si="120"/>
        <v>200</v>
      </c>
      <c r="AI139" s="62">
        <f t="shared" si="121"/>
        <v>50</v>
      </c>
      <c r="AJ139" s="62">
        <f t="shared" si="122"/>
        <v>70</v>
      </c>
      <c r="AK139" s="62">
        <f t="shared" si="123"/>
        <v>10070</v>
      </c>
      <c r="AL139" s="62">
        <f t="shared" si="124"/>
        <v>185</v>
      </c>
      <c r="AM139" s="62">
        <f t="shared" si="125"/>
        <v>3.7</v>
      </c>
      <c r="AN139" s="62">
        <f t="shared" si="126"/>
        <v>-37</v>
      </c>
      <c r="AO139" s="62">
        <f t="shared" si="127"/>
        <v>-37</v>
      </c>
      <c r="AP139" s="62">
        <f t="shared" si="128"/>
        <v>37</v>
      </c>
      <c r="AQ139" s="65" t="str">
        <f t="shared" si="102"/>
        <v/>
      </c>
      <c r="AR139" s="66">
        <f t="shared" si="129"/>
        <v>35</v>
      </c>
      <c r="AS139" s="67">
        <f t="shared" si="103"/>
        <v>1.637681159420292</v>
      </c>
      <c r="AT139" s="67">
        <f t="shared" si="130"/>
        <v>81.884057971014599</v>
      </c>
      <c r="AU139" s="67">
        <f t="shared" si="131"/>
        <v>163.7681159420292</v>
      </c>
      <c r="AV139" s="67">
        <f t="shared" si="132"/>
        <v>-81.884057971014599</v>
      </c>
      <c r="AW139" s="76">
        <f t="shared" si="133"/>
        <v>0.1</v>
      </c>
      <c r="AX139" s="67">
        <f t="shared" si="134"/>
        <v>409.42028985507301</v>
      </c>
      <c r="AY139" s="67">
        <f t="shared" si="135"/>
        <v>-163.7681159420292</v>
      </c>
      <c r="AZ139" s="69">
        <f t="shared" si="136"/>
        <v>245.65217391304381</v>
      </c>
      <c r="BA139" s="70">
        <f t="shared" si="104"/>
        <v>-148.63354037266996</v>
      </c>
      <c r="BB139" s="51">
        <f t="shared" si="137"/>
        <v>573.18840579710218</v>
      </c>
      <c r="BC139" s="55">
        <f t="shared" si="105"/>
        <v>5.9671606790299155E-2</v>
      </c>
      <c r="BD139" s="55">
        <f t="shared" si="106"/>
        <v>0.62303087586641626</v>
      </c>
      <c r="BF139" s="52">
        <f>IF(((AT139-U139)/U139)&gt;=BF$4,AE139,"")</f>
        <v>6.8999999999999773</v>
      </c>
      <c r="BG139" s="52" t="str">
        <f t="shared" si="107"/>
        <v/>
      </c>
      <c r="BH139" s="52">
        <f>IF(BC139&lt;=BH$4,AE139,"")</f>
        <v>6.8999999999999773</v>
      </c>
      <c r="BI139" s="52">
        <f>IF(BD139&gt;=BI$4,AE139,"")</f>
        <v>6.8999999999999773</v>
      </c>
    </row>
    <row r="140" spans="20:61">
      <c r="T140" s="78">
        <f t="shared" si="108"/>
        <v>7</v>
      </c>
      <c r="U140" s="79">
        <f t="shared" si="109"/>
        <v>50</v>
      </c>
      <c r="V140" s="79">
        <f t="shared" si="110"/>
        <v>2</v>
      </c>
      <c r="W140" s="80">
        <f>ROUND((1/V140)*T140,0)+1</f>
        <v>5</v>
      </c>
      <c r="X140" s="78">
        <f t="shared" si="111"/>
        <v>2</v>
      </c>
      <c r="Y140" s="80">
        <f t="shared" si="112"/>
        <v>7</v>
      </c>
      <c r="Z140" s="81">
        <f t="shared" si="113"/>
        <v>0.7142857142857143</v>
      </c>
      <c r="AA140" s="81">
        <f t="shared" si="114"/>
        <v>0.5</v>
      </c>
      <c r="AB140" s="79">
        <f t="shared" si="115"/>
        <v>10000</v>
      </c>
      <c r="AC140" s="79">
        <f t="shared" si="116"/>
        <v>9605.7142857142862</v>
      </c>
      <c r="AD140" s="79">
        <f t="shared" si="101"/>
        <v>394.28571428571377</v>
      </c>
      <c r="AE140" s="84">
        <f t="shared" si="117"/>
        <v>6.7999999999999776</v>
      </c>
      <c r="AF140" s="79">
        <f t="shared" si="118"/>
        <v>0.70000000000000007</v>
      </c>
      <c r="AG140" s="79">
        <f t="shared" si="119"/>
        <v>1.4000000000000001</v>
      </c>
      <c r="AH140" s="82">
        <f t="shared" si="120"/>
        <v>200</v>
      </c>
      <c r="AI140" s="62">
        <f t="shared" si="121"/>
        <v>50</v>
      </c>
      <c r="AJ140" s="62">
        <f t="shared" si="122"/>
        <v>70</v>
      </c>
      <c r="AK140" s="62">
        <f t="shared" si="123"/>
        <v>10070</v>
      </c>
      <c r="AL140" s="62">
        <f t="shared" si="124"/>
        <v>185</v>
      </c>
      <c r="AM140" s="62">
        <f t="shared" si="125"/>
        <v>3.7</v>
      </c>
      <c r="AN140" s="62">
        <f t="shared" si="126"/>
        <v>-37</v>
      </c>
      <c r="AO140" s="62">
        <f t="shared" si="127"/>
        <v>-37</v>
      </c>
      <c r="AP140" s="62">
        <f t="shared" si="128"/>
        <v>37</v>
      </c>
      <c r="AQ140" s="65" t="str">
        <f t="shared" si="102"/>
        <v/>
      </c>
      <c r="AR140" s="66">
        <f t="shared" si="129"/>
        <v>35</v>
      </c>
      <c r="AS140" s="67">
        <f t="shared" si="103"/>
        <v>1.6470588235294139</v>
      </c>
      <c r="AT140" s="67">
        <f t="shared" si="130"/>
        <v>82.352941176470694</v>
      </c>
      <c r="AU140" s="67">
        <f t="shared" si="131"/>
        <v>164.70588235294139</v>
      </c>
      <c r="AV140" s="67">
        <f t="shared" si="132"/>
        <v>-82.352941176470694</v>
      </c>
      <c r="AW140" s="76">
        <f t="shared" si="133"/>
        <v>0.1</v>
      </c>
      <c r="AX140" s="67">
        <f t="shared" si="134"/>
        <v>411.7647058823535</v>
      </c>
      <c r="AY140" s="67">
        <f t="shared" si="135"/>
        <v>-164.70588235294139</v>
      </c>
      <c r="AZ140" s="69">
        <f t="shared" si="136"/>
        <v>247.05882352941211</v>
      </c>
      <c r="BA140" s="70">
        <f t="shared" si="104"/>
        <v>-147.22689075630166</v>
      </c>
      <c r="BB140" s="51">
        <f t="shared" si="137"/>
        <v>576.47058823529483</v>
      </c>
      <c r="BC140" s="55">
        <f t="shared" si="105"/>
        <v>6.0013297407005707E-2</v>
      </c>
      <c r="BD140" s="55">
        <f t="shared" si="106"/>
        <v>0.62659846547314746</v>
      </c>
      <c r="BF140" s="52">
        <f>IF(((AT140-U140)/U140)&gt;=BF$4,AE140,"")</f>
        <v>6.7999999999999776</v>
      </c>
      <c r="BG140" s="52" t="str">
        <f t="shared" si="107"/>
        <v/>
      </c>
      <c r="BH140" s="52">
        <f>IF(BC140&lt;=BH$4,AE140,"")</f>
        <v>6.7999999999999776</v>
      </c>
      <c r="BI140" s="52">
        <f>IF(BD140&gt;=BI$4,AE140,"")</f>
        <v>6.7999999999999776</v>
      </c>
    </row>
    <row r="141" spans="20:61">
      <c r="T141" s="78">
        <f t="shared" si="108"/>
        <v>7</v>
      </c>
      <c r="U141" s="79">
        <f t="shared" si="109"/>
        <v>50</v>
      </c>
      <c r="V141" s="79">
        <f t="shared" si="110"/>
        <v>2</v>
      </c>
      <c r="W141" s="80">
        <f>ROUND((1/V141)*T141,0)+1</f>
        <v>5</v>
      </c>
      <c r="X141" s="78">
        <f t="shared" si="111"/>
        <v>2</v>
      </c>
      <c r="Y141" s="80">
        <f t="shared" si="112"/>
        <v>7</v>
      </c>
      <c r="Z141" s="81">
        <f t="shared" si="113"/>
        <v>0.7142857142857143</v>
      </c>
      <c r="AA141" s="81">
        <f t="shared" si="114"/>
        <v>0.5</v>
      </c>
      <c r="AB141" s="79">
        <f t="shared" si="115"/>
        <v>10000</v>
      </c>
      <c r="AC141" s="79">
        <f t="shared" si="116"/>
        <v>9605.7142857142862</v>
      </c>
      <c r="AD141" s="79">
        <f t="shared" si="101"/>
        <v>394.28571428571377</v>
      </c>
      <c r="AE141" s="84">
        <f t="shared" si="117"/>
        <v>6.699999999999978</v>
      </c>
      <c r="AF141" s="79">
        <f t="shared" si="118"/>
        <v>0.70000000000000007</v>
      </c>
      <c r="AG141" s="79">
        <f t="shared" si="119"/>
        <v>1.4000000000000001</v>
      </c>
      <c r="AH141" s="82">
        <f t="shared" si="120"/>
        <v>200</v>
      </c>
      <c r="AI141" s="62">
        <f t="shared" si="121"/>
        <v>50</v>
      </c>
      <c r="AJ141" s="62">
        <f t="shared" si="122"/>
        <v>70</v>
      </c>
      <c r="AK141" s="62">
        <f t="shared" si="123"/>
        <v>10070</v>
      </c>
      <c r="AL141" s="62">
        <f t="shared" si="124"/>
        <v>185</v>
      </c>
      <c r="AM141" s="62">
        <f t="shared" si="125"/>
        <v>3.7</v>
      </c>
      <c r="AN141" s="62">
        <f t="shared" si="126"/>
        <v>-37</v>
      </c>
      <c r="AO141" s="62">
        <f t="shared" si="127"/>
        <v>-37</v>
      </c>
      <c r="AP141" s="62">
        <f t="shared" si="128"/>
        <v>37</v>
      </c>
      <c r="AQ141" s="65" t="str">
        <f t="shared" si="102"/>
        <v/>
      </c>
      <c r="AR141" s="66">
        <f t="shared" si="129"/>
        <v>35</v>
      </c>
      <c r="AS141" s="67">
        <f t="shared" si="103"/>
        <v>1.6567164179104501</v>
      </c>
      <c r="AT141" s="67">
        <f t="shared" si="130"/>
        <v>82.835820895522502</v>
      </c>
      <c r="AU141" s="67">
        <f t="shared" si="131"/>
        <v>165.671641791045</v>
      </c>
      <c r="AV141" s="67">
        <f t="shared" si="132"/>
        <v>-82.835820895522502</v>
      </c>
      <c r="AW141" s="76">
        <f t="shared" si="133"/>
        <v>0.1</v>
      </c>
      <c r="AX141" s="67">
        <f t="shared" si="134"/>
        <v>414.1791044776125</v>
      </c>
      <c r="AY141" s="67">
        <f t="shared" si="135"/>
        <v>-165.671641791045</v>
      </c>
      <c r="AZ141" s="69">
        <f t="shared" si="136"/>
        <v>248.50746268656749</v>
      </c>
      <c r="BA141" s="70">
        <f t="shared" si="104"/>
        <v>-145.77825159914627</v>
      </c>
      <c r="BB141" s="51">
        <f t="shared" si="137"/>
        <v>579.85074626865753</v>
      </c>
      <c r="BC141" s="55">
        <f t="shared" si="105"/>
        <v>6.0365187743613956E-2</v>
      </c>
      <c r="BD141" s="55">
        <f t="shared" si="106"/>
        <v>0.63027255029201978</v>
      </c>
      <c r="BF141" s="52">
        <f>IF(((AT141-U141)/U141)&gt;=BF$4,AE141,"")</f>
        <v>6.699999999999978</v>
      </c>
      <c r="BG141" s="52" t="str">
        <f t="shared" si="107"/>
        <v/>
      </c>
      <c r="BH141" s="52">
        <f>IF(BC141&lt;=BH$4,AE141,"")</f>
        <v>6.699999999999978</v>
      </c>
      <c r="BI141" s="52">
        <f>IF(BD141&gt;=BI$4,AE141,"")</f>
        <v>6.699999999999978</v>
      </c>
    </row>
    <row r="142" spans="20:61">
      <c r="T142" s="78">
        <f t="shared" si="108"/>
        <v>7</v>
      </c>
      <c r="U142" s="79">
        <f t="shared" si="109"/>
        <v>50</v>
      </c>
      <c r="V142" s="79">
        <f t="shared" si="110"/>
        <v>2</v>
      </c>
      <c r="W142" s="80">
        <f>ROUND((1/V142)*T142,0)+1</f>
        <v>5</v>
      </c>
      <c r="X142" s="78">
        <f t="shared" si="111"/>
        <v>2</v>
      </c>
      <c r="Y142" s="80">
        <f t="shared" si="112"/>
        <v>7</v>
      </c>
      <c r="Z142" s="81">
        <f t="shared" si="113"/>
        <v>0.7142857142857143</v>
      </c>
      <c r="AA142" s="81">
        <f t="shared" si="114"/>
        <v>0.5</v>
      </c>
      <c r="AB142" s="79">
        <f t="shared" si="115"/>
        <v>10000</v>
      </c>
      <c r="AC142" s="79">
        <f t="shared" si="116"/>
        <v>9605.7142857142862</v>
      </c>
      <c r="AD142" s="79">
        <f t="shared" si="101"/>
        <v>394.28571428571377</v>
      </c>
      <c r="AE142" s="84">
        <f t="shared" si="117"/>
        <v>6.5999999999999783</v>
      </c>
      <c r="AF142" s="79">
        <f t="shared" si="118"/>
        <v>0.70000000000000007</v>
      </c>
      <c r="AG142" s="79">
        <f t="shared" si="119"/>
        <v>1.4000000000000001</v>
      </c>
      <c r="AH142" s="82">
        <f t="shared" si="120"/>
        <v>200</v>
      </c>
      <c r="AI142" s="62">
        <f t="shared" si="121"/>
        <v>50</v>
      </c>
      <c r="AJ142" s="62">
        <f t="shared" si="122"/>
        <v>70</v>
      </c>
      <c r="AK142" s="62">
        <f t="shared" si="123"/>
        <v>10070</v>
      </c>
      <c r="AL142" s="62">
        <f t="shared" si="124"/>
        <v>185</v>
      </c>
      <c r="AM142" s="62">
        <f t="shared" si="125"/>
        <v>3.7</v>
      </c>
      <c r="AN142" s="62">
        <f t="shared" si="126"/>
        <v>-37</v>
      </c>
      <c r="AO142" s="62">
        <f t="shared" si="127"/>
        <v>-37</v>
      </c>
      <c r="AP142" s="62">
        <f t="shared" si="128"/>
        <v>37</v>
      </c>
      <c r="AQ142" s="65" t="str">
        <f t="shared" si="102"/>
        <v/>
      </c>
      <c r="AR142" s="66">
        <f t="shared" si="129"/>
        <v>35</v>
      </c>
      <c r="AS142" s="67">
        <f t="shared" si="103"/>
        <v>1.666666666666669</v>
      </c>
      <c r="AT142" s="67">
        <f t="shared" si="130"/>
        <v>83.333333333333442</v>
      </c>
      <c r="AU142" s="67">
        <f t="shared" si="131"/>
        <v>166.66666666666688</v>
      </c>
      <c r="AV142" s="67">
        <f t="shared" si="132"/>
        <v>-83.333333333333442</v>
      </c>
      <c r="AW142" s="76">
        <f t="shared" si="133"/>
        <v>0.1</v>
      </c>
      <c r="AX142" s="67">
        <f t="shared" si="134"/>
        <v>416.6666666666672</v>
      </c>
      <c r="AY142" s="67">
        <f t="shared" si="135"/>
        <v>-166.66666666666688</v>
      </c>
      <c r="AZ142" s="69">
        <f t="shared" si="136"/>
        <v>250.00000000000031</v>
      </c>
      <c r="BA142" s="70">
        <f t="shared" si="104"/>
        <v>-144.28571428571345</v>
      </c>
      <c r="BB142" s="51">
        <f t="shared" si="137"/>
        <v>583.33333333333405</v>
      </c>
      <c r="BC142" s="55">
        <f t="shared" si="105"/>
        <v>6.0727741423755775E-2</v>
      </c>
      <c r="BD142" s="55">
        <f t="shared" si="106"/>
        <v>0.63405797101449435</v>
      </c>
      <c r="BF142" s="52">
        <f>IF(((AT142-U142)/U142)&gt;=BF$4,AE142,"")</f>
        <v>6.5999999999999783</v>
      </c>
      <c r="BG142" s="52" t="str">
        <f t="shared" si="107"/>
        <v/>
      </c>
      <c r="BH142" s="52">
        <f>IF(BC142&lt;=BH$4,AE142,"")</f>
        <v>6.5999999999999783</v>
      </c>
      <c r="BI142" s="52">
        <f>IF(BD142&gt;=BI$4,AE142,"")</f>
        <v>6.5999999999999783</v>
      </c>
    </row>
    <row r="143" spans="20:61">
      <c r="T143" s="78">
        <f t="shared" si="108"/>
        <v>7</v>
      </c>
      <c r="U143" s="79">
        <f t="shared" si="109"/>
        <v>50</v>
      </c>
      <c r="V143" s="79">
        <f t="shared" si="110"/>
        <v>2</v>
      </c>
      <c r="W143" s="80">
        <f>ROUND((1/V143)*T143,0)+1</f>
        <v>5</v>
      </c>
      <c r="X143" s="78">
        <f t="shared" si="111"/>
        <v>2</v>
      </c>
      <c r="Y143" s="80">
        <f t="shared" si="112"/>
        <v>7</v>
      </c>
      <c r="Z143" s="81">
        <f t="shared" si="113"/>
        <v>0.7142857142857143</v>
      </c>
      <c r="AA143" s="81">
        <f t="shared" si="114"/>
        <v>0.5</v>
      </c>
      <c r="AB143" s="79">
        <f t="shared" si="115"/>
        <v>10000</v>
      </c>
      <c r="AC143" s="79">
        <f t="shared" si="116"/>
        <v>9605.7142857142862</v>
      </c>
      <c r="AD143" s="79">
        <f t="shared" si="101"/>
        <v>394.28571428571377</v>
      </c>
      <c r="AE143" s="84">
        <f t="shared" si="117"/>
        <v>6.4999999999999787</v>
      </c>
      <c r="AF143" s="79">
        <f t="shared" si="118"/>
        <v>0.70000000000000007</v>
      </c>
      <c r="AG143" s="79">
        <f t="shared" si="119"/>
        <v>1.4000000000000001</v>
      </c>
      <c r="AH143" s="82">
        <f t="shared" si="120"/>
        <v>200</v>
      </c>
      <c r="AI143" s="62">
        <f t="shared" si="121"/>
        <v>50</v>
      </c>
      <c r="AJ143" s="62">
        <f t="shared" si="122"/>
        <v>70</v>
      </c>
      <c r="AK143" s="62">
        <f t="shared" si="123"/>
        <v>10070</v>
      </c>
      <c r="AL143" s="62">
        <f t="shared" si="124"/>
        <v>185</v>
      </c>
      <c r="AM143" s="62">
        <f t="shared" si="125"/>
        <v>3.7</v>
      </c>
      <c r="AN143" s="62">
        <f t="shared" si="126"/>
        <v>-37</v>
      </c>
      <c r="AO143" s="62">
        <f t="shared" si="127"/>
        <v>-37</v>
      </c>
      <c r="AP143" s="62">
        <f t="shared" si="128"/>
        <v>37</v>
      </c>
      <c r="AQ143" s="65" t="str">
        <f t="shared" si="102"/>
        <v/>
      </c>
      <c r="AR143" s="66">
        <f t="shared" si="129"/>
        <v>35</v>
      </c>
      <c r="AS143" s="67">
        <f t="shared" si="103"/>
        <v>1.6769230769230792</v>
      </c>
      <c r="AT143" s="67">
        <f t="shared" si="130"/>
        <v>83.846153846153953</v>
      </c>
      <c r="AU143" s="67">
        <f t="shared" si="131"/>
        <v>167.69230769230791</v>
      </c>
      <c r="AV143" s="67">
        <f t="shared" si="132"/>
        <v>-83.846153846153953</v>
      </c>
      <c r="AW143" s="76">
        <f t="shared" si="133"/>
        <v>0.1</v>
      </c>
      <c r="AX143" s="67">
        <f t="shared" si="134"/>
        <v>419.23076923076974</v>
      </c>
      <c r="AY143" s="67">
        <f t="shared" si="135"/>
        <v>-167.69230769230791</v>
      </c>
      <c r="AZ143" s="69">
        <f t="shared" si="136"/>
        <v>251.53846153846183</v>
      </c>
      <c r="BA143" s="70">
        <f t="shared" si="104"/>
        <v>-142.74725274725193</v>
      </c>
      <c r="BB143" s="51">
        <f t="shared" si="137"/>
        <v>586.9230769230777</v>
      </c>
      <c r="BC143" s="55">
        <f t="shared" si="105"/>
        <v>6.1101450601748118E-2</v>
      </c>
      <c r="BD143" s="55">
        <f t="shared" si="106"/>
        <v>0.63795986622073741</v>
      </c>
      <c r="BF143" s="52">
        <f>IF(((AT143-U143)/U143)&gt;=BF$4,AE143,"")</f>
        <v>6.4999999999999787</v>
      </c>
      <c r="BG143" s="52" t="str">
        <f t="shared" si="107"/>
        <v/>
      </c>
      <c r="BH143" s="52">
        <f>IF(BC143&lt;=BH$4,AE143,"")</f>
        <v>6.4999999999999787</v>
      </c>
      <c r="BI143" s="52">
        <f>IF(BD143&gt;=BI$4,AE143,"")</f>
        <v>6.4999999999999787</v>
      </c>
    </row>
    <row r="144" spans="20:61">
      <c r="T144" s="78">
        <f t="shared" si="108"/>
        <v>7</v>
      </c>
      <c r="U144" s="79">
        <f t="shared" si="109"/>
        <v>50</v>
      </c>
      <c r="V144" s="79">
        <f t="shared" si="110"/>
        <v>2</v>
      </c>
      <c r="W144" s="80">
        <f>ROUND((1/V144)*T144,0)+1</f>
        <v>5</v>
      </c>
      <c r="X144" s="78">
        <f t="shared" si="111"/>
        <v>2</v>
      </c>
      <c r="Y144" s="80">
        <f t="shared" si="112"/>
        <v>7</v>
      </c>
      <c r="Z144" s="81">
        <f t="shared" si="113"/>
        <v>0.7142857142857143</v>
      </c>
      <c r="AA144" s="81">
        <f t="shared" si="114"/>
        <v>0.5</v>
      </c>
      <c r="AB144" s="79">
        <f t="shared" si="115"/>
        <v>10000</v>
      </c>
      <c r="AC144" s="79">
        <f t="shared" si="116"/>
        <v>9605.7142857142862</v>
      </c>
      <c r="AD144" s="79">
        <f t="shared" si="101"/>
        <v>394.28571428571377</v>
      </c>
      <c r="AE144" s="84">
        <f t="shared" si="117"/>
        <v>6.399999999999979</v>
      </c>
      <c r="AF144" s="79">
        <f t="shared" si="118"/>
        <v>0.70000000000000007</v>
      </c>
      <c r="AG144" s="79">
        <f t="shared" si="119"/>
        <v>1.4000000000000001</v>
      </c>
      <c r="AH144" s="82">
        <f t="shared" si="120"/>
        <v>200</v>
      </c>
      <c r="AI144" s="62">
        <f t="shared" si="121"/>
        <v>50</v>
      </c>
      <c r="AJ144" s="62">
        <f t="shared" si="122"/>
        <v>70</v>
      </c>
      <c r="AK144" s="62">
        <f t="shared" si="123"/>
        <v>10070</v>
      </c>
      <c r="AL144" s="62">
        <f t="shared" si="124"/>
        <v>185</v>
      </c>
      <c r="AM144" s="62">
        <f t="shared" si="125"/>
        <v>3.7</v>
      </c>
      <c r="AN144" s="62">
        <f t="shared" si="126"/>
        <v>-37</v>
      </c>
      <c r="AO144" s="62">
        <f t="shared" si="127"/>
        <v>-37</v>
      </c>
      <c r="AP144" s="62">
        <f t="shared" si="128"/>
        <v>37</v>
      </c>
      <c r="AQ144" s="65" t="str">
        <f t="shared" si="102"/>
        <v/>
      </c>
      <c r="AR144" s="66">
        <f t="shared" si="129"/>
        <v>35</v>
      </c>
      <c r="AS144" s="67">
        <f t="shared" si="103"/>
        <v>1.6875000000000022</v>
      </c>
      <c r="AT144" s="67">
        <f t="shared" si="130"/>
        <v>84.375000000000114</v>
      </c>
      <c r="AU144" s="67">
        <f t="shared" si="131"/>
        <v>168.75000000000023</v>
      </c>
      <c r="AV144" s="67">
        <f t="shared" si="132"/>
        <v>-84.375000000000114</v>
      </c>
      <c r="AW144" s="76">
        <f t="shared" si="133"/>
        <v>0.1</v>
      </c>
      <c r="AX144" s="67">
        <f t="shared" si="134"/>
        <v>421.87500000000057</v>
      </c>
      <c r="AY144" s="67">
        <f t="shared" si="135"/>
        <v>-168.75000000000023</v>
      </c>
      <c r="AZ144" s="69">
        <f t="shared" si="136"/>
        <v>253.12500000000034</v>
      </c>
      <c r="BA144" s="70">
        <f t="shared" si="104"/>
        <v>-141.16071428571342</v>
      </c>
      <c r="BB144" s="51">
        <f t="shared" si="137"/>
        <v>590.6250000000008</v>
      </c>
      <c r="BC144" s="55">
        <f t="shared" si="105"/>
        <v>6.1486838191552727E-2</v>
      </c>
      <c r="BD144" s="55">
        <f t="shared" si="106"/>
        <v>0.64198369565217561</v>
      </c>
      <c r="BF144" s="52">
        <f>IF(((AT144-U144)/U144)&gt;=BF$4,AE144,"")</f>
        <v>6.399999999999979</v>
      </c>
      <c r="BG144" s="52" t="str">
        <f t="shared" si="107"/>
        <v/>
      </c>
      <c r="BH144" s="52">
        <f>IF(BC144&lt;=BH$4,AE144,"")</f>
        <v>6.399999999999979</v>
      </c>
      <c r="BI144" s="52">
        <f>IF(BD144&gt;=BI$4,AE144,"")</f>
        <v>6.399999999999979</v>
      </c>
    </row>
    <row r="145" spans="20:61">
      <c r="T145" s="78">
        <f t="shared" si="108"/>
        <v>7</v>
      </c>
      <c r="U145" s="79">
        <f t="shared" si="109"/>
        <v>50</v>
      </c>
      <c r="V145" s="79">
        <f t="shared" si="110"/>
        <v>2</v>
      </c>
      <c r="W145" s="80">
        <f>ROUND((1/V145)*T145,0)+1</f>
        <v>5</v>
      </c>
      <c r="X145" s="78">
        <f t="shared" si="111"/>
        <v>2</v>
      </c>
      <c r="Y145" s="80">
        <f t="shared" si="112"/>
        <v>7</v>
      </c>
      <c r="Z145" s="81">
        <f t="shared" si="113"/>
        <v>0.7142857142857143</v>
      </c>
      <c r="AA145" s="81">
        <f t="shared" si="114"/>
        <v>0.5</v>
      </c>
      <c r="AB145" s="79">
        <f t="shared" si="115"/>
        <v>10000</v>
      </c>
      <c r="AC145" s="79">
        <f t="shared" si="116"/>
        <v>9605.7142857142862</v>
      </c>
      <c r="AD145" s="79">
        <f t="shared" si="101"/>
        <v>394.28571428571377</v>
      </c>
      <c r="AE145" s="84">
        <f t="shared" si="117"/>
        <v>6.2999999999999794</v>
      </c>
      <c r="AF145" s="79">
        <f t="shared" si="118"/>
        <v>0.70000000000000007</v>
      </c>
      <c r="AG145" s="79">
        <f t="shared" si="119"/>
        <v>1.4000000000000001</v>
      </c>
      <c r="AH145" s="82">
        <f t="shared" si="120"/>
        <v>200</v>
      </c>
      <c r="AI145" s="62">
        <f t="shared" si="121"/>
        <v>50</v>
      </c>
      <c r="AJ145" s="62">
        <f t="shared" si="122"/>
        <v>70</v>
      </c>
      <c r="AK145" s="62">
        <f t="shared" si="123"/>
        <v>10070</v>
      </c>
      <c r="AL145" s="62">
        <f t="shared" si="124"/>
        <v>185</v>
      </c>
      <c r="AM145" s="62">
        <f t="shared" si="125"/>
        <v>3.7</v>
      </c>
      <c r="AN145" s="62">
        <f t="shared" si="126"/>
        <v>-37</v>
      </c>
      <c r="AO145" s="62">
        <f t="shared" si="127"/>
        <v>-37</v>
      </c>
      <c r="AP145" s="62">
        <f t="shared" si="128"/>
        <v>37</v>
      </c>
      <c r="AQ145" s="65" t="str">
        <f t="shared" si="102"/>
        <v/>
      </c>
      <c r="AR145" s="66">
        <f t="shared" si="129"/>
        <v>35</v>
      </c>
      <c r="AS145" s="67">
        <f t="shared" si="103"/>
        <v>1.6984126984127008</v>
      </c>
      <c r="AT145" s="67">
        <f t="shared" si="130"/>
        <v>84.920634920635038</v>
      </c>
      <c r="AU145" s="67">
        <f t="shared" si="131"/>
        <v>169.84126984127008</v>
      </c>
      <c r="AV145" s="67">
        <f t="shared" si="132"/>
        <v>-84.920634920635038</v>
      </c>
      <c r="AW145" s="76">
        <f t="shared" si="133"/>
        <v>0.1</v>
      </c>
      <c r="AX145" s="67">
        <f t="shared" si="134"/>
        <v>424.6031746031752</v>
      </c>
      <c r="AY145" s="67">
        <f t="shared" si="135"/>
        <v>-169.84126984127008</v>
      </c>
      <c r="AZ145" s="69">
        <f t="shared" si="136"/>
        <v>254.76190476190513</v>
      </c>
      <c r="BA145" s="70">
        <f t="shared" si="104"/>
        <v>-139.52380952380864</v>
      </c>
      <c r="BB145" s="51">
        <f t="shared" si="137"/>
        <v>594.44444444444525</v>
      </c>
      <c r="BC145" s="55">
        <f t="shared" si="105"/>
        <v>6.1884460308017794E-2</v>
      </c>
      <c r="BD145" s="55">
        <f t="shared" si="106"/>
        <v>0.64613526570048485</v>
      </c>
      <c r="BF145" s="52">
        <f>IF(((AT145-U145)/U145)&gt;=BF$4,AE145,"")</f>
        <v>6.2999999999999794</v>
      </c>
      <c r="BG145" s="52" t="str">
        <f t="shared" si="107"/>
        <v/>
      </c>
      <c r="BH145" s="52">
        <f>IF(BC145&lt;=BH$4,AE145,"")</f>
        <v>6.2999999999999794</v>
      </c>
      <c r="BI145" s="52">
        <f>IF(BD145&gt;=BI$4,AE145,"")</f>
        <v>6.2999999999999794</v>
      </c>
    </row>
    <row r="146" spans="20:61">
      <c r="T146" s="78">
        <f t="shared" si="108"/>
        <v>7</v>
      </c>
      <c r="U146" s="79">
        <f t="shared" si="109"/>
        <v>50</v>
      </c>
      <c r="V146" s="79">
        <f t="shared" si="110"/>
        <v>2</v>
      </c>
      <c r="W146" s="80">
        <f>ROUND((1/V146)*T146,0)+1</f>
        <v>5</v>
      </c>
      <c r="X146" s="78">
        <f t="shared" si="111"/>
        <v>2</v>
      </c>
      <c r="Y146" s="80">
        <f t="shared" si="112"/>
        <v>7</v>
      </c>
      <c r="Z146" s="81">
        <f t="shared" si="113"/>
        <v>0.7142857142857143</v>
      </c>
      <c r="AA146" s="81">
        <f t="shared" si="114"/>
        <v>0.5</v>
      </c>
      <c r="AB146" s="79">
        <f t="shared" si="115"/>
        <v>10000</v>
      </c>
      <c r="AC146" s="79">
        <f t="shared" si="116"/>
        <v>9605.7142857142862</v>
      </c>
      <c r="AD146" s="79">
        <f t="shared" si="101"/>
        <v>394.28571428571377</v>
      </c>
      <c r="AE146" s="84">
        <f t="shared" si="117"/>
        <v>6.1999999999999797</v>
      </c>
      <c r="AF146" s="79">
        <f t="shared" si="118"/>
        <v>0.70000000000000007</v>
      </c>
      <c r="AG146" s="79">
        <f t="shared" si="119"/>
        <v>1.4000000000000001</v>
      </c>
      <c r="AH146" s="82">
        <f t="shared" si="120"/>
        <v>200</v>
      </c>
      <c r="AI146" s="62">
        <f t="shared" si="121"/>
        <v>50</v>
      </c>
      <c r="AJ146" s="62">
        <f t="shared" si="122"/>
        <v>70</v>
      </c>
      <c r="AK146" s="62">
        <f t="shared" si="123"/>
        <v>10070</v>
      </c>
      <c r="AL146" s="62">
        <f t="shared" si="124"/>
        <v>185</v>
      </c>
      <c r="AM146" s="62">
        <f t="shared" si="125"/>
        <v>3.7</v>
      </c>
      <c r="AN146" s="62">
        <f t="shared" si="126"/>
        <v>-37</v>
      </c>
      <c r="AO146" s="62">
        <f t="shared" si="127"/>
        <v>-37</v>
      </c>
      <c r="AP146" s="62">
        <f t="shared" si="128"/>
        <v>37</v>
      </c>
      <c r="AQ146" s="65" t="str">
        <f t="shared" si="102"/>
        <v/>
      </c>
      <c r="AR146" s="66">
        <f t="shared" si="129"/>
        <v>35</v>
      </c>
      <c r="AS146" s="67">
        <f t="shared" si="103"/>
        <v>1.7096774193548412</v>
      </c>
      <c r="AT146" s="67">
        <f t="shared" si="130"/>
        <v>85.483870967742064</v>
      </c>
      <c r="AU146" s="67">
        <f t="shared" si="131"/>
        <v>170.96774193548413</v>
      </c>
      <c r="AV146" s="67">
        <f t="shared" si="132"/>
        <v>-85.483870967742064</v>
      </c>
      <c r="AW146" s="76">
        <f t="shared" si="133"/>
        <v>0.1</v>
      </c>
      <c r="AX146" s="67">
        <f t="shared" si="134"/>
        <v>427.41935483871032</v>
      </c>
      <c r="AY146" s="67">
        <f t="shared" si="135"/>
        <v>-170.96774193548413</v>
      </c>
      <c r="AZ146" s="69">
        <f t="shared" si="136"/>
        <v>256.45161290322619</v>
      </c>
      <c r="BA146" s="70">
        <f t="shared" si="104"/>
        <v>-137.83410138248757</v>
      </c>
      <c r="BB146" s="51">
        <f t="shared" si="137"/>
        <v>598.38709677419445</v>
      </c>
      <c r="BC146" s="55">
        <f t="shared" si="105"/>
        <v>6.2294908944368843E-2</v>
      </c>
      <c r="BD146" s="55">
        <f t="shared" si="106"/>
        <v>0.65042075736325566</v>
      </c>
      <c r="BF146" s="52">
        <f>IF(((AT146-U146)/U146)&gt;=BF$4,AE146,"")</f>
        <v>6.1999999999999797</v>
      </c>
      <c r="BG146" s="52" t="str">
        <f t="shared" si="107"/>
        <v/>
      </c>
      <c r="BH146" s="52">
        <f>IF(BC146&lt;=BH$4,AE146,"")</f>
        <v>6.1999999999999797</v>
      </c>
      <c r="BI146" s="52">
        <f>IF(BD146&gt;=BI$4,AE146,"")</f>
        <v>6.1999999999999797</v>
      </c>
    </row>
    <row r="147" spans="20:61">
      <c r="T147" s="78">
        <f t="shared" si="108"/>
        <v>7</v>
      </c>
      <c r="U147" s="79">
        <f t="shared" si="109"/>
        <v>50</v>
      </c>
      <c r="V147" s="79">
        <f t="shared" si="110"/>
        <v>2</v>
      </c>
      <c r="W147" s="80">
        <f>ROUND((1/V147)*T147,0)+1</f>
        <v>5</v>
      </c>
      <c r="X147" s="78">
        <f t="shared" si="111"/>
        <v>2</v>
      </c>
      <c r="Y147" s="80">
        <f t="shared" si="112"/>
        <v>7</v>
      </c>
      <c r="Z147" s="81">
        <f t="shared" si="113"/>
        <v>0.7142857142857143</v>
      </c>
      <c r="AA147" s="81">
        <f t="shared" si="114"/>
        <v>0.5</v>
      </c>
      <c r="AB147" s="79">
        <f t="shared" si="115"/>
        <v>10000</v>
      </c>
      <c r="AC147" s="79">
        <f t="shared" si="116"/>
        <v>9605.7142857142862</v>
      </c>
      <c r="AD147" s="79">
        <f t="shared" si="101"/>
        <v>394.28571428571377</v>
      </c>
      <c r="AE147" s="84">
        <f t="shared" si="117"/>
        <v>6.0999999999999801</v>
      </c>
      <c r="AF147" s="79">
        <f t="shared" si="118"/>
        <v>0.70000000000000007</v>
      </c>
      <c r="AG147" s="79">
        <f t="shared" si="119"/>
        <v>1.4000000000000001</v>
      </c>
      <c r="AH147" s="82">
        <f t="shared" si="120"/>
        <v>200</v>
      </c>
      <c r="AI147" s="62">
        <f t="shared" si="121"/>
        <v>50</v>
      </c>
      <c r="AJ147" s="62">
        <f t="shared" si="122"/>
        <v>70</v>
      </c>
      <c r="AK147" s="62">
        <f t="shared" si="123"/>
        <v>10070</v>
      </c>
      <c r="AL147" s="62">
        <f t="shared" si="124"/>
        <v>185</v>
      </c>
      <c r="AM147" s="62">
        <f t="shared" si="125"/>
        <v>3.7</v>
      </c>
      <c r="AN147" s="62">
        <f t="shared" si="126"/>
        <v>-37</v>
      </c>
      <c r="AO147" s="62">
        <f t="shared" si="127"/>
        <v>-37</v>
      </c>
      <c r="AP147" s="62">
        <f t="shared" si="128"/>
        <v>37</v>
      </c>
      <c r="AQ147" s="65" t="str">
        <f t="shared" si="102"/>
        <v/>
      </c>
      <c r="AR147" s="66">
        <f t="shared" si="129"/>
        <v>35</v>
      </c>
      <c r="AS147" s="67">
        <f t="shared" si="103"/>
        <v>1.7213114754098386</v>
      </c>
      <c r="AT147" s="67">
        <f t="shared" si="130"/>
        <v>86.065573770491937</v>
      </c>
      <c r="AU147" s="67">
        <f t="shared" si="131"/>
        <v>172.13114754098387</v>
      </c>
      <c r="AV147" s="67">
        <f t="shared" si="132"/>
        <v>-86.065573770491937</v>
      </c>
      <c r="AW147" s="76">
        <f t="shared" si="133"/>
        <v>0.1</v>
      </c>
      <c r="AX147" s="67">
        <f t="shared" si="134"/>
        <v>430.32786885245969</v>
      </c>
      <c r="AY147" s="67">
        <f t="shared" si="135"/>
        <v>-172.13114754098387</v>
      </c>
      <c r="AZ147" s="69">
        <f t="shared" si="136"/>
        <v>258.19672131147581</v>
      </c>
      <c r="BA147" s="70">
        <f t="shared" si="104"/>
        <v>-136.08899297423795</v>
      </c>
      <c r="BB147" s="51">
        <f t="shared" si="137"/>
        <v>602.45901639344356</v>
      </c>
      <c r="BC147" s="55">
        <f t="shared" si="105"/>
        <v>6.2718814913059265E-2</v>
      </c>
      <c r="BD147" s="55">
        <f t="shared" si="106"/>
        <v>0.65484675694939609</v>
      </c>
      <c r="BF147" s="52">
        <f>IF(((AT147-U147)/U147)&gt;=BF$4,AE147,"")</f>
        <v>6.0999999999999801</v>
      </c>
      <c r="BG147" s="52" t="str">
        <f t="shared" si="107"/>
        <v/>
      </c>
      <c r="BH147" s="52">
        <f>IF(BC147&lt;=BH$4,AE147,"")</f>
        <v>6.0999999999999801</v>
      </c>
      <c r="BI147" s="52">
        <f>IF(BD147&gt;=BI$4,AE147,"")</f>
        <v>6.0999999999999801</v>
      </c>
    </row>
    <row r="148" spans="20:61">
      <c r="T148" s="78">
        <f t="shared" si="108"/>
        <v>7</v>
      </c>
      <c r="U148" s="79">
        <f t="shared" si="109"/>
        <v>50</v>
      </c>
      <c r="V148" s="79">
        <f t="shared" si="110"/>
        <v>2</v>
      </c>
      <c r="W148" s="80">
        <f>ROUND((1/V148)*T148,0)+1</f>
        <v>5</v>
      </c>
      <c r="X148" s="78">
        <f t="shared" si="111"/>
        <v>2</v>
      </c>
      <c r="Y148" s="80">
        <f t="shared" si="112"/>
        <v>7</v>
      </c>
      <c r="Z148" s="81">
        <f t="shared" si="113"/>
        <v>0.7142857142857143</v>
      </c>
      <c r="AA148" s="81">
        <f t="shared" si="114"/>
        <v>0.5</v>
      </c>
      <c r="AB148" s="79">
        <f t="shared" si="115"/>
        <v>10000</v>
      </c>
      <c r="AC148" s="79">
        <f t="shared" si="116"/>
        <v>9605.7142857142862</v>
      </c>
      <c r="AD148" s="79">
        <f t="shared" si="101"/>
        <v>394.28571428571377</v>
      </c>
      <c r="AE148" s="84">
        <f t="shared" si="117"/>
        <v>5.9999999999999805</v>
      </c>
      <c r="AF148" s="79">
        <f t="shared" si="118"/>
        <v>0.70000000000000007</v>
      </c>
      <c r="AG148" s="79">
        <f t="shared" si="119"/>
        <v>1.4000000000000001</v>
      </c>
      <c r="AH148" s="82">
        <f t="shared" si="120"/>
        <v>200</v>
      </c>
      <c r="AI148" s="62">
        <f t="shared" si="121"/>
        <v>50</v>
      </c>
      <c r="AJ148" s="62">
        <f t="shared" si="122"/>
        <v>70</v>
      </c>
      <c r="AK148" s="62">
        <f t="shared" si="123"/>
        <v>10070</v>
      </c>
      <c r="AL148" s="62">
        <f t="shared" si="124"/>
        <v>185</v>
      </c>
      <c r="AM148" s="62">
        <f t="shared" si="125"/>
        <v>3.7</v>
      </c>
      <c r="AN148" s="62">
        <f t="shared" si="126"/>
        <v>-37</v>
      </c>
      <c r="AO148" s="62">
        <f t="shared" si="127"/>
        <v>-37</v>
      </c>
      <c r="AP148" s="62">
        <f t="shared" si="128"/>
        <v>37</v>
      </c>
      <c r="AQ148" s="65" t="str">
        <f t="shared" si="102"/>
        <v/>
      </c>
      <c r="AR148" s="66">
        <f t="shared" si="129"/>
        <v>35</v>
      </c>
      <c r="AS148" s="67">
        <f t="shared" si="103"/>
        <v>1.7333333333333358</v>
      </c>
      <c r="AT148" s="67">
        <f t="shared" si="130"/>
        <v>86.666666666666785</v>
      </c>
      <c r="AU148" s="67">
        <f t="shared" si="131"/>
        <v>173.33333333333357</v>
      </c>
      <c r="AV148" s="67">
        <f t="shared" si="132"/>
        <v>-86.666666666666785</v>
      </c>
      <c r="AW148" s="76">
        <f t="shared" si="133"/>
        <v>0.1</v>
      </c>
      <c r="AX148" s="67">
        <f t="shared" si="134"/>
        <v>433.33333333333394</v>
      </c>
      <c r="AY148" s="67">
        <f t="shared" si="135"/>
        <v>-173.33333333333357</v>
      </c>
      <c r="AZ148" s="69">
        <f t="shared" si="136"/>
        <v>260.00000000000034</v>
      </c>
      <c r="BA148" s="70">
        <f t="shared" si="104"/>
        <v>-134.28571428571342</v>
      </c>
      <c r="BB148" s="51">
        <f t="shared" si="137"/>
        <v>606.66666666666754</v>
      </c>
      <c r="BC148" s="55">
        <f t="shared" si="105"/>
        <v>6.3156851080706011E-2</v>
      </c>
      <c r="BD148" s="55">
        <f t="shared" si="106"/>
        <v>0.65942028985507417</v>
      </c>
      <c r="BF148" s="52">
        <f>IF(((AT148-U148)/U148)&gt;=BF$4,AE148,"")</f>
        <v>5.9999999999999805</v>
      </c>
      <c r="BG148" s="52" t="str">
        <f t="shared" si="107"/>
        <v/>
      </c>
      <c r="BH148" s="52">
        <f>IF(BC148&lt;=BH$4,AE148,"")</f>
        <v>5.9999999999999805</v>
      </c>
      <c r="BI148" s="52">
        <f>IF(BD148&gt;=BI$4,AE148,"")</f>
        <v>5.9999999999999805</v>
      </c>
    </row>
    <row r="149" spans="20:61">
      <c r="T149" s="78">
        <f t="shared" si="108"/>
        <v>7</v>
      </c>
      <c r="U149" s="79">
        <f t="shared" si="109"/>
        <v>50</v>
      </c>
      <c r="V149" s="79">
        <f t="shared" si="110"/>
        <v>2</v>
      </c>
      <c r="W149" s="80">
        <f>ROUND((1/V149)*T149,0)+1</f>
        <v>5</v>
      </c>
      <c r="X149" s="78">
        <f t="shared" si="111"/>
        <v>2</v>
      </c>
      <c r="Y149" s="80">
        <f t="shared" si="112"/>
        <v>7</v>
      </c>
      <c r="Z149" s="81">
        <f t="shared" si="113"/>
        <v>0.7142857142857143</v>
      </c>
      <c r="AA149" s="81">
        <f t="shared" si="114"/>
        <v>0.5</v>
      </c>
      <c r="AB149" s="79">
        <f t="shared" si="115"/>
        <v>10000</v>
      </c>
      <c r="AC149" s="79">
        <f t="shared" si="116"/>
        <v>9605.7142857142862</v>
      </c>
      <c r="AD149" s="79">
        <f t="shared" si="101"/>
        <v>394.28571428571377</v>
      </c>
      <c r="AE149" s="84">
        <f t="shared" si="117"/>
        <v>5.8999999999999808</v>
      </c>
      <c r="AF149" s="79">
        <f t="shared" si="118"/>
        <v>0.70000000000000007</v>
      </c>
      <c r="AG149" s="79">
        <f t="shared" si="119"/>
        <v>1.4000000000000001</v>
      </c>
      <c r="AH149" s="82">
        <f t="shared" si="120"/>
        <v>200</v>
      </c>
      <c r="AI149" s="62">
        <f t="shared" si="121"/>
        <v>50</v>
      </c>
      <c r="AJ149" s="62">
        <f t="shared" si="122"/>
        <v>70</v>
      </c>
      <c r="AK149" s="62">
        <f t="shared" si="123"/>
        <v>10070</v>
      </c>
      <c r="AL149" s="62">
        <f t="shared" si="124"/>
        <v>185</v>
      </c>
      <c r="AM149" s="62">
        <f t="shared" si="125"/>
        <v>3.7</v>
      </c>
      <c r="AN149" s="62">
        <f t="shared" si="126"/>
        <v>-37</v>
      </c>
      <c r="AO149" s="62">
        <f t="shared" si="127"/>
        <v>-37</v>
      </c>
      <c r="AP149" s="62">
        <f t="shared" si="128"/>
        <v>37</v>
      </c>
      <c r="AQ149" s="65" t="str">
        <f t="shared" si="102"/>
        <v/>
      </c>
      <c r="AR149" s="66">
        <f t="shared" si="129"/>
        <v>35</v>
      </c>
      <c r="AS149" s="67">
        <f t="shared" si="103"/>
        <v>1.7457627118644092</v>
      </c>
      <c r="AT149" s="67">
        <f t="shared" si="130"/>
        <v>87.28813559322046</v>
      </c>
      <c r="AU149" s="67">
        <f t="shared" si="131"/>
        <v>174.57627118644092</v>
      </c>
      <c r="AV149" s="67">
        <f t="shared" si="132"/>
        <v>-87.28813559322046</v>
      </c>
      <c r="AW149" s="76">
        <f t="shared" si="133"/>
        <v>0.1</v>
      </c>
      <c r="AX149" s="67">
        <f t="shared" si="134"/>
        <v>436.44067796610227</v>
      </c>
      <c r="AY149" s="67">
        <f t="shared" si="135"/>
        <v>-174.57627118644092</v>
      </c>
      <c r="AZ149" s="69">
        <f t="shared" si="136"/>
        <v>261.86440677966135</v>
      </c>
      <c r="BA149" s="70">
        <f t="shared" si="104"/>
        <v>-132.42130750605241</v>
      </c>
      <c r="BB149" s="51">
        <f t="shared" si="137"/>
        <v>611.01694915254325</v>
      </c>
      <c r="BC149" s="55">
        <f t="shared" si="105"/>
        <v>6.3609735932001824E-2</v>
      </c>
      <c r="BD149" s="55">
        <f t="shared" si="106"/>
        <v>0.66414885777450428</v>
      </c>
      <c r="BF149" s="52">
        <f>IF(((AT149-U149)/U149)&gt;=BF$4,AE149,"")</f>
        <v>5.8999999999999808</v>
      </c>
      <c r="BG149" s="52" t="str">
        <f t="shared" si="107"/>
        <v/>
      </c>
      <c r="BH149" s="52">
        <f>IF(BC149&lt;=BH$4,AE149,"")</f>
        <v>5.8999999999999808</v>
      </c>
      <c r="BI149" s="52">
        <f>IF(BD149&gt;=BI$4,AE149,"")</f>
        <v>5.8999999999999808</v>
      </c>
    </row>
    <row r="150" spans="20:61">
      <c r="T150" s="78">
        <f t="shared" si="108"/>
        <v>7</v>
      </c>
      <c r="U150" s="79">
        <f t="shared" si="109"/>
        <v>50</v>
      </c>
      <c r="V150" s="79">
        <f t="shared" si="110"/>
        <v>2</v>
      </c>
      <c r="W150" s="80">
        <f>ROUND((1/V150)*T150,0)+1</f>
        <v>5</v>
      </c>
      <c r="X150" s="78">
        <f t="shared" si="111"/>
        <v>2</v>
      </c>
      <c r="Y150" s="80">
        <f t="shared" si="112"/>
        <v>7</v>
      </c>
      <c r="Z150" s="81">
        <f t="shared" si="113"/>
        <v>0.7142857142857143</v>
      </c>
      <c r="AA150" s="81">
        <f t="shared" si="114"/>
        <v>0.5</v>
      </c>
      <c r="AB150" s="79">
        <f t="shared" si="115"/>
        <v>10000</v>
      </c>
      <c r="AC150" s="79">
        <f t="shared" si="116"/>
        <v>9605.7142857142862</v>
      </c>
      <c r="AD150" s="79">
        <f t="shared" si="101"/>
        <v>394.28571428571377</v>
      </c>
      <c r="AE150" s="84">
        <f t="shared" si="117"/>
        <v>5.7999999999999812</v>
      </c>
      <c r="AF150" s="79">
        <f t="shared" si="118"/>
        <v>0.70000000000000007</v>
      </c>
      <c r="AG150" s="79">
        <f t="shared" si="119"/>
        <v>1.4000000000000001</v>
      </c>
      <c r="AH150" s="82">
        <f t="shared" si="120"/>
        <v>200</v>
      </c>
      <c r="AI150" s="62">
        <f t="shared" si="121"/>
        <v>50</v>
      </c>
      <c r="AJ150" s="62">
        <f t="shared" si="122"/>
        <v>70</v>
      </c>
      <c r="AK150" s="62">
        <f t="shared" si="123"/>
        <v>10070</v>
      </c>
      <c r="AL150" s="62">
        <f t="shared" si="124"/>
        <v>185</v>
      </c>
      <c r="AM150" s="62">
        <f t="shared" si="125"/>
        <v>3.7</v>
      </c>
      <c r="AN150" s="62">
        <f t="shared" si="126"/>
        <v>-37</v>
      </c>
      <c r="AO150" s="62">
        <f t="shared" si="127"/>
        <v>-37</v>
      </c>
      <c r="AP150" s="62">
        <f t="shared" si="128"/>
        <v>37</v>
      </c>
      <c r="AQ150" s="65" t="str">
        <f t="shared" si="102"/>
        <v/>
      </c>
      <c r="AR150" s="66">
        <f t="shared" si="129"/>
        <v>35</v>
      </c>
      <c r="AS150" s="67">
        <f t="shared" si="103"/>
        <v>1.7586206896551748</v>
      </c>
      <c r="AT150" s="67">
        <f t="shared" si="130"/>
        <v>87.931034482758747</v>
      </c>
      <c r="AU150" s="67">
        <f t="shared" si="131"/>
        <v>175.86206896551749</v>
      </c>
      <c r="AV150" s="67">
        <f t="shared" si="132"/>
        <v>-87.931034482758747</v>
      </c>
      <c r="AW150" s="76">
        <f t="shared" si="133"/>
        <v>0.1</v>
      </c>
      <c r="AX150" s="67">
        <f t="shared" si="134"/>
        <v>439.65517241379371</v>
      </c>
      <c r="AY150" s="67">
        <f t="shared" si="135"/>
        <v>-175.86206896551749</v>
      </c>
      <c r="AZ150" s="69">
        <f t="shared" si="136"/>
        <v>263.79310344827621</v>
      </c>
      <c r="BA150" s="70">
        <f t="shared" si="104"/>
        <v>-130.49261083743755</v>
      </c>
      <c r="BB150" s="51">
        <f t="shared" si="137"/>
        <v>615.51724137931126</v>
      </c>
      <c r="BC150" s="55">
        <f t="shared" si="105"/>
        <v>6.407823750230783E-2</v>
      </c>
      <c r="BD150" s="55">
        <f t="shared" si="106"/>
        <v>0.66904047976012171</v>
      </c>
      <c r="BF150" s="52">
        <f>IF(((AT150-U150)/U150)&gt;=BF$4,AE150,"")</f>
        <v>5.7999999999999812</v>
      </c>
      <c r="BG150" s="52" t="str">
        <f t="shared" si="107"/>
        <v/>
      </c>
      <c r="BH150" s="52">
        <f>IF(BC150&lt;=BH$4,AE150,"")</f>
        <v>5.7999999999999812</v>
      </c>
      <c r="BI150" s="52">
        <f>IF(BD150&gt;=BI$4,AE150,"")</f>
        <v>5.7999999999999812</v>
      </c>
    </row>
    <row r="151" spans="20:61">
      <c r="T151" s="78">
        <f t="shared" si="108"/>
        <v>7</v>
      </c>
      <c r="U151" s="79">
        <f t="shared" si="109"/>
        <v>50</v>
      </c>
      <c r="V151" s="79">
        <f t="shared" si="110"/>
        <v>2</v>
      </c>
      <c r="W151" s="80">
        <f>ROUND((1/V151)*T151,0)+1</f>
        <v>5</v>
      </c>
      <c r="X151" s="78">
        <f t="shared" si="111"/>
        <v>2</v>
      </c>
      <c r="Y151" s="80">
        <f t="shared" si="112"/>
        <v>7</v>
      </c>
      <c r="Z151" s="81">
        <f t="shared" si="113"/>
        <v>0.7142857142857143</v>
      </c>
      <c r="AA151" s="81">
        <f t="shared" si="114"/>
        <v>0.5</v>
      </c>
      <c r="AB151" s="79">
        <f t="shared" si="115"/>
        <v>10000</v>
      </c>
      <c r="AC151" s="79">
        <f t="shared" si="116"/>
        <v>9605.7142857142862</v>
      </c>
      <c r="AD151" s="79">
        <f t="shared" si="101"/>
        <v>394.28571428571377</v>
      </c>
      <c r="AE151" s="84">
        <f t="shared" si="117"/>
        <v>5.6999999999999815</v>
      </c>
      <c r="AF151" s="79">
        <f t="shared" si="118"/>
        <v>0.70000000000000007</v>
      </c>
      <c r="AG151" s="79">
        <f t="shared" si="119"/>
        <v>1.4000000000000001</v>
      </c>
      <c r="AH151" s="82">
        <f t="shared" si="120"/>
        <v>200</v>
      </c>
      <c r="AI151" s="62">
        <f t="shared" si="121"/>
        <v>50</v>
      </c>
      <c r="AJ151" s="62">
        <f t="shared" si="122"/>
        <v>70</v>
      </c>
      <c r="AK151" s="62">
        <f t="shared" si="123"/>
        <v>10070</v>
      </c>
      <c r="AL151" s="62">
        <f t="shared" si="124"/>
        <v>185</v>
      </c>
      <c r="AM151" s="62">
        <f t="shared" si="125"/>
        <v>3.7</v>
      </c>
      <c r="AN151" s="62">
        <f t="shared" si="126"/>
        <v>-37</v>
      </c>
      <c r="AO151" s="62">
        <f t="shared" si="127"/>
        <v>-37</v>
      </c>
      <c r="AP151" s="62">
        <f t="shared" si="128"/>
        <v>37</v>
      </c>
      <c r="AQ151" s="65" t="str">
        <f t="shared" si="102"/>
        <v/>
      </c>
      <c r="AR151" s="66">
        <f t="shared" si="129"/>
        <v>35</v>
      </c>
      <c r="AS151" s="67">
        <f t="shared" si="103"/>
        <v>1.7719298245614059</v>
      </c>
      <c r="AT151" s="67">
        <f t="shared" si="130"/>
        <v>88.596491228070292</v>
      </c>
      <c r="AU151" s="67">
        <f t="shared" si="131"/>
        <v>177.19298245614058</v>
      </c>
      <c r="AV151" s="67">
        <f t="shared" si="132"/>
        <v>-88.596491228070292</v>
      </c>
      <c r="AW151" s="76">
        <f t="shared" si="133"/>
        <v>0.1</v>
      </c>
      <c r="AX151" s="67">
        <f t="shared" si="134"/>
        <v>442.98245614035147</v>
      </c>
      <c r="AY151" s="67">
        <f t="shared" si="135"/>
        <v>-177.19298245614058</v>
      </c>
      <c r="AZ151" s="69">
        <f t="shared" si="136"/>
        <v>265.78947368421086</v>
      </c>
      <c r="BA151" s="70">
        <f t="shared" si="104"/>
        <v>-128.4962406015029</v>
      </c>
      <c r="BB151" s="51">
        <f t="shared" si="137"/>
        <v>620.17543859649209</v>
      </c>
      <c r="BC151" s="55">
        <f t="shared" si="105"/>
        <v>6.4563177724203516E-2</v>
      </c>
      <c r="BD151" s="55">
        <f t="shared" si="106"/>
        <v>0.67410373760488351</v>
      </c>
      <c r="BF151" s="52">
        <f>IF(((AT151-U151)/U151)&gt;=BF$4,AE151,"")</f>
        <v>5.6999999999999815</v>
      </c>
      <c r="BG151" s="52" t="str">
        <f t="shared" si="107"/>
        <v/>
      </c>
      <c r="BH151" s="52">
        <f>IF(BC151&lt;=BH$4,AE151,"")</f>
        <v>5.6999999999999815</v>
      </c>
      <c r="BI151" s="52">
        <f>IF(BD151&gt;=BI$4,AE151,"")</f>
        <v>5.6999999999999815</v>
      </c>
    </row>
    <row r="152" spans="20:61">
      <c r="T152" s="78">
        <f t="shared" si="108"/>
        <v>7</v>
      </c>
      <c r="U152" s="79">
        <f t="shared" si="109"/>
        <v>50</v>
      </c>
      <c r="V152" s="79">
        <f t="shared" si="110"/>
        <v>2</v>
      </c>
      <c r="W152" s="80">
        <f>ROUND((1/V152)*T152,0)+1</f>
        <v>5</v>
      </c>
      <c r="X152" s="78">
        <f t="shared" si="111"/>
        <v>2</v>
      </c>
      <c r="Y152" s="80">
        <f t="shared" si="112"/>
        <v>7</v>
      </c>
      <c r="Z152" s="81">
        <f t="shared" si="113"/>
        <v>0.7142857142857143</v>
      </c>
      <c r="AA152" s="81">
        <f t="shared" si="114"/>
        <v>0.5</v>
      </c>
      <c r="AB152" s="79">
        <f t="shared" si="115"/>
        <v>10000</v>
      </c>
      <c r="AC152" s="79">
        <f t="shared" si="116"/>
        <v>9605.7142857142862</v>
      </c>
      <c r="AD152" s="79">
        <f t="shared" si="101"/>
        <v>394.28571428571377</v>
      </c>
      <c r="AE152" s="84">
        <f t="shared" si="117"/>
        <v>5.5999999999999819</v>
      </c>
      <c r="AF152" s="79">
        <f t="shared" si="118"/>
        <v>0.70000000000000007</v>
      </c>
      <c r="AG152" s="79">
        <f t="shared" si="119"/>
        <v>1.4000000000000001</v>
      </c>
      <c r="AH152" s="82">
        <f t="shared" si="120"/>
        <v>200</v>
      </c>
      <c r="AI152" s="62">
        <f t="shared" si="121"/>
        <v>50</v>
      </c>
      <c r="AJ152" s="62">
        <f t="shared" si="122"/>
        <v>70</v>
      </c>
      <c r="AK152" s="62">
        <f t="shared" si="123"/>
        <v>10070</v>
      </c>
      <c r="AL152" s="62">
        <f t="shared" si="124"/>
        <v>185</v>
      </c>
      <c r="AM152" s="62">
        <f t="shared" si="125"/>
        <v>3.7</v>
      </c>
      <c r="AN152" s="62">
        <f t="shared" si="126"/>
        <v>-37</v>
      </c>
      <c r="AO152" s="62">
        <f t="shared" si="127"/>
        <v>-37</v>
      </c>
      <c r="AP152" s="62">
        <f t="shared" si="128"/>
        <v>37</v>
      </c>
      <c r="AQ152" s="65" t="str">
        <f t="shared" si="102"/>
        <v/>
      </c>
      <c r="AR152" s="66">
        <f t="shared" si="129"/>
        <v>35</v>
      </c>
      <c r="AS152" s="67">
        <f t="shared" si="103"/>
        <v>1.7857142857142883</v>
      </c>
      <c r="AT152" s="67">
        <f t="shared" si="130"/>
        <v>89.28571428571442</v>
      </c>
      <c r="AU152" s="67">
        <f t="shared" si="131"/>
        <v>178.57142857142884</v>
      </c>
      <c r="AV152" s="67">
        <f t="shared" si="132"/>
        <v>-89.28571428571442</v>
      </c>
      <c r="AW152" s="76">
        <f t="shared" si="133"/>
        <v>0.1</v>
      </c>
      <c r="AX152" s="67">
        <f t="shared" si="134"/>
        <v>446.42857142857213</v>
      </c>
      <c r="AY152" s="67">
        <f t="shared" si="135"/>
        <v>-178.57142857142884</v>
      </c>
      <c r="AZ152" s="69">
        <f t="shared" si="136"/>
        <v>267.85714285714329</v>
      </c>
      <c r="BA152" s="70">
        <f t="shared" si="104"/>
        <v>-126.42857142857048</v>
      </c>
      <c r="BB152" s="51">
        <f t="shared" si="137"/>
        <v>625.00000000000091</v>
      </c>
      <c r="BC152" s="55">
        <f t="shared" si="105"/>
        <v>6.5065437239738344E-2</v>
      </c>
      <c r="BD152" s="55">
        <f t="shared" si="106"/>
        <v>0.67934782608695854</v>
      </c>
      <c r="BF152" s="52">
        <f>IF(((AT152-U152)/U152)&gt;=BF$4,AE152,"")</f>
        <v>5.5999999999999819</v>
      </c>
      <c r="BG152" s="52" t="str">
        <f t="shared" si="107"/>
        <v/>
      </c>
      <c r="BH152" s="52">
        <f>IF(BC152&lt;=BH$4,AE152,"")</f>
        <v>5.5999999999999819</v>
      </c>
      <c r="BI152" s="52">
        <f>IF(BD152&gt;=BI$4,AE152,"")</f>
        <v>5.5999999999999819</v>
      </c>
    </row>
    <row r="153" spans="20:61">
      <c r="T153" s="78">
        <f t="shared" si="108"/>
        <v>7</v>
      </c>
      <c r="U153" s="79">
        <f t="shared" si="109"/>
        <v>50</v>
      </c>
      <c r="V153" s="79">
        <f t="shared" si="110"/>
        <v>2</v>
      </c>
      <c r="W153" s="80">
        <f>ROUND((1/V153)*T153,0)+1</f>
        <v>5</v>
      </c>
      <c r="X153" s="78">
        <f t="shared" si="111"/>
        <v>2</v>
      </c>
      <c r="Y153" s="80">
        <f t="shared" si="112"/>
        <v>7</v>
      </c>
      <c r="Z153" s="81">
        <f t="shared" si="113"/>
        <v>0.7142857142857143</v>
      </c>
      <c r="AA153" s="81">
        <f t="shared" si="114"/>
        <v>0.5</v>
      </c>
      <c r="AB153" s="79">
        <f t="shared" si="115"/>
        <v>10000</v>
      </c>
      <c r="AC153" s="79">
        <f t="shared" si="116"/>
        <v>9605.7142857142862</v>
      </c>
      <c r="AD153" s="79">
        <f t="shared" si="101"/>
        <v>394.28571428571377</v>
      </c>
      <c r="AE153" s="84">
        <f t="shared" si="117"/>
        <v>5.4999999999999822</v>
      </c>
      <c r="AF153" s="79">
        <f t="shared" si="118"/>
        <v>0.70000000000000007</v>
      </c>
      <c r="AG153" s="79">
        <f t="shared" si="119"/>
        <v>1.4000000000000001</v>
      </c>
      <c r="AH153" s="82">
        <f t="shared" si="120"/>
        <v>200</v>
      </c>
      <c r="AI153" s="62">
        <f t="shared" si="121"/>
        <v>50</v>
      </c>
      <c r="AJ153" s="62">
        <f t="shared" si="122"/>
        <v>70</v>
      </c>
      <c r="AK153" s="62">
        <f t="shared" si="123"/>
        <v>10070</v>
      </c>
      <c r="AL153" s="62">
        <f t="shared" si="124"/>
        <v>185</v>
      </c>
      <c r="AM153" s="62">
        <f t="shared" si="125"/>
        <v>3.7</v>
      </c>
      <c r="AN153" s="62">
        <f t="shared" si="126"/>
        <v>-37</v>
      </c>
      <c r="AO153" s="62">
        <f t="shared" si="127"/>
        <v>-37</v>
      </c>
      <c r="AP153" s="62">
        <f t="shared" si="128"/>
        <v>37</v>
      </c>
      <c r="AQ153" s="65" t="str">
        <f t="shared" si="102"/>
        <v/>
      </c>
      <c r="AR153" s="66">
        <f t="shared" si="129"/>
        <v>35</v>
      </c>
      <c r="AS153" s="67">
        <f t="shared" si="103"/>
        <v>1.8000000000000025</v>
      </c>
      <c r="AT153" s="67">
        <f t="shared" si="130"/>
        <v>90.000000000000128</v>
      </c>
      <c r="AU153" s="67">
        <f t="shared" si="131"/>
        <v>180.00000000000026</v>
      </c>
      <c r="AV153" s="67">
        <f t="shared" si="132"/>
        <v>-90.000000000000128</v>
      </c>
      <c r="AW153" s="76">
        <f t="shared" si="133"/>
        <v>0.1</v>
      </c>
      <c r="AX153" s="67">
        <f t="shared" si="134"/>
        <v>450.00000000000063</v>
      </c>
      <c r="AY153" s="67">
        <f t="shared" si="135"/>
        <v>-180.00000000000026</v>
      </c>
      <c r="AZ153" s="69">
        <f t="shared" si="136"/>
        <v>270.00000000000034</v>
      </c>
      <c r="BA153" s="70">
        <f t="shared" si="104"/>
        <v>-124.28571428571342</v>
      </c>
      <c r="BB153" s="51">
        <f t="shared" si="137"/>
        <v>630.00000000000091</v>
      </c>
      <c r="BC153" s="55">
        <f t="shared" si="105"/>
        <v>6.5585960737656254E-2</v>
      </c>
      <c r="BD153" s="55">
        <f t="shared" si="106"/>
        <v>0.68478260869565399</v>
      </c>
      <c r="BF153" s="52">
        <f>IF(((AT153-U153)/U153)&gt;=BF$4,AE153,"")</f>
        <v>5.4999999999999822</v>
      </c>
      <c r="BG153" s="52" t="str">
        <f t="shared" si="107"/>
        <v/>
      </c>
      <c r="BH153" s="52">
        <f>IF(BC153&lt;=BH$4,AE153,"")</f>
        <v>5.4999999999999822</v>
      </c>
      <c r="BI153" s="52">
        <f>IF(BD153&gt;=BI$4,AE153,"")</f>
        <v>5.4999999999999822</v>
      </c>
    </row>
    <row r="154" spans="20:61">
      <c r="T154" s="78">
        <f t="shared" si="108"/>
        <v>7</v>
      </c>
      <c r="U154" s="79">
        <f t="shared" si="109"/>
        <v>50</v>
      </c>
      <c r="V154" s="79">
        <f t="shared" si="110"/>
        <v>2</v>
      </c>
      <c r="W154" s="80">
        <f>ROUND((1/V154)*T154,0)+1</f>
        <v>5</v>
      </c>
      <c r="X154" s="78">
        <f t="shared" si="111"/>
        <v>2</v>
      </c>
      <c r="Y154" s="80">
        <f t="shared" si="112"/>
        <v>7</v>
      </c>
      <c r="Z154" s="81">
        <f t="shared" si="113"/>
        <v>0.7142857142857143</v>
      </c>
      <c r="AA154" s="81">
        <f t="shared" si="114"/>
        <v>0.5</v>
      </c>
      <c r="AB154" s="79">
        <f t="shared" si="115"/>
        <v>10000</v>
      </c>
      <c r="AC154" s="79">
        <f t="shared" si="116"/>
        <v>9605.7142857142862</v>
      </c>
      <c r="AD154" s="79">
        <f t="shared" si="101"/>
        <v>394.28571428571377</v>
      </c>
      <c r="AE154" s="84">
        <f t="shared" si="117"/>
        <v>5.3999999999999826</v>
      </c>
      <c r="AF154" s="79">
        <f t="shared" si="118"/>
        <v>0.70000000000000007</v>
      </c>
      <c r="AG154" s="79">
        <f t="shared" si="119"/>
        <v>1.4000000000000001</v>
      </c>
      <c r="AH154" s="82">
        <f t="shared" si="120"/>
        <v>200</v>
      </c>
      <c r="AI154" s="62">
        <f t="shared" si="121"/>
        <v>50</v>
      </c>
      <c r="AJ154" s="62">
        <f t="shared" si="122"/>
        <v>70</v>
      </c>
      <c r="AK154" s="62">
        <f t="shared" si="123"/>
        <v>10070</v>
      </c>
      <c r="AL154" s="62">
        <f t="shared" si="124"/>
        <v>185</v>
      </c>
      <c r="AM154" s="62">
        <f t="shared" si="125"/>
        <v>3.7</v>
      </c>
      <c r="AN154" s="62">
        <f t="shared" si="126"/>
        <v>-37</v>
      </c>
      <c r="AO154" s="62">
        <f t="shared" si="127"/>
        <v>-37</v>
      </c>
      <c r="AP154" s="62">
        <f t="shared" si="128"/>
        <v>37</v>
      </c>
      <c r="AQ154" s="65" t="str">
        <f t="shared" si="102"/>
        <v/>
      </c>
      <c r="AR154" s="66">
        <f t="shared" si="129"/>
        <v>35</v>
      </c>
      <c r="AS154" s="67">
        <f t="shared" si="103"/>
        <v>1.8148148148148175</v>
      </c>
      <c r="AT154" s="67">
        <f t="shared" si="130"/>
        <v>90.740740740740875</v>
      </c>
      <c r="AU154" s="67">
        <f t="shared" si="131"/>
        <v>181.48148148148175</v>
      </c>
      <c r="AV154" s="67">
        <f t="shared" si="132"/>
        <v>-90.740740740740875</v>
      </c>
      <c r="AW154" s="76">
        <f t="shared" si="133"/>
        <v>0.1</v>
      </c>
      <c r="AX154" s="67">
        <f t="shared" si="134"/>
        <v>453.70370370370438</v>
      </c>
      <c r="AY154" s="67">
        <f t="shared" si="135"/>
        <v>-181.48148148148175</v>
      </c>
      <c r="AZ154" s="69">
        <f t="shared" si="136"/>
        <v>272.22222222222263</v>
      </c>
      <c r="BA154" s="70">
        <f t="shared" si="104"/>
        <v>-122.06349206349114</v>
      </c>
      <c r="BB154" s="51">
        <f t="shared" si="137"/>
        <v>635.18518518518613</v>
      </c>
      <c r="BC154" s="55">
        <f t="shared" si="105"/>
        <v>6.6125762883645189E-2</v>
      </c>
      <c r="BD154" s="55">
        <f t="shared" si="106"/>
        <v>0.69041867954911629</v>
      </c>
      <c r="BF154" s="52">
        <f>IF(((AT154-U154)/U154)&gt;=BF$4,AE154,"")</f>
        <v>5.3999999999999826</v>
      </c>
      <c r="BG154" s="52" t="str">
        <f t="shared" si="107"/>
        <v/>
      </c>
      <c r="BH154" s="52">
        <f>IF(BC154&lt;=BH$4,AE154,"")</f>
        <v>5.3999999999999826</v>
      </c>
      <c r="BI154" s="52">
        <f>IF(BD154&gt;=BI$4,AE154,"")</f>
        <v>5.3999999999999826</v>
      </c>
    </row>
    <row r="155" spans="20:61">
      <c r="T155" s="78">
        <f t="shared" si="108"/>
        <v>7</v>
      </c>
      <c r="U155" s="79">
        <f t="shared" si="109"/>
        <v>50</v>
      </c>
      <c r="V155" s="79">
        <f t="shared" si="110"/>
        <v>2</v>
      </c>
      <c r="W155" s="80">
        <f>ROUND((1/V155)*T155,0)+1</f>
        <v>5</v>
      </c>
      <c r="X155" s="78">
        <f t="shared" si="111"/>
        <v>2</v>
      </c>
      <c r="Y155" s="80">
        <f t="shared" si="112"/>
        <v>7</v>
      </c>
      <c r="Z155" s="81">
        <f t="shared" si="113"/>
        <v>0.7142857142857143</v>
      </c>
      <c r="AA155" s="81">
        <f t="shared" si="114"/>
        <v>0.5</v>
      </c>
      <c r="AB155" s="79">
        <f t="shared" si="115"/>
        <v>10000</v>
      </c>
      <c r="AC155" s="79">
        <f t="shared" si="116"/>
        <v>9605.7142857142862</v>
      </c>
      <c r="AD155" s="79">
        <f t="shared" si="101"/>
        <v>394.28571428571377</v>
      </c>
      <c r="AE155" s="84">
        <f t="shared" si="117"/>
        <v>5.2999999999999829</v>
      </c>
      <c r="AF155" s="79">
        <f t="shared" si="118"/>
        <v>0.70000000000000007</v>
      </c>
      <c r="AG155" s="79">
        <f t="shared" si="119"/>
        <v>1.4000000000000001</v>
      </c>
      <c r="AH155" s="82">
        <f t="shared" si="120"/>
        <v>200</v>
      </c>
      <c r="AI155" s="62">
        <f t="shared" si="121"/>
        <v>50</v>
      </c>
      <c r="AJ155" s="62">
        <f t="shared" si="122"/>
        <v>70</v>
      </c>
      <c r="AK155" s="62">
        <f t="shared" si="123"/>
        <v>10070</v>
      </c>
      <c r="AL155" s="62">
        <f t="shared" si="124"/>
        <v>185</v>
      </c>
      <c r="AM155" s="62">
        <f t="shared" si="125"/>
        <v>3.7</v>
      </c>
      <c r="AN155" s="62">
        <f t="shared" si="126"/>
        <v>-37</v>
      </c>
      <c r="AO155" s="62">
        <f t="shared" si="127"/>
        <v>-37</v>
      </c>
      <c r="AP155" s="62">
        <f t="shared" si="128"/>
        <v>37</v>
      </c>
      <c r="AQ155" s="65" t="str">
        <f t="shared" si="102"/>
        <v/>
      </c>
      <c r="AR155" s="66">
        <f t="shared" si="129"/>
        <v>35</v>
      </c>
      <c r="AS155" s="67">
        <f t="shared" si="103"/>
        <v>1.8301886792452857</v>
      </c>
      <c r="AT155" s="67">
        <f t="shared" si="130"/>
        <v>91.509433962264282</v>
      </c>
      <c r="AU155" s="67">
        <f t="shared" si="131"/>
        <v>183.01886792452856</v>
      </c>
      <c r="AV155" s="67">
        <f t="shared" si="132"/>
        <v>-91.509433962264282</v>
      </c>
      <c r="AW155" s="76">
        <f t="shared" si="133"/>
        <v>0.1</v>
      </c>
      <c r="AX155" s="67">
        <f t="shared" si="134"/>
        <v>457.5471698113214</v>
      </c>
      <c r="AY155" s="67">
        <f t="shared" si="135"/>
        <v>-183.01886792452856</v>
      </c>
      <c r="AZ155" s="69">
        <f t="shared" si="136"/>
        <v>274.52830188679286</v>
      </c>
      <c r="BA155" s="70">
        <f t="shared" si="104"/>
        <v>-119.75741239892091</v>
      </c>
      <c r="BB155" s="51">
        <f t="shared" si="137"/>
        <v>640.56603773584993</v>
      </c>
      <c r="BC155" s="55">
        <f t="shared" si="105"/>
        <v>6.66859349219356E-2</v>
      </c>
      <c r="BD155" s="55">
        <f t="shared" si="106"/>
        <v>0.69626743232157706</v>
      </c>
      <c r="BF155" s="52">
        <f>IF(((AT155-U155)/U155)&gt;=BF$4,AE155,"")</f>
        <v>5.2999999999999829</v>
      </c>
      <c r="BG155" s="52" t="str">
        <f t="shared" si="107"/>
        <v/>
      </c>
      <c r="BH155" s="52">
        <f>IF(BC155&lt;=BH$4,AE155,"")</f>
        <v>5.2999999999999829</v>
      </c>
      <c r="BI155" s="52">
        <f>IF(BD155&gt;=BI$4,AE155,"")</f>
        <v>5.2999999999999829</v>
      </c>
    </row>
    <row r="156" spans="20:61">
      <c r="T156" s="78">
        <f t="shared" si="108"/>
        <v>7</v>
      </c>
      <c r="U156" s="79">
        <f t="shared" si="109"/>
        <v>50</v>
      </c>
      <c r="V156" s="79">
        <f t="shared" si="110"/>
        <v>2</v>
      </c>
      <c r="W156" s="80">
        <f>ROUND((1/V156)*T156,0)+1</f>
        <v>5</v>
      </c>
      <c r="X156" s="78">
        <f t="shared" si="111"/>
        <v>2</v>
      </c>
      <c r="Y156" s="80">
        <f t="shared" si="112"/>
        <v>7</v>
      </c>
      <c r="Z156" s="81">
        <f t="shared" si="113"/>
        <v>0.7142857142857143</v>
      </c>
      <c r="AA156" s="81">
        <f t="shared" si="114"/>
        <v>0.5</v>
      </c>
      <c r="AB156" s="79">
        <f t="shared" si="115"/>
        <v>10000</v>
      </c>
      <c r="AC156" s="79">
        <f t="shared" si="116"/>
        <v>9605.7142857142862</v>
      </c>
      <c r="AD156" s="79">
        <f t="shared" si="101"/>
        <v>394.28571428571377</v>
      </c>
      <c r="AE156" s="84">
        <f t="shared" si="117"/>
        <v>5.1999999999999833</v>
      </c>
      <c r="AF156" s="79">
        <f t="shared" si="118"/>
        <v>0.70000000000000007</v>
      </c>
      <c r="AG156" s="79">
        <f t="shared" si="119"/>
        <v>1.4000000000000001</v>
      </c>
      <c r="AH156" s="82">
        <f t="shared" si="120"/>
        <v>200</v>
      </c>
      <c r="AI156" s="62">
        <f t="shared" si="121"/>
        <v>50</v>
      </c>
      <c r="AJ156" s="62">
        <f t="shared" si="122"/>
        <v>70</v>
      </c>
      <c r="AK156" s="62">
        <f t="shared" si="123"/>
        <v>10070</v>
      </c>
      <c r="AL156" s="62">
        <f t="shared" si="124"/>
        <v>185</v>
      </c>
      <c r="AM156" s="62">
        <f t="shared" si="125"/>
        <v>3.7</v>
      </c>
      <c r="AN156" s="62">
        <f t="shared" si="126"/>
        <v>-37</v>
      </c>
      <c r="AO156" s="62">
        <f t="shared" si="127"/>
        <v>-37</v>
      </c>
      <c r="AP156" s="62">
        <f t="shared" si="128"/>
        <v>37</v>
      </c>
      <c r="AQ156" s="65" t="str">
        <f t="shared" si="102"/>
        <v/>
      </c>
      <c r="AR156" s="66">
        <f t="shared" si="129"/>
        <v>35</v>
      </c>
      <c r="AS156" s="67">
        <f t="shared" si="103"/>
        <v>1.8461538461538489</v>
      </c>
      <c r="AT156" s="67">
        <f t="shared" si="130"/>
        <v>92.307692307692449</v>
      </c>
      <c r="AU156" s="67">
        <f t="shared" si="131"/>
        <v>184.6153846153849</v>
      </c>
      <c r="AV156" s="67">
        <f t="shared" si="132"/>
        <v>-92.307692307692449</v>
      </c>
      <c r="AW156" s="76">
        <f t="shared" si="133"/>
        <v>0.1</v>
      </c>
      <c r="AX156" s="67">
        <f t="shared" si="134"/>
        <v>461.53846153846223</v>
      </c>
      <c r="AY156" s="67">
        <f t="shared" si="135"/>
        <v>-184.6153846153849</v>
      </c>
      <c r="AZ156" s="69">
        <f t="shared" si="136"/>
        <v>276.92307692307736</v>
      </c>
      <c r="BA156" s="70">
        <f t="shared" si="104"/>
        <v>-117.36263736263641</v>
      </c>
      <c r="BB156" s="51">
        <f t="shared" si="137"/>
        <v>646.1538461538471</v>
      </c>
      <c r="BC156" s="55">
        <f t="shared" si="105"/>
        <v>6.7267652038621797E-2</v>
      </c>
      <c r="BD156" s="55">
        <f t="shared" si="106"/>
        <v>0.70234113712374791</v>
      </c>
      <c r="BF156" s="52">
        <f>IF(((AT156-U156)/U156)&gt;=BF$4,AE156,"")</f>
        <v>5.1999999999999833</v>
      </c>
      <c r="BG156" s="52" t="str">
        <f t="shared" si="107"/>
        <v/>
      </c>
      <c r="BH156" s="52">
        <f>IF(BC156&lt;=BH$4,AE156,"")</f>
        <v>5.1999999999999833</v>
      </c>
      <c r="BI156" s="52">
        <f>IF(BD156&gt;=BI$4,AE156,"")</f>
        <v>5.1999999999999833</v>
      </c>
    </row>
    <row r="157" spans="20:61">
      <c r="T157" s="78">
        <f t="shared" si="108"/>
        <v>7</v>
      </c>
      <c r="U157" s="79">
        <f t="shared" si="109"/>
        <v>50</v>
      </c>
      <c r="V157" s="79">
        <f t="shared" si="110"/>
        <v>2</v>
      </c>
      <c r="W157" s="80">
        <f>ROUND((1/V157)*T157,0)+1</f>
        <v>5</v>
      </c>
      <c r="X157" s="78">
        <f t="shared" si="111"/>
        <v>2</v>
      </c>
      <c r="Y157" s="80">
        <f t="shared" si="112"/>
        <v>7</v>
      </c>
      <c r="Z157" s="81">
        <f t="shared" si="113"/>
        <v>0.7142857142857143</v>
      </c>
      <c r="AA157" s="81">
        <f t="shared" si="114"/>
        <v>0.5</v>
      </c>
      <c r="AB157" s="79">
        <f t="shared" si="115"/>
        <v>10000</v>
      </c>
      <c r="AC157" s="79">
        <f t="shared" si="116"/>
        <v>9605.7142857142862</v>
      </c>
      <c r="AD157" s="79">
        <f t="shared" si="101"/>
        <v>394.28571428571377</v>
      </c>
      <c r="AE157" s="84">
        <f t="shared" si="117"/>
        <v>5.0999999999999837</v>
      </c>
      <c r="AF157" s="79">
        <f t="shared" si="118"/>
        <v>0.70000000000000007</v>
      </c>
      <c r="AG157" s="79">
        <f t="shared" si="119"/>
        <v>1.4000000000000001</v>
      </c>
      <c r="AH157" s="82">
        <f t="shared" si="120"/>
        <v>200</v>
      </c>
      <c r="AI157" s="62">
        <f t="shared" si="121"/>
        <v>50</v>
      </c>
      <c r="AJ157" s="62">
        <f t="shared" si="122"/>
        <v>70</v>
      </c>
      <c r="AK157" s="62">
        <f t="shared" si="123"/>
        <v>10070</v>
      </c>
      <c r="AL157" s="62">
        <f t="shared" si="124"/>
        <v>185</v>
      </c>
      <c r="AM157" s="62">
        <f t="shared" si="125"/>
        <v>3.7</v>
      </c>
      <c r="AN157" s="62">
        <f t="shared" si="126"/>
        <v>-37</v>
      </c>
      <c r="AO157" s="62">
        <f t="shared" si="127"/>
        <v>-37</v>
      </c>
      <c r="AP157" s="62">
        <f t="shared" si="128"/>
        <v>37</v>
      </c>
      <c r="AQ157" s="65" t="str">
        <f t="shared" si="102"/>
        <v/>
      </c>
      <c r="AR157" s="66">
        <f t="shared" si="129"/>
        <v>35</v>
      </c>
      <c r="AS157" s="67">
        <f t="shared" si="103"/>
        <v>1.8627450980392184</v>
      </c>
      <c r="AT157" s="67">
        <f t="shared" si="130"/>
        <v>93.137254901960915</v>
      </c>
      <c r="AU157" s="67">
        <f t="shared" si="131"/>
        <v>186.27450980392183</v>
      </c>
      <c r="AV157" s="67">
        <f t="shared" si="132"/>
        <v>-93.137254901960915</v>
      </c>
      <c r="AW157" s="76">
        <f t="shared" si="133"/>
        <v>0.1</v>
      </c>
      <c r="AX157" s="67">
        <f t="shared" si="134"/>
        <v>465.68627450980455</v>
      </c>
      <c r="AY157" s="67">
        <f t="shared" si="135"/>
        <v>-186.27450980392183</v>
      </c>
      <c r="AZ157" s="69">
        <f t="shared" si="136"/>
        <v>279.41176470588272</v>
      </c>
      <c r="BA157" s="70">
        <f t="shared" si="104"/>
        <v>-114.87394957983105</v>
      </c>
      <c r="BB157" s="51">
        <f t="shared" si="137"/>
        <v>651.96078431372644</v>
      </c>
      <c r="BC157" s="55">
        <f t="shared" si="105"/>
        <v>6.7872181591256464E-2</v>
      </c>
      <c r="BD157" s="55">
        <f t="shared" si="106"/>
        <v>0.70865302642796435</v>
      </c>
      <c r="BF157" s="52">
        <f>IF(((AT157-U157)/U157)&gt;=BF$4,AE157,"")</f>
        <v>5.0999999999999837</v>
      </c>
      <c r="BG157" s="52" t="str">
        <f t="shared" si="107"/>
        <v/>
      </c>
      <c r="BH157" s="52">
        <f>IF(BC157&lt;=BH$4,AE157,"")</f>
        <v>5.0999999999999837</v>
      </c>
      <c r="BI157" s="52">
        <f>IF(BD157&gt;=BI$4,AE157,"")</f>
        <v>5.0999999999999837</v>
      </c>
    </row>
    <row r="158" spans="20:61">
      <c r="T158" s="78">
        <f t="shared" si="108"/>
        <v>7</v>
      </c>
      <c r="U158" s="79">
        <f t="shared" si="109"/>
        <v>50</v>
      </c>
      <c r="V158" s="79">
        <f t="shared" si="110"/>
        <v>2</v>
      </c>
      <c r="W158" s="80">
        <f>ROUND((1/V158)*T158,0)+1</f>
        <v>5</v>
      </c>
      <c r="X158" s="78">
        <f t="shared" si="111"/>
        <v>2</v>
      </c>
      <c r="Y158" s="80">
        <f t="shared" si="112"/>
        <v>7</v>
      </c>
      <c r="Z158" s="81">
        <f t="shared" si="113"/>
        <v>0.7142857142857143</v>
      </c>
      <c r="AA158" s="81">
        <f t="shared" si="114"/>
        <v>0.5</v>
      </c>
      <c r="AB158" s="79">
        <f t="shared" si="115"/>
        <v>10000</v>
      </c>
      <c r="AC158" s="79">
        <f t="shared" si="116"/>
        <v>9605.7142857142862</v>
      </c>
      <c r="AD158" s="79">
        <f t="shared" si="101"/>
        <v>394.28571428571377</v>
      </c>
      <c r="AE158" s="84">
        <f t="shared" si="117"/>
        <v>4.999999999999984</v>
      </c>
      <c r="AF158" s="79">
        <f t="shared" si="118"/>
        <v>0.70000000000000007</v>
      </c>
      <c r="AG158" s="79">
        <f t="shared" si="119"/>
        <v>1.4000000000000001</v>
      </c>
      <c r="AH158" s="82">
        <f t="shared" si="120"/>
        <v>200</v>
      </c>
      <c r="AI158" s="62">
        <f t="shared" si="121"/>
        <v>50</v>
      </c>
      <c r="AJ158" s="62">
        <f t="shared" si="122"/>
        <v>70</v>
      </c>
      <c r="AK158" s="62">
        <f t="shared" si="123"/>
        <v>10070</v>
      </c>
      <c r="AL158" s="62">
        <f t="shared" si="124"/>
        <v>185</v>
      </c>
      <c r="AM158" s="62">
        <f t="shared" si="125"/>
        <v>3.7</v>
      </c>
      <c r="AN158" s="62">
        <f t="shared" si="126"/>
        <v>-37</v>
      </c>
      <c r="AO158" s="62">
        <f t="shared" si="127"/>
        <v>-37</v>
      </c>
      <c r="AP158" s="62">
        <f t="shared" si="128"/>
        <v>37</v>
      </c>
      <c r="AQ158" s="65" t="str">
        <f t="shared" si="102"/>
        <v/>
      </c>
      <c r="AR158" s="66">
        <f t="shared" si="129"/>
        <v>35</v>
      </c>
      <c r="AS158" s="67">
        <f t="shared" si="103"/>
        <v>1.880000000000003</v>
      </c>
      <c r="AT158" s="67">
        <f t="shared" si="130"/>
        <v>94.000000000000156</v>
      </c>
      <c r="AU158" s="67">
        <f t="shared" si="131"/>
        <v>188.00000000000031</v>
      </c>
      <c r="AV158" s="67">
        <f t="shared" si="132"/>
        <v>-94.000000000000156</v>
      </c>
      <c r="AW158" s="76">
        <f t="shared" si="133"/>
        <v>0.1</v>
      </c>
      <c r="AX158" s="67">
        <f t="shared" si="134"/>
        <v>470.0000000000008</v>
      </c>
      <c r="AY158" s="67">
        <f t="shared" si="135"/>
        <v>-188.00000000000031</v>
      </c>
      <c r="AZ158" s="69">
        <f t="shared" si="136"/>
        <v>282.00000000000045</v>
      </c>
      <c r="BA158" s="70">
        <f t="shared" si="104"/>
        <v>-112.28571428571331</v>
      </c>
      <c r="BB158" s="51">
        <f t="shared" si="137"/>
        <v>658.00000000000114</v>
      </c>
      <c r="BC158" s="55">
        <f t="shared" si="105"/>
        <v>6.8500892325996543E-2</v>
      </c>
      <c r="BD158" s="55">
        <f t="shared" si="106"/>
        <v>0.71521739130434991</v>
      </c>
      <c r="BF158" s="52">
        <f>IF(((AT158-U158)/U158)&gt;=BF$4,AE158,"")</f>
        <v>4.999999999999984</v>
      </c>
      <c r="BG158" s="52" t="str">
        <f t="shared" si="107"/>
        <v/>
      </c>
      <c r="BH158" s="52">
        <f>IF(BC158&lt;=BH$4,AE158,"")</f>
        <v>4.999999999999984</v>
      </c>
      <c r="BI158" s="52">
        <f>IF(BD158&gt;=BI$4,AE158,"")</f>
        <v>4.999999999999984</v>
      </c>
    </row>
    <row r="159" spans="20:61">
      <c r="T159" s="78">
        <f t="shared" si="108"/>
        <v>7</v>
      </c>
      <c r="U159" s="79">
        <f t="shared" si="109"/>
        <v>50</v>
      </c>
      <c r="V159" s="79">
        <f t="shared" si="110"/>
        <v>2</v>
      </c>
      <c r="W159" s="80">
        <f>ROUND((1/V159)*T159,0)+1</f>
        <v>5</v>
      </c>
      <c r="X159" s="78">
        <f t="shared" si="111"/>
        <v>2</v>
      </c>
      <c r="Y159" s="80">
        <f t="shared" si="112"/>
        <v>7</v>
      </c>
      <c r="Z159" s="81">
        <f t="shared" si="113"/>
        <v>0.7142857142857143</v>
      </c>
      <c r="AA159" s="81">
        <f t="shared" si="114"/>
        <v>0.5</v>
      </c>
      <c r="AB159" s="79">
        <f t="shared" si="115"/>
        <v>10000</v>
      </c>
      <c r="AC159" s="79">
        <f t="shared" si="116"/>
        <v>9605.7142857142862</v>
      </c>
      <c r="AD159" s="79">
        <f t="shared" si="101"/>
        <v>394.28571428571377</v>
      </c>
      <c r="AE159" s="84">
        <f t="shared" si="117"/>
        <v>4.8999999999999844</v>
      </c>
      <c r="AF159" s="79">
        <f t="shared" si="118"/>
        <v>0.70000000000000007</v>
      </c>
      <c r="AG159" s="79">
        <f t="shared" si="119"/>
        <v>1.4000000000000001</v>
      </c>
      <c r="AH159" s="82">
        <f t="shared" si="120"/>
        <v>200</v>
      </c>
      <c r="AI159" s="62">
        <f t="shared" si="121"/>
        <v>50</v>
      </c>
      <c r="AJ159" s="62">
        <f t="shared" si="122"/>
        <v>70</v>
      </c>
      <c r="AK159" s="62">
        <f t="shared" si="123"/>
        <v>10070</v>
      </c>
      <c r="AL159" s="62">
        <f t="shared" si="124"/>
        <v>185</v>
      </c>
      <c r="AM159" s="62">
        <f t="shared" si="125"/>
        <v>3.7</v>
      </c>
      <c r="AN159" s="62">
        <f t="shared" si="126"/>
        <v>-37</v>
      </c>
      <c r="AO159" s="62">
        <f t="shared" si="127"/>
        <v>-37</v>
      </c>
      <c r="AP159" s="62">
        <f t="shared" si="128"/>
        <v>37</v>
      </c>
      <c r="AQ159" s="65" t="str">
        <f t="shared" si="102"/>
        <v/>
      </c>
      <c r="AR159" s="66">
        <f t="shared" si="129"/>
        <v>35</v>
      </c>
      <c r="AS159" s="67">
        <f t="shared" si="103"/>
        <v>1.8979591836734722</v>
      </c>
      <c r="AT159" s="67">
        <f t="shared" si="130"/>
        <v>94.897959183673606</v>
      </c>
      <c r="AU159" s="67">
        <f t="shared" si="131"/>
        <v>189.79591836734721</v>
      </c>
      <c r="AV159" s="67">
        <f t="shared" si="132"/>
        <v>-94.897959183673606</v>
      </c>
      <c r="AW159" s="76">
        <f t="shared" si="133"/>
        <v>0.1</v>
      </c>
      <c r="AX159" s="67">
        <f t="shared" si="134"/>
        <v>474.48979591836803</v>
      </c>
      <c r="AY159" s="67">
        <f t="shared" si="135"/>
        <v>-189.79591836734721</v>
      </c>
      <c r="AZ159" s="69">
        <f t="shared" si="136"/>
        <v>284.69387755102082</v>
      </c>
      <c r="BA159" s="70">
        <f t="shared" si="104"/>
        <v>-109.59183673469295</v>
      </c>
      <c r="BB159" s="51">
        <f t="shared" si="137"/>
        <v>664.28571428571524</v>
      </c>
      <c r="BC159" s="55">
        <f t="shared" si="105"/>
        <v>6.9155264723379031E-2</v>
      </c>
      <c r="BD159" s="55">
        <f t="shared" si="106"/>
        <v>0.72204968944099579</v>
      </c>
      <c r="BF159" s="52">
        <f>IF(((AT159-U159)/U159)&gt;=BF$4,AE159,"")</f>
        <v>4.8999999999999844</v>
      </c>
      <c r="BG159" s="52" t="str">
        <f t="shared" si="107"/>
        <v/>
      </c>
      <c r="BH159" s="52">
        <f>IF(BC159&lt;=BH$4,AE159,"")</f>
        <v>4.8999999999999844</v>
      </c>
      <c r="BI159" s="52">
        <f>IF(BD159&gt;=BI$4,AE159,"")</f>
        <v>4.8999999999999844</v>
      </c>
    </row>
    <row r="160" spans="20:61">
      <c r="T160" s="78">
        <f t="shared" si="108"/>
        <v>7</v>
      </c>
      <c r="U160" s="79">
        <f t="shared" si="109"/>
        <v>50</v>
      </c>
      <c r="V160" s="79">
        <f t="shared" si="110"/>
        <v>2</v>
      </c>
      <c r="W160" s="80">
        <f>ROUND((1/V160)*T160,0)+1</f>
        <v>5</v>
      </c>
      <c r="X160" s="78">
        <f t="shared" si="111"/>
        <v>2</v>
      </c>
      <c r="Y160" s="80">
        <f t="shared" si="112"/>
        <v>7</v>
      </c>
      <c r="Z160" s="81">
        <f t="shared" si="113"/>
        <v>0.7142857142857143</v>
      </c>
      <c r="AA160" s="81">
        <f t="shared" si="114"/>
        <v>0.5</v>
      </c>
      <c r="AB160" s="79">
        <f t="shared" si="115"/>
        <v>10000</v>
      </c>
      <c r="AC160" s="79">
        <f t="shared" si="116"/>
        <v>9605.7142857142862</v>
      </c>
      <c r="AD160" s="79">
        <f t="shared" si="101"/>
        <v>394.28571428571377</v>
      </c>
      <c r="AE160" s="84">
        <f t="shared" si="117"/>
        <v>4.7999999999999847</v>
      </c>
      <c r="AF160" s="79">
        <f t="shared" si="118"/>
        <v>0.70000000000000007</v>
      </c>
      <c r="AG160" s="79">
        <f t="shared" si="119"/>
        <v>1.4000000000000001</v>
      </c>
      <c r="AH160" s="82">
        <f t="shared" si="120"/>
        <v>200</v>
      </c>
      <c r="AI160" s="62">
        <f t="shared" si="121"/>
        <v>50</v>
      </c>
      <c r="AJ160" s="62">
        <f t="shared" si="122"/>
        <v>70</v>
      </c>
      <c r="AK160" s="62">
        <f t="shared" si="123"/>
        <v>10070</v>
      </c>
      <c r="AL160" s="62">
        <f t="shared" si="124"/>
        <v>185</v>
      </c>
      <c r="AM160" s="62">
        <f t="shared" si="125"/>
        <v>3.7</v>
      </c>
      <c r="AN160" s="62">
        <f t="shared" si="126"/>
        <v>-37</v>
      </c>
      <c r="AO160" s="62">
        <f t="shared" si="127"/>
        <v>-37</v>
      </c>
      <c r="AP160" s="62">
        <f t="shared" si="128"/>
        <v>37</v>
      </c>
      <c r="AQ160" s="65" t="str">
        <f t="shared" si="102"/>
        <v/>
      </c>
      <c r="AR160" s="66">
        <f t="shared" si="129"/>
        <v>35</v>
      </c>
      <c r="AS160" s="67">
        <f t="shared" si="103"/>
        <v>1.9166666666666696</v>
      </c>
      <c r="AT160" s="67">
        <f t="shared" si="130"/>
        <v>95.833333333333485</v>
      </c>
      <c r="AU160" s="67">
        <f t="shared" si="131"/>
        <v>191.66666666666697</v>
      </c>
      <c r="AV160" s="67">
        <f t="shared" si="132"/>
        <v>-95.833333333333485</v>
      </c>
      <c r="AW160" s="76">
        <f t="shared" si="133"/>
        <v>0.1</v>
      </c>
      <c r="AX160" s="67">
        <f t="shared" si="134"/>
        <v>479.16666666666742</v>
      </c>
      <c r="AY160" s="67">
        <f t="shared" si="135"/>
        <v>-191.66666666666697</v>
      </c>
      <c r="AZ160" s="69">
        <f t="shared" si="136"/>
        <v>287.50000000000045</v>
      </c>
      <c r="BA160" s="70">
        <f t="shared" si="104"/>
        <v>-106.78571428571331</v>
      </c>
      <c r="BB160" s="51">
        <f t="shared" si="137"/>
        <v>670.83333333333439</v>
      </c>
      <c r="BC160" s="55">
        <f t="shared" si="105"/>
        <v>6.9836902637319162E-2</v>
      </c>
      <c r="BD160" s="55">
        <f t="shared" si="106"/>
        <v>0.72916666666666874</v>
      </c>
      <c r="BF160" s="52">
        <f>IF(((AT160-U160)/U160)&gt;=BF$4,AE160,"")</f>
        <v>4.7999999999999847</v>
      </c>
      <c r="BG160" s="52" t="str">
        <f t="shared" si="107"/>
        <v/>
      </c>
      <c r="BH160" s="52">
        <f>IF(BC160&lt;=BH$4,AE160,"")</f>
        <v>4.7999999999999847</v>
      </c>
      <c r="BI160" s="52">
        <f>IF(BD160&gt;=BI$4,AE160,"")</f>
        <v>4.7999999999999847</v>
      </c>
    </row>
    <row r="161" spans="20:61">
      <c r="T161" s="78">
        <f t="shared" si="108"/>
        <v>7</v>
      </c>
      <c r="U161" s="79">
        <f t="shared" si="109"/>
        <v>50</v>
      </c>
      <c r="V161" s="79">
        <f t="shared" si="110"/>
        <v>2</v>
      </c>
      <c r="W161" s="80">
        <f>ROUND((1/V161)*T161,0)+1</f>
        <v>5</v>
      </c>
      <c r="X161" s="78">
        <f t="shared" si="111"/>
        <v>2</v>
      </c>
      <c r="Y161" s="80">
        <f t="shared" si="112"/>
        <v>7</v>
      </c>
      <c r="Z161" s="81">
        <f t="shared" si="113"/>
        <v>0.7142857142857143</v>
      </c>
      <c r="AA161" s="81">
        <f t="shared" si="114"/>
        <v>0.5</v>
      </c>
      <c r="AB161" s="79">
        <f t="shared" si="115"/>
        <v>10000</v>
      </c>
      <c r="AC161" s="79">
        <f t="shared" si="116"/>
        <v>9605.7142857142862</v>
      </c>
      <c r="AD161" s="79">
        <f t="shared" si="101"/>
        <v>394.28571428571377</v>
      </c>
      <c r="AE161" s="84">
        <f t="shared" si="117"/>
        <v>4.6999999999999851</v>
      </c>
      <c r="AF161" s="79">
        <f t="shared" si="118"/>
        <v>0.70000000000000007</v>
      </c>
      <c r="AG161" s="79">
        <f t="shared" si="119"/>
        <v>1.4000000000000001</v>
      </c>
      <c r="AH161" s="82">
        <f t="shared" si="120"/>
        <v>200</v>
      </c>
      <c r="AI161" s="62">
        <f t="shared" si="121"/>
        <v>50</v>
      </c>
      <c r="AJ161" s="62">
        <f t="shared" si="122"/>
        <v>70</v>
      </c>
      <c r="AK161" s="62">
        <f t="shared" si="123"/>
        <v>10070</v>
      </c>
      <c r="AL161" s="62">
        <f t="shared" si="124"/>
        <v>185</v>
      </c>
      <c r="AM161" s="62">
        <f t="shared" si="125"/>
        <v>3.7</v>
      </c>
      <c r="AN161" s="62">
        <f t="shared" si="126"/>
        <v>-37</v>
      </c>
      <c r="AO161" s="62">
        <f t="shared" si="127"/>
        <v>-37</v>
      </c>
      <c r="AP161" s="62">
        <f t="shared" si="128"/>
        <v>37</v>
      </c>
      <c r="AQ161" s="65" t="str">
        <f t="shared" si="102"/>
        <v/>
      </c>
      <c r="AR161" s="66">
        <f t="shared" si="129"/>
        <v>35</v>
      </c>
      <c r="AS161" s="67">
        <f t="shared" si="103"/>
        <v>1.9361702127659606</v>
      </c>
      <c r="AT161" s="67">
        <f t="shared" si="130"/>
        <v>96.808510638298031</v>
      </c>
      <c r="AU161" s="67">
        <f t="shared" si="131"/>
        <v>193.61702127659606</v>
      </c>
      <c r="AV161" s="67">
        <f t="shared" si="132"/>
        <v>-96.808510638298031</v>
      </c>
      <c r="AW161" s="76">
        <f t="shared" si="133"/>
        <v>0.1</v>
      </c>
      <c r="AX161" s="67">
        <f t="shared" si="134"/>
        <v>484.04255319149013</v>
      </c>
      <c r="AY161" s="67">
        <f t="shared" si="135"/>
        <v>-193.61702127659606</v>
      </c>
      <c r="AZ161" s="69">
        <f t="shared" si="136"/>
        <v>290.42553191489407</v>
      </c>
      <c r="BA161" s="70">
        <f t="shared" si="104"/>
        <v>-103.8601823708197</v>
      </c>
      <c r="BB161" s="51">
        <f t="shared" si="137"/>
        <v>677.65957446808625</v>
      </c>
      <c r="BC161" s="55">
        <f t="shared" si="105"/>
        <v>7.0547546419937587E-2</v>
      </c>
      <c r="BD161" s="55">
        <f t="shared" si="106"/>
        <v>0.73658649398705112</v>
      </c>
      <c r="BF161" s="52">
        <f>IF(((AT161-U161)/U161)&gt;=BF$4,AE161,"")</f>
        <v>4.6999999999999851</v>
      </c>
      <c r="BG161" s="52" t="str">
        <f t="shared" si="107"/>
        <v/>
      </c>
      <c r="BH161" s="52">
        <f>IF(BC161&lt;=BH$4,AE161,"")</f>
        <v>4.6999999999999851</v>
      </c>
      <c r="BI161" s="52">
        <f>IF(BD161&gt;=BI$4,AE161,"")</f>
        <v>4.6999999999999851</v>
      </c>
    </row>
    <row r="162" spans="20:61">
      <c r="T162" s="78">
        <f t="shared" si="108"/>
        <v>7</v>
      </c>
      <c r="U162" s="79">
        <f t="shared" si="109"/>
        <v>50</v>
      </c>
      <c r="V162" s="79">
        <f t="shared" si="110"/>
        <v>2</v>
      </c>
      <c r="W162" s="80">
        <f>ROUND((1/V162)*T162,0)+1</f>
        <v>5</v>
      </c>
      <c r="X162" s="78">
        <f t="shared" si="111"/>
        <v>2</v>
      </c>
      <c r="Y162" s="80">
        <f t="shared" si="112"/>
        <v>7</v>
      </c>
      <c r="Z162" s="81">
        <f t="shared" si="113"/>
        <v>0.7142857142857143</v>
      </c>
      <c r="AA162" s="81">
        <f t="shared" si="114"/>
        <v>0.5</v>
      </c>
      <c r="AB162" s="79">
        <f t="shared" si="115"/>
        <v>10000</v>
      </c>
      <c r="AC162" s="79">
        <f t="shared" si="116"/>
        <v>9605.7142857142862</v>
      </c>
      <c r="AD162" s="79">
        <f t="shared" si="101"/>
        <v>394.28571428571377</v>
      </c>
      <c r="AE162" s="84">
        <f t="shared" si="117"/>
        <v>4.5999999999999854</v>
      </c>
      <c r="AF162" s="79">
        <f t="shared" si="118"/>
        <v>0.70000000000000007</v>
      </c>
      <c r="AG162" s="79">
        <f t="shared" si="119"/>
        <v>1.4000000000000001</v>
      </c>
      <c r="AH162" s="82">
        <f t="shared" si="120"/>
        <v>200</v>
      </c>
      <c r="AI162" s="62">
        <f t="shared" si="121"/>
        <v>50</v>
      </c>
      <c r="AJ162" s="62">
        <f t="shared" si="122"/>
        <v>70</v>
      </c>
      <c r="AK162" s="62">
        <f t="shared" si="123"/>
        <v>10070</v>
      </c>
      <c r="AL162" s="62">
        <f t="shared" si="124"/>
        <v>185</v>
      </c>
      <c r="AM162" s="62">
        <f t="shared" si="125"/>
        <v>3.7</v>
      </c>
      <c r="AN162" s="62">
        <f t="shared" si="126"/>
        <v>-37</v>
      </c>
      <c r="AO162" s="62">
        <f t="shared" si="127"/>
        <v>-37</v>
      </c>
      <c r="AP162" s="62">
        <f t="shared" si="128"/>
        <v>37</v>
      </c>
      <c r="AQ162" s="65" t="str">
        <f t="shared" si="102"/>
        <v/>
      </c>
      <c r="AR162" s="66">
        <f t="shared" si="129"/>
        <v>35</v>
      </c>
      <c r="AS162" s="67">
        <f t="shared" si="103"/>
        <v>1.9565217391304379</v>
      </c>
      <c r="AT162" s="67">
        <f t="shared" si="130"/>
        <v>97.826086956521891</v>
      </c>
      <c r="AU162" s="67">
        <f t="shared" si="131"/>
        <v>195.65217391304378</v>
      </c>
      <c r="AV162" s="67">
        <f t="shared" si="132"/>
        <v>-97.826086956521891</v>
      </c>
      <c r="AW162" s="76">
        <f t="shared" si="133"/>
        <v>0.1</v>
      </c>
      <c r="AX162" s="67">
        <f t="shared" si="134"/>
        <v>489.13043478260943</v>
      </c>
      <c r="AY162" s="67">
        <f t="shared" si="135"/>
        <v>-195.65217391304378</v>
      </c>
      <c r="AZ162" s="69">
        <f t="shared" si="136"/>
        <v>293.47826086956564</v>
      </c>
      <c r="BA162" s="70">
        <f t="shared" si="104"/>
        <v>-100.80745341614812</v>
      </c>
      <c r="BB162" s="51">
        <f t="shared" si="137"/>
        <v>684.78260869565327</v>
      </c>
      <c r="BC162" s="55">
        <f t="shared" si="105"/>
        <v>7.1289087758322017E-2</v>
      </c>
      <c r="BD162" s="55">
        <f t="shared" si="106"/>
        <v>0.74432892249527616</v>
      </c>
      <c r="BF162" s="52">
        <f>IF(((AT162-U162)/U162)&gt;=BF$4,AE162,"")</f>
        <v>4.5999999999999854</v>
      </c>
      <c r="BG162" s="52" t="str">
        <f t="shared" si="107"/>
        <v/>
      </c>
      <c r="BH162" s="52">
        <f>IF(BC162&lt;=BH$4,AE162,"")</f>
        <v>4.5999999999999854</v>
      </c>
      <c r="BI162" s="52">
        <f>IF(BD162&gt;=BI$4,AE162,"")</f>
        <v>4.5999999999999854</v>
      </c>
    </row>
    <row r="163" spans="20:61">
      <c r="T163" s="78">
        <f t="shared" si="108"/>
        <v>7</v>
      </c>
      <c r="U163" s="79">
        <f t="shared" si="109"/>
        <v>50</v>
      </c>
      <c r="V163" s="79">
        <f t="shared" si="110"/>
        <v>2</v>
      </c>
      <c r="W163" s="80">
        <f>ROUND((1/V163)*T163,0)+1</f>
        <v>5</v>
      </c>
      <c r="X163" s="78">
        <f t="shared" si="111"/>
        <v>2</v>
      </c>
      <c r="Y163" s="80">
        <f t="shared" si="112"/>
        <v>7</v>
      </c>
      <c r="Z163" s="81">
        <f t="shared" si="113"/>
        <v>0.7142857142857143</v>
      </c>
      <c r="AA163" s="81">
        <f t="shared" si="114"/>
        <v>0.5</v>
      </c>
      <c r="AB163" s="79">
        <f t="shared" si="115"/>
        <v>10000</v>
      </c>
      <c r="AC163" s="79">
        <f t="shared" si="116"/>
        <v>9605.7142857142862</v>
      </c>
      <c r="AD163" s="79">
        <f t="shared" si="101"/>
        <v>394.28571428571377</v>
      </c>
      <c r="AE163" s="84">
        <f t="shared" si="117"/>
        <v>4.4999999999999858</v>
      </c>
      <c r="AF163" s="79">
        <f t="shared" si="118"/>
        <v>0.70000000000000007</v>
      </c>
      <c r="AG163" s="79">
        <f t="shared" si="119"/>
        <v>1.4000000000000001</v>
      </c>
      <c r="AH163" s="82">
        <f t="shared" si="120"/>
        <v>200</v>
      </c>
      <c r="AI163" s="62">
        <f t="shared" si="121"/>
        <v>50</v>
      </c>
      <c r="AJ163" s="62">
        <f t="shared" si="122"/>
        <v>70</v>
      </c>
      <c r="AK163" s="62">
        <f t="shared" si="123"/>
        <v>10070</v>
      </c>
      <c r="AL163" s="62">
        <f t="shared" si="124"/>
        <v>185</v>
      </c>
      <c r="AM163" s="62">
        <f t="shared" si="125"/>
        <v>3.7</v>
      </c>
      <c r="AN163" s="62">
        <f t="shared" si="126"/>
        <v>-37</v>
      </c>
      <c r="AO163" s="62">
        <f t="shared" si="127"/>
        <v>-37</v>
      </c>
      <c r="AP163" s="62">
        <f t="shared" si="128"/>
        <v>37</v>
      </c>
      <c r="AQ163" s="65" t="str">
        <f t="shared" si="102"/>
        <v/>
      </c>
      <c r="AR163" s="66">
        <f t="shared" si="129"/>
        <v>35</v>
      </c>
      <c r="AS163" s="67">
        <f t="shared" si="103"/>
        <v>1.977777777777781</v>
      </c>
      <c r="AT163" s="67">
        <f t="shared" si="130"/>
        <v>98.888888888889042</v>
      </c>
      <c r="AU163" s="67">
        <f t="shared" si="131"/>
        <v>197.77777777777808</v>
      </c>
      <c r="AV163" s="67">
        <f t="shared" si="132"/>
        <v>-98.888888888889042</v>
      </c>
      <c r="AW163" s="76">
        <f t="shared" si="133"/>
        <v>0.1</v>
      </c>
      <c r="AX163" s="67">
        <f t="shared" si="134"/>
        <v>494.4444444444452</v>
      </c>
      <c r="AY163" s="67">
        <f t="shared" si="135"/>
        <v>-197.77777777777808</v>
      </c>
      <c r="AZ163" s="69">
        <f t="shared" si="136"/>
        <v>296.66666666666708</v>
      </c>
      <c r="BA163" s="70">
        <f t="shared" si="104"/>
        <v>-97.619047619046682</v>
      </c>
      <c r="BB163" s="51">
        <f t="shared" si="137"/>
        <v>692.22222222222331</v>
      </c>
      <c r="BC163" s="55">
        <f t="shared" si="105"/>
        <v>7.2063586489523546E-2</v>
      </c>
      <c r="BD163" s="55">
        <f t="shared" si="106"/>
        <v>0.75241545893720008</v>
      </c>
      <c r="BF163" s="52">
        <f>IF(((AT163-U163)/U163)&gt;=BF$4,AE163,"")</f>
        <v>4.4999999999999858</v>
      </c>
      <c r="BG163" s="52" t="str">
        <f t="shared" si="107"/>
        <v/>
      </c>
      <c r="BH163" s="52">
        <f>IF(BC163&lt;=BH$4,AE163,"")</f>
        <v>4.4999999999999858</v>
      </c>
      <c r="BI163" s="52">
        <f>IF(BD163&gt;=BI$4,AE163,"")</f>
        <v>4.4999999999999858</v>
      </c>
    </row>
    <row r="164" spans="20:61">
      <c r="T164" s="78">
        <f t="shared" si="108"/>
        <v>7</v>
      </c>
      <c r="U164" s="79">
        <f t="shared" si="109"/>
        <v>50</v>
      </c>
      <c r="V164" s="79">
        <f t="shared" si="110"/>
        <v>2</v>
      </c>
      <c r="W164" s="80">
        <f>ROUND((1/V164)*T164,0)+1</f>
        <v>5</v>
      </c>
      <c r="X164" s="78">
        <f t="shared" si="111"/>
        <v>2</v>
      </c>
      <c r="Y164" s="80">
        <f t="shared" si="112"/>
        <v>7</v>
      </c>
      <c r="Z164" s="81">
        <f t="shared" si="113"/>
        <v>0.7142857142857143</v>
      </c>
      <c r="AA164" s="81">
        <f t="shared" si="114"/>
        <v>0.5</v>
      </c>
      <c r="AB164" s="79">
        <f t="shared" si="115"/>
        <v>10000</v>
      </c>
      <c r="AC164" s="79">
        <f t="shared" si="116"/>
        <v>9605.7142857142862</v>
      </c>
      <c r="AD164" s="79">
        <f t="shared" si="101"/>
        <v>394.28571428571377</v>
      </c>
      <c r="AE164" s="84">
        <f t="shared" si="117"/>
        <v>4.3999999999999861</v>
      </c>
      <c r="AF164" s="79">
        <f t="shared" si="118"/>
        <v>0.70000000000000007</v>
      </c>
      <c r="AG164" s="79">
        <f t="shared" si="119"/>
        <v>1.4000000000000001</v>
      </c>
      <c r="AH164" s="82">
        <f t="shared" si="120"/>
        <v>200</v>
      </c>
      <c r="AI164" s="62">
        <f t="shared" si="121"/>
        <v>50</v>
      </c>
      <c r="AJ164" s="62">
        <f t="shared" si="122"/>
        <v>70</v>
      </c>
      <c r="AK164" s="62">
        <f t="shared" si="123"/>
        <v>10070</v>
      </c>
      <c r="AL164" s="62">
        <f t="shared" si="124"/>
        <v>185</v>
      </c>
      <c r="AM164" s="62">
        <f t="shared" si="125"/>
        <v>3.7</v>
      </c>
      <c r="AN164" s="62">
        <f t="shared" si="126"/>
        <v>-37</v>
      </c>
      <c r="AO164" s="62">
        <f t="shared" si="127"/>
        <v>-37</v>
      </c>
      <c r="AP164" s="62">
        <f t="shared" si="128"/>
        <v>37</v>
      </c>
      <c r="AQ164" s="65" t="str">
        <f t="shared" si="102"/>
        <v/>
      </c>
      <c r="AR164" s="66">
        <f t="shared" si="129"/>
        <v>35</v>
      </c>
      <c r="AS164" s="67">
        <f t="shared" si="103"/>
        <v>2.0000000000000036</v>
      </c>
      <c r="AT164" s="67">
        <f t="shared" si="130"/>
        <v>100.00000000000017</v>
      </c>
      <c r="AU164" s="67">
        <f t="shared" si="131"/>
        <v>200.00000000000034</v>
      </c>
      <c r="AV164" s="67">
        <f t="shared" si="132"/>
        <v>-100.00000000000017</v>
      </c>
      <c r="AW164" s="76">
        <f t="shared" si="133"/>
        <v>0.1</v>
      </c>
      <c r="AX164" s="67">
        <f t="shared" si="134"/>
        <v>500.00000000000085</v>
      </c>
      <c r="AY164" s="67">
        <f t="shared" si="135"/>
        <v>-200.00000000000034</v>
      </c>
      <c r="AZ164" s="69">
        <f t="shared" si="136"/>
        <v>300.00000000000051</v>
      </c>
      <c r="BA164" s="70">
        <f t="shared" si="104"/>
        <v>-94.285714285713254</v>
      </c>
      <c r="BB164" s="51">
        <f t="shared" si="137"/>
        <v>700.00000000000114</v>
      </c>
      <c r="BC164" s="55">
        <f t="shared" si="105"/>
        <v>7.2873289708506955E-2</v>
      </c>
      <c r="BD164" s="55">
        <f t="shared" si="106"/>
        <v>0.76086956521739357</v>
      </c>
      <c r="BF164" s="52">
        <f>IF(((AT164-U164)/U164)&gt;=BF$4,AE164,"")</f>
        <v>4.3999999999999861</v>
      </c>
      <c r="BG164" s="52" t="str">
        <f t="shared" si="107"/>
        <v/>
      </c>
      <c r="BH164" s="52">
        <f>IF(BC164&lt;=BH$4,AE164,"")</f>
        <v>4.3999999999999861</v>
      </c>
      <c r="BI164" s="52">
        <f>IF(BD164&gt;=BI$4,AE164,"")</f>
        <v>4.3999999999999861</v>
      </c>
    </row>
    <row r="165" spans="20:61">
      <c r="T165" s="78">
        <f t="shared" si="108"/>
        <v>7</v>
      </c>
      <c r="U165" s="79">
        <f t="shared" si="109"/>
        <v>50</v>
      </c>
      <c r="V165" s="79">
        <f t="shared" si="110"/>
        <v>2</v>
      </c>
      <c r="W165" s="80">
        <f>ROUND((1/V165)*T165,0)+1</f>
        <v>5</v>
      </c>
      <c r="X165" s="78">
        <f t="shared" si="111"/>
        <v>2</v>
      </c>
      <c r="Y165" s="80">
        <f t="shared" si="112"/>
        <v>7</v>
      </c>
      <c r="Z165" s="81">
        <f t="shared" si="113"/>
        <v>0.7142857142857143</v>
      </c>
      <c r="AA165" s="81">
        <f t="shared" si="114"/>
        <v>0.5</v>
      </c>
      <c r="AB165" s="79">
        <f t="shared" si="115"/>
        <v>10000</v>
      </c>
      <c r="AC165" s="79">
        <f t="shared" si="116"/>
        <v>9605.7142857142862</v>
      </c>
      <c r="AD165" s="79">
        <f t="shared" si="101"/>
        <v>394.28571428571377</v>
      </c>
      <c r="AE165" s="84">
        <f t="shared" si="117"/>
        <v>4.2999999999999865</v>
      </c>
      <c r="AF165" s="79">
        <f t="shared" si="118"/>
        <v>0.70000000000000007</v>
      </c>
      <c r="AG165" s="79">
        <f t="shared" si="119"/>
        <v>1.4000000000000001</v>
      </c>
      <c r="AH165" s="82">
        <f t="shared" si="120"/>
        <v>200</v>
      </c>
      <c r="AI165" s="62">
        <f t="shared" si="121"/>
        <v>50</v>
      </c>
      <c r="AJ165" s="62">
        <f t="shared" si="122"/>
        <v>70</v>
      </c>
      <c r="AK165" s="62">
        <f t="shared" si="123"/>
        <v>10070</v>
      </c>
      <c r="AL165" s="62">
        <f t="shared" si="124"/>
        <v>185</v>
      </c>
      <c r="AM165" s="62">
        <f t="shared" si="125"/>
        <v>3.7</v>
      </c>
      <c r="AN165" s="62">
        <f t="shared" si="126"/>
        <v>-37</v>
      </c>
      <c r="AO165" s="62">
        <f t="shared" si="127"/>
        <v>-37</v>
      </c>
      <c r="AP165" s="62">
        <f t="shared" si="128"/>
        <v>37</v>
      </c>
      <c r="AQ165" s="65" t="str">
        <f t="shared" si="102"/>
        <v/>
      </c>
      <c r="AR165" s="66">
        <f t="shared" si="129"/>
        <v>35</v>
      </c>
      <c r="AS165" s="67">
        <f t="shared" si="103"/>
        <v>2.023255813953492</v>
      </c>
      <c r="AT165" s="67">
        <f t="shared" si="130"/>
        <v>101.16279069767459</v>
      </c>
      <c r="AU165" s="67">
        <f t="shared" si="131"/>
        <v>202.32558139534919</v>
      </c>
      <c r="AV165" s="67">
        <f t="shared" si="132"/>
        <v>-101.16279069767459</v>
      </c>
      <c r="AW165" s="76">
        <f t="shared" si="133"/>
        <v>0.1</v>
      </c>
      <c r="AX165" s="67">
        <f t="shared" si="134"/>
        <v>505.81395348837299</v>
      </c>
      <c r="AY165" s="67">
        <f t="shared" si="135"/>
        <v>-202.32558139534919</v>
      </c>
      <c r="AZ165" s="69">
        <f t="shared" si="136"/>
        <v>303.48837209302383</v>
      </c>
      <c r="BA165" s="70">
        <f t="shared" si="104"/>
        <v>-90.797342192689939</v>
      </c>
      <c r="BB165" s="51">
        <f t="shared" si="137"/>
        <v>708.13953488372215</v>
      </c>
      <c r="BC165" s="55">
        <f t="shared" si="105"/>
        <v>7.3720653542326806E-2</v>
      </c>
      <c r="BD165" s="55">
        <f t="shared" si="106"/>
        <v>0.76971688574317743</v>
      </c>
      <c r="BF165" s="52">
        <f>IF(((AT165-U165)/U165)&gt;=BF$4,AE165,"")</f>
        <v>4.2999999999999865</v>
      </c>
      <c r="BG165" s="52" t="str">
        <f t="shared" si="107"/>
        <v/>
      </c>
      <c r="BH165" s="52">
        <f>IF(BC165&lt;=BH$4,AE165,"")</f>
        <v>4.2999999999999865</v>
      </c>
      <c r="BI165" s="52">
        <f>IF(BD165&gt;=BI$4,AE165,"")</f>
        <v>4.2999999999999865</v>
      </c>
    </row>
    <row r="166" spans="20:61">
      <c r="T166" s="78">
        <f t="shared" si="108"/>
        <v>7</v>
      </c>
      <c r="U166" s="79">
        <f t="shared" si="109"/>
        <v>50</v>
      </c>
      <c r="V166" s="79">
        <f t="shared" si="110"/>
        <v>2</v>
      </c>
      <c r="W166" s="80">
        <f>ROUND((1/V166)*T166,0)+1</f>
        <v>5</v>
      </c>
      <c r="X166" s="78">
        <f t="shared" si="111"/>
        <v>2</v>
      </c>
      <c r="Y166" s="80">
        <f t="shared" si="112"/>
        <v>7</v>
      </c>
      <c r="Z166" s="81">
        <f t="shared" si="113"/>
        <v>0.7142857142857143</v>
      </c>
      <c r="AA166" s="81">
        <f t="shared" si="114"/>
        <v>0.5</v>
      </c>
      <c r="AB166" s="79">
        <f t="shared" si="115"/>
        <v>10000</v>
      </c>
      <c r="AC166" s="79">
        <f t="shared" si="116"/>
        <v>9605.7142857142862</v>
      </c>
      <c r="AD166" s="79">
        <f t="shared" si="101"/>
        <v>394.28571428571377</v>
      </c>
      <c r="AE166" s="84">
        <f t="shared" si="117"/>
        <v>4.1999999999999869</v>
      </c>
      <c r="AF166" s="79">
        <f t="shared" si="118"/>
        <v>0.70000000000000007</v>
      </c>
      <c r="AG166" s="79">
        <f t="shared" si="119"/>
        <v>1.4000000000000001</v>
      </c>
      <c r="AH166" s="82">
        <f t="shared" si="120"/>
        <v>200</v>
      </c>
      <c r="AI166" s="62">
        <f t="shared" si="121"/>
        <v>50</v>
      </c>
      <c r="AJ166" s="62">
        <f t="shared" si="122"/>
        <v>70</v>
      </c>
      <c r="AK166" s="62">
        <f t="shared" si="123"/>
        <v>10070</v>
      </c>
      <c r="AL166" s="62">
        <f t="shared" si="124"/>
        <v>185</v>
      </c>
      <c r="AM166" s="62">
        <f t="shared" si="125"/>
        <v>3.7</v>
      </c>
      <c r="AN166" s="62">
        <f t="shared" si="126"/>
        <v>-37</v>
      </c>
      <c r="AO166" s="62">
        <f t="shared" si="127"/>
        <v>-37</v>
      </c>
      <c r="AP166" s="62">
        <f t="shared" si="128"/>
        <v>37</v>
      </c>
      <c r="AQ166" s="65" t="str">
        <f t="shared" si="102"/>
        <v/>
      </c>
      <c r="AR166" s="66">
        <f t="shared" si="129"/>
        <v>35</v>
      </c>
      <c r="AS166" s="67">
        <f t="shared" si="103"/>
        <v>2.047619047619051</v>
      </c>
      <c r="AT166" s="67">
        <f t="shared" si="130"/>
        <v>102.38095238095255</v>
      </c>
      <c r="AU166" s="67">
        <f t="shared" si="131"/>
        <v>204.7619047619051</v>
      </c>
      <c r="AV166" s="67">
        <f t="shared" si="132"/>
        <v>-102.38095238095255</v>
      </c>
      <c r="AW166" s="76">
        <f t="shared" si="133"/>
        <v>0.1</v>
      </c>
      <c r="AX166" s="67">
        <f t="shared" si="134"/>
        <v>511.90476190476272</v>
      </c>
      <c r="AY166" s="67">
        <f t="shared" si="135"/>
        <v>-204.7619047619051</v>
      </c>
      <c r="AZ166" s="69">
        <f t="shared" si="136"/>
        <v>307.14285714285762</v>
      </c>
      <c r="BA166" s="70">
        <f t="shared" si="104"/>
        <v>-87.142857142856144</v>
      </c>
      <c r="BB166" s="51">
        <f t="shared" si="137"/>
        <v>716.66666666666788</v>
      </c>
      <c r="BC166" s="55">
        <f t="shared" si="105"/>
        <v>7.460836803489998E-2</v>
      </c>
      <c r="BD166" s="55">
        <f t="shared" si="106"/>
        <v>0.77898550724637905</v>
      </c>
      <c r="BF166" s="52">
        <f>IF(((AT166-U166)/U166)&gt;=BF$4,AE166,"")</f>
        <v>4.1999999999999869</v>
      </c>
      <c r="BG166" s="52" t="str">
        <f t="shared" si="107"/>
        <v/>
      </c>
      <c r="BH166" s="52">
        <f>IF(BC166&lt;=BH$4,AE166,"")</f>
        <v>4.1999999999999869</v>
      </c>
      <c r="BI166" s="52">
        <f>IF(BD166&gt;=BI$4,AE166,"")</f>
        <v>4.1999999999999869</v>
      </c>
    </row>
    <row r="167" spans="20:61">
      <c r="T167" s="78">
        <f t="shared" si="108"/>
        <v>7</v>
      </c>
      <c r="U167" s="79">
        <f t="shared" si="109"/>
        <v>50</v>
      </c>
      <c r="V167" s="79">
        <f t="shared" si="110"/>
        <v>2</v>
      </c>
      <c r="W167" s="80">
        <f>ROUND((1/V167)*T167,0)+1</f>
        <v>5</v>
      </c>
      <c r="X167" s="78">
        <f t="shared" si="111"/>
        <v>2</v>
      </c>
      <c r="Y167" s="80">
        <f t="shared" si="112"/>
        <v>7</v>
      </c>
      <c r="Z167" s="81">
        <f t="shared" si="113"/>
        <v>0.7142857142857143</v>
      </c>
      <c r="AA167" s="81">
        <f t="shared" si="114"/>
        <v>0.5</v>
      </c>
      <c r="AB167" s="79">
        <f t="shared" si="115"/>
        <v>10000</v>
      </c>
      <c r="AC167" s="79">
        <f t="shared" si="116"/>
        <v>9605.7142857142862</v>
      </c>
      <c r="AD167" s="79">
        <f t="shared" si="101"/>
        <v>394.28571428571377</v>
      </c>
      <c r="AE167" s="84">
        <f t="shared" si="117"/>
        <v>4.0999999999999872</v>
      </c>
      <c r="AF167" s="79">
        <f t="shared" si="118"/>
        <v>0.70000000000000007</v>
      </c>
      <c r="AG167" s="79">
        <f t="shared" si="119"/>
        <v>1.4000000000000001</v>
      </c>
      <c r="AH167" s="82">
        <f t="shared" si="120"/>
        <v>200</v>
      </c>
      <c r="AI167" s="62">
        <f t="shared" si="121"/>
        <v>50</v>
      </c>
      <c r="AJ167" s="62">
        <f t="shared" si="122"/>
        <v>70</v>
      </c>
      <c r="AK167" s="62">
        <f t="shared" si="123"/>
        <v>10070</v>
      </c>
      <c r="AL167" s="62">
        <f t="shared" si="124"/>
        <v>185</v>
      </c>
      <c r="AM167" s="62">
        <f t="shared" si="125"/>
        <v>3.7</v>
      </c>
      <c r="AN167" s="62">
        <f t="shared" si="126"/>
        <v>-37</v>
      </c>
      <c r="AO167" s="62">
        <f t="shared" si="127"/>
        <v>-37</v>
      </c>
      <c r="AP167" s="62">
        <f t="shared" si="128"/>
        <v>37</v>
      </c>
      <c r="AQ167" s="65" t="str">
        <f t="shared" si="102"/>
        <v/>
      </c>
      <c r="AR167" s="66">
        <f t="shared" si="129"/>
        <v>35</v>
      </c>
      <c r="AS167" s="67">
        <f t="shared" si="103"/>
        <v>2.0731707317073207</v>
      </c>
      <c r="AT167" s="67">
        <f t="shared" si="130"/>
        <v>103.65853658536604</v>
      </c>
      <c r="AU167" s="67">
        <f t="shared" si="131"/>
        <v>207.31707317073207</v>
      </c>
      <c r="AV167" s="67">
        <f t="shared" si="132"/>
        <v>-103.65853658536604</v>
      </c>
      <c r="AW167" s="76">
        <f t="shared" si="133"/>
        <v>0.1</v>
      </c>
      <c r="AX167" s="67">
        <f t="shared" si="134"/>
        <v>518.29268292683014</v>
      </c>
      <c r="AY167" s="67">
        <f t="shared" si="135"/>
        <v>-207.31707317073207</v>
      </c>
      <c r="AZ167" s="69">
        <f t="shared" si="136"/>
        <v>310.97560975609804</v>
      </c>
      <c r="BA167" s="70">
        <f t="shared" si="104"/>
        <v>-83.310104529615728</v>
      </c>
      <c r="BB167" s="51">
        <f t="shared" si="137"/>
        <v>725.60975609756224</v>
      </c>
      <c r="BC167" s="55">
        <f t="shared" si="105"/>
        <v>7.5539385673452336E-2</v>
      </c>
      <c r="BD167" s="55">
        <f t="shared" si="106"/>
        <v>0.78870625662778593</v>
      </c>
      <c r="BF167" s="52">
        <f>IF(((AT167-U167)/U167)&gt;=BF$4,AE167,"")</f>
        <v>4.0999999999999872</v>
      </c>
      <c r="BG167" s="52" t="str">
        <f t="shared" si="107"/>
        <v/>
      </c>
      <c r="BH167" s="52">
        <f>IF(BC167&lt;=BH$4,AE167,"")</f>
        <v>4.0999999999999872</v>
      </c>
      <c r="BI167" s="52">
        <f>IF(BD167&gt;=BI$4,AE167,"")</f>
        <v>4.0999999999999872</v>
      </c>
    </row>
    <row r="168" spans="20:61">
      <c r="T168" s="78">
        <f t="shared" si="108"/>
        <v>7</v>
      </c>
      <c r="U168" s="79">
        <f t="shared" si="109"/>
        <v>50</v>
      </c>
      <c r="V168" s="79">
        <f t="shared" si="110"/>
        <v>2</v>
      </c>
      <c r="W168" s="80">
        <f>ROUND((1/V168)*T168,0)+1</f>
        <v>5</v>
      </c>
      <c r="X168" s="78">
        <f t="shared" si="111"/>
        <v>2</v>
      </c>
      <c r="Y168" s="80">
        <f t="shared" si="112"/>
        <v>7</v>
      </c>
      <c r="Z168" s="81">
        <f t="shared" si="113"/>
        <v>0.7142857142857143</v>
      </c>
      <c r="AA168" s="81">
        <f t="shared" si="114"/>
        <v>0.5</v>
      </c>
      <c r="AB168" s="79">
        <f t="shared" si="115"/>
        <v>10000</v>
      </c>
      <c r="AC168" s="79">
        <f t="shared" si="116"/>
        <v>9605.7142857142862</v>
      </c>
      <c r="AD168" s="79">
        <f t="shared" si="101"/>
        <v>394.28571428571377</v>
      </c>
      <c r="AE168" s="84">
        <f t="shared" si="117"/>
        <v>3.9999999999999871</v>
      </c>
      <c r="AF168" s="79">
        <f t="shared" si="118"/>
        <v>0.70000000000000007</v>
      </c>
      <c r="AG168" s="79">
        <f t="shared" si="119"/>
        <v>1.4000000000000001</v>
      </c>
      <c r="AH168" s="82">
        <f t="shared" si="120"/>
        <v>200</v>
      </c>
      <c r="AI168" s="62">
        <f t="shared" si="121"/>
        <v>50</v>
      </c>
      <c r="AJ168" s="62">
        <f t="shared" si="122"/>
        <v>70</v>
      </c>
      <c r="AK168" s="62">
        <f t="shared" si="123"/>
        <v>10070</v>
      </c>
      <c r="AL168" s="62">
        <f t="shared" si="124"/>
        <v>185</v>
      </c>
      <c r="AM168" s="62">
        <f t="shared" si="125"/>
        <v>3.7</v>
      </c>
      <c r="AN168" s="62">
        <f t="shared" si="126"/>
        <v>-37</v>
      </c>
      <c r="AO168" s="62">
        <f t="shared" si="127"/>
        <v>-37</v>
      </c>
      <c r="AP168" s="62">
        <f t="shared" si="128"/>
        <v>37</v>
      </c>
      <c r="AQ168" s="65" t="str">
        <f t="shared" si="102"/>
        <v/>
      </c>
      <c r="AR168" s="66">
        <f t="shared" si="129"/>
        <v>35</v>
      </c>
      <c r="AS168" s="67">
        <f t="shared" si="103"/>
        <v>2.1000000000000036</v>
      </c>
      <c r="AT168" s="67">
        <f t="shared" si="130"/>
        <v>105.00000000000018</v>
      </c>
      <c r="AU168" s="67">
        <f t="shared" si="131"/>
        <v>210.00000000000037</v>
      </c>
      <c r="AV168" s="67">
        <f t="shared" si="132"/>
        <v>-105.00000000000018</v>
      </c>
      <c r="AW168" s="76">
        <f t="shared" si="133"/>
        <v>0.1</v>
      </c>
      <c r="AX168" s="67">
        <f t="shared" si="134"/>
        <v>525.00000000000091</v>
      </c>
      <c r="AY168" s="67">
        <f t="shared" si="135"/>
        <v>-210.00000000000037</v>
      </c>
      <c r="AZ168" s="69">
        <f t="shared" si="136"/>
        <v>315.00000000000057</v>
      </c>
      <c r="BA168" s="70">
        <f t="shared" si="104"/>
        <v>-79.285714285713198</v>
      </c>
      <c r="BB168" s="51">
        <f t="shared" si="137"/>
        <v>735.00000000000125</v>
      </c>
      <c r="BC168" s="55">
        <f t="shared" si="105"/>
        <v>7.6516954193932313E-2</v>
      </c>
      <c r="BD168" s="55">
        <f t="shared" si="106"/>
        <v>0.79891304347826342</v>
      </c>
      <c r="BF168" s="52">
        <f>IF(((AT168-U168)/U168)&gt;=BF$4,AE168,"")</f>
        <v>3.9999999999999871</v>
      </c>
      <c r="BG168" s="52" t="str">
        <f t="shared" si="107"/>
        <v/>
      </c>
      <c r="BH168" s="52">
        <f>IF(BC168&lt;=BH$4,AE168,"")</f>
        <v>3.9999999999999871</v>
      </c>
      <c r="BI168" s="52">
        <f>IF(BD168&gt;=BI$4,AE168,"")</f>
        <v>3.9999999999999871</v>
      </c>
    </row>
    <row r="169" spans="20:61">
      <c r="T169" s="78">
        <f t="shared" si="108"/>
        <v>7</v>
      </c>
      <c r="U169" s="79">
        <f t="shared" si="109"/>
        <v>50</v>
      </c>
      <c r="V169" s="79">
        <f t="shared" si="110"/>
        <v>2</v>
      </c>
      <c r="W169" s="80">
        <f>ROUND((1/V169)*T169,0)+1</f>
        <v>5</v>
      </c>
      <c r="X169" s="78">
        <f t="shared" si="111"/>
        <v>2</v>
      </c>
      <c r="Y169" s="80">
        <f t="shared" si="112"/>
        <v>7</v>
      </c>
      <c r="Z169" s="81">
        <f t="shared" si="113"/>
        <v>0.7142857142857143</v>
      </c>
      <c r="AA169" s="81">
        <f t="shared" si="114"/>
        <v>0.5</v>
      </c>
      <c r="AB169" s="79">
        <f t="shared" si="115"/>
        <v>10000</v>
      </c>
      <c r="AC169" s="79">
        <f t="shared" si="116"/>
        <v>9605.7142857142862</v>
      </c>
      <c r="AD169" s="79">
        <f t="shared" si="101"/>
        <v>394.28571428571377</v>
      </c>
      <c r="AE169" s="84">
        <f t="shared" si="117"/>
        <v>3.899999999999987</v>
      </c>
      <c r="AF169" s="79">
        <f t="shared" si="118"/>
        <v>0.70000000000000007</v>
      </c>
      <c r="AG169" s="79">
        <f t="shared" si="119"/>
        <v>1.4000000000000001</v>
      </c>
      <c r="AH169" s="82">
        <f t="shared" si="120"/>
        <v>200</v>
      </c>
      <c r="AI169" s="62">
        <f t="shared" si="121"/>
        <v>50</v>
      </c>
      <c r="AJ169" s="62">
        <f t="shared" si="122"/>
        <v>70</v>
      </c>
      <c r="AK169" s="62">
        <f t="shared" si="123"/>
        <v>10070</v>
      </c>
      <c r="AL169" s="62">
        <f t="shared" si="124"/>
        <v>185</v>
      </c>
      <c r="AM169" s="62">
        <f t="shared" si="125"/>
        <v>3.7</v>
      </c>
      <c r="AN169" s="62">
        <f t="shared" si="126"/>
        <v>-37</v>
      </c>
      <c r="AO169" s="62">
        <f t="shared" si="127"/>
        <v>-37</v>
      </c>
      <c r="AP169" s="62">
        <f t="shared" si="128"/>
        <v>37</v>
      </c>
      <c r="AQ169" s="65" t="str">
        <f t="shared" si="102"/>
        <v/>
      </c>
      <c r="AR169" s="66">
        <f t="shared" si="129"/>
        <v>35</v>
      </c>
      <c r="AS169" s="67">
        <f t="shared" si="103"/>
        <v>2.1282051282051322</v>
      </c>
      <c r="AT169" s="67">
        <f t="shared" si="130"/>
        <v>106.41025641025661</v>
      </c>
      <c r="AU169" s="67">
        <f t="shared" si="131"/>
        <v>212.82051282051322</v>
      </c>
      <c r="AV169" s="67">
        <f t="shared" si="132"/>
        <v>-106.41025641025661</v>
      </c>
      <c r="AW169" s="76">
        <f t="shared" si="133"/>
        <v>0.1</v>
      </c>
      <c r="AX169" s="67">
        <f t="shared" si="134"/>
        <v>532.05128205128301</v>
      </c>
      <c r="AY169" s="67">
        <f t="shared" si="135"/>
        <v>-212.82051282051322</v>
      </c>
      <c r="AZ169" s="69">
        <f t="shared" si="136"/>
        <v>319.23076923076979</v>
      </c>
      <c r="BA169" s="70">
        <f t="shared" si="104"/>
        <v>-75.054945054943971</v>
      </c>
      <c r="BB169" s="51">
        <f t="shared" si="137"/>
        <v>744.87179487179628</v>
      </c>
      <c r="BC169" s="55">
        <f t="shared" si="105"/>
        <v>7.754465443341127E-2</v>
      </c>
      <c r="BD169" s="55">
        <f t="shared" si="106"/>
        <v>0.80964325529543169</v>
      </c>
      <c r="BF169" s="52">
        <f>IF(((AT169-U169)/U169)&gt;=BF$4,AE169,"")</f>
        <v>3.899999999999987</v>
      </c>
      <c r="BG169" s="52" t="str">
        <f t="shared" si="107"/>
        <v/>
      </c>
      <c r="BH169" s="52">
        <f>IF(BC169&lt;=BH$4,AE169,"")</f>
        <v>3.899999999999987</v>
      </c>
      <c r="BI169" s="52">
        <f>IF(BD169&gt;=BI$4,AE169,"")</f>
        <v>3.899999999999987</v>
      </c>
    </row>
    <row r="170" spans="20:61">
      <c r="T170" s="78">
        <f t="shared" si="108"/>
        <v>7</v>
      </c>
      <c r="U170" s="79">
        <f t="shared" si="109"/>
        <v>50</v>
      </c>
      <c r="V170" s="79">
        <f t="shared" si="110"/>
        <v>2</v>
      </c>
      <c r="W170" s="80">
        <f>ROUND((1/V170)*T170,0)+1</f>
        <v>5</v>
      </c>
      <c r="X170" s="78">
        <f t="shared" si="111"/>
        <v>2</v>
      </c>
      <c r="Y170" s="80">
        <f t="shared" si="112"/>
        <v>7</v>
      </c>
      <c r="Z170" s="81">
        <f t="shared" si="113"/>
        <v>0.7142857142857143</v>
      </c>
      <c r="AA170" s="81">
        <f t="shared" si="114"/>
        <v>0.5</v>
      </c>
      <c r="AB170" s="79">
        <f t="shared" si="115"/>
        <v>10000</v>
      </c>
      <c r="AC170" s="79">
        <f t="shared" si="116"/>
        <v>9605.7142857142862</v>
      </c>
      <c r="AD170" s="79">
        <f t="shared" si="101"/>
        <v>394.28571428571377</v>
      </c>
      <c r="AE170" s="84">
        <f t="shared" si="117"/>
        <v>3.7999999999999869</v>
      </c>
      <c r="AF170" s="79">
        <f t="shared" si="118"/>
        <v>0.70000000000000007</v>
      </c>
      <c r="AG170" s="79">
        <f t="shared" si="119"/>
        <v>1.4000000000000001</v>
      </c>
      <c r="AH170" s="82">
        <f t="shared" si="120"/>
        <v>200</v>
      </c>
      <c r="AI170" s="62">
        <f t="shared" si="121"/>
        <v>50</v>
      </c>
      <c r="AJ170" s="62">
        <f t="shared" si="122"/>
        <v>70</v>
      </c>
      <c r="AK170" s="62">
        <f t="shared" si="123"/>
        <v>10070</v>
      </c>
      <c r="AL170" s="62">
        <f t="shared" si="124"/>
        <v>185</v>
      </c>
      <c r="AM170" s="62">
        <f t="shared" si="125"/>
        <v>3.7</v>
      </c>
      <c r="AN170" s="62">
        <f t="shared" si="126"/>
        <v>-37</v>
      </c>
      <c r="AO170" s="62">
        <f t="shared" si="127"/>
        <v>-37</v>
      </c>
      <c r="AP170" s="62">
        <f t="shared" si="128"/>
        <v>37</v>
      </c>
      <c r="AQ170" s="65" t="str">
        <f t="shared" si="102"/>
        <v/>
      </c>
      <c r="AR170" s="66">
        <f t="shared" si="129"/>
        <v>35</v>
      </c>
      <c r="AS170" s="67">
        <f t="shared" si="103"/>
        <v>2.1578947368421093</v>
      </c>
      <c r="AT170" s="67">
        <f t="shared" si="130"/>
        <v>107.89473684210546</v>
      </c>
      <c r="AU170" s="67">
        <f t="shared" si="131"/>
        <v>215.78947368421092</v>
      </c>
      <c r="AV170" s="67">
        <f t="shared" si="132"/>
        <v>-107.89473684210546</v>
      </c>
      <c r="AW170" s="76">
        <f t="shared" si="133"/>
        <v>0.1</v>
      </c>
      <c r="AX170" s="67">
        <f t="shared" si="134"/>
        <v>539.47368421052727</v>
      </c>
      <c r="AY170" s="67">
        <f t="shared" si="135"/>
        <v>-215.78947368421092</v>
      </c>
      <c r="AZ170" s="69">
        <f t="shared" si="136"/>
        <v>323.68421052631635</v>
      </c>
      <c r="BA170" s="70">
        <f t="shared" si="104"/>
        <v>-70.601503759397417</v>
      </c>
      <c r="BB170" s="51">
        <f t="shared" si="137"/>
        <v>755.26315789473824</v>
      </c>
      <c r="BC170" s="55">
        <f t="shared" si="105"/>
        <v>7.8626444159178577E-2</v>
      </c>
      <c r="BD170" s="55">
        <f t="shared" si="106"/>
        <v>0.82093821510297738</v>
      </c>
      <c r="BF170" s="52">
        <f>IF(((AT170-U170)/U170)&gt;=BF$4,AE170,"")</f>
        <v>3.7999999999999869</v>
      </c>
      <c r="BG170" s="52" t="str">
        <f t="shared" si="107"/>
        <v/>
      </c>
      <c r="BH170" s="52">
        <f>IF(BC170&lt;=BH$4,AE170,"")</f>
        <v>3.7999999999999869</v>
      </c>
      <c r="BI170" s="52">
        <f>IF(BD170&gt;=BI$4,AE170,"")</f>
        <v>3.7999999999999869</v>
      </c>
    </row>
    <row r="171" spans="20:61">
      <c r="T171" s="78">
        <f t="shared" si="108"/>
        <v>7</v>
      </c>
      <c r="U171" s="79">
        <f t="shared" si="109"/>
        <v>50</v>
      </c>
      <c r="V171" s="79">
        <f t="shared" si="110"/>
        <v>2</v>
      </c>
      <c r="W171" s="80">
        <f>ROUND((1/V171)*T171,0)+1</f>
        <v>5</v>
      </c>
      <c r="X171" s="78">
        <f t="shared" si="111"/>
        <v>2</v>
      </c>
      <c r="Y171" s="80">
        <f t="shared" si="112"/>
        <v>7</v>
      </c>
      <c r="Z171" s="81">
        <f t="shared" si="113"/>
        <v>0.7142857142857143</v>
      </c>
      <c r="AA171" s="81">
        <f t="shared" si="114"/>
        <v>0.5</v>
      </c>
      <c r="AB171" s="79">
        <f t="shared" si="115"/>
        <v>10000</v>
      </c>
      <c r="AC171" s="79">
        <f t="shared" si="116"/>
        <v>9605.7142857142862</v>
      </c>
      <c r="AD171" s="79">
        <f t="shared" si="101"/>
        <v>394.28571428571377</v>
      </c>
      <c r="AE171" s="84">
        <f t="shared" si="117"/>
        <v>3.6999999999999869</v>
      </c>
      <c r="AF171" s="79">
        <f t="shared" si="118"/>
        <v>0.70000000000000007</v>
      </c>
      <c r="AG171" s="79">
        <f t="shared" si="119"/>
        <v>1.4000000000000001</v>
      </c>
      <c r="AH171" s="82">
        <f t="shared" si="120"/>
        <v>200</v>
      </c>
      <c r="AI171" s="62">
        <f t="shared" si="121"/>
        <v>50</v>
      </c>
      <c r="AJ171" s="62">
        <f t="shared" si="122"/>
        <v>70</v>
      </c>
      <c r="AK171" s="62">
        <f t="shared" si="123"/>
        <v>10070</v>
      </c>
      <c r="AL171" s="62">
        <f t="shared" si="124"/>
        <v>185</v>
      </c>
      <c r="AM171" s="62">
        <f t="shared" si="125"/>
        <v>3.7</v>
      </c>
      <c r="AN171" s="62">
        <f t="shared" si="126"/>
        <v>-37</v>
      </c>
      <c r="AO171" s="62">
        <f t="shared" si="127"/>
        <v>-37</v>
      </c>
      <c r="AP171" s="62">
        <f t="shared" si="128"/>
        <v>37</v>
      </c>
      <c r="AQ171" s="65" t="str">
        <f t="shared" si="102"/>
        <v/>
      </c>
      <c r="AR171" s="66">
        <f t="shared" si="129"/>
        <v>35</v>
      </c>
      <c r="AS171" s="67">
        <f t="shared" si="103"/>
        <v>2.1891891891891935</v>
      </c>
      <c r="AT171" s="67">
        <f t="shared" si="130"/>
        <v>109.45945945945968</v>
      </c>
      <c r="AU171" s="67">
        <f t="shared" si="131"/>
        <v>218.91891891891936</v>
      </c>
      <c r="AV171" s="67">
        <f t="shared" si="132"/>
        <v>-109.45945945945968</v>
      </c>
      <c r="AW171" s="76">
        <f t="shared" si="133"/>
        <v>0.1</v>
      </c>
      <c r="AX171" s="67">
        <f t="shared" si="134"/>
        <v>547.29729729729843</v>
      </c>
      <c r="AY171" s="67">
        <f t="shared" si="135"/>
        <v>-218.91891891891936</v>
      </c>
      <c r="AZ171" s="69">
        <f t="shared" si="136"/>
        <v>328.37837837837907</v>
      </c>
      <c r="BA171" s="70">
        <f t="shared" si="104"/>
        <v>-65.907335907334698</v>
      </c>
      <c r="BB171" s="51">
        <f t="shared" si="137"/>
        <v>766.21621621621773</v>
      </c>
      <c r="BC171" s="55">
        <f t="shared" si="105"/>
        <v>7.9766709005257647E-2</v>
      </c>
      <c r="BD171" s="55">
        <f t="shared" si="106"/>
        <v>0.83284371327849871</v>
      </c>
      <c r="BF171" s="52">
        <f>IF(((AT171-U171)/U171)&gt;=BF$4,AE171,"")</f>
        <v>3.6999999999999869</v>
      </c>
      <c r="BG171" s="52" t="str">
        <f t="shared" si="107"/>
        <v/>
      </c>
      <c r="BH171" s="52">
        <f>IF(BC171&lt;=BH$4,AE171,"")</f>
        <v>3.6999999999999869</v>
      </c>
      <c r="BI171" s="52">
        <f>IF(BD171&gt;=BI$4,AE171,"")</f>
        <v>3.6999999999999869</v>
      </c>
    </row>
    <row r="172" spans="20:61">
      <c r="T172" s="78">
        <f t="shared" si="108"/>
        <v>7</v>
      </c>
      <c r="U172" s="79">
        <f t="shared" si="109"/>
        <v>50</v>
      </c>
      <c r="V172" s="79">
        <f t="shared" si="110"/>
        <v>2</v>
      </c>
      <c r="W172" s="80">
        <f>ROUND((1/V172)*T172,0)+1</f>
        <v>5</v>
      </c>
      <c r="X172" s="78">
        <f t="shared" si="111"/>
        <v>2</v>
      </c>
      <c r="Y172" s="80">
        <f t="shared" si="112"/>
        <v>7</v>
      </c>
      <c r="Z172" s="81">
        <f t="shared" si="113"/>
        <v>0.7142857142857143</v>
      </c>
      <c r="AA172" s="81">
        <f t="shared" si="114"/>
        <v>0.5</v>
      </c>
      <c r="AB172" s="79">
        <f t="shared" si="115"/>
        <v>10000</v>
      </c>
      <c r="AC172" s="79">
        <f t="shared" si="116"/>
        <v>9605.7142857142862</v>
      </c>
      <c r="AD172" s="79">
        <f t="shared" si="101"/>
        <v>394.28571428571377</v>
      </c>
      <c r="AE172" s="84">
        <f t="shared" si="117"/>
        <v>3.5999999999999868</v>
      </c>
      <c r="AF172" s="79">
        <f t="shared" si="118"/>
        <v>0.70000000000000007</v>
      </c>
      <c r="AG172" s="79">
        <f t="shared" si="119"/>
        <v>1.4000000000000001</v>
      </c>
      <c r="AH172" s="82">
        <f t="shared" si="120"/>
        <v>200</v>
      </c>
      <c r="AI172" s="62">
        <f t="shared" si="121"/>
        <v>50</v>
      </c>
      <c r="AJ172" s="62">
        <f t="shared" si="122"/>
        <v>70</v>
      </c>
      <c r="AK172" s="62">
        <f t="shared" si="123"/>
        <v>10070</v>
      </c>
      <c r="AL172" s="62">
        <f t="shared" si="124"/>
        <v>185</v>
      </c>
      <c r="AM172" s="62">
        <f t="shared" si="125"/>
        <v>3.7</v>
      </c>
      <c r="AN172" s="62">
        <f t="shared" si="126"/>
        <v>-37</v>
      </c>
      <c r="AO172" s="62">
        <f t="shared" si="127"/>
        <v>-37</v>
      </c>
      <c r="AP172" s="62">
        <f t="shared" si="128"/>
        <v>37</v>
      </c>
      <c r="AQ172" s="65" t="str">
        <f t="shared" si="102"/>
        <v/>
      </c>
      <c r="AR172" s="66">
        <f t="shared" si="129"/>
        <v>35</v>
      </c>
      <c r="AS172" s="67">
        <f t="shared" si="103"/>
        <v>2.2222222222222268</v>
      </c>
      <c r="AT172" s="67">
        <f t="shared" si="130"/>
        <v>111.11111111111134</v>
      </c>
      <c r="AU172" s="67">
        <f t="shared" si="131"/>
        <v>222.22222222222268</v>
      </c>
      <c r="AV172" s="67">
        <f t="shared" si="132"/>
        <v>-111.11111111111134</v>
      </c>
      <c r="AW172" s="76">
        <f t="shared" si="133"/>
        <v>0.1</v>
      </c>
      <c r="AX172" s="67">
        <f t="shared" si="134"/>
        <v>555.55555555555668</v>
      </c>
      <c r="AY172" s="67">
        <f t="shared" si="135"/>
        <v>-222.22222222222268</v>
      </c>
      <c r="AZ172" s="69">
        <f t="shared" si="136"/>
        <v>333.333333333334</v>
      </c>
      <c r="BA172" s="70">
        <f t="shared" si="104"/>
        <v>-60.952380952379769</v>
      </c>
      <c r="BB172" s="51">
        <f t="shared" si="137"/>
        <v>777.77777777777942</v>
      </c>
      <c r="BC172" s="55">
        <f t="shared" si="105"/>
        <v>8.0970321898341108E-2</v>
      </c>
      <c r="BD172" s="55">
        <f t="shared" si="106"/>
        <v>0.84541062801932643</v>
      </c>
      <c r="BF172" s="52">
        <f>IF(((AT172-U172)/U172)&gt;=BF$4,AE172,"")</f>
        <v>3.5999999999999868</v>
      </c>
      <c r="BG172" s="52" t="str">
        <f t="shared" si="107"/>
        <v/>
      </c>
      <c r="BH172" s="52">
        <f>IF(BC172&lt;=BH$4,AE172,"")</f>
        <v>3.5999999999999868</v>
      </c>
      <c r="BI172" s="52">
        <f>IF(BD172&gt;=BI$4,AE172,"")</f>
        <v>3.5999999999999868</v>
      </c>
    </row>
    <row r="173" spans="20:61">
      <c r="T173" s="78">
        <f t="shared" si="108"/>
        <v>7</v>
      </c>
      <c r="U173" s="79">
        <f t="shared" si="109"/>
        <v>50</v>
      </c>
      <c r="V173" s="79">
        <f t="shared" si="110"/>
        <v>2</v>
      </c>
      <c r="W173" s="80">
        <f>ROUND((1/V173)*T173,0)+1</f>
        <v>5</v>
      </c>
      <c r="X173" s="78">
        <f t="shared" si="111"/>
        <v>2</v>
      </c>
      <c r="Y173" s="80">
        <f t="shared" si="112"/>
        <v>7</v>
      </c>
      <c r="Z173" s="81">
        <f t="shared" si="113"/>
        <v>0.7142857142857143</v>
      </c>
      <c r="AA173" s="81">
        <f t="shared" si="114"/>
        <v>0.5</v>
      </c>
      <c r="AB173" s="79">
        <f t="shared" si="115"/>
        <v>10000</v>
      </c>
      <c r="AC173" s="79">
        <f t="shared" si="116"/>
        <v>9605.7142857142862</v>
      </c>
      <c r="AD173" s="79">
        <f t="shared" si="101"/>
        <v>394.28571428571377</v>
      </c>
      <c r="AE173" s="84">
        <f t="shared" si="117"/>
        <v>3.4999999999999867</v>
      </c>
      <c r="AF173" s="79">
        <f t="shared" si="118"/>
        <v>0.70000000000000007</v>
      </c>
      <c r="AG173" s="79">
        <f t="shared" si="119"/>
        <v>1.4000000000000001</v>
      </c>
      <c r="AH173" s="82">
        <f t="shared" si="120"/>
        <v>200</v>
      </c>
      <c r="AI173" s="62">
        <f t="shared" si="121"/>
        <v>50</v>
      </c>
      <c r="AJ173" s="62">
        <f t="shared" si="122"/>
        <v>70</v>
      </c>
      <c r="AK173" s="62">
        <f t="shared" si="123"/>
        <v>10070</v>
      </c>
      <c r="AL173" s="62">
        <f t="shared" si="124"/>
        <v>185</v>
      </c>
      <c r="AM173" s="62">
        <f t="shared" si="125"/>
        <v>3.7</v>
      </c>
      <c r="AN173" s="62">
        <f t="shared" si="126"/>
        <v>-37</v>
      </c>
      <c r="AO173" s="62">
        <f t="shared" si="127"/>
        <v>-37</v>
      </c>
      <c r="AP173" s="62">
        <f t="shared" si="128"/>
        <v>37</v>
      </c>
      <c r="AQ173" s="65" t="str">
        <f t="shared" si="102"/>
        <v/>
      </c>
      <c r="AR173" s="66">
        <f t="shared" si="129"/>
        <v>35</v>
      </c>
      <c r="AS173" s="67">
        <f t="shared" si="103"/>
        <v>2.257142857142862</v>
      </c>
      <c r="AT173" s="67">
        <f t="shared" si="130"/>
        <v>112.8571428571431</v>
      </c>
      <c r="AU173" s="67">
        <f t="shared" si="131"/>
        <v>225.71428571428621</v>
      </c>
      <c r="AV173" s="67">
        <f t="shared" si="132"/>
        <v>-112.8571428571431</v>
      </c>
      <c r="AW173" s="76">
        <f t="shared" si="133"/>
        <v>0.1</v>
      </c>
      <c r="AX173" s="67">
        <f t="shared" si="134"/>
        <v>564.28571428571547</v>
      </c>
      <c r="AY173" s="67">
        <f t="shared" si="135"/>
        <v>-225.71428571428621</v>
      </c>
      <c r="AZ173" s="69">
        <f t="shared" si="136"/>
        <v>338.57142857142924</v>
      </c>
      <c r="BA173" s="70">
        <f t="shared" si="104"/>
        <v>-55.714285714284529</v>
      </c>
      <c r="BB173" s="51">
        <f t="shared" si="137"/>
        <v>790.00000000000171</v>
      </c>
      <c r="BC173" s="55">
        <f t="shared" si="105"/>
        <v>8.2242712671029325E-2</v>
      </c>
      <c r="BD173" s="55">
        <f t="shared" si="106"/>
        <v>0.85869565217391586</v>
      </c>
      <c r="BF173" s="52">
        <f>IF(((AT173-U173)/U173)&gt;=BF$4,AE173,"")</f>
        <v>3.4999999999999867</v>
      </c>
      <c r="BG173" s="52" t="str">
        <f t="shared" si="107"/>
        <v/>
      </c>
      <c r="BH173" s="52">
        <f>IF(BC173&lt;=BH$4,AE173,"")</f>
        <v>3.4999999999999867</v>
      </c>
      <c r="BI173" s="52">
        <f>IF(BD173&gt;=BI$4,AE173,"")</f>
        <v>3.4999999999999867</v>
      </c>
    </row>
    <row r="174" spans="20:61">
      <c r="T174" s="78">
        <f t="shared" si="108"/>
        <v>7</v>
      </c>
      <c r="U174" s="79">
        <f t="shared" si="109"/>
        <v>50</v>
      </c>
      <c r="V174" s="79">
        <f t="shared" si="110"/>
        <v>2</v>
      </c>
      <c r="W174" s="80">
        <f>ROUND((1/V174)*T174,0)+1</f>
        <v>5</v>
      </c>
      <c r="X174" s="78">
        <f t="shared" si="111"/>
        <v>2</v>
      </c>
      <c r="Y174" s="80">
        <f t="shared" si="112"/>
        <v>7</v>
      </c>
      <c r="Z174" s="81">
        <f t="shared" si="113"/>
        <v>0.7142857142857143</v>
      </c>
      <c r="AA174" s="81">
        <f t="shared" si="114"/>
        <v>0.5</v>
      </c>
      <c r="AB174" s="79">
        <f t="shared" si="115"/>
        <v>10000</v>
      </c>
      <c r="AC174" s="79">
        <f t="shared" si="116"/>
        <v>9605.7142857142862</v>
      </c>
      <c r="AD174" s="79">
        <f t="shared" si="101"/>
        <v>394.28571428571377</v>
      </c>
      <c r="AE174" s="84">
        <f t="shared" si="117"/>
        <v>3.3999999999999866</v>
      </c>
      <c r="AF174" s="79">
        <f t="shared" si="118"/>
        <v>0.70000000000000007</v>
      </c>
      <c r="AG174" s="79">
        <f t="shared" si="119"/>
        <v>1.4000000000000001</v>
      </c>
      <c r="AH174" s="82">
        <f t="shared" si="120"/>
        <v>200</v>
      </c>
      <c r="AI174" s="62">
        <f t="shared" si="121"/>
        <v>50</v>
      </c>
      <c r="AJ174" s="62">
        <f t="shared" si="122"/>
        <v>70</v>
      </c>
      <c r="AK174" s="62">
        <f t="shared" si="123"/>
        <v>10070</v>
      </c>
      <c r="AL174" s="62">
        <f t="shared" si="124"/>
        <v>185</v>
      </c>
      <c r="AM174" s="62">
        <f t="shared" si="125"/>
        <v>3.7</v>
      </c>
      <c r="AN174" s="62">
        <f t="shared" si="126"/>
        <v>-37</v>
      </c>
      <c r="AO174" s="62">
        <f t="shared" si="127"/>
        <v>-37</v>
      </c>
      <c r="AP174" s="62">
        <f t="shared" si="128"/>
        <v>37</v>
      </c>
      <c r="AQ174" s="65" t="str">
        <f t="shared" si="102"/>
        <v/>
      </c>
      <c r="AR174" s="66">
        <f t="shared" si="129"/>
        <v>35</v>
      </c>
      <c r="AS174" s="67">
        <f t="shared" si="103"/>
        <v>2.2941176470588287</v>
      </c>
      <c r="AT174" s="67">
        <f t="shared" si="130"/>
        <v>114.70588235294143</v>
      </c>
      <c r="AU174" s="67">
        <f t="shared" si="131"/>
        <v>229.41176470588286</v>
      </c>
      <c r="AV174" s="67">
        <f t="shared" si="132"/>
        <v>-114.70588235294143</v>
      </c>
      <c r="AW174" s="76">
        <f t="shared" si="133"/>
        <v>0.1</v>
      </c>
      <c r="AX174" s="67">
        <f t="shared" si="134"/>
        <v>573.52941176470711</v>
      </c>
      <c r="AY174" s="67">
        <f t="shared" si="135"/>
        <v>-229.41176470588286</v>
      </c>
      <c r="AZ174" s="69">
        <f t="shared" si="136"/>
        <v>344.11764705882422</v>
      </c>
      <c r="BA174" s="70">
        <f t="shared" si="104"/>
        <v>-50.168067226889548</v>
      </c>
      <c r="BB174" s="51">
        <f t="shared" si="137"/>
        <v>802.94117647058999</v>
      </c>
      <c r="BC174" s="55">
        <f t="shared" si="105"/>
        <v>8.358994995975802E-2</v>
      </c>
      <c r="BD174" s="55">
        <f t="shared" si="106"/>
        <v>0.8727621483375988</v>
      </c>
      <c r="BF174" s="52">
        <f>IF(((AT174-U174)/U174)&gt;=BF$4,AE174,"")</f>
        <v>3.3999999999999866</v>
      </c>
      <c r="BG174" s="52" t="str">
        <f t="shared" si="107"/>
        <v/>
      </c>
      <c r="BH174" s="52">
        <f>IF(BC174&lt;=BH$4,AE174,"")</f>
        <v>3.3999999999999866</v>
      </c>
      <c r="BI174" s="52">
        <f>IF(BD174&gt;=BI$4,AE174,"")</f>
        <v>3.3999999999999866</v>
      </c>
    </row>
    <row r="175" spans="20:61">
      <c r="T175" s="78">
        <f t="shared" si="108"/>
        <v>7</v>
      </c>
      <c r="U175" s="79">
        <f t="shared" si="109"/>
        <v>50</v>
      </c>
      <c r="V175" s="79">
        <f t="shared" si="110"/>
        <v>2</v>
      </c>
      <c r="W175" s="80">
        <f>ROUND((1/V175)*T175,0)+1</f>
        <v>5</v>
      </c>
      <c r="X175" s="78">
        <f t="shared" si="111"/>
        <v>2</v>
      </c>
      <c r="Y175" s="80">
        <f t="shared" si="112"/>
        <v>7</v>
      </c>
      <c r="Z175" s="81">
        <f t="shared" si="113"/>
        <v>0.7142857142857143</v>
      </c>
      <c r="AA175" s="81">
        <f t="shared" si="114"/>
        <v>0.5</v>
      </c>
      <c r="AB175" s="79">
        <f t="shared" si="115"/>
        <v>10000</v>
      </c>
      <c r="AC175" s="79">
        <f t="shared" si="116"/>
        <v>9605.7142857142862</v>
      </c>
      <c r="AD175" s="79">
        <f t="shared" si="101"/>
        <v>394.28571428571377</v>
      </c>
      <c r="AE175" s="84">
        <f t="shared" si="117"/>
        <v>3.2999999999999865</v>
      </c>
      <c r="AF175" s="79">
        <f t="shared" si="118"/>
        <v>0.70000000000000007</v>
      </c>
      <c r="AG175" s="79">
        <f t="shared" si="119"/>
        <v>1.4000000000000001</v>
      </c>
      <c r="AH175" s="82">
        <f t="shared" si="120"/>
        <v>200</v>
      </c>
      <c r="AI175" s="62">
        <f t="shared" si="121"/>
        <v>50</v>
      </c>
      <c r="AJ175" s="62">
        <f t="shared" si="122"/>
        <v>70</v>
      </c>
      <c r="AK175" s="62">
        <f t="shared" si="123"/>
        <v>10070</v>
      </c>
      <c r="AL175" s="62">
        <f t="shared" si="124"/>
        <v>185</v>
      </c>
      <c r="AM175" s="62">
        <f t="shared" si="125"/>
        <v>3.7</v>
      </c>
      <c r="AN175" s="62">
        <f t="shared" si="126"/>
        <v>-37</v>
      </c>
      <c r="AO175" s="62">
        <f t="shared" si="127"/>
        <v>-37</v>
      </c>
      <c r="AP175" s="62">
        <f t="shared" si="128"/>
        <v>37</v>
      </c>
      <c r="AQ175" s="65" t="str">
        <f t="shared" si="102"/>
        <v/>
      </c>
      <c r="AR175" s="66">
        <f t="shared" si="129"/>
        <v>35</v>
      </c>
      <c r="AS175" s="67">
        <f t="shared" si="103"/>
        <v>2.3333333333333388</v>
      </c>
      <c r="AT175" s="67">
        <f t="shared" si="130"/>
        <v>116.66666666666694</v>
      </c>
      <c r="AU175" s="67">
        <f t="shared" si="131"/>
        <v>233.33333333333388</v>
      </c>
      <c r="AV175" s="67">
        <f t="shared" si="132"/>
        <v>-116.66666666666694</v>
      </c>
      <c r="AW175" s="76">
        <f t="shared" si="133"/>
        <v>0.1</v>
      </c>
      <c r="AX175" s="67">
        <f t="shared" si="134"/>
        <v>583.33333333333474</v>
      </c>
      <c r="AY175" s="67">
        <f t="shared" si="135"/>
        <v>-233.33333333333388</v>
      </c>
      <c r="AZ175" s="69">
        <f t="shared" si="136"/>
        <v>350.00000000000085</v>
      </c>
      <c r="BA175" s="70">
        <f t="shared" si="104"/>
        <v>-44.285714285712913</v>
      </c>
      <c r="BB175" s="51">
        <f t="shared" si="137"/>
        <v>816.66666666666856</v>
      </c>
      <c r="BC175" s="55">
        <f t="shared" si="105"/>
        <v>8.501883799325817E-2</v>
      </c>
      <c r="BD175" s="55">
        <f t="shared" si="106"/>
        <v>0.88768115942029324</v>
      </c>
      <c r="BF175" s="52">
        <f>IF(((AT175-U175)/U175)&gt;=BF$4,AE175,"")</f>
        <v>3.2999999999999865</v>
      </c>
      <c r="BG175" s="52" t="str">
        <f t="shared" si="107"/>
        <v/>
      </c>
      <c r="BH175" s="52">
        <f>IF(BC175&lt;=BH$4,AE175,"")</f>
        <v>3.2999999999999865</v>
      </c>
      <c r="BI175" s="52">
        <f>IF(BD175&gt;=BI$4,AE175,"")</f>
        <v>3.2999999999999865</v>
      </c>
    </row>
    <row r="176" spans="20:61">
      <c r="T176" s="78">
        <f t="shared" si="108"/>
        <v>7</v>
      </c>
      <c r="U176" s="79">
        <f t="shared" si="109"/>
        <v>50</v>
      </c>
      <c r="V176" s="79">
        <f t="shared" si="110"/>
        <v>2</v>
      </c>
      <c r="W176" s="80">
        <f>ROUND((1/V176)*T176,0)+1</f>
        <v>5</v>
      </c>
      <c r="X176" s="78">
        <f t="shared" si="111"/>
        <v>2</v>
      </c>
      <c r="Y176" s="80">
        <f t="shared" si="112"/>
        <v>7</v>
      </c>
      <c r="Z176" s="81">
        <f t="shared" si="113"/>
        <v>0.7142857142857143</v>
      </c>
      <c r="AA176" s="81">
        <f t="shared" si="114"/>
        <v>0.5</v>
      </c>
      <c r="AB176" s="79">
        <f t="shared" si="115"/>
        <v>10000</v>
      </c>
      <c r="AC176" s="79">
        <f t="shared" si="116"/>
        <v>9605.7142857142862</v>
      </c>
      <c r="AD176" s="79">
        <f t="shared" si="101"/>
        <v>394.28571428571377</v>
      </c>
      <c r="AE176" s="84">
        <f t="shared" si="117"/>
        <v>3.1999999999999864</v>
      </c>
      <c r="AF176" s="79">
        <f t="shared" si="118"/>
        <v>0.70000000000000007</v>
      </c>
      <c r="AG176" s="79">
        <f t="shared" si="119"/>
        <v>1.4000000000000001</v>
      </c>
      <c r="AH176" s="82">
        <f t="shared" si="120"/>
        <v>200</v>
      </c>
      <c r="AI176" s="62">
        <f t="shared" si="121"/>
        <v>50</v>
      </c>
      <c r="AJ176" s="62">
        <f t="shared" si="122"/>
        <v>70</v>
      </c>
      <c r="AK176" s="62">
        <f t="shared" si="123"/>
        <v>10070</v>
      </c>
      <c r="AL176" s="62">
        <f t="shared" si="124"/>
        <v>185</v>
      </c>
      <c r="AM176" s="62">
        <f t="shared" si="125"/>
        <v>3.7</v>
      </c>
      <c r="AN176" s="62">
        <f t="shared" si="126"/>
        <v>-37</v>
      </c>
      <c r="AO176" s="62">
        <f t="shared" si="127"/>
        <v>-37</v>
      </c>
      <c r="AP176" s="62">
        <f t="shared" si="128"/>
        <v>37</v>
      </c>
      <c r="AQ176" s="65" t="str">
        <f t="shared" si="102"/>
        <v/>
      </c>
      <c r="AR176" s="66">
        <f t="shared" si="129"/>
        <v>35</v>
      </c>
      <c r="AS176" s="67">
        <f t="shared" si="103"/>
        <v>2.3750000000000062</v>
      </c>
      <c r="AT176" s="67">
        <f t="shared" si="130"/>
        <v>118.75000000000031</v>
      </c>
      <c r="AU176" s="67">
        <f t="shared" si="131"/>
        <v>237.50000000000063</v>
      </c>
      <c r="AV176" s="67">
        <f t="shared" si="132"/>
        <v>-118.75000000000031</v>
      </c>
      <c r="AW176" s="76">
        <f t="shared" si="133"/>
        <v>0.1</v>
      </c>
      <c r="AX176" s="67">
        <f t="shared" si="134"/>
        <v>593.75000000000159</v>
      </c>
      <c r="AY176" s="67">
        <f t="shared" si="135"/>
        <v>-237.50000000000063</v>
      </c>
      <c r="AZ176" s="69">
        <f t="shared" si="136"/>
        <v>356.25000000000097</v>
      </c>
      <c r="BA176" s="70">
        <f t="shared" si="104"/>
        <v>-38.0357142857128</v>
      </c>
      <c r="BB176" s="51">
        <f t="shared" si="137"/>
        <v>831.25000000000216</v>
      </c>
      <c r="BC176" s="55">
        <f t="shared" si="105"/>
        <v>8.6537031528852087E-2</v>
      </c>
      <c r="BD176" s="55">
        <f t="shared" si="106"/>
        <v>0.90353260869565577</v>
      </c>
      <c r="BF176" s="52">
        <f>IF(((AT176-U176)/U176)&gt;=BF$4,AE176,"")</f>
        <v>3.1999999999999864</v>
      </c>
      <c r="BG176" s="52" t="str">
        <f t="shared" si="107"/>
        <v/>
      </c>
      <c r="BH176" s="52">
        <f>IF(BC176&lt;=BH$4,AE176,"")</f>
        <v>3.1999999999999864</v>
      </c>
      <c r="BI176" s="52">
        <f>IF(BD176&gt;=BI$4,AE176,"")</f>
        <v>3.1999999999999864</v>
      </c>
    </row>
    <row r="177" spans="20:61">
      <c r="T177" s="78">
        <f t="shared" si="108"/>
        <v>7</v>
      </c>
      <c r="U177" s="79">
        <f t="shared" si="109"/>
        <v>50</v>
      </c>
      <c r="V177" s="79">
        <f t="shared" si="110"/>
        <v>2</v>
      </c>
      <c r="W177" s="80">
        <f>ROUND((1/V177)*T177,0)+1</f>
        <v>5</v>
      </c>
      <c r="X177" s="78">
        <f t="shared" si="111"/>
        <v>2</v>
      </c>
      <c r="Y177" s="80">
        <f t="shared" si="112"/>
        <v>7</v>
      </c>
      <c r="Z177" s="81">
        <f t="shared" si="113"/>
        <v>0.7142857142857143</v>
      </c>
      <c r="AA177" s="81">
        <f t="shared" si="114"/>
        <v>0.5</v>
      </c>
      <c r="AB177" s="79">
        <f t="shared" si="115"/>
        <v>10000</v>
      </c>
      <c r="AC177" s="79">
        <f t="shared" si="116"/>
        <v>9605.7142857142862</v>
      </c>
      <c r="AD177" s="79">
        <f t="shared" si="101"/>
        <v>394.28571428571377</v>
      </c>
      <c r="AE177" s="84">
        <f t="shared" si="117"/>
        <v>3.0999999999999863</v>
      </c>
      <c r="AF177" s="79">
        <f t="shared" si="118"/>
        <v>0.70000000000000007</v>
      </c>
      <c r="AG177" s="79">
        <f t="shared" si="119"/>
        <v>1.4000000000000001</v>
      </c>
      <c r="AH177" s="82">
        <f t="shared" si="120"/>
        <v>200</v>
      </c>
      <c r="AI177" s="62">
        <f t="shared" si="121"/>
        <v>50</v>
      </c>
      <c r="AJ177" s="62">
        <f t="shared" si="122"/>
        <v>70</v>
      </c>
      <c r="AK177" s="62">
        <f t="shared" si="123"/>
        <v>10070</v>
      </c>
      <c r="AL177" s="62">
        <f t="shared" si="124"/>
        <v>185</v>
      </c>
      <c r="AM177" s="62">
        <f t="shared" si="125"/>
        <v>3.7</v>
      </c>
      <c r="AN177" s="62">
        <f t="shared" si="126"/>
        <v>-37</v>
      </c>
      <c r="AO177" s="62">
        <f t="shared" si="127"/>
        <v>-37</v>
      </c>
      <c r="AP177" s="62">
        <f t="shared" si="128"/>
        <v>37</v>
      </c>
      <c r="AQ177" s="65" t="str">
        <f t="shared" si="102"/>
        <v/>
      </c>
      <c r="AR177" s="66">
        <f t="shared" si="129"/>
        <v>35</v>
      </c>
      <c r="AS177" s="67">
        <f t="shared" si="103"/>
        <v>2.4193548387096837</v>
      </c>
      <c r="AT177" s="67">
        <f t="shared" si="130"/>
        <v>120.96774193548418</v>
      </c>
      <c r="AU177" s="67">
        <f t="shared" si="131"/>
        <v>241.93548387096837</v>
      </c>
      <c r="AV177" s="67">
        <f t="shared" si="132"/>
        <v>-120.96774193548418</v>
      </c>
      <c r="AW177" s="76">
        <f t="shared" si="133"/>
        <v>0.1</v>
      </c>
      <c r="AX177" s="67">
        <f t="shared" si="134"/>
        <v>604.83870967742087</v>
      </c>
      <c r="AY177" s="67">
        <f t="shared" si="135"/>
        <v>-241.93548387096837</v>
      </c>
      <c r="AZ177" s="69">
        <f t="shared" si="136"/>
        <v>362.9032258064525</v>
      </c>
      <c r="BA177" s="70">
        <f t="shared" si="104"/>
        <v>-31.382488479261269</v>
      </c>
      <c r="BB177" s="51">
        <f t="shared" si="137"/>
        <v>846.77419354838935</v>
      </c>
      <c r="BC177" s="55">
        <f t="shared" si="105"/>
        <v>8.8153173034484306E-2</v>
      </c>
      <c r="BD177" s="55">
        <f t="shared" si="106"/>
        <v>0.92040673211781554</v>
      </c>
      <c r="BF177" s="52">
        <f>IF(((AT177-U177)/U177)&gt;=BF$4,AE177,"")</f>
        <v>3.0999999999999863</v>
      </c>
      <c r="BG177" s="52" t="str">
        <f t="shared" si="107"/>
        <v/>
      </c>
      <c r="BH177" s="52">
        <f>IF(BC177&lt;=BH$4,AE177,"")</f>
        <v>3.0999999999999863</v>
      </c>
      <c r="BI177" s="52">
        <f>IF(BD177&gt;=BI$4,AE177,"")</f>
        <v>3.0999999999999863</v>
      </c>
    </row>
    <row r="178" spans="20:61">
      <c r="T178" s="78">
        <f t="shared" si="108"/>
        <v>7</v>
      </c>
      <c r="U178" s="79">
        <f t="shared" si="109"/>
        <v>50</v>
      </c>
      <c r="V178" s="79">
        <f t="shared" si="110"/>
        <v>2</v>
      </c>
      <c r="W178" s="80">
        <f>ROUND((1/V178)*T178,0)+1</f>
        <v>5</v>
      </c>
      <c r="X178" s="78">
        <f t="shared" si="111"/>
        <v>2</v>
      </c>
      <c r="Y178" s="80">
        <f t="shared" si="112"/>
        <v>7</v>
      </c>
      <c r="Z178" s="81">
        <f t="shared" si="113"/>
        <v>0.7142857142857143</v>
      </c>
      <c r="AA178" s="81">
        <f t="shared" si="114"/>
        <v>0.5</v>
      </c>
      <c r="AB178" s="79">
        <f t="shared" si="115"/>
        <v>10000</v>
      </c>
      <c r="AC178" s="79">
        <f t="shared" si="116"/>
        <v>9605.7142857142862</v>
      </c>
      <c r="AD178" s="79">
        <f t="shared" si="101"/>
        <v>394.28571428571377</v>
      </c>
      <c r="AE178" s="84">
        <f t="shared" si="117"/>
        <v>2.9999999999999862</v>
      </c>
      <c r="AF178" s="79">
        <f t="shared" si="118"/>
        <v>0.70000000000000007</v>
      </c>
      <c r="AG178" s="79">
        <f t="shared" si="119"/>
        <v>1.4000000000000001</v>
      </c>
      <c r="AH178" s="82">
        <f t="shared" si="120"/>
        <v>200</v>
      </c>
      <c r="AI178" s="62">
        <f t="shared" si="121"/>
        <v>50</v>
      </c>
      <c r="AJ178" s="62">
        <f t="shared" si="122"/>
        <v>70</v>
      </c>
      <c r="AK178" s="62">
        <f t="shared" si="123"/>
        <v>10070</v>
      </c>
      <c r="AL178" s="62">
        <f t="shared" si="124"/>
        <v>185</v>
      </c>
      <c r="AM178" s="62">
        <f t="shared" si="125"/>
        <v>3.7</v>
      </c>
      <c r="AN178" s="62">
        <f t="shared" si="126"/>
        <v>-37</v>
      </c>
      <c r="AO178" s="62">
        <f t="shared" si="127"/>
        <v>-37</v>
      </c>
      <c r="AP178" s="62">
        <f t="shared" si="128"/>
        <v>37</v>
      </c>
      <c r="AQ178" s="65" t="str">
        <f t="shared" si="102"/>
        <v/>
      </c>
      <c r="AR178" s="66">
        <f t="shared" si="129"/>
        <v>35</v>
      </c>
      <c r="AS178" s="67">
        <f t="shared" si="103"/>
        <v>2.4666666666666734</v>
      </c>
      <c r="AT178" s="67">
        <f t="shared" si="130"/>
        <v>123.33333333333367</v>
      </c>
      <c r="AU178" s="67">
        <f t="shared" si="131"/>
        <v>246.66666666666734</v>
      </c>
      <c r="AV178" s="67">
        <f t="shared" si="132"/>
        <v>-123.33333333333367</v>
      </c>
      <c r="AW178" s="76">
        <f t="shared" si="133"/>
        <v>0.1</v>
      </c>
      <c r="AX178" s="67">
        <f t="shared" si="134"/>
        <v>616.66666666666833</v>
      </c>
      <c r="AY178" s="67">
        <f t="shared" si="135"/>
        <v>-246.66666666666734</v>
      </c>
      <c r="AZ178" s="69">
        <f t="shared" si="136"/>
        <v>370.00000000000102</v>
      </c>
      <c r="BA178" s="70">
        <f t="shared" si="104"/>
        <v>-24.285714285712743</v>
      </c>
      <c r="BB178" s="51">
        <f t="shared" si="137"/>
        <v>863.33333333333564</v>
      </c>
      <c r="BC178" s="55">
        <f t="shared" si="105"/>
        <v>8.987705730715867E-2</v>
      </c>
      <c r="BD178" s="55">
        <f t="shared" si="106"/>
        <v>0.93840579710145311</v>
      </c>
      <c r="BF178" s="52">
        <f>IF(((AT178-U178)/U178)&gt;=BF$4,AE178,"")</f>
        <v>2.9999999999999862</v>
      </c>
      <c r="BG178" s="52" t="str">
        <f t="shared" si="107"/>
        <v/>
      </c>
      <c r="BH178" s="52">
        <f>IF(BC178&lt;=BH$4,AE178,"")</f>
        <v>2.9999999999999862</v>
      </c>
      <c r="BI178" s="52">
        <f>IF(BD178&gt;=BI$4,AE178,"")</f>
        <v>2.9999999999999862</v>
      </c>
    </row>
    <row r="179" spans="20:61">
      <c r="T179" s="78">
        <f t="shared" si="108"/>
        <v>7</v>
      </c>
      <c r="U179" s="79">
        <f t="shared" si="109"/>
        <v>50</v>
      </c>
      <c r="V179" s="79">
        <f t="shared" si="110"/>
        <v>2</v>
      </c>
      <c r="W179" s="80">
        <f>ROUND((1/V179)*T179,0)+1</f>
        <v>5</v>
      </c>
      <c r="X179" s="78">
        <f t="shared" si="111"/>
        <v>2</v>
      </c>
      <c r="Y179" s="80">
        <f t="shared" si="112"/>
        <v>7</v>
      </c>
      <c r="Z179" s="81">
        <f t="shared" si="113"/>
        <v>0.7142857142857143</v>
      </c>
      <c r="AA179" s="81">
        <f t="shared" si="114"/>
        <v>0.5</v>
      </c>
      <c r="AB179" s="79">
        <f t="shared" si="115"/>
        <v>10000</v>
      </c>
      <c r="AC179" s="79">
        <f t="shared" si="116"/>
        <v>9605.7142857142862</v>
      </c>
      <c r="AD179" s="79">
        <f t="shared" si="101"/>
        <v>394.28571428571377</v>
      </c>
      <c r="AE179" s="84">
        <f t="shared" si="117"/>
        <v>2.8999999999999861</v>
      </c>
      <c r="AF179" s="79">
        <f t="shared" si="118"/>
        <v>0.70000000000000007</v>
      </c>
      <c r="AG179" s="79">
        <f t="shared" si="119"/>
        <v>1.4000000000000001</v>
      </c>
      <c r="AH179" s="82">
        <f t="shared" si="120"/>
        <v>200</v>
      </c>
      <c r="AI179" s="62">
        <f t="shared" si="121"/>
        <v>50</v>
      </c>
      <c r="AJ179" s="62">
        <f t="shared" si="122"/>
        <v>70</v>
      </c>
      <c r="AK179" s="62">
        <f t="shared" si="123"/>
        <v>10070</v>
      </c>
      <c r="AL179" s="62">
        <f t="shared" si="124"/>
        <v>185</v>
      </c>
      <c r="AM179" s="62">
        <f t="shared" si="125"/>
        <v>3.7</v>
      </c>
      <c r="AN179" s="62">
        <f t="shared" si="126"/>
        <v>-37</v>
      </c>
      <c r="AO179" s="62">
        <f t="shared" si="127"/>
        <v>-37</v>
      </c>
      <c r="AP179" s="62">
        <f t="shared" si="128"/>
        <v>37</v>
      </c>
      <c r="AQ179" s="65" t="str">
        <f t="shared" si="102"/>
        <v/>
      </c>
      <c r="AR179" s="66">
        <f t="shared" si="129"/>
        <v>35</v>
      </c>
      <c r="AS179" s="67">
        <f t="shared" si="103"/>
        <v>2.5172413793103523</v>
      </c>
      <c r="AT179" s="67">
        <f t="shared" si="130"/>
        <v>125.86206896551761</v>
      </c>
      <c r="AU179" s="67">
        <f t="shared" si="131"/>
        <v>251.72413793103522</v>
      </c>
      <c r="AV179" s="67">
        <f t="shared" si="132"/>
        <v>-125.86206896551761</v>
      </c>
      <c r="AW179" s="76">
        <f t="shared" si="133"/>
        <v>0.1</v>
      </c>
      <c r="AX179" s="67">
        <f t="shared" si="134"/>
        <v>629.3103448275881</v>
      </c>
      <c r="AY179" s="67">
        <f t="shared" si="135"/>
        <v>-251.72413793103522</v>
      </c>
      <c r="AZ179" s="69">
        <f t="shared" si="136"/>
        <v>377.58620689655288</v>
      </c>
      <c r="BA179" s="70">
        <f t="shared" si="104"/>
        <v>-16.699507389160885</v>
      </c>
      <c r="BB179" s="51">
        <f t="shared" si="137"/>
        <v>881.0344827586232</v>
      </c>
      <c r="BC179" s="55">
        <f t="shared" si="105"/>
        <v>9.1719830150362308E-2</v>
      </c>
      <c r="BD179" s="55">
        <f t="shared" si="106"/>
        <v>0.95764617691154841</v>
      </c>
      <c r="BF179" s="52">
        <f>IF(((AT179-U179)/U179)&gt;=BF$4,AE179,"")</f>
        <v>2.8999999999999861</v>
      </c>
      <c r="BG179" s="52" t="str">
        <f t="shared" si="107"/>
        <v/>
      </c>
      <c r="BH179" s="52">
        <f>IF(BC179&lt;=BH$4,AE179,"")</f>
        <v>2.8999999999999861</v>
      </c>
      <c r="BI179" s="52">
        <f>IF(BD179&gt;=BI$4,AE179,"")</f>
        <v>2.8999999999999861</v>
      </c>
    </row>
    <row r="180" spans="20:61">
      <c r="T180" s="78">
        <f t="shared" si="108"/>
        <v>7</v>
      </c>
      <c r="U180" s="79">
        <f t="shared" si="109"/>
        <v>50</v>
      </c>
      <c r="V180" s="79">
        <f t="shared" si="110"/>
        <v>2</v>
      </c>
      <c r="W180" s="80">
        <f>ROUND((1/V180)*T180,0)+1</f>
        <v>5</v>
      </c>
      <c r="X180" s="78">
        <f t="shared" si="111"/>
        <v>2</v>
      </c>
      <c r="Y180" s="80">
        <f t="shared" si="112"/>
        <v>7</v>
      </c>
      <c r="Z180" s="81">
        <f t="shared" si="113"/>
        <v>0.7142857142857143</v>
      </c>
      <c r="AA180" s="81">
        <f t="shared" si="114"/>
        <v>0.5</v>
      </c>
      <c r="AB180" s="79">
        <f t="shared" si="115"/>
        <v>10000</v>
      </c>
      <c r="AC180" s="79">
        <f t="shared" si="116"/>
        <v>9605.7142857142862</v>
      </c>
      <c r="AD180" s="79">
        <f t="shared" si="101"/>
        <v>394.28571428571377</v>
      </c>
      <c r="AE180" s="84">
        <f t="shared" si="117"/>
        <v>2.7999999999999861</v>
      </c>
      <c r="AF180" s="79">
        <f t="shared" si="118"/>
        <v>0.70000000000000007</v>
      </c>
      <c r="AG180" s="79">
        <f t="shared" si="119"/>
        <v>1.4000000000000001</v>
      </c>
      <c r="AH180" s="82">
        <f t="shared" si="120"/>
        <v>200</v>
      </c>
      <c r="AI180" s="62">
        <f t="shared" si="121"/>
        <v>50</v>
      </c>
      <c r="AJ180" s="62">
        <f t="shared" si="122"/>
        <v>70</v>
      </c>
      <c r="AK180" s="62">
        <f t="shared" si="123"/>
        <v>10070</v>
      </c>
      <c r="AL180" s="62">
        <f t="shared" si="124"/>
        <v>185</v>
      </c>
      <c r="AM180" s="62">
        <f t="shared" si="125"/>
        <v>3.7</v>
      </c>
      <c r="AN180" s="62">
        <f t="shared" si="126"/>
        <v>-37</v>
      </c>
      <c r="AO180" s="62">
        <f t="shared" si="127"/>
        <v>-37</v>
      </c>
      <c r="AP180" s="62">
        <f t="shared" si="128"/>
        <v>37</v>
      </c>
      <c r="AQ180" s="65" t="str">
        <f t="shared" si="102"/>
        <v/>
      </c>
      <c r="AR180" s="66">
        <f t="shared" si="129"/>
        <v>35</v>
      </c>
      <c r="AS180" s="67">
        <f t="shared" si="103"/>
        <v>2.5714285714285792</v>
      </c>
      <c r="AT180" s="67">
        <f t="shared" si="130"/>
        <v>128.57142857142895</v>
      </c>
      <c r="AU180" s="67">
        <f t="shared" si="131"/>
        <v>257.14285714285791</v>
      </c>
      <c r="AV180" s="67">
        <f t="shared" si="132"/>
        <v>-128.57142857142895</v>
      </c>
      <c r="AW180" s="76">
        <f t="shared" si="133"/>
        <v>0.1</v>
      </c>
      <c r="AX180" s="67">
        <f t="shared" si="134"/>
        <v>642.85714285714471</v>
      </c>
      <c r="AY180" s="67">
        <f t="shared" si="135"/>
        <v>-257.14285714285791</v>
      </c>
      <c r="AZ180" s="69">
        <f t="shared" si="136"/>
        <v>385.7142857142868</v>
      </c>
      <c r="BA180" s="70">
        <f t="shared" si="104"/>
        <v>-8.5714285714269636</v>
      </c>
      <c r="BB180" s="51">
        <f t="shared" si="137"/>
        <v>900.00000000000273</v>
      </c>
      <c r="BC180" s="55">
        <f t="shared" si="105"/>
        <v>9.3694229625223363E-2</v>
      </c>
      <c r="BD180" s="55">
        <f t="shared" si="106"/>
        <v>0.9782608695652214</v>
      </c>
      <c r="BF180" s="52">
        <f>IF(((AT180-U180)/U180)&gt;=BF$4,AE180,"")</f>
        <v>2.7999999999999861</v>
      </c>
      <c r="BG180" s="52" t="str">
        <f t="shared" si="107"/>
        <v/>
      </c>
      <c r="BH180" s="52">
        <f>IF(BC180&lt;=BH$4,AE180,"")</f>
        <v>2.7999999999999861</v>
      </c>
      <c r="BI180" s="52">
        <f>IF(BD180&gt;=BI$4,AE180,"")</f>
        <v>2.7999999999999861</v>
      </c>
    </row>
    <row r="181" spans="20:61">
      <c r="T181" s="78">
        <f t="shared" si="108"/>
        <v>7</v>
      </c>
      <c r="U181" s="79">
        <f t="shared" si="109"/>
        <v>50</v>
      </c>
      <c r="V181" s="79">
        <f t="shared" si="110"/>
        <v>2</v>
      </c>
      <c r="W181" s="80">
        <f>ROUND((1/V181)*T181,0)+1</f>
        <v>5</v>
      </c>
      <c r="X181" s="78">
        <f t="shared" si="111"/>
        <v>2</v>
      </c>
      <c r="Y181" s="80">
        <f t="shared" si="112"/>
        <v>7</v>
      </c>
      <c r="Z181" s="81">
        <f t="shared" si="113"/>
        <v>0.7142857142857143</v>
      </c>
      <c r="AA181" s="81">
        <f t="shared" si="114"/>
        <v>0.5</v>
      </c>
      <c r="AB181" s="79">
        <f t="shared" si="115"/>
        <v>10000</v>
      </c>
      <c r="AC181" s="79">
        <f t="shared" si="116"/>
        <v>9605.7142857142862</v>
      </c>
      <c r="AD181" s="79">
        <f t="shared" si="101"/>
        <v>394.28571428571377</v>
      </c>
      <c r="AE181" s="84">
        <f t="shared" si="117"/>
        <v>2.699999999999986</v>
      </c>
      <c r="AF181" s="79">
        <f t="shared" si="118"/>
        <v>0.70000000000000007</v>
      </c>
      <c r="AG181" s="79">
        <f t="shared" si="119"/>
        <v>1.4000000000000001</v>
      </c>
      <c r="AH181" s="82">
        <f t="shared" si="120"/>
        <v>200</v>
      </c>
      <c r="AI181" s="62">
        <f t="shared" si="121"/>
        <v>50</v>
      </c>
      <c r="AJ181" s="62">
        <f t="shared" si="122"/>
        <v>70</v>
      </c>
      <c r="AK181" s="62">
        <f t="shared" si="123"/>
        <v>10070</v>
      </c>
      <c r="AL181" s="62">
        <f t="shared" si="124"/>
        <v>185</v>
      </c>
      <c r="AM181" s="62">
        <f t="shared" si="125"/>
        <v>3.7</v>
      </c>
      <c r="AN181" s="62">
        <f t="shared" si="126"/>
        <v>-37</v>
      </c>
      <c r="AO181" s="62">
        <f t="shared" si="127"/>
        <v>-37</v>
      </c>
      <c r="AP181" s="62">
        <f t="shared" si="128"/>
        <v>37</v>
      </c>
      <c r="AQ181" s="65" t="str">
        <f t="shared" si="102"/>
        <v/>
      </c>
      <c r="AR181" s="66">
        <f t="shared" si="129"/>
        <v>35</v>
      </c>
      <c r="AS181" s="67">
        <f t="shared" si="103"/>
        <v>2.6296296296296382</v>
      </c>
      <c r="AT181" s="67">
        <f t="shared" si="130"/>
        <v>131.48148148148192</v>
      </c>
      <c r="AU181" s="67">
        <f t="shared" si="131"/>
        <v>262.96296296296384</v>
      </c>
      <c r="AV181" s="67">
        <f t="shared" si="132"/>
        <v>-131.48148148148192</v>
      </c>
      <c r="AW181" s="76">
        <f t="shared" si="133"/>
        <v>0.1</v>
      </c>
      <c r="AX181" s="67">
        <f t="shared" si="134"/>
        <v>657.40740740740966</v>
      </c>
      <c r="AY181" s="67">
        <f t="shared" si="135"/>
        <v>-262.96296296296384</v>
      </c>
      <c r="AZ181" s="69">
        <f t="shared" si="136"/>
        <v>394.44444444444582</v>
      </c>
      <c r="BA181" s="70">
        <f t="shared" si="104"/>
        <v>0.15873015873205532</v>
      </c>
      <c r="BB181" s="51">
        <f t="shared" si="137"/>
        <v>920.37037037037339</v>
      </c>
      <c r="BC181" s="55">
        <f t="shared" si="105"/>
        <v>9.5814880913037082E-2</v>
      </c>
      <c r="BD181" s="55">
        <f t="shared" si="106"/>
        <v>1.0004025764895379</v>
      </c>
      <c r="BF181" s="52">
        <f>IF(((AT181-U181)/U181)&gt;=BF$4,AE181,"")</f>
        <v>2.699999999999986</v>
      </c>
      <c r="BG181" s="52" t="str">
        <f t="shared" si="107"/>
        <v/>
      </c>
      <c r="BH181" s="52">
        <f>IF(BC181&lt;=BH$4,AE181,"")</f>
        <v>2.699999999999986</v>
      </c>
      <c r="BI181" s="52">
        <f>IF(BD181&gt;=BI$4,AE181,"")</f>
        <v>2.699999999999986</v>
      </c>
    </row>
    <row r="182" spans="20:61">
      <c r="T182" s="78">
        <f t="shared" si="108"/>
        <v>7</v>
      </c>
      <c r="U182" s="79">
        <f t="shared" si="109"/>
        <v>50</v>
      </c>
      <c r="V182" s="79">
        <f t="shared" si="110"/>
        <v>2</v>
      </c>
      <c r="W182" s="80">
        <f>ROUND((1/V182)*T182,0)+1</f>
        <v>5</v>
      </c>
      <c r="X182" s="78">
        <f t="shared" si="111"/>
        <v>2</v>
      </c>
      <c r="Y182" s="80">
        <f t="shared" si="112"/>
        <v>7</v>
      </c>
      <c r="Z182" s="81">
        <f t="shared" si="113"/>
        <v>0.7142857142857143</v>
      </c>
      <c r="AA182" s="81">
        <f t="shared" si="114"/>
        <v>0.5</v>
      </c>
      <c r="AB182" s="79">
        <f t="shared" si="115"/>
        <v>10000</v>
      </c>
      <c r="AC182" s="79">
        <f t="shared" si="116"/>
        <v>9605.7142857142862</v>
      </c>
      <c r="AD182" s="79">
        <f t="shared" si="101"/>
        <v>394.28571428571377</v>
      </c>
      <c r="AE182" s="84">
        <f t="shared" si="117"/>
        <v>2.5999999999999859</v>
      </c>
      <c r="AF182" s="79">
        <f t="shared" si="118"/>
        <v>0.70000000000000007</v>
      </c>
      <c r="AG182" s="79">
        <f t="shared" si="119"/>
        <v>1.4000000000000001</v>
      </c>
      <c r="AH182" s="82">
        <f t="shared" si="120"/>
        <v>200</v>
      </c>
      <c r="AI182" s="62">
        <f t="shared" si="121"/>
        <v>50</v>
      </c>
      <c r="AJ182" s="62">
        <f t="shared" si="122"/>
        <v>70</v>
      </c>
      <c r="AK182" s="62">
        <f t="shared" si="123"/>
        <v>10070</v>
      </c>
      <c r="AL182" s="62">
        <f t="shared" si="124"/>
        <v>185</v>
      </c>
      <c r="AM182" s="62">
        <f t="shared" si="125"/>
        <v>3.7</v>
      </c>
      <c r="AN182" s="62">
        <f t="shared" si="126"/>
        <v>-37</v>
      </c>
      <c r="AO182" s="62">
        <f t="shared" si="127"/>
        <v>-37</v>
      </c>
      <c r="AP182" s="62">
        <f t="shared" si="128"/>
        <v>37</v>
      </c>
      <c r="AQ182" s="65" t="str">
        <f t="shared" si="102"/>
        <v/>
      </c>
      <c r="AR182" s="66">
        <f t="shared" si="129"/>
        <v>35</v>
      </c>
      <c r="AS182" s="67">
        <f t="shared" si="103"/>
        <v>2.6923076923077014</v>
      </c>
      <c r="AT182" s="67">
        <f t="shared" si="130"/>
        <v>134.61538461538507</v>
      </c>
      <c r="AU182" s="67">
        <f t="shared" si="131"/>
        <v>269.23076923077014</v>
      </c>
      <c r="AV182" s="67">
        <f t="shared" si="132"/>
        <v>-134.61538461538507</v>
      </c>
      <c r="AW182" s="76">
        <f t="shared" si="133"/>
        <v>0.1</v>
      </c>
      <c r="AX182" s="67">
        <f t="shared" si="134"/>
        <v>673.07692307692537</v>
      </c>
      <c r="AY182" s="67">
        <f t="shared" si="135"/>
        <v>-269.23076923077014</v>
      </c>
      <c r="AZ182" s="69">
        <f t="shared" si="136"/>
        <v>403.84615384615523</v>
      </c>
      <c r="BA182" s="70">
        <f t="shared" si="104"/>
        <v>9.5604395604414663</v>
      </c>
      <c r="BB182" s="51">
        <f t="shared" si="137"/>
        <v>942.30769230769545</v>
      </c>
      <c r="BC182" s="55">
        <f t="shared" si="105"/>
        <v>9.8098659222990298E-2</v>
      </c>
      <c r="BD182" s="55">
        <f t="shared" si="106"/>
        <v>1.0242474916388009</v>
      </c>
      <c r="BF182" s="52">
        <f>IF(((AT182-U182)/U182)&gt;=BF$4,AE182,"")</f>
        <v>2.5999999999999859</v>
      </c>
      <c r="BG182" s="52" t="str">
        <f t="shared" si="107"/>
        <v/>
      </c>
      <c r="BH182" s="52">
        <f>IF(BC182&lt;=BH$4,AE182,"")</f>
        <v>2.5999999999999859</v>
      </c>
      <c r="BI182" s="52">
        <f>IF(BD182&gt;=BI$4,AE182,"")</f>
        <v>2.5999999999999859</v>
      </c>
    </row>
    <row r="183" spans="20:61">
      <c r="T183" s="78">
        <f t="shared" si="108"/>
        <v>7</v>
      </c>
      <c r="U183" s="79">
        <f t="shared" si="109"/>
        <v>50</v>
      </c>
      <c r="V183" s="79">
        <f t="shared" si="110"/>
        <v>2</v>
      </c>
      <c r="W183" s="80">
        <f>ROUND((1/V183)*T183,0)+1</f>
        <v>5</v>
      </c>
      <c r="X183" s="78">
        <f t="shared" si="111"/>
        <v>2</v>
      </c>
      <c r="Y183" s="80">
        <f t="shared" si="112"/>
        <v>7</v>
      </c>
      <c r="Z183" s="81">
        <f t="shared" si="113"/>
        <v>0.7142857142857143</v>
      </c>
      <c r="AA183" s="81">
        <f t="shared" si="114"/>
        <v>0.5</v>
      </c>
      <c r="AB183" s="79">
        <f t="shared" si="115"/>
        <v>10000</v>
      </c>
      <c r="AC183" s="79">
        <f t="shared" si="116"/>
        <v>9605.7142857142862</v>
      </c>
      <c r="AD183" s="79">
        <f t="shared" si="101"/>
        <v>394.28571428571377</v>
      </c>
      <c r="AE183" s="84">
        <f t="shared" si="117"/>
        <v>2.4999999999999858</v>
      </c>
      <c r="AF183" s="79">
        <f t="shared" si="118"/>
        <v>0.70000000000000007</v>
      </c>
      <c r="AG183" s="79">
        <f t="shared" si="119"/>
        <v>1.4000000000000001</v>
      </c>
      <c r="AH183" s="82">
        <f t="shared" si="120"/>
        <v>200</v>
      </c>
      <c r="AI183" s="62">
        <f t="shared" si="121"/>
        <v>50</v>
      </c>
      <c r="AJ183" s="62">
        <f t="shared" si="122"/>
        <v>70</v>
      </c>
      <c r="AK183" s="62">
        <f t="shared" si="123"/>
        <v>10070</v>
      </c>
      <c r="AL183" s="62">
        <f t="shared" si="124"/>
        <v>185</v>
      </c>
      <c r="AM183" s="62">
        <f t="shared" si="125"/>
        <v>3.7</v>
      </c>
      <c r="AN183" s="62">
        <f t="shared" si="126"/>
        <v>-37</v>
      </c>
      <c r="AO183" s="62">
        <f t="shared" si="127"/>
        <v>-37</v>
      </c>
      <c r="AP183" s="62">
        <f t="shared" si="128"/>
        <v>37</v>
      </c>
      <c r="AQ183" s="65" t="str">
        <f t="shared" si="102"/>
        <v/>
      </c>
      <c r="AR183" s="66">
        <f t="shared" si="129"/>
        <v>35</v>
      </c>
      <c r="AS183" s="67">
        <f t="shared" si="103"/>
        <v>2.7600000000000104</v>
      </c>
      <c r="AT183" s="67">
        <f t="shared" si="130"/>
        <v>138.00000000000051</v>
      </c>
      <c r="AU183" s="67">
        <f t="shared" si="131"/>
        <v>276.00000000000102</v>
      </c>
      <c r="AV183" s="67">
        <f t="shared" si="132"/>
        <v>-138.00000000000051</v>
      </c>
      <c r="AW183" s="76">
        <f t="shared" si="133"/>
        <v>0.1</v>
      </c>
      <c r="AX183" s="67">
        <f t="shared" si="134"/>
        <v>690.0000000000025</v>
      </c>
      <c r="AY183" s="67">
        <f t="shared" si="135"/>
        <v>-276.00000000000102</v>
      </c>
      <c r="AZ183" s="69">
        <f t="shared" si="136"/>
        <v>414.00000000000148</v>
      </c>
      <c r="BA183" s="70">
        <f t="shared" si="104"/>
        <v>19.714285714287712</v>
      </c>
      <c r="BB183" s="51">
        <f t="shared" si="137"/>
        <v>966.00000000000364</v>
      </c>
      <c r="BC183" s="55">
        <f t="shared" si="105"/>
        <v>0.10056513979773982</v>
      </c>
      <c r="BD183" s="55">
        <f t="shared" si="106"/>
        <v>1.0500000000000052</v>
      </c>
      <c r="BF183" s="52">
        <f>IF(((AT183-U183)/U183)&gt;=BF$4,AE183,"")</f>
        <v>2.4999999999999858</v>
      </c>
      <c r="BG183" s="52" t="str">
        <f t="shared" si="107"/>
        <v/>
      </c>
      <c r="BH183" s="52">
        <f>IF(BC183&lt;=BH$4,AE183,"")</f>
        <v>2.4999999999999858</v>
      </c>
      <c r="BI183" s="52">
        <f>IF(BD183&gt;=BI$4,AE183,"")</f>
        <v>2.4999999999999858</v>
      </c>
    </row>
    <row r="184" spans="20:61">
      <c r="T184" s="78">
        <f t="shared" si="108"/>
        <v>7</v>
      </c>
      <c r="U184" s="79">
        <f t="shared" si="109"/>
        <v>50</v>
      </c>
      <c r="V184" s="79">
        <f t="shared" si="110"/>
        <v>2</v>
      </c>
      <c r="W184" s="80">
        <f>ROUND((1/V184)*T184,0)+1</f>
        <v>5</v>
      </c>
      <c r="X184" s="78">
        <f t="shared" si="111"/>
        <v>2</v>
      </c>
      <c r="Y184" s="80">
        <f t="shared" si="112"/>
        <v>7</v>
      </c>
      <c r="Z184" s="81">
        <f t="shared" si="113"/>
        <v>0.7142857142857143</v>
      </c>
      <c r="AA184" s="81">
        <f t="shared" si="114"/>
        <v>0.5</v>
      </c>
      <c r="AB184" s="79">
        <f t="shared" si="115"/>
        <v>10000</v>
      </c>
      <c r="AC184" s="79">
        <f t="shared" si="116"/>
        <v>9605.7142857142862</v>
      </c>
      <c r="AD184" s="79">
        <f t="shared" si="101"/>
        <v>394.28571428571377</v>
      </c>
      <c r="AE184" s="84">
        <f t="shared" si="117"/>
        <v>2.3999999999999857</v>
      </c>
      <c r="AF184" s="79">
        <f t="shared" si="118"/>
        <v>0.70000000000000007</v>
      </c>
      <c r="AG184" s="79">
        <f t="shared" si="119"/>
        <v>1.4000000000000001</v>
      </c>
      <c r="AH184" s="82">
        <f t="shared" si="120"/>
        <v>200</v>
      </c>
      <c r="AI184" s="62">
        <f t="shared" si="121"/>
        <v>50</v>
      </c>
      <c r="AJ184" s="62">
        <f t="shared" si="122"/>
        <v>70</v>
      </c>
      <c r="AK184" s="62">
        <f t="shared" si="123"/>
        <v>10070</v>
      </c>
      <c r="AL184" s="62">
        <f t="shared" si="124"/>
        <v>185</v>
      </c>
      <c r="AM184" s="62">
        <f t="shared" si="125"/>
        <v>3.7</v>
      </c>
      <c r="AN184" s="62">
        <f t="shared" si="126"/>
        <v>-37</v>
      </c>
      <c r="AO184" s="62">
        <f t="shared" si="127"/>
        <v>-37</v>
      </c>
      <c r="AP184" s="62">
        <f t="shared" si="128"/>
        <v>37</v>
      </c>
      <c r="AQ184" s="65" t="str">
        <f t="shared" si="102"/>
        <v/>
      </c>
      <c r="AR184" s="66">
        <f t="shared" si="129"/>
        <v>35</v>
      </c>
      <c r="AS184" s="67">
        <f t="shared" si="103"/>
        <v>2.8333333333333446</v>
      </c>
      <c r="AT184" s="67">
        <f t="shared" si="130"/>
        <v>141.66666666666723</v>
      </c>
      <c r="AU184" s="67">
        <f t="shared" si="131"/>
        <v>283.33333333333445</v>
      </c>
      <c r="AV184" s="67">
        <f t="shared" si="132"/>
        <v>-141.66666666666723</v>
      </c>
      <c r="AW184" s="76">
        <f t="shared" si="133"/>
        <v>0.1</v>
      </c>
      <c r="AX184" s="67">
        <f t="shared" si="134"/>
        <v>708.3333333333361</v>
      </c>
      <c r="AY184" s="67">
        <f t="shared" si="135"/>
        <v>-283.33333333333445</v>
      </c>
      <c r="AZ184" s="69">
        <f t="shared" si="136"/>
        <v>425.00000000000165</v>
      </c>
      <c r="BA184" s="70">
        <f t="shared" si="104"/>
        <v>30.714285714287882</v>
      </c>
      <c r="BB184" s="51">
        <f t="shared" si="137"/>
        <v>991.66666666667061</v>
      </c>
      <c r="BC184" s="55">
        <f t="shared" si="105"/>
        <v>0.1032371604203851</v>
      </c>
      <c r="BD184" s="55">
        <f t="shared" si="106"/>
        <v>1.0778985507246432</v>
      </c>
      <c r="BF184" s="52">
        <f>IF(((AT184-U184)/U184)&gt;=BF$4,AE184,"")</f>
        <v>2.3999999999999857</v>
      </c>
      <c r="BG184" s="52" t="str">
        <f t="shared" si="107"/>
        <v/>
      </c>
      <c r="BH184" s="52">
        <f>IF(BC184&lt;=BH$4,AE184,"")</f>
        <v>2.3999999999999857</v>
      </c>
      <c r="BI184" s="52">
        <f>IF(BD184&gt;=BI$4,AE184,"")</f>
        <v>2.3999999999999857</v>
      </c>
    </row>
    <row r="185" spans="20:61">
      <c r="T185" s="78">
        <f t="shared" si="108"/>
        <v>7</v>
      </c>
      <c r="U185" s="79">
        <f t="shared" si="109"/>
        <v>50</v>
      </c>
      <c r="V185" s="79">
        <f t="shared" si="110"/>
        <v>2</v>
      </c>
      <c r="W185" s="80">
        <f>ROUND((1/V185)*T185,0)+1</f>
        <v>5</v>
      </c>
      <c r="X185" s="78">
        <f t="shared" si="111"/>
        <v>2</v>
      </c>
      <c r="Y185" s="80">
        <f t="shared" si="112"/>
        <v>7</v>
      </c>
      <c r="Z185" s="81">
        <f t="shared" si="113"/>
        <v>0.7142857142857143</v>
      </c>
      <c r="AA185" s="81">
        <f t="shared" si="114"/>
        <v>0.5</v>
      </c>
      <c r="AB185" s="79">
        <f t="shared" si="115"/>
        <v>10000</v>
      </c>
      <c r="AC185" s="79">
        <f t="shared" si="116"/>
        <v>9605.7142857142862</v>
      </c>
      <c r="AD185" s="79">
        <f t="shared" si="101"/>
        <v>394.28571428571377</v>
      </c>
      <c r="AE185" s="84">
        <f t="shared" si="117"/>
        <v>2.2999999999999856</v>
      </c>
      <c r="AF185" s="79">
        <f t="shared" si="118"/>
        <v>0.70000000000000007</v>
      </c>
      <c r="AG185" s="79">
        <f t="shared" si="119"/>
        <v>1.4000000000000001</v>
      </c>
      <c r="AH185" s="82">
        <f t="shared" si="120"/>
        <v>200</v>
      </c>
      <c r="AI185" s="62">
        <f t="shared" si="121"/>
        <v>50</v>
      </c>
      <c r="AJ185" s="62">
        <f t="shared" si="122"/>
        <v>70</v>
      </c>
      <c r="AK185" s="62">
        <f t="shared" si="123"/>
        <v>10070</v>
      </c>
      <c r="AL185" s="62">
        <f t="shared" si="124"/>
        <v>185</v>
      </c>
      <c r="AM185" s="62">
        <f t="shared" si="125"/>
        <v>3.7</v>
      </c>
      <c r="AN185" s="62">
        <f t="shared" si="126"/>
        <v>-37</v>
      </c>
      <c r="AO185" s="62">
        <f t="shared" si="127"/>
        <v>-37</v>
      </c>
      <c r="AP185" s="62">
        <f t="shared" si="128"/>
        <v>37</v>
      </c>
      <c r="AQ185" s="65" t="str">
        <f t="shared" si="102"/>
        <v/>
      </c>
      <c r="AR185" s="66">
        <f t="shared" si="129"/>
        <v>35</v>
      </c>
      <c r="AS185" s="67">
        <f t="shared" si="103"/>
        <v>2.9130434782608816</v>
      </c>
      <c r="AT185" s="67">
        <f t="shared" si="130"/>
        <v>145.65217391304407</v>
      </c>
      <c r="AU185" s="67">
        <f t="shared" si="131"/>
        <v>291.30434782608813</v>
      </c>
      <c r="AV185" s="67">
        <f t="shared" si="132"/>
        <v>-145.65217391304407</v>
      </c>
      <c r="AW185" s="76">
        <f t="shared" si="133"/>
        <v>0.1</v>
      </c>
      <c r="AX185" s="67">
        <f t="shared" si="134"/>
        <v>728.26086956522033</v>
      </c>
      <c r="AY185" s="67">
        <f t="shared" si="135"/>
        <v>-291.30434782608813</v>
      </c>
      <c r="AZ185" s="69">
        <f t="shared" si="136"/>
        <v>436.9565217391322</v>
      </c>
      <c r="BA185" s="70">
        <f t="shared" si="104"/>
        <v>42.670807453418433</v>
      </c>
      <c r="BB185" s="51">
        <f t="shared" si="137"/>
        <v>1019.5652173913085</v>
      </c>
      <c r="BC185" s="55">
        <f t="shared" si="105"/>
        <v>0.10614153066239082</v>
      </c>
      <c r="BD185" s="55">
        <f t="shared" si="106"/>
        <v>1.1082230623818585</v>
      </c>
      <c r="BF185" s="52">
        <f>IF(((AT185-U185)/U185)&gt;=BF$4,AE185,"")</f>
        <v>2.2999999999999856</v>
      </c>
      <c r="BG185" s="52" t="str">
        <f t="shared" si="107"/>
        <v/>
      </c>
      <c r="BH185" s="52">
        <f>IF(BC185&lt;=BH$4,AE185,"")</f>
        <v>2.2999999999999856</v>
      </c>
      <c r="BI185" s="52">
        <f>IF(BD185&gt;=BI$4,AE185,"")</f>
        <v>2.2999999999999856</v>
      </c>
    </row>
    <row r="186" spans="20:61">
      <c r="T186" s="78">
        <f t="shared" si="108"/>
        <v>7</v>
      </c>
      <c r="U186" s="79">
        <f t="shared" si="109"/>
        <v>50</v>
      </c>
      <c r="V186" s="79">
        <f t="shared" si="110"/>
        <v>2</v>
      </c>
      <c r="W186" s="80">
        <f>ROUND((1/V186)*T186,0)+1</f>
        <v>5</v>
      </c>
      <c r="X186" s="78">
        <f t="shared" si="111"/>
        <v>2</v>
      </c>
      <c r="Y186" s="80">
        <f t="shared" si="112"/>
        <v>7</v>
      </c>
      <c r="Z186" s="81">
        <f t="shared" si="113"/>
        <v>0.7142857142857143</v>
      </c>
      <c r="AA186" s="81">
        <f t="shared" si="114"/>
        <v>0.5</v>
      </c>
      <c r="AB186" s="79">
        <f t="shared" si="115"/>
        <v>10000</v>
      </c>
      <c r="AC186" s="79">
        <f t="shared" si="116"/>
        <v>9605.7142857142862</v>
      </c>
      <c r="AD186" s="79">
        <f t="shared" si="101"/>
        <v>394.28571428571377</v>
      </c>
      <c r="AE186" s="84">
        <f t="shared" si="117"/>
        <v>2.1999999999999855</v>
      </c>
      <c r="AF186" s="79">
        <f t="shared" si="118"/>
        <v>0.70000000000000007</v>
      </c>
      <c r="AG186" s="79">
        <f t="shared" si="119"/>
        <v>1.4000000000000001</v>
      </c>
      <c r="AH186" s="82">
        <f t="shared" si="120"/>
        <v>200</v>
      </c>
      <c r="AI186" s="62">
        <f t="shared" si="121"/>
        <v>50</v>
      </c>
      <c r="AJ186" s="62">
        <f t="shared" si="122"/>
        <v>70</v>
      </c>
      <c r="AK186" s="62">
        <f t="shared" si="123"/>
        <v>10070</v>
      </c>
      <c r="AL186" s="62">
        <f t="shared" si="124"/>
        <v>185</v>
      </c>
      <c r="AM186" s="62">
        <f t="shared" si="125"/>
        <v>3.7</v>
      </c>
      <c r="AN186" s="62">
        <f t="shared" si="126"/>
        <v>-37</v>
      </c>
      <c r="AO186" s="62">
        <f t="shared" si="127"/>
        <v>-37</v>
      </c>
      <c r="AP186" s="62">
        <f t="shared" si="128"/>
        <v>37</v>
      </c>
      <c r="AQ186" s="65" t="str">
        <f t="shared" si="102"/>
        <v/>
      </c>
      <c r="AR186" s="66">
        <f t="shared" si="129"/>
        <v>35</v>
      </c>
      <c r="AS186" s="67">
        <f t="shared" si="103"/>
        <v>3.0000000000000133</v>
      </c>
      <c r="AT186" s="67">
        <f t="shared" si="130"/>
        <v>150.00000000000065</v>
      </c>
      <c r="AU186" s="67">
        <f t="shared" si="131"/>
        <v>300.00000000000131</v>
      </c>
      <c r="AV186" s="67">
        <f t="shared" si="132"/>
        <v>-150.00000000000065</v>
      </c>
      <c r="AW186" s="76">
        <f t="shared" si="133"/>
        <v>0.1</v>
      </c>
      <c r="AX186" s="67">
        <f t="shared" si="134"/>
        <v>750.0000000000033</v>
      </c>
      <c r="AY186" s="67">
        <f t="shared" si="135"/>
        <v>-300.00000000000131</v>
      </c>
      <c r="AZ186" s="69">
        <f t="shared" si="136"/>
        <v>450.00000000000199</v>
      </c>
      <c r="BA186" s="70">
        <f t="shared" si="104"/>
        <v>55.714285714288224</v>
      </c>
      <c r="BB186" s="51">
        <f t="shared" si="137"/>
        <v>1050.0000000000045</v>
      </c>
      <c r="BC186" s="55">
        <f t="shared" si="105"/>
        <v>0.10930993456276072</v>
      </c>
      <c r="BD186" s="55">
        <f t="shared" si="106"/>
        <v>1.1413043478260936</v>
      </c>
      <c r="BF186" s="52">
        <f>IF(((AT186-U186)/U186)&gt;=BF$4,AE186,"")</f>
        <v>2.1999999999999855</v>
      </c>
      <c r="BG186" s="52" t="str">
        <f t="shared" si="107"/>
        <v/>
      </c>
      <c r="BH186" s="52">
        <f>IF(BC186&lt;=BH$4,AE186,"")</f>
        <v>2.1999999999999855</v>
      </c>
      <c r="BI186" s="52">
        <f>IF(BD186&gt;=BI$4,AE186,"")</f>
        <v>2.1999999999999855</v>
      </c>
    </row>
    <row r="187" spans="20:61">
      <c r="T187" s="78">
        <f t="shared" si="108"/>
        <v>7</v>
      </c>
      <c r="U187" s="79">
        <f t="shared" si="109"/>
        <v>50</v>
      </c>
      <c r="V187" s="79">
        <f t="shared" si="110"/>
        <v>2</v>
      </c>
      <c r="W187" s="80">
        <f>ROUND((1/V187)*T187,0)+1</f>
        <v>5</v>
      </c>
      <c r="X187" s="78">
        <f t="shared" si="111"/>
        <v>2</v>
      </c>
      <c r="Y187" s="80">
        <f t="shared" si="112"/>
        <v>7</v>
      </c>
      <c r="Z187" s="81">
        <f t="shared" si="113"/>
        <v>0.7142857142857143</v>
      </c>
      <c r="AA187" s="81">
        <f t="shared" si="114"/>
        <v>0.5</v>
      </c>
      <c r="AB187" s="79">
        <f t="shared" si="115"/>
        <v>10000</v>
      </c>
      <c r="AC187" s="79">
        <f t="shared" si="116"/>
        <v>9605.7142857142862</v>
      </c>
      <c r="AD187" s="79">
        <f t="shared" si="101"/>
        <v>394.28571428571377</v>
      </c>
      <c r="AE187" s="84">
        <f t="shared" si="117"/>
        <v>2.0999999999999854</v>
      </c>
      <c r="AF187" s="79">
        <f t="shared" si="118"/>
        <v>0.70000000000000007</v>
      </c>
      <c r="AG187" s="79">
        <f t="shared" si="119"/>
        <v>1.4000000000000001</v>
      </c>
      <c r="AH187" s="82">
        <f t="shared" si="120"/>
        <v>200</v>
      </c>
      <c r="AI187" s="62">
        <f t="shared" si="121"/>
        <v>50</v>
      </c>
      <c r="AJ187" s="62">
        <f t="shared" si="122"/>
        <v>70</v>
      </c>
      <c r="AK187" s="62">
        <f t="shared" si="123"/>
        <v>10070</v>
      </c>
      <c r="AL187" s="62">
        <f t="shared" si="124"/>
        <v>185</v>
      </c>
      <c r="AM187" s="62">
        <f t="shared" si="125"/>
        <v>3.7</v>
      </c>
      <c r="AN187" s="62">
        <f t="shared" si="126"/>
        <v>-37</v>
      </c>
      <c r="AO187" s="62">
        <f t="shared" si="127"/>
        <v>-37</v>
      </c>
      <c r="AP187" s="62">
        <f t="shared" si="128"/>
        <v>37</v>
      </c>
      <c r="AQ187" s="65" t="str">
        <f t="shared" si="102"/>
        <v/>
      </c>
      <c r="AR187" s="66">
        <f t="shared" si="129"/>
        <v>35</v>
      </c>
      <c r="AS187" s="67">
        <f t="shared" si="103"/>
        <v>3.09523809523811</v>
      </c>
      <c r="AT187" s="67">
        <f t="shared" si="130"/>
        <v>154.7619047619055</v>
      </c>
      <c r="AU187" s="67">
        <f t="shared" si="131"/>
        <v>309.523809523811</v>
      </c>
      <c r="AV187" s="67">
        <f t="shared" si="132"/>
        <v>-154.7619047619055</v>
      </c>
      <c r="AW187" s="76">
        <f t="shared" si="133"/>
        <v>0.1</v>
      </c>
      <c r="AX187" s="67">
        <f t="shared" si="134"/>
        <v>773.80952380952749</v>
      </c>
      <c r="AY187" s="67">
        <f t="shared" si="135"/>
        <v>-309.523809523811</v>
      </c>
      <c r="AZ187" s="69">
        <f t="shared" si="136"/>
        <v>464.28571428571649</v>
      </c>
      <c r="BA187" s="70">
        <f t="shared" si="104"/>
        <v>70.000000000002728</v>
      </c>
      <c r="BB187" s="51">
        <f t="shared" si="137"/>
        <v>1083.3333333333385</v>
      </c>
      <c r="BC187" s="55">
        <f t="shared" si="105"/>
        <v>0.11278009121554683</v>
      </c>
      <c r="BD187" s="55">
        <f t="shared" si="106"/>
        <v>1.1775362318840652</v>
      </c>
      <c r="BF187" s="52">
        <f>IF(((AT187-U187)/U187)&gt;=BF$4,AE187,"")</f>
        <v>2.0999999999999854</v>
      </c>
      <c r="BG187" s="52" t="str">
        <f t="shared" si="107"/>
        <v/>
      </c>
      <c r="BH187" s="52">
        <f>IF(BC187&lt;=BH$4,AE187,"")</f>
        <v>2.0999999999999854</v>
      </c>
      <c r="BI187" s="52">
        <f>IF(BD187&gt;=BI$4,AE187,"")</f>
        <v>2.0999999999999854</v>
      </c>
    </row>
    <row r="188" spans="20:61">
      <c r="T188" s="78">
        <f t="shared" si="108"/>
        <v>7</v>
      </c>
      <c r="U188" s="79">
        <f t="shared" si="109"/>
        <v>50</v>
      </c>
      <c r="V188" s="79">
        <f t="shared" si="110"/>
        <v>2</v>
      </c>
      <c r="W188" s="80">
        <f>ROUND((1/V188)*T188,0)+1</f>
        <v>5</v>
      </c>
      <c r="X188" s="78">
        <f t="shared" si="111"/>
        <v>2</v>
      </c>
      <c r="Y188" s="80">
        <f t="shared" si="112"/>
        <v>7</v>
      </c>
      <c r="Z188" s="81">
        <f t="shared" si="113"/>
        <v>0.7142857142857143</v>
      </c>
      <c r="AA188" s="81">
        <f t="shared" si="114"/>
        <v>0.5</v>
      </c>
      <c r="AB188" s="79">
        <f t="shared" si="115"/>
        <v>10000</v>
      </c>
      <c r="AC188" s="79">
        <f t="shared" si="116"/>
        <v>9605.7142857142862</v>
      </c>
      <c r="AD188" s="79">
        <f t="shared" si="101"/>
        <v>394.28571428571377</v>
      </c>
      <c r="AE188" s="84">
        <f t="shared" si="117"/>
        <v>1.9999999999999853</v>
      </c>
      <c r="AF188" s="79">
        <f t="shared" si="118"/>
        <v>0.70000000000000007</v>
      </c>
      <c r="AG188" s="79">
        <f t="shared" si="119"/>
        <v>1.4000000000000001</v>
      </c>
      <c r="AH188" s="82">
        <f t="shared" si="120"/>
        <v>200</v>
      </c>
      <c r="AI188" s="62">
        <f t="shared" si="121"/>
        <v>50</v>
      </c>
      <c r="AJ188" s="62">
        <f t="shared" si="122"/>
        <v>70</v>
      </c>
      <c r="AK188" s="62">
        <f t="shared" si="123"/>
        <v>10070</v>
      </c>
      <c r="AL188" s="62">
        <f t="shared" si="124"/>
        <v>185</v>
      </c>
      <c r="AM188" s="62">
        <f t="shared" si="125"/>
        <v>3.7</v>
      </c>
      <c r="AN188" s="62">
        <f t="shared" si="126"/>
        <v>-37</v>
      </c>
      <c r="AO188" s="62">
        <f t="shared" si="127"/>
        <v>-37</v>
      </c>
      <c r="AP188" s="62">
        <f t="shared" si="128"/>
        <v>37</v>
      </c>
      <c r="AQ188" s="65" t="str">
        <f t="shared" si="102"/>
        <v>VINTO</v>
      </c>
      <c r="AR188" s="66">
        <f t="shared" si="129"/>
        <v>35</v>
      </c>
      <c r="AS188" s="67">
        <f t="shared" si="103"/>
        <v>3.2000000000000162</v>
      </c>
      <c r="AT188" s="67">
        <f t="shared" si="130"/>
        <v>160.0000000000008</v>
      </c>
      <c r="AU188" s="67">
        <f t="shared" si="131"/>
        <v>320.00000000000159</v>
      </c>
      <c r="AV188" s="67">
        <f t="shared" si="132"/>
        <v>-160.0000000000008</v>
      </c>
      <c r="AW188" s="76">
        <f t="shared" si="133"/>
        <v>0.1</v>
      </c>
      <c r="AX188" s="67">
        <f t="shared" si="134"/>
        <v>800.00000000000398</v>
      </c>
      <c r="AY188" s="67">
        <f t="shared" si="135"/>
        <v>-320.00000000000159</v>
      </c>
      <c r="AZ188" s="69">
        <f t="shared" si="136"/>
        <v>480.00000000000239</v>
      </c>
      <c r="BA188" s="70">
        <f t="shared" si="104"/>
        <v>85.714285714288621</v>
      </c>
      <c r="BB188" s="51">
        <f t="shared" si="137"/>
        <v>1120.0000000000055</v>
      </c>
      <c r="BC188" s="55">
        <f t="shared" si="105"/>
        <v>0.11659726353361151</v>
      </c>
      <c r="BD188" s="55">
        <f t="shared" si="106"/>
        <v>1.2173913043478337</v>
      </c>
      <c r="BF188" s="52">
        <f>IF(((AT188-U188)/U188)&gt;=BF$4,AE188,"")</f>
        <v>1.9999999999999853</v>
      </c>
      <c r="BG188" s="52">
        <f t="shared" si="107"/>
        <v>1.9999999999999853</v>
      </c>
      <c r="BH188" s="52">
        <f>IF(BC188&lt;=BH$4,AE188,"")</f>
        <v>1.9999999999999853</v>
      </c>
      <c r="BI188" s="52">
        <f>IF(BD188&gt;=BI$4,AE188,"")</f>
        <v>1.9999999999999853</v>
      </c>
    </row>
    <row r="189" spans="20:61">
      <c r="T189" s="78">
        <f t="shared" si="108"/>
        <v>7</v>
      </c>
      <c r="U189" s="79">
        <f t="shared" si="109"/>
        <v>50</v>
      </c>
      <c r="V189" s="79">
        <f t="shared" si="110"/>
        <v>2</v>
      </c>
      <c r="W189" s="80">
        <f>ROUND((1/V189)*T189,0)+1</f>
        <v>5</v>
      </c>
      <c r="X189" s="78">
        <f t="shared" si="111"/>
        <v>2</v>
      </c>
      <c r="Y189" s="80">
        <f t="shared" si="112"/>
        <v>7</v>
      </c>
      <c r="Z189" s="81">
        <f t="shared" si="113"/>
        <v>0.7142857142857143</v>
      </c>
      <c r="AA189" s="81">
        <f t="shared" si="114"/>
        <v>0.5</v>
      </c>
      <c r="AB189" s="79">
        <f t="shared" si="115"/>
        <v>10000</v>
      </c>
      <c r="AC189" s="79">
        <f t="shared" si="116"/>
        <v>9605.7142857142862</v>
      </c>
      <c r="AD189" s="79">
        <f t="shared" si="101"/>
        <v>394.28571428571377</v>
      </c>
      <c r="AE189" s="84">
        <f t="shared" si="117"/>
        <v>1.8999999999999853</v>
      </c>
      <c r="AF189" s="79">
        <f t="shared" si="118"/>
        <v>0.70000000000000007</v>
      </c>
      <c r="AG189" s="79">
        <f t="shared" si="119"/>
        <v>1.4000000000000001</v>
      </c>
      <c r="AH189" s="82">
        <f t="shared" si="120"/>
        <v>200</v>
      </c>
      <c r="AI189" s="62">
        <f t="shared" si="121"/>
        <v>50</v>
      </c>
      <c r="AJ189" s="62">
        <f t="shared" si="122"/>
        <v>70</v>
      </c>
      <c r="AK189" s="62">
        <f t="shared" si="123"/>
        <v>10070</v>
      </c>
      <c r="AL189" s="62">
        <f t="shared" si="124"/>
        <v>185</v>
      </c>
      <c r="AM189" s="62">
        <f t="shared" si="125"/>
        <v>3.7</v>
      </c>
      <c r="AN189" s="62">
        <f t="shared" si="126"/>
        <v>-37</v>
      </c>
      <c r="AO189" s="62">
        <f t="shared" si="127"/>
        <v>-37</v>
      </c>
      <c r="AP189" s="62">
        <f t="shared" si="128"/>
        <v>37</v>
      </c>
      <c r="AQ189" s="65" t="str">
        <f t="shared" si="102"/>
        <v>VINTO</v>
      </c>
      <c r="AR189" s="66">
        <f t="shared" si="129"/>
        <v>35</v>
      </c>
      <c r="AS189" s="67">
        <f t="shared" si="103"/>
        <v>3.3157894736842288</v>
      </c>
      <c r="AT189" s="67">
        <f t="shared" si="130"/>
        <v>165.78947368421143</v>
      </c>
      <c r="AU189" s="67">
        <f t="shared" si="131"/>
        <v>331.57894736842286</v>
      </c>
      <c r="AV189" s="67">
        <f t="shared" si="132"/>
        <v>-165.78947368421143</v>
      </c>
      <c r="AW189" s="76">
        <f t="shared" si="133"/>
        <v>0.1</v>
      </c>
      <c r="AX189" s="67">
        <f t="shared" si="134"/>
        <v>828.94736842105715</v>
      </c>
      <c r="AY189" s="67">
        <f t="shared" si="135"/>
        <v>-331.57894736842286</v>
      </c>
      <c r="AZ189" s="69">
        <f t="shared" si="136"/>
        <v>497.36842105263429</v>
      </c>
      <c r="BA189" s="70">
        <f t="shared" si="104"/>
        <v>103.08270676692052</v>
      </c>
      <c r="BB189" s="51">
        <f t="shared" si="137"/>
        <v>1160.5263157894801</v>
      </c>
      <c r="BC189" s="55">
        <f t="shared" si="105"/>
        <v>0.12081624346410411</v>
      </c>
      <c r="BD189" s="55">
        <f t="shared" si="106"/>
        <v>1.2614416475972625</v>
      </c>
      <c r="BF189" s="52">
        <f>IF(((AT189-U189)/U189)&gt;=BF$4,AE189,"")</f>
        <v>1.8999999999999853</v>
      </c>
      <c r="BG189" s="52">
        <f t="shared" si="107"/>
        <v>1.8999999999999853</v>
      </c>
      <c r="BH189" s="52">
        <f>IF(BC189&lt;=BH$4,AE189,"")</f>
        <v>1.8999999999999853</v>
      </c>
      <c r="BI189" s="52">
        <f>IF(BD189&gt;=BI$4,AE189,"")</f>
        <v>1.8999999999999853</v>
      </c>
    </row>
    <row r="190" spans="20:61">
      <c r="T190" s="78">
        <f t="shared" si="108"/>
        <v>7</v>
      </c>
      <c r="U190" s="79">
        <f t="shared" si="109"/>
        <v>50</v>
      </c>
      <c r="V190" s="79">
        <f t="shared" si="110"/>
        <v>2</v>
      </c>
      <c r="W190" s="80">
        <f>ROUND((1/V190)*T190,0)+1</f>
        <v>5</v>
      </c>
      <c r="X190" s="78">
        <f t="shared" si="111"/>
        <v>2</v>
      </c>
      <c r="Y190" s="80">
        <f t="shared" si="112"/>
        <v>7</v>
      </c>
      <c r="Z190" s="81">
        <f t="shared" si="113"/>
        <v>0.7142857142857143</v>
      </c>
      <c r="AA190" s="81">
        <f t="shared" si="114"/>
        <v>0.5</v>
      </c>
      <c r="AB190" s="79">
        <f t="shared" si="115"/>
        <v>10000</v>
      </c>
      <c r="AC190" s="79">
        <f t="shared" si="116"/>
        <v>9605.7142857142862</v>
      </c>
      <c r="AD190" s="79">
        <f t="shared" si="101"/>
        <v>394.28571428571377</v>
      </c>
      <c r="AE190" s="84">
        <f t="shared" si="117"/>
        <v>1.7999999999999852</v>
      </c>
      <c r="AF190" s="79">
        <f t="shared" si="118"/>
        <v>0.70000000000000007</v>
      </c>
      <c r="AG190" s="79">
        <f t="shared" si="119"/>
        <v>1.4000000000000001</v>
      </c>
      <c r="AH190" s="82">
        <f t="shared" si="120"/>
        <v>200</v>
      </c>
      <c r="AI190" s="62">
        <f t="shared" si="121"/>
        <v>50</v>
      </c>
      <c r="AJ190" s="62">
        <f t="shared" si="122"/>
        <v>70</v>
      </c>
      <c r="AK190" s="62">
        <f t="shared" si="123"/>
        <v>10070</v>
      </c>
      <c r="AL190" s="62">
        <f t="shared" si="124"/>
        <v>185</v>
      </c>
      <c r="AM190" s="62">
        <f t="shared" si="125"/>
        <v>3.7</v>
      </c>
      <c r="AN190" s="62">
        <f t="shared" si="126"/>
        <v>-37</v>
      </c>
      <c r="AO190" s="62">
        <f t="shared" si="127"/>
        <v>-37</v>
      </c>
      <c r="AP190" s="62">
        <f t="shared" si="128"/>
        <v>37</v>
      </c>
      <c r="AQ190" s="65" t="str">
        <f t="shared" si="102"/>
        <v>VINTO</v>
      </c>
      <c r="AR190" s="66">
        <f t="shared" si="129"/>
        <v>35</v>
      </c>
      <c r="AS190" s="67">
        <f t="shared" si="103"/>
        <v>3.4444444444444646</v>
      </c>
      <c r="AT190" s="67">
        <f t="shared" si="130"/>
        <v>172.22222222222322</v>
      </c>
      <c r="AU190" s="67">
        <f t="shared" si="131"/>
        <v>344.44444444444645</v>
      </c>
      <c r="AV190" s="67">
        <f t="shared" si="132"/>
        <v>-172.22222222222322</v>
      </c>
      <c r="AW190" s="76">
        <f t="shared" si="133"/>
        <v>0.1</v>
      </c>
      <c r="AX190" s="67">
        <f t="shared" si="134"/>
        <v>861.11111111111609</v>
      </c>
      <c r="AY190" s="67">
        <f t="shared" si="135"/>
        <v>-344.44444444444645</v>
      </c>
      <c r="AZ190" s="69">
        <f t="shared" si="136"/>
        <v>516.6666666666697</v>
      </c>
      <c r="BA190" s="70">
        <f t="shared" si="104"/>
        <v>122.38095238095593</v>
      </c>
      <c r="BB190" s="51">
        <f t="shared" si="137"/>
        <v>1205.5555555555625</v>
      </c>
      <c r="BC190" s="55">
        <f t="shared" si="105"/>
        <v>0.12550399894242917</v>
      </c>
      <c r="BD190" s="55">
        <f t="shared" si="106"/>
        <v>1.3103864734299611</v>
      </c>
      <c r="BF190" s="52">
        <f>IF(((AT190-U190)/U190)&gt;=BF$4,AE190,"")</f>
        <v>1.7999999999999852</v>
      </c>
      <c r="BG190" s="52">
        <f t="shared" si="107"/>
        <v>1.7999999999999852</v>
      </c>
      <c r="BH190" s="52">
        <f>IF(BC190&lt;=BH$4,AE190,"")</f>
        <v>1.7999999999999852</v>
      </c>
      <c r="BI190" s="52">
        <f>IF(BD190&gt;=BI$4,AE190,"")</f>
        <v>1.7999999999999852</v>
      </c>
    </row>
    <row r="191" spans="20:61">
      <c r="T191" s="78">
        <f t="shared" si="108"/>
        <v>7</v>
      </c>
      <c r="U191" s="79">
        <f t="shared" si="109"/>
        <v>50</v>
      </c>
      <c r="V191" s="79">
        <f t="shared" si="110"/>
        <v>2</v>
      </c>
      <c r="W191" s="80">
        <f>ROUND((1/V191)*T191,0)+1</f>
        <v>5</v>
      </c>
      <c r="X191" s="78">
        <f t="shared" si="111"/>
        <v>2</v>
      </c>
      <c r="Y191" s="80">
        <f t="shared" si="112"/>
        <v>7</v>
      </c>
      <c r="Z191" s="81">
        <f t="shared" si="113"/>
        <v>0.7142857142857143</v>
      </c>
      <c r="AA191" s="81">
        <f t="shared" si="114"/>
        <v>0.5</v>
      </c>
      <c r="AB191" s="79">
        <f t="shared" si="115"/>
        <v>10000</v>
      </c>
      <c r="AC191" s="79">
        <f t="shared" si="116"/>
        <v>9605.7142857142862</v>
      </c>
      <c r="AD191" s="79">
        <f t="shared" si="101"/>
        <v>394.28571428571377</v>
      </c>
      <c r="AE191" s="84">
        <f t="shared" si="117"/>
        <v>1.6999999999999851</v>
      </c>
      <c r="AF191" s="79">
        <f t="shared" si="118"/>
        <v>0.70000000000000007</v>
      </c>
      <c r="AG191" s="79">
        <f t="shared" si="119"/>
        <v>1.4000000000000001</v>
      </c>
      <c r="AH191" s="82">
        <f t="shared" si="120"/>
        <v>200</v>
      </c>
      <c r="AI191" s="62">
        <f t="shared" si="121"/>
        <v>50</v>
      </c>
      <c r="AJ191" s="62">
        <f t="shared" si="122"/>
        <v>70</v>
      </c>
      <c r="AK191" s="62">
        <f t="shared" si="123"/>
        <v>10070</v>
      </c>
      <c r="AL191" s="62">
        <f t="shared" si="124"/>
        <v>185</v>
      </c>
      <c r="AM191" s="62">
        <f t="shared" si="125"/>
        <v>3.7</v>
      </c>
      <c r="AN191" s="62">
        <f t="shared" si="126"/>
        <v>-37</v>
      </c>
      <c r="AO191" s="62">
        <f t="shared" si="127"/>
        <v>-37</v>
      </c>
      <c r="AP191" s="62">
        <f t="shared" si="128"/>
        <v>37</v>
      </c>
      <c r="AQ191" s="65" t="str">
        <f t="shared" si="102"/>
        <v>VINTO</v>
      </c>
      <c r="AR191" s="66">
        <f t="shared" si="129"/>
        <v>35</v>
      </c>
      <c r="AS191" s="67">
        <f t="shared" si="103"/>
        <v>3.5882352941176698</v>
      </c>
      <c r="AT191" s="67">
        <f t="shared" si="130"/>
        <v>179.41176470588348</v>
      </c>
      <c r="AU191" s="67">
        <f t="shared" si="131"/>
        <v>358.82352941176697</v>
      </c>
      <c r="AV191" s="67">
        <f t="shared" si="132"/>
        <v>-179.41176470588348</v>
      </c>
      <c r="AW191" s="76">
        <f t="shared" si="133"/>
        <v>0.1</v>
      </c>
      <c r="AX191" s="67">
        <f t="shared" si="134"/>
        <v>897.0588235294174</v>
      </c>
      <c r="AY191" s="67">
        <f t="shared" si="135"/>
        <v>-358.82352941176697</v>
      </c>
      <c r="AZ191" s="69">
        <f t="shared" si="136"/>
        <v>538.23529411765048</v>
      </c>
      <c r="BA191" s="70">
        <f t="shared" si="104"/>
        <v>143.94957983193672</v>
      </c>
      <c r="BB191" s="51">
        <f t="shared" si="137"/>
        <v>1255.8823529411843</v>
      </c>
      <c r="BC191" s="55">
        <f t="shared" si="105"/>
        <v>0.13074325506526308</v>
      </c>
      <c r="BD191" s="55">
        <f t="shared" si="106"/>
        <v>1.3650895140665067</v>
      </c>
      <c r="BF191" s="52">
        <f>IF(((AT191-U191)/U191)&gt;=BF$4,AE191,"")</f>
        <v>1.6999999999999851</v>
      </c>
      <c r="BG191" s="52">
        <f t="shared" si="107"/>
        <v>1.6999999999999851</v>
      </c>
      <c r="BH191" s="52">
        <f>IF(BC191&lt;=BH$4,AE191,"")</f>
        <v>1.6999999999999851</v>
      </c>
      <c r="BI191" s="52">
        <f>IF(BD191&gt;=BI$4,AE191,"")</f>
        <v>1.6999999999999851</v>
      </c>
    </row>
    <row r="192" spans="20:61">
      <c r="T192" s="78">
        <f t="shared" si="108"/>
        <v>7</v>
      </c>
      <c r="U192" s="79">
        <f t="shared" si="109"/>
        <v>50</v>
      </c>
      <c r="V192" s="79">
        <f t="shared" si="110"/>
        <v>2</v>
      </c>
      <c r="W192" s="80">
        <f>ROUND((1/V192)*T192,0)+1</f>
        <v>5</v>
      </c>
      <c r="X192" s="78">
        <f t="shared" si="111"/>
        <v>2</v>
      </c>
      <c r="Y192" s="80">
        <f t="shared" si="112"/>
        <v>7</v>
      </c>
      <c r="Z192" s="81">
        <f t="shared" si="113"/>
        <v>0.7142857142857143</v>
      </c>
      <c r="AA192" s="81">
        <f t="shared" si="114"/>
        <v>0.5</v>
      </c>
      <c r="AB192" s="79">
        <f t="shared" si="115"/>
        <v>10000</v>
      </c>
      <c r="AC192" s="79">
        <f t="shared" si="116"/>
        <v>9605.7142857142862</v>
      </c>
      <c r="AD192" s="79">
        <f t="shared" si="101"/>
        <v>394.28571428571377</v>
      </c>
      <c r="AE192" s="84">
        <f t="shared" si="117"/>
        <v>1.599999999999985</v>
      </c>
      <c r="AF192" s="79">
        <f t="shared" si="118"/>
        <v>0.70000000000000007</v>
      </c>
      <c r="AG192" s="79">
        <f t="shared" si="119"/>
        <v>1.4000000000000001</v>
      </c>
      <c r="AH192" s="82">
        <f t="shared" si="120"/>
        <v>200</v>
      </c>
      <c r="AI192" s="62">
        <f t="shared" si="121"/>
        <v>50</v>
      </c>
      <c r="AJ192" s="62">
        <f t="shared" si="122"/>
        <v>70</v>
      </c>
      <c r="AK192" s="62">
        <f t="shared" si="123"/>
        <v>10070</v>
      </c>
      <c r="AL192" s="62">
        <f t="shared" si="124"/>
        <v>185</v>
      </c>
      <c r="AM192" s="62">
        <f t="shared" si="125"/>
        <v>3.7</v>
      </c>
      <c r="AN192" s="62">
        <f t="shared" si="126"/>
        <v>-37</v>
      </c>
      <c r="AO192" s="62">
        <f t="shared" si="127"/>
        <v>-37</v>
      </c>
      <c r="AP192" s="62">
        <f t="shared" si="128"/>
        <v>37</v>
      </c>
      <c r="AQ192" s="65" t="str">
        <f t="shared" si="102"/>
        <v>VINTO</v>
      </c>
      <c r="AR192" s="66">
        <f t="shared" si="129"/>
        <v>35</v>
      </c>
      <c r="AS192" s="67">
        <f t="shared" si="103"/>
        <v>3.7500000000000262</v>
      </c>
      <c r="AT192" s="67">
        <f t="shared" si="130"/>
        <v>187.50000000000131</v>
      </c>
      <c r="AU192" s="67">
        <f t="shared" si="131"/>
        <v>375.00000000000261</v>
      </c>
      <c r="AV192" s="67">
        <f t="shared" si="132"/>
        <v>-187.50000000000131</v>
      </c>
      <c r="AW192" s="76">
        <f t="shared" si="133"/>
        <v>0.1</v>
      </c>
      <c r="AX192" s="67">
        <f t="shared" si="134"/>
        <v>937.50000000000659</v>
      </c>
      <c r="AY192" s="67">
        <f t="shared" si="135"/>
        <v>-375.00000000000261</v>
      </c>
      <c r="AZ192" s="69">
        <f t="shared" si="136"/>
        <v>562.50000000000398</v>
      </c>
      <c r="BA192" s="70">
        <f t="shared" si="104"/>
        <v>168.21428571429021</v>
      </c>
      <c r="BB192" s="51">
        <f t="shared" si="137"/>
        <v>1312.5000000000091</v>
      </c>
      <c r="BC192" s="55">
        <f t="shared" si="105"/>
        <v>0.13663741820345127</v>
      </c>
      <c r="BD192" s="55">
        <f t="shared" si="106"/>
        <v>1.4266304347826206</v>
      </c>
      <c r="BF192" s="52">
        <f>IF(((AT192-U192)/U192)&gt;=BF$4,AE192,"")</f>
        <v>1.599999999999985</v>
      </c>
      <c r="BG192" s="52">
        <f t="shared" si="107"/>
        <v>1.599999999999985</v>
      </c>
      <c r="BH192" s="52">
        <f>IF(BC192&lt;=BH$4,AE192,"")</f>
        <v>1.599999999999985</v>
      </c>
      <c r="BI192" s="52">
        <f>IF(BD192&gt;=BI$4,AE192,"")</f>
        <v>1.599999999999985</v>
      </c>
    </row>
    <row r="193" spans="20:61">
      <c r="T193" s="78">
        <f t="shared" si="108"/>
        <v>7</v>
      </c>
      <c r="U193" s="79">
        <f t="shared" si="109"/>
        <v>50</v>
      </c>
      <c r="V193" s="79">
        <f t="shared" si="110"/>
        <v>2</v>
      </c>
      <c r="W193" s="80">
        <f>ROUND((1/V193)*T193,0)+1</f>
        <v>5</v>
      </c>
      <c r="X193" s="78">
        <f t="shared" si="111"/>
        <v>2</v>
      </c>
      <c r="Y193" s="80">
        <f t="shared" si="112"/>
        <v>7</v>
      </c>
      <c r="Z193" s="81">
        <f t="shared" si="113"/>
        <v>0.7142857142857143</v>
      </c>
      <c r="AA193" s="81">
        <f t="shared" si="114"/>
        <v>0.5</v>
      </c>
      <c r="AB193" s="79">
        <f t="shared" si="115"/>
        <v>10000</v>
      </c>
      <c r="AC193" s="79">
        <f t="shared" si="116"/>
        <v>9605.7142857142862</v>
      </c>
      <c r="AD193" s="79">
        <f t="shared" si="101"/>
        <v>394.28571428571377</v>
      </c>
      <c r="AE193" s="84">
        <f t="shared" si="117"/>
        <v>1.4999999999999849</v>
      </c>
      <c r="AF193" s="79">
        <f t="shared" si="118"/>
        <v>0.70000000000000007</v>
      </c>
      <c r="AG193" s="79">
        <f t="shared" si="119"/>
        <v>1.4000000000000001</v>
      </c>
      <c r="AH193" s="82">
        <f t="shared" si="120"/>
        <v>200</v>
      </c>
      <c r="AI193" s="62">
        <f t="shared" si="121"/>
        <v>50</v>
      </c>
      <c r="AJ193" s="62">
        <f t="shared" si="122"/>
        <v>70</v>
      </c>
      <c r="AK193" s="62">
        <f t="shared" si="123"/>
        <v>10070</v>
      </c>
      <c r="AL193" s="62">
        <f t="shared" si="124"/>
        <v>185</v>
      </c>
      <c r="AM193" s="62">
        <f t="shared" si="125"/>
        <v>3.7</v>
      </c>
      <c r="AN193" s="62">
        <f t="shared" si="126"/>
        <v>-37</v>
      </c>
      <c r="AO193" s="62">
        <f t="shared" si="127"/>
        <v>-37</v>
      </c>
      <c r="AP193" s="62">
        <f t="shared" si="128"/>
        <v>37</v>
      </c>
      <c r="AQ193" s="65" t="str">
        <f t="shared" si="102"/>
        <v>VINTO</v>
      </c>
      <c r="AR193" s="66">
        <f t="shared" si="129"/>
        <v>35</v>
      </c>
      <c r="AS193" s="67">
        <f t="shared" si="103"/>
        <v>3.9333333333333629</v>
      </c>
      <c r="AT193" s="67">
        <f t="shared" si="130"/>
        <v>196.66666666666814</v>
      </c>
      <c r="AU193" s="67">
        <f t="shared" si="131"/>
        <v>393.33333333333627</v>
      </c>
      <c r="AV193" s="67">
        <f t="shared" si="132"/>
        <v>-196.66666666666814</v>
      </c>
      <c r="AW193" s="76">
        <f t="shared" si="133"/>
        <v>0.1</v>
      </c>
      <c r="AX193" s="67">
        <f t="shared" si="134"/>
        <v>983.33333333334065</v>
      </c>
      <c r="AY193" s="67">
        <f t="shared" si="135"/>
        <v>-393.33333333333627</v>
      </c>
      <c r="AZ193" s="69">
        <f t="shared" si="136"/>
        <v>590.00000000000432</v>
      </c>
      <c r="BA193" s="70">
        <f t="shared" si="104"/>
        <v>195.71428571429055</v>
      </c>
      <c r="BB193" s="51">
        <f t="shared" si="137"/>
        <v>1376.666666666677</v>
      </c>
      <c r="BC193" s="55">
        <f t="shared" si="105"/>
        <v>0.14331746976006451</v>
      </c>
      <c r="BD193" s="55">
        <f t="shared" si="106"/>
        <v>1.4963768115942158</v>
      </c>
      <c r="BF193" s="52">
        <f>IF(((AT193-U193)/U193)&gt;=BF$4,AE193,"")</f>
        <v>1.4999999999999849</v>
      </c>
      <c r="BG193" s="52">
        <f t="shared" si="107"/>
        <v>1.4999999999999849</v>
      </c>
      <c r="BH193" s="52">
        <f>IF(BC193&lt;=BH$4,AE193,"")</f>
        <v>1.4999999999999849</v>
      </c>
      <c r="BI193" s="52">
        <f>IF(BD193&gt;=BI$4,AE193,"")</f>
        <v>1.4999999999999849</v>
      </c>
    </row>
    <row r="194" spans="20:61">
      <c r="T194" s="78">
        <f t="shared" si="108"/>
        <v>7</v>
      </c>
      <c r="U194" s="79">
        <f t="shared" si="109"/>
        <v>50</v>
      </c>
      <c r="V194" s="79">
        <f t="shared" si="110"/>
        <v>2</v>
      </c>
      <c r="W194" s="80">
        <f>ROUND((1/V194)*T194,0)+1</f>
        <v>5</v>
      </c>
      <c r="X194" s="78">
        <f t="shared" si="111"/>
        <v>2</v>
      </c>
      <c r="Y194" s="80">
        <f t="shared" si="112"/>
        <v>7</v>
      </c>
      <c r="Z194" s="81">
        <f t="shared" si="113"/>
        <v>0.7142857142857143</v>
      </c>
      <c r="AA194" s="81">
        <f t="shared" si="114"/>
        <v>0.5</v>
      </c>
      <c r="AB194" s="79">
        <f t="shared" si="115"/>
        <v>10000</v>
      </c>
      <c r="AC194" s="79">
        <f t="shared" si="116"/>
        <v>9605.7142857142862</v>
      </c>
      <c r="AD194" s="79">
        <f t="shared" si="101"/>
        <v>394.28571428571377</v>
      </c>
      <c r="AE194" s="84">
        <f t="shared" si="117"/>
        <v>1.3999999999999848</v>
      </c>
      <c r="AF194" s="79">
        <f t="shared" si="118"/>
        <v>0.70000000000000007</v>
      </c>
      <c r="AG194" s="79">
        <f t="shared" si="119"/>
        <v>1.4000000000000001</v>
      </c>
      <c r="AH194" s="82">
        <f t="shared" si="120"/>
        <v>200</v>
      </c>
      <c r="AI194" s="62">
        <f t="shared" si="121"/>
        <v>50</v>
      </c>
      <c r="AJ194" s="62">
        <f t="shared" si="122"/>
        <v>70</v>
      </c>
      <c r="AK194" s="62">
        <f t="shared" si="123"/>
        <v>10070</v>
      </c>
      <c r="AL194" s="62">
        <f t="shared" si="124"/>
        <v>185</v>
      </c>
      <c r="AM194" s="62">
        <f t="shared" si="125"/>
        <v>3.7</v>
      </c>
      <c r="AN194" s="62">
        <f t="shared" si="126"/>
        <v>-37</v>
      </c>
      <c r="AO194" s="62">
        <f t="shared" si="127"/>
        <v>-37</v>
      </c>
      <c r="AP194" s="62">
        <f t="shared" si="128"/>
        <v>37</v>
      </c>
      <c r="AQ194" s="65" t="str">
        <f t="shared" si="102"/>
        <v>VINTO</v>
      </c>
      <c r="AR194" s="66">
        <f t="shared" si="129"/>
        <v>35</v>
      </c>
      <c r="AS194" s="67">
        <f t="shared" si="103"/>
        <v>4.142857142857177</v>
      </c>
      <c r="AT194" s="67">
        <f t="shared" si="130"/>
        <v>207.14285714285884</v>
      </c>
      <c r="AU194" s="67">
        <f t="shared" si="131"/>
        <v>414.28571428571769</v>
      </c>
      <c r="AV194" s="67">
        <f t="shared" si="132"/>
        <v>-207.14285714285884</v>
      </c>
      <c r="AW194" s="76">
        <f t="shared" si="133"/>
        <v>0.1</v>
      </c>
      <c r="AX194" s="67">
        <f t="shared" si="134"/>
        <v>1035.7142857142942</v>
      </c>
      <c r="AY194" s="67">
        <f t="shared" si="135"/>
        <v>-414.28571428571769</v>
      </c>
      <c r="AZ194" s="69">
        <f t="shared" si="136"/>
        <v>621.42857142857656</v>
      </c>
      <c r="BA194" s="70">
        <f t="shared" si="104"/>
        <v>227.14285714286279</v>
      </c>
      <c r="BB194" s="51">
        <f t="shared" si="137"/>
        <v>1450.0000000000118</v>
      </c>
      <c r="BC194" s="55">
        <f t="shared" si="105"/>
        <v>0.15095181439619396</v>
      </c>
      <c r="BD194" s="55">
        <f t="shared" si="106"/>
        <v>1.5760869565217541</v>
      </c>
      <c r="BF194" s="52">
        <f>IF(((AT194-U194)/U194)&gt;=BF$4,AE194,"")</f>
        <v>1.3999999999999848</v>
      </c>
      <c r="BG194" s="52">
        <f t="shared" si="107"/>
        <v>1.3999999999999848</v>
      </c>
      <c r="BH194" s="52">
        <f>IF(BC194&lt;=BH$4,AE194,"")</f>
        <v>1.3999999999999848</v>
      </c>
      <c r="BI194" s="52">
        <f>IF(BD194&gt;=BI$4,AE194,"")</f>
        <v>1.3999999999999848</v>
      </c>
    </row>
    <row r="195" spans="20:61">
      <c r="T195" s="78">
        <f t="shared" si="108"/>
        <v>7</v>
      </c>
      <c r="U195" s="79">
        <f t="shared" si="109"/>
        <v>50</v>
      </c>
      <c r="V195" s="79">
        <f t="shared" si="110"/>
        <v>2</v>
      </c>
      <c r="W195" s="80">
        <f>ROUND((1/V195)*T195,0)+1</f>
        <v>5</v>
      </c>
      <c r="X195" s="78">
        <f t="shared" si="111"/>
        <v>2</v>
      </c>
      <c r="Y195" s="80">
        <f t="shared" si="112"/>
        <v>7</v>
      </c>
      <c r="Z195" s="81">
        <f t="shared" si="113"/>
        <v>0.7142857142857143</v>
      </c>
      <c r="AA195" s="81">
        <f t="shared" si="114"/>
        <v>0.5</v>
      </c>
      <c r="AB195" s="79">
        <f t="shared" si="115"/>
        <v>10000</v>
      </c>
      <c r="AC195" s="79">
        <f t="shared" si="116"/>
        <v>9605.7142857142862</v>
      </c>
      <c r="AD195" s="79">
        <f t="shared" si="101"/>
        <v>394.28571428571377</v>
      </c>
      <c r="AE195" s="84">
        <f t="shared" si="117"/>
        <v>1.2999999999999847</v>
      </c>
      <c r="AF195" s="79">
        <f t="shared" si="118"/>
        <v>0.70000000000000007</v>
      </c>
      <c r="AG195" s="79">
        <f t="shared" si="119"/>
        <v>1.4000000000000001</v>
      </c>
      <c r="AH195" s="82">
        <f t="shared" si="120"/>
        <v>200</v>
      </c>
      <c r="AI195" s="62">
        <f t="shared" si="121"/>
        <v>50</v>
      </c>
      <c r="AJ195" s="62">
        <f t="shared" si="122"/>
        <v>70</v>
      </c>
      <c r="AK195" s="62">
        <f t="shared" si="123"/>
        <v>10070</v>
      </c>
      <c r="AL195" s="62">
        <f t="shared" si="124"/>
        <v>185</v>
      </c>
      <c r="AM195" s="62">
        <f t="shared" si="125"/>
        <v>3.7</v>
      </c>
      <c r="AN195" s="62">
        <f t="shared" si="126"/>
        <v>-37</v>
      </c>
      <c r="AO195" s="62">
        <f t="shared" si="127"/>
        <v>-37</v>
      </c>
      <c r="AP195" s="62">
        <f t="shared" si="128"/>
        <v>37</v>
      </c>
      <c r="AQ195" s="65" t="str">
        <f t="shared" si="102"/>
        <v>VINTO</v>
      </c>
      <c r="AR195" s="66">
        <f t="shared" si="129"/>
        <v>35</v>
      </c>
      <c r="AS195" s="67">
        <f t="shared" si="103"/>
        <v>4.3846153846154241</v>
      </c>
      <c r="AT195" s="67">
        <f t="shared" si="130"/>
        <v>219.23076923077122</v>
      </c>
      <c r="AU195" s="67">
        <f t="shared" si="131"/>
        <v>438.46153846154243</v>
      </c>
      <c r="AV195" s="67">
        <f t="shared" si="132"/>
        <v>-219.23076923077122</v>
      </c>
      <c r="AW195" s="76">
        <f t="shared" si="133"/>
        <v>0.1</v>
      </c>
      <c r="AX195" s="67">
        <f t="shared" si="134"/>
        <v>1096.1538461538562</v>
      </c>
      <c r="AY195" s="67">
        <f t="shared" si="135"/>
        <v>-438.46153846154243</v>
      </c>
      <c r="AZ195" s="69">
        <f t="shared" si="136"/>
        <v>657.69230769231376</v>
      </c>
      <c r="BA195" s="70">
        <f t="shared" si="104"/>
        <v>263.4065934066</v>
      </c>
      <c r="BB195" s="51">
        <f t="shared" si="137"/>
        <v>1534.6153846153984</v>
      </c>
      <c r="BC195" s="55">
        <f t="shared" si="105"/>
        <v>0.15976067359172796</v>
      </c>
      <c r="BD195" s="55">
        <f t="shared" si="106"/>
        <v>1.6680602006689138</v>
      </c>
      <c r="BF195" s="52">
        <f>IF(((AT195-U195)/U195)&gt;=BF$4,AE195,"")</f>
        <v>1.2999999999999847</v>
      </c>
      <c r="BG195" s="52">
        <f t="shared" si="107"/>
        <v>1.2999999999999847</v>
      </c>
      <c r="BH195" s="52">
        <f>IF(BC195&lt;=BH$4,AE195,"")</f>
        <v>1.2999999999999847</v>
      </c>
      <c r="BI195" s="52">
        <f>IF(BD195&gt;=BI$4,AE195,"")</f>
        <v>1.2999999999999847</v>
      </c>
    </row>
    <row r="196" spans="20:61">
      <c r="T196" s="78">
        <f t="shared" si="108"/>
        <v>7</v>
      </c>
      <c r="U196" s="79">
        <f t="shared" si="109"/>
        <v>50</v>
      </c>
      <c r="V196" s="79">
        <f t="shared" si="110"/>
        <v>2</v>
      </c>
      <c r="W196" s="80">
        <f>ROUND((1/V196)*T196,0)+1</f>
        <v>5</v>
      </c>
      <c r="X196" s="78">
        <f t="shared" si="111"/>
        <v>2</v>
      </c>
      <c r="Y196" s="80">
        <f t="shared" si="112"/>
        <v>7</v>
      </c>
      <c r="Z196" s="81">
        <f t="shared" si="113"/>
        <v>0.7142857142857143</v>
      </c>
      <c r="AA196" s="81">
        <f t="shared" si="114"/>
        <v>0.5</v>
      </c>
      <c r="AB196" s="79">
        <f t="shared" si="115"/>
        <v>10000</v>
      </c>
      <c r="AC196" s="79">
        <f t="shared" si="116"/>
        <v>9605.7142857142862</v>
      </c>
      <c r="AD196" s="79">
        <f t="shared" si="101"/>
        <v>394.28571428571377</v>
      </c>
      <c r="AE196" s="84">
        <f t="shared" si="117"/>
        <v>1.1999999999999846</v>
      </c>
      <c r="AF196" s="79">
        <f t="shared" si="118"/>
        <v>0.70000000000000007</v>
      </c>
      <c r="AG196" s="79">
        <f t="shared" si="119"/>
        <v>1.4000000000000001</v>
      </c>
      <c r="AH196" s="82">
        <f t="shared" si="120"/>
        <v>200</v>
      </c>
      <c r="AI196" s="62">
        <f t="shared" si="121"/>
        <v>50</v>
      </c>
      <c r="AJ196" s="62">
        <f t="shared" si="122"/>
        <v>70</v>
      </c>
      <c r="AK196" s="62">
        <f t="shared" si="123"/>
        <v>10070</v>
      </c>
      <c r="AL196" s="62">
        <f t="shared" si="124"/>
        <v>185</v>
      </c>
      <c r="AM196" s="62">
        <f t="shared" si="125"/>
        <v>3.7</v>
      </c>
      <c r="AN196" s="62">
        <f t="shared" si="126"/>
        <v>-37</v>
      </c>
      <c r="AO196" s="62">
        <f t="shared" si="127"/>
        <v>-37</v>
      </c>
      <c r="AP196" s="62">
        <f t="shared" si="128"/>
        <v>37</v>
      </c>
      <c r="AQ196" s="65" t="str">
        <f t="shared" si="102"/>
        <v>VINTO</v>
      </c>
      <c r="AR196" s="66">
        <f t="shared" si="129"/>
        <v>35</v>
      </c>
      <c r="AS196" s="67">
        <f t="shared" si="103"/>
        <v>4.666666666666714</v>
      </c>
      <c r="AT196" s="67">
        <f t="shared" si="130"/>
        <v>233.3333333333357</v>
      </c>
      <c r="AU196" s="67">
        <f t="shared" si="131"/>
        <v>466.6666666666714</v>
      </c>
      <c r="AV196" s="67">
        <f t="shared" si="132"/>
        <v>-233.3333333333357</v>
      </c>
      <c r="AW196" s="76">
        <f t="shared" si="133"/>
        <v>0.1</v>
      </c>
      <c r="AX196" s="67">
        <f t="shared" si="134"/>
        <v>1166.6666666666786</v>
      </c>
      <c r="AY196" s="67">
        <f t="shared" si="135"/>
        <v>-466.6666666666714</v>
      </c>
      <c r="AZ196" s="69">
        <f t="shared" si="136"/>
        <v>700.00000000000716</v>
      </c>
      <c r="BA196" s="70">
        <f t="shared" si="104"/>
        <v>305.7142857142934</v>
      </c>
      <c r="BB196" s="51">
        <f t="shared" si="137"/>
        <v>1633.3333333333499</v>
      </c>
      <c r="BC196" s="55">
        <f t="shared" si="105"/>
        <v>0.17003767598651767</v>
      </c>
      <c r="BD196" s="55">
        <f t="shared" si="106"/>
        <v>1.7753623188406003</v>
      </c>
      <c r="BF196" s="52">
        <f>IF(((AT196-U196)/U196)&gt;=BF$4,AE196,"")</f>
        <v>1.1999999999999846</v>
      </c>
      <c r="BG196" s="52">
        <f t="shared" si="107"/>
        <v>1.1999999999999846</v>
      </c>
      <c r="BH196" s="52">
        <f>IF(BC196&lt;=BH$4,AE196,"")</f>
        <v>1.1999999999999846</v>
      </c>
      <c r="BI196" s="52">
        <f>IF(BD196&gt;=BI$4,AE196,"")</f>
        <v>1.1999999999999846</v>
      </c>
    </row>
    <row r="197" spans="20:61">
      <c r="T197" s="78">
        <f t="shared" si="108"/>
        <v>7</v>
      </c>
      <c r="U197" s="79">
        <f t="shared" si="109"/>
        <v>50</v>
      </c>
      <c r="V197" s="79">
        <f t="shared" si="110"/>
        <v>2</v>
      </c>
      <c r="W197" s="80">
        <f>ROUND((1/V197)*T197,0)+1</f>
        <v>5</v>
      </c>
      <c r="X197" s="78">
        <f t="shared" si="111"/>
        <v>2</v>
      </c>
      <c r="Y197" s="80">
        <f t="shared" si="112"/>
        <v>7</v>
      </c>
      <c r="Z197" s="81">
        <f t="shared" si="113"/>
        <v>0.7142857142857143</v>
      </c>
      <c r="AA197" s="81">
        <f t="shared" si="114"/>
        <v>0.5</v>
      </c>
      <c r="AB197" s="79">
        <f t="shared" si="115"/>
        <v>10000</v>
      </c>
      <c r="AC197" s="79">
        <f t="shared" si="116"/>
        <v>9605.7142857142862</v>
      </c>
      <c r="AD197" s="79">
        <f t="shared" si="101"/>
        <v>394.28571428571377</v>
      </c>
      <c r="AE197" s="84">
        <f t="shared" si="117"/>
        <v>1.0999999999999845</v>
      </c>
      <c r="AF197" s="79">
        <f t="shared" si="118"/>
        <v>0.70000000000000007</v>
      </c>
      <c r="AG197" s="79">
        <f t="shared" si="119"/>
        <v>1.4000000000000001</v>
      </c>
      <c r="AH197" s="82">
        <f t="shared" si="120"/>
        <v>200</v>
      </c>
      <c r="AI197" s="62">
        <f t="shared" si="121"/>
        <v>50</v>
      </c>
      <c r="AJ197" s="62">
        <f t="shared" si="122"/>
        <v>70</v>
      </c>
      <c r="AK197" s="62">
        <f t="shared" si="123"/>
        <v>10070</v>
      </c>
      <c r="AL197" s="62">
        <f t="shared" si="124"/>
        <v>185</v>
      </c>
      <c r="AM197" s="62">
        <f t="shared" si="125"/>
        <v>3.7</v>
      </c>
      <c r="AN197" s="62">
        <f t="shared" si="126"/>
        <v>-37</v>
      </c>
      <c r="AO197" s="62">
        <f t="shared" si="127"/>
        <v>-37</v>
      </c>
      <c r="AP197" s="62">
        <f t="shared" si="128"/>
        <v>37</v>
      </c>
      <c r="AQ197" s="65" t="str">
        <f t="shared" si="102"/>
        <v>VINTO</v>
      </c>
      <c r="AR197" s="66">
        <f t="shared" si="129"/>
        <v>35</v>
      </c>
      <c r="AS197" s="67">
        <f t="shared" si="103"/>
        <v>5.0000000000000568</v>
      </c>
      <c r="AT197" s="67">
        <f t="shared" si="130"/>
        <v>250.00000000000284</v>
      </c>
      <c r="AU197" s="67">
        <f t="shared" si="131"/>
        <v>500.00000000000568</v>
      </c>
      <c r="AV197" s="67">
        <f t="shared" si="132"/>
        <v>-250.00000000000284</v>
      </c>
      <c r="AW197" s="76">
        <f t="shared" si="133"/>
        <v>0.1</v>
      </c>
      <c r="AX197" s="67">
        <f t="shared" si="134"/>
        <v>1250.0000000000141</v>
      </c>
      <c r="AY197" s="67">
        <f t="shared" si="135"/>
        <v>-500.00000000000568</v>
      </c>
      <c r="AZ197" s="69">
        <f t="shared" si="136"/>
        <v>750.00000000000841</v>
      </c>
      <c r="BA197" s="70">
        <f t="shared" si="104"/>
        <v>355.71428571429465</v>
      </c>
      <c r="BB197" s="51">
        <f t="shared" si="137"/>
        <v>1750.00000000002</v>
      </c>
      <c r="BC197" s="55">
        <f t="shared" si="105"/>
        <v>0.18218322427126918</v>
      </c>
      <c r="BD197" s="55">
        <f t="shared" si="106"/>
        <v>1.902173913043502</v>
      </c>
      <c r="BF197" s="52">
        <f>IF(((AT197-U197)/U197)&gt;=BF$4,AE197,"")</f>
        <v>1.0999999999999845</v>
      </c>
      <c r="BG197" s="52">
        <f t="shared" si="107"/>
        <v>1.0999999999999845</v>
      </c>
      <c r="BH197" s="52">
        <f>IF(BC197&lt;=BH$4,AE197,"")</f>
        <v>1.0999999999999845</v>
      </c>
      <c r="BI197" s="52">
        <f>IF(BD197&gt;=BI$4,AE197,"")</f>
        <v>1.0999999999999845</v>
      </c>
    </row>
    <row r="198" spans="20:61">
      <c r="T198" s="78">
        <f t="shared" si="108"/>
        <v>7</v>
      </c>
      <c r="U198" s="79">
        <f t="shared" si="109"/>
        <v>50</v>
      </c>
      <c r="V198" s="79">
        <f t="shared" si="110"/>
        <v>2</v>
      </c>
      <c r="W198" s="80">
        <f>ROUND((1/V198)*T198,0)+1</f>
        <v>5</v>
      </c>
      <c r="X198" s="78">
        <f t="shared" si="111"/>
        <v>2</v>
      </c>
      <c r="Y198" s="80">
        <f t="shared" si="112"/>
        <v>7</v>
      </c>
      <c r="Z198" s="81">
        <f t="shared" si="113"/>
        <v>0.7142857142857143</v>
      </c>
      <c r="AA198" s="81">
        <f t="shared" si="114"/>
        <v>0.5</v>
      </c>
      <c r="AB198" s="79">
        <f t="shared" si="115"/>
        <v>10000</v>
      </c>
      <c r="AC198" s="79">
        <f t="shared" si="116"/>
        <v>9605.7142857142862</v>
      </c>
      <c r="AD198" s="79">
        <f t="shared" si="101"/>
        <v>394.28571428571377</v>
      </c>
      <c r="AE198" s="84">
        <f t="shared" si="117"/>
        <v>0.99999999999998457</v>
      </c>
      <c r="AF198" s="79">
        <f t="shared" si="118"/>
        <v>0.70000000000000007</v>
      </c>
      <c r="AG198" s="79">
        <f t="shared" si="119"/>
        <v>1.4000000000000001</v>
      </c>
      <c r="AH198" s="82">
        <f t="shared" si="120"/>
        <v>200</v>
      </c>
      <c r="AI198" s="62">
        <f t="shared" si="121"/>
        <v>50</v>
      </c>
      <c r="AJ198" s="62">
        <f t="shared" si="122"/>
        <v>70</v>
      </c>
      <c r="AK198" s="62">
        <f t="shared" si="123"/>
        <v>10070</v>
      </c>
      <c r="AL198" s="62">
        <f t="shared" si="124"/>
        <v>185</v>
      </c>
      <c r="AM198" s="62">
        <f t="shared" si="125"/>
        <v>3.7</v>
      </c>
      <c r="AN198" s="62">
        <f t="shared" si="126"/>
        <v>-37</v>
      </c>
      <c r="AO198" s="62">
        <f t="shared" si="127"/>
        <v>-37</v>
      </c>
      <c r="AP198" s="62">
        <f t="shared" si="128"/>
        <v>37</v>
      </c>
      <c r="AQ198" s="65" t="str">
        <f t="shared" si="102"/>
        <v>VINTO</v>
      </c>
      <c r="AR198" s="66">
        <f t="shared" si="129"/>
        <v>35</v>
      </c>
      <c r="AS198" s="67">
        <f t="shared" si="103"/>
        <v>5.4000000000000679</v>
      </c>
      <c r="AT198" s="67">
        <f t="shared" si="130"/>
        <v>270.00000000000341</v>
      </c>
      <c r="AU198" s="67">
        <f t="shared" si="131"/>
        <v>540.00000000000682</v>
      </c>
      <c r="AV198" s="67">
        <f t="shared" si="132"/>
        <v>-270.00000000000341</v>
      </c>
      <c r="AW198" s="76">
        <f t="shared" si="133"/>
        <v>0.1</v>
      </c>
      <c r="AX198" s="67">
        <f t="shared" si="134"/>
        <v>1350.0000000000171</v>
      </c>
      <c r="AY198" s="67">
        <f t="shared" si="135"/>
        <v>-540.00000000000682</v>
      </c>
      <c r="AZ198" s="69">
        <f t="shared" si="136"/>
        <v>810.00000000001023</v>
      </c>
      <c r="BA198" s="70">
        <f t="shared" si="104"/>
        <v>415.71428571429647</v>
      </c>
      <c r="BB198" s="51">
        <f t="shared" si="137"/>
        <v>1890.0000000000239</v>
      </c>
      <c r="BC198" s="55">
        <f t="shared" si="105"/>
        <v>0.19675788221297094</v>
      </c>
      <c r="BD198" s="55">
        <f t="shared" si="106"/>
        <v>2.054347826086985</v>
      </c>
      <c r="BF198" s="52">
        <f>IF(((AT198-U198)/U198)&gt;=BF$4,AE198,"")</f>
        <v>0.99999999999998457</v>
      </c>
      <c r="BG198" s="52">
        <f t="shared" si="107"/>
        <v>0.99999999999998457</v>
      </c>
      <c r="BH198" s="52">
        <f>IF(BC198&lt;=BH$4,AE198,"")</f>
        <v>0.99999999999998457</v>
      </c>
      <c r="BI198" s="52">
        <f>IF(BD198&gt;=BI$4,AE198,"")</f>
        <v>0.99999999999998457</v>
      </c>
    </row>
    <row r="199" spans="20:61">
      <c r="T199" s="78">
        <f t="shared" si="108"/>
        <v>7</v>
      </c>
      <c r="U199" s="79">
        <f t="shared" si="109"/>
        <v>50</v>
      </c>
      <c r="V199" s="79">
        <f t="shared" si="110"/>
        <v>2</v>
      </c>
      <c r="W199" s="80">
        <f>ROUND((1/V199)*T199,0)+1</f>
        <v>5</v>
      </c>
      <c r="X199" s="78">
        <f t="shared" si="111"/>
        <v>2</v>
      </c>
      <c r="Y199" s="80">
        <f t="shared" si="112"/>
        <v>7</v>
      </c>
      <c r="Z199" s="81">
        <f t="shared" si="113"/>
        <v>0.7142857142857143</v>
      </c>
      <c r="AA199" s="81">
        <f t="shared" si="114"/>
        <v>0.5</v>
      </c>
      <c r="AB199" s="79">
        <f t="shared" si="115"/>
        <v>10000</v>
      </c>
      <c r="AC199" s="79">
        <f t="shared" si="116"/>
        <v>9605.7142857142862</v>
      </c>
      <c r="AD199" s="79">
        <f t="shared" si="101"/>
        <v>394.28571428571377</v>
      </c>
      <c r="AE199" s="84">
        <f t="shared" si="117"/>
        <v>0.89999999999998459</v>
      </c>
      <c r="AF199" s="79">
        <f t="shared" si="118"/>
        <v>0.70000000000000007</v>
      </c>
      <c r="AG199" s="79">
        <f t="shared" si="119"/>
        <v>1.4000000000000001</v>
      </c>
      <c r="AH199" s="82">
        <f t="shared" si="120"/>
        <v>200</v>
      </c>
      <c r="AI199" s="62">
        <f t="shared" si="121"/>
        <v>50</v>
      </c>
      <c r="AJ199" s="62">
        <f t="shared" si="122"/>
        <v>70</v>
      </c>
      <c r="AK199" s="62">
        <f t="shared" si="123"/>
        <v>10070</v>
      </c>
      <c r="AL199" s="62">
        <f t="shared" si="124"/>
        <v>185</v>
      </c>
      <c r="AM199" s="62">
        <f t="shared" si="125"/>
        <v>3.7</v>
      </c>
      <c r="AN199" s="62">
        <f t="shared" si="126"/>
        <v>-37</v>
      </c>
      <c r="AO199" s="62">
        <f t="shared" si="127"/>
        <v>-37</v>
      </c>
      <c r="AP199" s="62">
        <f t="shared" si="128"/>
        <v>37</v>
      </c>
      <c r="AQ199" s="65" t="str">
        <f t="shared" si="102"/>
        <v>VINTO</v>
      </c>
      <c r="AR199" s="66">
        <f t="shared" si="129"/>
        <v>35</v>
      </c>
      <c r="AS199" s="67">
        <f t="shared" si="103"/>
        <v>5.8888888888889728</v>
      </c>
      <c r="AT199" s="67">
        <f t="shared" si="130"/>
        <v>294.44444444444866</v>
      </c>
      <c r="AU199" s="67">
        <f t="shared" si="131"/>
        <v>588.88888888889733</v>
      </c>
      <c r="AV199" s="67">
        <f t="shared" si="132"/>
        <v>-294.44444444444866</v>
      </c>
      <c r="AW199" s="76">
        <f t="shared" si="133"/>
        <v>0.1</v>
      </c>
      <c r="AX199" s="67">
        <f t="shared" si="134"/>
        <v>1472.2222222222433</v>
      </c>
      <c r="AY199" s="67">
        <f t="shared" si="135"/>
        <v>-588.88888888889733</v>
      </c>
      <c r="AZ199" s="69">
        <f t="shared" si="136"/>
        <v>883.33333333334599</v>
      </c>
      <c r="BA199" s="70">
        <f t="shared" si="104"/>
        <v>489.04761904763222</v>
      </c>
      <c r="BB199" s="51">
        <f t="shared" si="137"/>
        <v>2061.1111111111404</v>
      </c>
      <c r="BC199" s="55">
        <f t="shared" si="105"/>
        <v>0.21457135303060651</v>
      </c>
      <c r="BD199" s="55">
        <f t="shared" si="106"/>
        <v>2.2403381642512428</v>
      </c>
      <c r="BF199" s="52">
        <f>IF(((AT199-U199)/U199)&gt;=BF$4,AE199,"")</f>
        <v>0.89999999999998459</v>
      </c>
      <c r="BG199" s="52">
        <f t="shared" si="107"/>
        <v>0.89999999999998459</v>
      </c>
      <c r="BH199" s="52">
        <f>IF(BC199&lt;=BH$4,AE199,"")</f>
        <v>0.89999999999998459</v>
      </c>
      <c r="BI199" s="52">
        <f>IF(BD199&gt;=BI$4,AE199,"")</f>
        <v>0.89999999999998459</v>
      </c>
    </row>
    <row r="200" spans="20:61">
      <c r="T200" s="78">
        <f t="shared" si="108"/>
        <v>7</v>
      </c>
      <c r="U200" s="79">
        <f t="shared" si="109"/>
        <v>50</v>
      </c>
      <c r="V200" s="79">
        <f t="shared" si="110"/>
        <v>2</v>
      </c>
      <c r="W200" s="80">
        <f>ROUND((1/V200)*T200,0)+1</f>
        <v>5</v>
      </c>
      <c r="X200" s="78">
        <f t="shared" si="111"/>
        <v>2</v>
      </c>
      <c r="Y200" s="80">
        <f t="shared" si="112"/>
        <v>7</v>
      </c>
      <c r="Z200" s="81">
        <f t="shared" si="113"/>
        <v>0.7142857142857143</v>
      </c>
      <c r="AA200" s="81">
        <f t="shared" si="114"/>
        <v>0.5</v>
      </c>
      <c r="AB200" s="79">
        <f t="shared" si="115"/>
        <v>10000</v>
      </c>
      <c r="AC200" s="79">
        <f t="shared" si="116"/>
        <v>9605.7142857142862</v>
      </c>
      <c r="AD200" s="79">
        <f t="shared" si="101"/>
        <v>394.28571428571377</v>
      </c>
      <c r="AE200" s="84">
        <f t="shared" si="117"/>
        <v>0.79999999999998461</v>
      </c>
      <c r="AF200" s="79">
        <f t="shared" si="118"/>
        <v>0.70000000000000007</v>
      </c>
      <c r="AG200" s="79">
        <f t="shared" si="119"/>
        <v>1.4000000000000001</v>
      </c>
      <c r="AH200" s="82">
        <f t="shared" si="120"/>
        <v>200</v>
      </c>
      <c r="AI200" s="62">
        <f t="shared" si="121"/>
        <v>50</v>
      </c>
      <c r="AJ200" s="62">
        <f t="shared" si="122"/>
        <v>70</v>
      </c>
      <c r="AK200" s="62">
        <f t="shared" si="123"/>
        <v>10070</v>
      </c>
      <c r="AL200" s="62">
        <f t="shared" si="124"/>
        <v>185</v>
      </c>
      <c r="AM200" s="62">
        <f t="shared" si="125"/>
        <v>3.7</v>
      </c>
      <c r="AN200" s="62">
        <f t="shared" si="126"/>
        <v>-37</v>
      </c>
      <c r="AO200" s="62">
        <f t="shared" si="127"/>
        <v>-37</v>
      </c>
      <c r="AP200" s="62">
        <f t="shared" si="128"/>
        <v>37</v>
      </c>
      <c r="AQ200" s="65" t="str">
        <f t="shared" si="102"/>
        <v>VINTO</v>
      </c>
      <c r="AR200" s="66">
        <f t="shared" si="129"/>
        <v>35</v>
      </c>
      <c r="AS200" s="67">
        <f t="shared" si="103"/>
        <v>6.5000000000001066</v>
      </c>
      <c r="AT200" s="67">
        <f t="shared" si="130"/>
        <v>325.00000000000534</v>
      </c>
      <c r="AU200" s="67">
        <f t="shared" si="131"/>
        <v>650.00000000001069</v>
      </c>
      <c r="AV200" s="67">
        <f t="shared" si="132"/>
        <v>-325.00000000000534</v>
      </c>
      <c r="AW200" s="76">
        <f t="shared" si="133"/>
        <v>0.1</v>
      </c>
      <c r="AX200" s="67">
        <f t="shared" si="134"/>
        <v>1625.0000000000268</v>
      </c>
      <c r="AY200" s="67">
        <f t="shared" si="135"/>
        <v>-650.00000000001069</v>
      </c>
      <c r="AZ200" s="69">
        <f t="shared" si="136"/>
        <v>975.00000000001614</v>
      </c>
      <c r="BA200" s="70">
        <f t="shared" si="104"/>
        <v>580.71428571430238</v>
      </c>
      <c r="BB200" s="51">
        <f t="shared" si="137"/>
        <v>2275.0000000000373</v>
      </c>
      <c r="BC200" s="55">
        <f t="shared" si="105"/>
        <v>0.2368381915526511</v>
      </c>
      <c r="BD200" s="55">
        <f t="shared" si="106"/>
        <v>2.4728260869565659</v>
      </c>
      <c r="BF200" s="52">
        <f>IF(((AT200-U200)/U200)&gt;=BF$4,AE200,"")</f>
        <v>0.79999999999998461</v>
      </c>
      <c r="BG200" s="52">
        <f t="shared" si="107"/>
        <v>0.79999999999998461</v>
      </c>
      <c r="BH200" s="52">
        <f>IF(BC200&lt;=BH$4,AE200,"")</f>
        <v>0.79999999999998461</v>
      </c>
      <c r="BI200" s="52">
        <f>IF(BD200&gt;=BI$4,AE200,"")</f>
        <v>0.79999999999998461</v>
      </c>
    </row>
    <row r="201" spans="20:61">
      <c r="T201" s="78">
        <f t="shared" si="108"/>
        <v>7</v>
      </c>
      <c r="U201" s="79">
        <f t="shared" si="109"/>
        <v>50</v>
      </c>
      <c r="V201" s="79">
        <f t="shared" si="110"/>
        <v>2</v>
      </c>
      <c r="W201" s="80">
        <f>ROUND((1/V201)*T201,0)+1</f>
        <v>5</v>
      </c>
      <c r="X201" s="78">
        <f t="shared" si="111"/>
        <v>2</v>
      </c>
      <c r="Y201" s="80">
        <f t="shared" si="112"/>
        <v>7</v>
      </c>
      <c r="Z201" s="81">
        <f t="shared" si="113"/>
        <v>0.7142857142857143</v>
      </c>
      <c r="AA201" s="81">
        <f t="shared" si="114"/>
        <v>0.5</v>
      </c>
      <c r="AB201" s="79">
        <f t="shared" si="115"/>
        <v>10000</v>
      </c>
      <c r="AC201" s="79">
        <f t="shared" si="116"/>
        <v>9605.7142857142862</v>
      </c>
      <c r="AD201" s="79">
        <f t="shared" ref="AD201:AD207" si="138">AB201-AC201</f>
        <v>394.28571428571377</v>
      </c>
      <c r="AE201" s="84">
        <f t="shared" si="117"/>
        <v>0.69999999999998463</v>
      </c>
      <c r="AF201" s="79">
        <f t="shared" si="118"/>
        <v>0.70000000000000007</v>
      </c>
      <c r="AG201" s="79">
        <f t="shared" si="119"/>
        <v>1.4000000000000001</v>
      </c>
      <c r="AH201" s="82">
        <f t="shared" si="120"/>
        <v>200</v>
      </c>
      <c r="AI201" s="62">
        <f t="shared" si="121"/>
        <v>50</v>
      </c>
      <c r="AJ201" s="62">
        <f t="shared" si="122"/>
        <v>70</v>
      </c>
      <c r="AK201" s="62">
        <f t="shared" si="123"/>
        <v>10070</v>
      </c>
      <c r="AL201" s="62">
        <f t="shared" si="124"/>
        <v>185</v>
      </c>
      <c r="AM201" s="62">
        <f t="shared" si="125"/>
        <v>3.7</v>
      </c>
      <c r="AN201" s="62">
        <f t="shared" si="126"/>
        <v>-37</v>
      </c>
      <c r="AO201" s="62">
        <f t="shared" si="127"/>
        <v>-37</v>
      </c>
      <c r="AP201" s="62">
        <f t="shared" si="128"/>
        <v>37</v>
      </c>
      <c r="AQ201" s="65" t="str">
        <f t="shared" ref="AQ201:AQ207" si="139">IF(AC201+AZ201&gt;AK201,"VINTO","")</f>
        <v>VINTO</v>
      </c>
      <c r="AR201" s="66">
        <f t="shared" si="129"/>
        <v>35</v>
      </c>
      <c r="AS201" s="67">
        <f t="shared" ref="AS201:AS207" si="140">IF(AM201=0,1,(1+(AM201+AF201)/(AE201*(V201-1))))</f>
        <v>7.2857142857144241</v>
      </c>
      <c r="AT201" s="67">
        <f t="shared" si="130"/>
        <v>364.28571428572121</v>
      </c>
      <c r="AU201" s="67">
        <f t="shared" si="131"/>
        <v>728.57142857144242</v>
      </c>
      <c r="AV201" s="67">
        <f t="shared" si="132"/>
        <v>-364.28571428572121</v>
      </c>
      <c r="AW201" s="76">
        <f t="shared" si="133"/>
        <v>0.1</v>
      </c>
      <c r="AX201" s="67">
        <f t="shared" si="134"/>
        <v>1821.4285714286061</v>
      </c>
      <c r="AY201" s="67">
        <f t="shared" si="135"/>
        <v>-728.57142857144242</v>
      </c>
      <c r="AZ201" s="69">
        <f t="shared" si="136"/>
        <v>1092.8571428571636</v>
      </c>
      <c r="BA201" s="70">
        <f t="shared" ref="BA201:BA207" si="141">AC201-AB201+AZ201</f>
        <v>698.57142857144981</v>
      </c>
      <c r="BB201" s="51">
        <f t="shared" si="137"/>
        <v>2550.0000000000487</v>
      </c>
      <c r="BC201" s="55">
        <f t="shared" ref="BC201:BC207" si="142">BB201/AC201</f>
        <v>0.26546698393813711</v>
      </c>
      <c r="BD201" s="55">
        <f t="shared" ref="BD201:BD207" si="143">IFERROR(AZ201/AD201,0)</f>
        <v>2.7717391304348387</v>
      </c>
      <c r="BF201" s="52">
        <f>IF(((AT201-U201)/U201)&gt;=BF$4,AE201,"")</f>
        <v>0.69999999999998463</v>
      </c>
      <c r="BG201" s="52">
        <f t="shared" ref="BG201:BG207" si="144">IF(AQ201="","",AE201)</f>
        <v>0.69999999999998463</v>
      </c>
      <c r="BH201" s="52" t="str">
        <f>IF(BC201&lt;=BH$4,AE201,"")</f>
        <v/>
      </c>
      <c r="BI201" s="52">
        <f>IF(BD201&gt;=BI$4,AE201,"")</f>
        <v>0.69999999999998463</v>
      </c>
    </row>
    <row r="202" spans="20:61">
      <c r="T202" s="78">
        <f t="shared" ref="T202:T207" si="145">T201</f>
        <v>7</v>
      </c>
      <c r="U202" s="79">
        <f t="shared" ref="U202:U207" si="146">U201</f>
        <v>50</v>
      </c>
      <c r="V202" s="79">
        <f t="shared" ref="V202:V207" si="147">V201</f>
        <v>2</v>
      </c>
      <c r="W202" s="80">
        <f>ROUND((1/V202)*T202,0)+1</f>
        <v>5</v>
      </c>
      <c r="X202" s="78">
        <f t="shared" ref="X202:X207" si="148">X201</f>
        <v>2</v>
      </c>
      <c r="Y202" s="80">
        <f t="shared" ref="Y202:Y207" si="149">Y201</f>
        <v>7</v>
      </c>
      <c r="Z202" s="81">
        <f t="shared" ref="Z202:Z207" si="150">Z201</f>
        <v>0.7142857142857143</v>
      </c>
      <c r="AA202" s="81">
        <f t="shared" ref="AA202:AA207" si="151">AA201</f>
        <v>0.5</v>
      </c>
      <c r="AB202" s="79">
        <f t="shared" ref="AB202:AB207" si="152">AB201</f>
        <v>10000</v>
      </c>
      <c r="AC202" s="79">
        <f t="shared" ref="AC202:AC207" si="153">AC201</f>
        <v>9605.7142857142862</v>
      </c>
      <c r="AD202" s="79">
        <f t="shared" si="138"/>
        <v>394.28571428571377</v>
      </c>
      <c r="AE202" s="84">
        <f t="shared" ref="AE202:AE207" si="154">AE201-0.1</f>
        <v>0.59999999999998466</v>
      </c>
      <c r="AF202" s="79">
        <f t="shared" ref="AF202:AF207" si="155">AF201</f>
        <v>0.70000000000000007</v>
      </c>
      <c r="AG202" s="79">
        <f t="shared" ref="AG202:AG207" si="156">AG201</f>
        <v>1.4000000000000001</v>
      </c>
      <c r="AH202" s="82">
        <f t="shared" ref="AH202:AH207" si="157">AH201</f>
        <v>200</v>
      </c>
      <c r="AI202" s="62">
        <f t="shared" ref="AI202:AI207" si="158">AI201</f>
        <v>50</v>
      </c>
      <c r="AJ202" s="62">
        <f t="shared" ref="AJ202:AJ207" si="159">AJ201</f>
        <v>70</v>
      </c>
      <c r="AK202" s="62">
        <f t="shared" ref="AK202:AK207" si="160">AK201</f>
        <v>10070</v>
      </c>
      <c r="AL202" s="62">
        <f t="shared" ref="AL202:AL207" si="161">AL201</f>
        <v>185</v>
      </c>
      <c r="AM202" s="62">
        <f t="shared" ref="AM202:AM207" si="162">AM201</f>
        <v>3.7</v>
      </c>
      <c r="AN202" s="62">
        <f t="shared" ref="AN202:AN207" si="163">AN201</f>
        <v>-37</v>
      </c>
      <c r="AO202" s="62">
        <f t="shared" ref="AO202:AO207" si="164">AO201</f>
        <v>-37</v>
      </c>
      <c r="AP202" s="62">
        <f t="shared" ref="AP202:AP207" si="165">AP201</f>
        <v>37</v>
      </c>
      <c r="AQ202" s="65" t="str">
        <f t="shared" si="139"/>
        <v>VINTO</v>
      </c>
      <c r="AR202" s="66">
        <f t="shared" ref="AR202:AR207" si="166">AF202*AI202</f>
        <v>35</v>
      </c>
      <c r="AS202" s="67">
        <f t="shared" si="140"/>
        <v>8.3333333333335204</v>
      </c>
      <c r="AT202" s="67">
        <f t="shared" ref="AT202:AT207" si="167">IF(AS202&lt;=0,AI202,AS202*AI202)</f>
        <v>416.66666666667601</v>
      </c>
      <c r="AU202" s="67">
        <f t="shared" ref="AU202:AU207" si="168">(V202*AT202)</f>
        <v>833.33333333335202</v>
      </c>
      <c r="AV202" s="67">
        <f t="shared" ref="AV202:AV207" si="169">-AT202</f>
        <v>-416.66666666667601</v>
      </c>
      <c r="AW202" s="76">
        <f t="shared" ref="AW202:AW207" si="170">IFERROR(AF202/Y202,0)</f>
        <v>0.1</v>
      </c>
      <c r="AX202" s="67">
        <f t="shared" ref="AX202:AX207" si="171">(AU202+AV202)*W202</f>
        <v>2083.3333333333799</v>
      </c>
      <c r="AY202" s="67">
        <f t="shared" ref="AY202:AY207" si="172">AV202*X202</f>
        <v>-833.33333333335202</v>
      </c>
      <c r="AZ202" s="69">
        <f t="shared" ref="AZ202:AZ207" si="173">SUM(AX202:AY202)</f>
        <v>1250.0000000000277</v>
      </c>
      <c r="BA202" s="70">
        <f t="shared" si="141"/>
        <v>855.71428571431397</v>
      </c>
      <c r="BB202" s="51">
        <f t="shared" ref="BB202:BB207" si="174">AT202*Y202</f>
        <v>2916.666666666732</v>
      </c>
      <c r="BC202" s="55">
        <f t="shared" si="142"/>
        <v>0.30363870711878527</v>
      </c>
      <c r="BD202" s="55">
        <f t="shared" si="143"/>
        <v>3.1702898550725385</v>
      </c>
      <c r="BF202" s="52">
        <f>IF(((AT202-U202)/U202)&gt;=BF$4,AE202,"")</f>
        <v>0.59999999999998466</v>
      </c>
      <c r="BG202" s="52">
        <f t="shared" si="144"/>
        <v>0.59999999999998466</v>
      </c>
      <c r="BH202" s="52" t="str">
        <f>IF(BC202&lt;=BH$4,AE202,"")</f>
        <v/>
      </c>
      <c r="BI202" s="52">
        <f>IF(BD202&gt;=BI$4,AE202,"")</f>
        <v>0.59999999999998466</v>
      </c>
    </row>
    <row r="203" spans="20:61">
      <c r="T203" s="78">
        <f t="shared" si="145"/>
        <v>7</v>
      </c>
      <c r="U203" s="79">
        <f t="shared" si="146"/>
        <v>50</v>
      </c>
      <c r="V203" s="79">
        <f t="shared" si="147"/>
        <v>2</v>
      </c>
      <c r="W203" s="80">
        <f>ROUND((1/V203)*T203,0)+1</f>
        <v>5</v>
      </c>
      <c r="X203" s="78">
        <f t="shared" si="148"/>
        <v>2</v>
      </c>
      <c r="Y203" s="80">
        <f t="shared" si="149"/>
        <v>7</v>
      </c>
      <c r="Z203" s="81">
        <f t="shared" si="150"/>
        <v>0.7142857142857143</v>
      </c>
      <c r="AA203" s="81">
        <f t="shared" si="151"/>
        <v>0.5</v>
      </c>
      <c r="AB203" s="79">
        <f t="shared" si="152"/>
        <v>10000</v>
      </c>
      <c r="AC203" s="79">
        <f t="shared" si="153"/>
        <v>9605.7142857142862</v>
      </c>
      <c r="AD203" s="79">
        <f t="shared" si="138"/>
        <v>394.28571428571377</v>
      </c>
      <c r="AE203" s="84">
        <f t="shared" si="154"/>
        <v>0.49999999999998468</v>
      </c>
      <c r="AF203" s="79">
        <f t="shared" si="155"/>
        <v>0.70000000000000007</v>
      </c>
      <c r="AG203" s="79">
        <f t="shared" si="156"/>
        <v>1.4000000000000001</v>
      </c>
      <c r="AH203" s="82">
        <f t="shared" si="157"/>
        <v>200</v>
      </c>
      <c r="AI203" s="62">
        <f t="shared" si="158"/>
        <v>50</v>
      </c>
      <c r="AJ203" s="62">
        <f t="shared" si="159"/>
        <v>70</v>
      </c>
      <c r="AK203" s="62">
        <f t="shared" si="160"/>
        <v>10070</v>
      </c>
      <c r="AL203" s="62">
        <f t="shared" si="161"/>
        <v>185</v>
      </c>
      <c r="AM203" s="62">
        <f t="shared" si="162"/>
        <v>3.7</v>
      </c>
      <c r="AN203" s="62">
        <f t="shared" si="163"/>
        <v>-37</v>
      </c>
      <c r="AO203" s="62">
        <f t="shared" si="164"/>
        <v>-37</v>
      </c>
      <c r="AP203" s="62">
        <f t="shared" si="165"/>
        <v>37</v>
      </c>
      <c r="AQ203" s="65" t="str">
        <f t="shared" si="139"/>
        <v>VINTO</v>
      </c>
      <c r="AR203" s="66">
        <f t="shared" si="166"/>
        <v>35</v>
      </c>
      <c r="AS203" s="67">
        <f t="shared" si="140"/>
        <v>9.8000000000002707</v>
      </c>
      <c r="AT203" s="67">
        <f t="shared" si="167"/>
        <v>490.00000000001353</v>
      </c>
      <c r="AU203" s="67">
        <f t="shared" si="168"/>
        <v>980.00000000002706</v>
      </c>
      <c r="AV203" s="67">
        <f t="shared" si="169"/>
        <v>-490.00000000001353</v>
      </c>
      <c r="AW203" s="76">
        <f t="shared" si="170"/>
        <v>0.1</v>
      </c>
      <c r="AX203" s="67">
        <f t="shared" si="171"/>
        <v>2450.0000000000678</v>
      </c>
      <c r="AY203" s="67">
        <f t="shared" si="172"/>
        <v>-980.00000000002706</v>
      </c>
      <c r="AZ203" s="69">
        <f t="shared" si="173"/>
        <v>1470.0000000000407</v>
      </c>
      <c r="BA203" s="70">
        <f t="shared" si="141"/>
        <v>1075.7142857143269</v>
      </c>
      <c r="BB203" s="51">
        <f t="shared" si="174"/>
        <v>3430.0000000000946</v>
      </c>
      <c r="BC203" s="55">
        <f t="shared" si="142"/>
        <v>0.35707911957169336</v>
      </c>
      <c r="BD203" s="55">
        <f t="shared" si="143"/>
        <v>3.7282608695653257</v>
      </c>
      <c r="BF203" s="52">
        <f>IF(((AT203-U203)/U203)&gt;=BF$4,AE203,"")</f>
        <v>0.49999999999998468</v>
      </c>
      <c r="BG203" s="52">
        <f t="shared" si="144"/>
        <v>0.49999999999998468</v>
      </c>
      <c r="BH203" s="52" t="str">
        <f>IF(BC203&lt;=BH$4,AE203,"")</f>
        <v/>
      </c>
      <c r="BI203" s="52">
        <f>IF(BD203&gt;=BI$4,AE203,"")</f>
        <v>0.49999999999998468</v>
      </c>
    </row>
    <row r="204" spans="20:61">
      <c r="T204" s="78">
        <f t="shared" si="145"/>
        <v>7</v>
      </c>
      <c r="U204" s="79">
        <f t="shared" si="146"/>
        <v>50</v>
      </c>
      <c r="V204" s="79">
        <f t="shared" si="147"/>
        <v>2</v>
      </c>
      <c r="W204" s="80">
        <f>ROUND((1/V204)*T204,0)+1</f>
        <v>5</v>
      </c>
      <c r="X204" s="78">
        <f t="shared" si="148"/>
        <v>2</v>
      </c>
      <c r="Y204" s="80">
        <f t="shared" si="149"/>
        <v>7</v>
      </c>
      <c r="Z204" s="81">
        <f t="shared" si="150"/>
        <v>0.7142857142857143</v>
      </c>
      <c r="AA204" s="81">
        <f t="shared" si="151"/>
        <v>0.5</v>
      </c>
      <c r="AB204" s="79">
        <f t="shared" si="152"/>
        <v>10000</v>
      </c>
      <c r="AC204" s="79">
        <f t="shared" si="153"/>
        <v>9605.7142857142862</v>
      </c>
      <c r="AD204" s="79">
        <f t="shared" si="138"/>
        <v>394.28571428571377</v>
      </c>
      <c r="AE204" s="84">
        <f t="shared" si="154"/>
        <v>0.3999999999999847</v>
      </c>
      <c r="AF204" s="79">
        <f t="shared" si="155"/>
        <v>0.70000000000000007</v>
      </c>
      <c r="AG204" s="79">
        <f t="shared" si="156"/>
        <v>1.4000000000000001</v>
      </c>
      <c r="AH204" s="82">
        <f t="shared" si="157"/>
        <v>200</v>
      </c>
      <c r="AI204" s="62">
        <f t="shared" si="158"/>
        <v>50</v>
      </c>
      <c r="AJ204" s="62">
        <f t="shared" si="159"/>
        <v>70</v>
      </c>
      <c r="AK204" s="62">
        <f t="shared" si="160"/>
        <v>10070</v>
      </c>
      <c r="AL204" s="62">
        <f t="shared" si="161"/>
        <v>185</v>
      </c>
      <c r="AM204" s="62">
        <f t="shared" si="162"/>
        <v>3.7</v>
      </c>
      <c r="AN204" s="62">
        <f t="shared" si="163"/>
        <v>-37</v>
      </c>
      <c r="AO204" s="62">
        <f t="shared" si="164"/>
        <v>-37</v>
      </c>
      <c r="AP204" s="62">
        <f t="shared" si="165"/>
        <v>37</v>
      </c>
      <c r="AQ204" s="65" t="str">
        <f t="shared" si="139"/>
        <v>VINTO</v>
      </c>
      <c r="AR204" s="66">
        <f t="shared" si="166"/>
        <v>35</v>
      </c>
      <c r="AS204" s="67">
        <f t="shared" si="140"/>
        <v>12.000000000000421</v>
      </c>
      <c r="AT204" s="67">
        <f t="shared" si="167"/>
        <v>600.00000000002103</v>
      </c>
      <c r="AU204" s="67">
        <f t="shared" si="168"/>
        <v>1200.0000000000421</v>
      </c>
      <c r="AV204" s="67">
        <f t="shared" si="169"/>
        <v>-600.00000000002103</v>
      </c>
      <c r="AW204" s="76">
        <f t="shared" si="170"/>
        <v>0.1</v>
      </c>
      <c r="AX204" s="67">
        <f t="shared" si="171"/>
        <v>3000.000000000105</v>
      </c>
      <c r="AY204" s="67">
        <f t="shared" si="172"/>
        <v>-1200.0000000000421</v>
      </c>
      <c r="AZ204" s="69">
        <f t="shared" si="173"/>
        <v>1800.000000000063</v>
      </c>
      <c r="BA204" s="70">
        <f t="shared" si="141"/>
        <v>1405.7142857143492</v>
      </c>
      <c r="BB204" s="51">
        <f t="shared" si="174"/>
        <v>4200.0000000001473</v>
      </c>
      <c r="BC204" s="55">
        <f t="shared" si="142"/>
        <v>0.43723973825105639</v>
      </c>
      <c r="BD204" s="55">
        <f t="shared" si="143"/>
        <v>4.5652173913045138</v>
      </c>
      <c r="BF204" s="52">
        <f>IF(((AT204-U204)/U204)&gt;=BF$4,AE204,"")</f>
        <v>0.3999999999999847</v>
      </c>
      <c r="BG204" s="52">
        <f t="shared" si="144"/>
        <v>0.3999999999999847</v>
      </c>
      <c r="BH204" s="52" t="str">
        <f>IF(BC204&lt;=BH$4,AE204,"")</f>
        <v/>
      </c>
      <c r="BI204" s="52">
        <f>IF(BD204&gt;=BI$4,AE204,"")</f>
        <v>0.3999999999999847</v>
      </c>
    </row>
    <row r="205" spans="20:61">
      <c r="T205" s="78">
        <f t="shared" si="145"/>
        <v>7</v>
      </c>
      <c r="U205" s="79">
        <f t="shared" si="146"/>
        <v>50</v>
      </c>
      <c r="V205" s="79">
        <f t="shared" si="147"/>
        <v>2</v>
      </c>
      <c r="W205" s="80">
        <f>ROUND((1/V205)*T205,0)+1</f>
        <v>5</v>
      </c>
      <c r="X205" s="78">
        <f t="shared" si="148"/>
        <v>2</v>
      </c>
      <c r="Y205" s="80">
        <f t="shared" si="149"/>
        <v>7</v>
      </c>
      <c r="Z205" s="81">
        <f t="shared" si="150"/>
        <v>0.7142857142857143</v>
      </c>
      <c r="AA205" s="81">
        <f t="shared" si="151"/>
        <v>0.5</v>
      </c>
      <c r="AB205" s="79">
        <f t="shared" si="152"/>
        <v>10000</v>
      </c>
      <c r="AC205" s="79">
        <f t="shared" si="153"/>
        <v>9605.7142857142862</v>
      </c>
      <c r="AD205" s="79">
        <f t="shared" si="138"/>
        <v>394.28571428571377</v>
      </c>
      <c r="AE205" s="84">
        <f t="shared" si="154"/>
        <v>0.29999999999998472</v>
      </c>
      <c r="AF205" s="79">
        <f t="shared" si="155"/>
        <v>0.70000000000000007</v>
      </c>
      <c r="AG205" s="79">
        <f t="shared" si="156"/>
        <v>1.4000000000000001</v>
      </c>
      <c r="AH205" s="82">
        <f t="shared" si="157"/>
        <v>200</v>
      </c>
      <c r="AI205" s="62">
        <f t="shared" si="158"/>
        <v>50</v>
      </c>
      <c r="AJ205" s="62">
        <f t="shared" si="159"/>
        <v>70</v>
      </c>
      <c r="AK205" s="62">
        <f t="shared" si="160"/>
        <v>10070</v>
      </c>
      <c r="AL205" s="62">
        <f t="shared" si="161"/>
        <v>185</v>
      </c>
      <c r="AM205" s="62">
        <f t="shared" si="162"/>
        <v>3.7</v>
      </c>
      <c r="AN205" s="62">
        <f t="shared" si="163"/>
        <v>-37</v>
      </c>
      <c r="AO205" s="62">
        <f t="shared" si="164"/>
        <v>-37</v>
      </c>
      <c r="AP205" s="62">
        <f t="shared" si="165"/>
        <v>37</v>
      </c>
      <c r="AQ205" s="65" t="str">
        <f t="shared" si="139"/>
        <v>VINTO</v>
      </c>
      <c r="AR205" s="66">
        <f t="shared" si="166"/>
        <v>35</v>
      </c>
      <c r="AS205" s="67">
        <f t="shared" si="140"/>
        <v>15.666666666667414</v>
      </c>
      <c r="AT205" s="67">
        <f t="shared" si="167"/>
        <v>783.33333333337066</v>
      </c>
      <c r="AU205" s="67">
        <f t="shared" si="168"/>
        <v>1566.6666666667413</v>
      </c>
      <c r="AV205" s="67">
        <f t="shared" si="169"/>
        <v>-783.33333333337066</v>
      </c>
      <c r="AW205" s="76">
        <f t="shared" si="170"/>
        <v>0.1</v>
      </c>
      <c r="AX205" s="67">
        <f t="shared" si="171"/>
        <v>3916.6666666668534</v>
      </c>
      <c r="AY205" s="67">
        <f t="shared" si="172"/>
        <v>-1566.6666666667413</v>
      </c>
      <c r="AZ205" s="69">
        <f t="shared" si="173"/>
        <v>2350.0000000001119</v>
      </c>
      <c r="BA205" s="70">
        <f t="shared" si="141"/>
        <v>1955.7142857143981</v>
      </c>
      <c r="BB205" s="51">
        <f t="shared" si="174"/>
        <v>5483.333333333595</v>
      </c>
      <c r="BC205" s="55">
        <f t="shared" si="142"/>
        <v>0.57084076938333084</v>
      </c>
      <c r="BD205" s="55">
        <f t="shared" si="143"/>
        <v>5.9601449275365237</v>
      </c>
      <c r="BF205" s="52">
        <f>IF(((AT205-U205)/U205)&gt;=BF$4,AE205,"")</f>
        <v>0.29999999999998472</v>
      </c>
      <c r="BG205" s="52">
        <f t="shared" si="144"/>
        <v>0.29999999999998472</v>
      </c>
      <c r="BH205" s="52" t="str">
        <f>IF(BC205&lt;=BH$4,AE205,"")</f>
        <v/>
      </c>
      <c r="BI205" s="52">
        <f>IF(BD205&gt;=BI$4,AE205,"")</f>
        <v>0.29999999999998472</v>
      </c>
    </row>
    <row r="206" spans="20:61">
      <c r="T206" s="78">
        <f t="shared" si="145"/>
        <v>7</v>
      </c>
      <c r="U206" s="79">
        <f t="shared" si="146"/>
        <v>50</v>
      </c>
      <c r="V206" s="79">
        <f t="shared" si="147"/>
        <v>2</v>
      </c>
      <c r="W206" s="80">
        <f>ROUND((1/V206)*T206,0)+1</f>
        <v>5</v>
      </c>
      <c r="X206" s="78">
        <f t="shared" si="148"/>
        <v>2</v>
      </c>
      <c r="Y206" s="80">
        <f t="shared" si="149"/>
        <v>7</v>
      </c>
      <c r="Z206" s="81">
        <f t="shared" si="150"/>
        <v>0.7142857142857143</v>
      </c>
      <c r="AA206" s="81">
        <f t="shared" si="151"/>
        <v>0.5</v>
      </c>
      <c r="AB206" s="79">
        <f t="shared" si="152"/>
        <v>10000</v>
      </c>
      <c r="AC206" s="79">
        <f t="shared" si="153"/>
        <v>9605.7142857142862</v>
      </c>
      <c r="AD206" s="79">
        <f t="shared" si="138"/>
        <v>394.28571428571377</v>
      </c>
      <c r="AE206" s="84">
        <f t="shared" si="154"/>
        <v>0.19999999999998472</v>
      </c>
      <c r="AF206" s="79">
        <f t="shared" si="155"/>
        <v>0.70000000000000007</v>
      </c>
      <c r="AG206" s="79">
        <f t="shared" si="156"/>
        <v>1.4000000000000001</v>
      </c>
      <c r="AH206" s="82">
        <f t="shared" si="157"/>
        <v>200</v>
      </c>
      <c r="AI206" s="62">
        <f t="shared" si="158"/>
        <v>50</v>
      </c>
      <c r="AJ206" s="62">
        <f t="shared" si="159"/>
        <v>70</v>
      </c>
      <c r="AK206" s="62">
        <f t="shared" si="160"/>
        <v>10070</v>
      </c>
      <c r="AL206" s="62">
        <f t="shared" si="161"/>
        <v>185</v>
      </c>
      <c r="AM206" s="62">
        <f t="shared" si="162"/>
        <v>3.7</v>
      </c>
      <c r="AN206" s="62">
        <f t="shared" si="163"/>
        <v>-37</v>
      </c>
      <c r="AO206" s="62">
        <f t="shared" si="164"/>
        <v>-37</v>
      </c>
      <c r="AP206" s="62">
        <f t="shared" si="165"/>
        <v>37</v>
      </c>
      <c r="AQ206" s="65" t="str">
        <f t="shared" si="139"/>
        <v>VINTO</v>
      </c>
      <c r="AR206" s="66">
        <f t="shared" si="166"/>
        <v>35</v>
      </c>
      <c r="AS206" s="67">
        <f t="shared" si="140"/>
        <v>23.000000000001684</v>
      </c>
      <c r="AT206" s="67">
        <f t="shared" si="167"/>
        <v>1150.0000000000841</v>
      </c>
      <c r="AU206" s="67">
        <f t="shared" si="168"/>
        <v>2300.0000000001683</v>
      </c>
      <c r="AV206" s="67">
        <f t="shared" si="169"/>
        <v>-1150.0000000000841</v>
      </c>
      <c r="AW206" s="76">
        <f t="shared" si="170"/>
        <v>0.1</v>
      </c>
      <c r="AX206" s="67">
        <f t="shared" si="171"/>
        <v>5750.0000000004202</v>
      </c>
      <c r="AY206" s="67">
        <f t="shared" si="172"/>
        <v>-2300.0000000001683</v>
      </c>
      <c r="AZ206" s="69">
        <f t="shared" si="173"/>
        <v>3450.0000000002519</v>
      </c>
      <c r="BA206" s="70">
        <f t="shared" si="141"/>
        <v>3055.7142857145382</v>
      </c>
      <c r="BB206" s="51">
        <f t="shared" si="174"/>
        <v>8050.0000000005894</v>
      </c>
      <c r="BC206" s="55">
        <f t="shared" si="142"/>
        <v>0.83804283164788995</v>
      </c>
      <c r="BD206" s="55">
        <f t="shared" si="143"/>
        <v>8.7500000000006501</v>
      </c>
      <c r="BF206" s="52">
        <f>IF(((AT206-U206)/U206)&gt;=BF$4,AE206,"")</f>
        <v>0.19999999999998472</v>
      </c>
      <c r="BG206" s="52">
        <f t="shared" si="144"/>
        <v>0.19999999999998472</v>
      </c>
      <c r="BH206" s="52" t="str">
        <f>IF(BC206&lt;=BH$4,AE206,"")</f>
        <v/>
      </c>
      <c r="BI206" s="52">
        <f>IF(BD206&gt;=BI$4,AE206,"")</f>
        <v>0.19999999999998472</v>
      </c>
    </row>
    <row r="207" spans="20:61">
      <c r="T207" s="78">
        <f t="shared" si="145"/>
        <v>7</v>
      </c>
      <c r="U207" s="79">
        <f t="shared" si="146"/>
        <v>50</v>
      </c>
      <c r="V207" s="79">
        <f t="shared" si="147"/>
        <v>2</v>
      </c>
      <c r="W207" s="80">
        <f>ROUND((1/V207)*T207,0)+1</f>
        <v>5</v>
      </c>
      <c r="X207" s="78">
        <f t="shared" si="148"/>
        <v>2</v>
      </c>
      <c r="Y207" s="80">
        <f t="shared" si="149"/>
        <v>7</v>
      </c>
      <c r="Z207" s="81">
        <f t="shared" si="150"/>
        <v>0.7142857142857143</v>
      </c>
      <c r="AA207" s="81">
        <f t="shared" si="151"/>
        <v>0.5</v>
      </c>
      <c r="AB207" s="79">
        <f t="shared" si="152"/>
        <v>10000</v>
      </c>
      <c r="AC207" s="79">
        <f t="shared" si="153"/>
        <v>9605.7142857142862</v>
      </c>
      <c r="AD207" s="79">
        <f t="shared" si="138"/>
        <v>394.28571428571377</v>
      </c>
      <c r="AE207" s="84">
        <f t="shared" si="154"/>
        <v>9.9999999999984712E-2</v>
      </c>
      <c r="AF207" s="79">
        <f t="shared" si="155"/>
        <v>0.70000000000000007</v>
      </c>
      <c r="AG207" s="79">
        <f t="shared" si="156"/>
        <v>1.4000000000000001</v>
      </c>
      <c r="AH207" s="82">
        <f t="shared" si="157"/>
        <v>200</v>
      </c>
      <c r="AI207" s="62">
        <f t="shared" si="158"/>
        <v>50</v>
      </c>
      <c r="AJ207" s="62">
        <f t="shared" si="159"/>
        <v>70</v>
      </c>
      <c r="AK207" s="62">
        <f t="shared" si="160"/>
        <v>10070</v>
      </c>
      <c r="AL207" s="62">
        <f t="shared" si="161"/>
        <v>185</v>
      </c>
      <c r="AM207" s="62">
        <f t="shared" si="162"/>
        <v>3.7</v>
      </c>
      <c r="AN207" s="62">
        <f t="shared" si="163"/>
        <v>-37</v>
      </c>
      <c r="AO207" s="62">
        <f t="shared" si="164"/>
        <v>-37</v>
      </c>
      <c r="AP207" s="62">
        <f t="shared" si="165"/>
        <v>37</v>
      </c>
      <c r="AQ207" s="65" t="str">
        <f t="shared" si="139"/>
        <v>VINTO</v>
      </c>
      <c r="AR207" s="66">
        <f t="shared" si="166"/>
        <v>35</v>
      </c>
      <c r="AS207" s="67">
        <f t="shared" si="140"/>
        <v>45.000000000006729</v>
      </c>
      <c r="AT207" s="67">
        <f t="shared" si="167"/>
        <v>2250.0000000003365</v>
      </c>
      <c r="AU207" s="67">
        <f t="shared" si="168"/>
        <v>4500.000000000673</v>
      </c>
      <c r="AV207" s="67">
        <f t="shared" si="169"/>
        <v>-2250.0000000003365</v>
      </c>
      <c r="AW207" s="76">
        <f t="shared" si="170"/>
        <v>0.1</v>
      </c>
      <c r="AX207" s="67">
        <f t="shared" si="171"/>
        <v>11250.000000001683</v>
      </c>
      <c r="AY207" s="67">
        <f t="shared" si="172"/>
        <v>-4500.000000000673</v>
      </c>
      <c r="AZ207" s="69">
        <f t="shared" si="173"/>
        <v>6750.0000000010095</v>
      </c>
      <c r="BA207" s="70">
        <f t="shared" si="141"/>
        <v>6355.7142857152958</v>
      </c>
      <c r="BB207" s="51">
        <f t="shared" si="174"/>
        <v>15750.000000002356</v>
      </c>
      <c r="BC207" s="55">
        <f t="shared" si="142"/>
        <v>1.639649018441649</v>
      </c>
      <c r="BD207" s="55">
        <f t="shared" si="143"/>
        <v>17.119565217393887</v>
      </c>
      <c r="BF207" s="52">
        <f>IF(((AT207-U207)/U207)&gt;=BF$4,AE207,"")</f>
        <v>9.9999999999984712E-2</v>
      </c>
      <c r="BG207" s="52">
        <f t="shared" si="144"/>
        <v>9.9999999999984712E-2</v>
      </c>
      <c r="BH207" s="52" t="str">
        <f>IF(BC207&lt;=BH$4,AE207,"")</f>
        <v/>
      </c>
      <c r="BI207" s="52">
        <f>IF(BD207&gt;=BI$4,AE207,"")</f>
        <v>9.9999999999984712E-2</v>
      </c>
    </row>
  </sheetData>
  <conditionalFormatting sqref="M8:M28 H4">
    <cfRule type="cellIs" dxfId="9" priority="30" operator="lessThan">
      <formula>0</formula>
    </cfRule>
    <cfRule type="cellIs" dxfId="8" priority="31" operator="greaterThan">
      <formula>0</formula>
    </cfRule>
  </conditionalFormatting>
  <conditionalFormatting sqref="F8:F13 E8:E27">
    <cfRule type="cellIs" dxfId="7" priority="28" operator="equal">
      <formula>"LOSS"</formula>
    </cfRule>
    <cfRule type="cellIs" dxfId="6" priority="29" operator="equal">
      <formula>"WIN"</formula>
    </cfRule>
  </conditionalFormatting>
  <conditionalFormatting sqref="AZ8:BA212">
    <cfRule type="cellIs" dxfId="5" priority="12" operator="lessThan">
      <formula>0</formula>
    </cfRule>
    <cfRule type="cellIs" dxfId="4" priority="13" operator="greaterThan">
      <formula>0</formula>
    </cfRule>
  </conditionalFormatting>
  <conditionalFormatting sqref="T8:BB212 S9:BB9 BD9:BD212 BE208:BE212">
    <cfRule type="expression" dxfId="3" priority="11">
      <formula>$Z8=1</formula>
    </cfRule>
  </conditionalFormatting>
  <conditionalFormatting sqref="BC208:BC212">
    <cfRule type="expression" dxfId="2" priority="5">
      <formula>$Z208=1</formula>
    </cfRule>
  </conditionalFormatting>
  <conditionalFormatting sqref="T6">
    <cfRule type="expression" dxfId="1" priority="4">
      <formula>$Z6=1</formula>
    </cfRule>
  </conditionalFormatting>
  <conditionalFormatting sqref="T8">
    <cfRule type="expression" dxfId="0" priority="3">
      <formula>$Z8=1</formula>
    </cfRule>
  </conditionalFormatting>
  <pageMargins left="0.7" right="0.7" top="0.75" bottom="0.75" header="0.3" footer="0.3"/>
  <pageSetup paperSize="9" orientation="portrait" r:id="rId1"/>
  <ignoredErrors>
    <ignoredError sqref="W9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P30"/>
  <sheetViews>
    <sheetView workbookViewId="0">
      <selection activeCell="H4" sqref="H4"/>
    </sheetView>
  </sheetViews>
  <sheetFormatPr defaultRowHeight="15"/>
  <cols>
    <col min="3" max="3" width="17.7109375" customWidth="1"/>
    <col min="4" max="4" width="9.7109375" bestFit="1" customWidth="1"/>
    <col min="5" max="5" width="9.7109375" customWidth="1"/>
    <col min="7" max="7" width="0.140625" customWidth="1"/>
    <col min="8" max="8" width="10.140625" customWidth="1"/>
    <col min="9" max="10" width="10.28515625" hidden="1" customWidth="1"/>
    <col min="11" max="11" width="10.140625" hidden="1" customWidth="1"/>
    <col min="12" max="12" width="10" hidden="1" customWidth="1"/>
    <col min="13" max="13" width="10" customWidth="1"/>
    <col min="14" max="14" width="9.85546875" hidden="1" customWidth="1"/>
    <col min="15" max="15" width="9.28515625" hidden="1" customWidth="1"/>
    <col min="16" max="16" width="10" hidden="1" customWidth="1"/>
  </cols>
  <sheetData>
    <row r="2" spans="1:16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22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10"/>
    </row>
    <row r="3" spans="1:16">
      <c r="B3" s="14" t="s">
        <v>0</v>
      </c>
      <c r="C3" s="13">
        <f>COUNTIF((E8:E27),"WIN")</f>
        <v>2</v>
      </c>
      <c r="D3" s="13">
        <f>COUNT(F8:F28)</f>
        <v>7</v>
      </c>
      <c r="E3" s="13">
        <f>D3+'2°TRANCE'!E3</f>
        <v>21</v>
      </c>
      <c r="F3" s="13">
        <f>C3+'2°TRANCE'!F3</f>
        <v>6</v>
      </c>
      <c r="G3" s="10">
        <f>'1°TRANCE'!G3</f>
        <v>10000</v>
      </c>
      <c r="H3" s="6">
        <f>'2°TRANCE'!H3+'3°TRANCE'!M28</f>
        <v>9241.7346938775518</v>
      </c>
      <c r="I3" s="6">
        <f>2/20*D3</f>
        <v>0.70000000000000007</v>
      </c>
      <c r="J3" s="6">
        <f>'2°TRANCE'!J3+'3°TRANCE'!I3</f>
        <v>2.1</v>
      </c>
      <c r="K3" s="6">
        <f>'2°TRANCE'!O28</f>
        <v>464.28571428571428</v>
      </c>
      <c r="L3" s="6"/>
      <c r="M3" s="17">
        <v>7</v>
      </c>
      <c r="N3" s="10">
        <f>G3/'1°TRANCE'!Q3</f>
        <v>50</v>
      </c>
    </row>
    <row r="4" spans="1:16">
      <c r="B4" s="15" t="s">
        <v>1</v>
      </c>
      <c r="C4" s="13">
        <f>COUNTIF((E8:E27),"LOSS")</f>
        <v>5</v>
      </c>
      <c r="D4" s="13"/>
      <c r="E4" s="13"/>
      <c r="F4" s="13">
        <f>C4+'2°TRANCE'!F4</f>
        <v>15</v>
      </c>
      <c r="G4" s="10"/>
      <c r="H4" s="6">
        <f>H3-'1°TRANCE'!G3</f>
        <v>-758.26530612244824</v>
      </c>
      <c r="I4" s="6">
        <f>J3*N3</f>
        <v>105</v>
      </c>
      <c r="J4" s="6">
        <f>G3+I4</f>
        <v>10105</v>
      </c>
      <c r="K4" s="6">
        <f>K3/'1°TRANCE'!H8</f>
        <v>9.2857142857142847</v>
      </c>
      <c r="L4" s="6"/>
      <c r="M4" s="11" t="s">
        <v>25</v>
      </c>
      <c r="N4" s="10"/>
    </row>
    <row r="5" spans="1:16" ht="0.75" customHeight="1"/>
    <row r="6" spans="1:16" hidden="1"/>
    <row r="7" spans="1:16">
      <c r="B7" s="11" t="s">
        <v>2</v>
      </c>
      <c r="C7" s="11" t="s">
        <v>3</v>
      </c>
      <c r="D7" s="11" t="s">
        <v>4</v>
      </c>
      <c r="E7" s="11" t="s">
        <v>5</v>
      </c>
      <c r="F7" s="11" t="s">
        <v>7</v>
      </c>
      <c r="G7" s="11" t="s">
        <v>8</v>
      </c>
      <c r="H7" s="11" t="s">
        <v>9</v>
      </c>
      <c r="I7" s="11" t="s">
        <v>15</v>
      </c>
      <c r="J7" s="11" t="s">
        <v>16</v>
      </c>
      <c r="K7" s="11" t="s">
        <v>11</v>
      </c>
      <c r="L7" s="11" t="s">
        <v>18</v>
      </c>
      <c r="M7" s="11" t="s">
        <v>18</v>
      </c>
      <c r="N7" s="10"/>
      <c r="O7" s="10"/>
      <c r="P7" s="10"/>
    </row>
    <row r="8" spans="1:16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2.426530612244898</v>
      </c>
      <c r="H8" s="27">
        <f>IF(F8="","",G8*$N$3)</f>
        <v>121.32653061224489</v>
      </c>
      <c r="I8" s="27">
        <f>IF(E8="WIN",(F8*H8),-H8)</f>
        <v>242.65306122448979</v>
      </c>
      <c r="J8" s="27">
        <f>-H8</f>
        <v>-121.32653061224489</v>
      </c>
      <c r="K8" s="27">
        <f>IF(F8&lt;&gt;"",($I$3/$D$3),"")</f>
        <v>0.1</v>
      </c>
      <c r="L8" s="27">
        <f>IF(I8&lt;0,J8,(I8+J8))</f>
        <v>121.32653061224489</v>
      </c>
      <c r="M8" s="27">
        <f>IF(F8&lt;&gt;"",L8,"")</f>
        <v>121.32653061224489</v>
      </c>
      <c r="N8" s="6"/>
      <c r="O8" s="6"/>
      <c r="P8" s="6"/>
    </row>
    <row r="9" spans="1:16">
      <c r="B9" s="10">
        <v>2</v>
      </c>
      <c r="C9" s="34"/>
      <c r="D9" s="34"/>
      <c r="E9" s="35" t="s">
        <v>50</v>
      </c>
      <c r="F9" s="35">
        <v>2</v>
      </c>
      <c r="G9" s="6">
        <f t="shared" ref="G9:G27" si="0">IF($K$4=0,1,(1+($K$4+$I$3)/($M$3*(F9-1))))</f>
        <v>2.426530612244898</v>
      </c>
      <c r="H9" s="27">
        <f t="shared" ref="H9:H27" si="1">IF(F9="","",G9*$N$3)</f>
        <v>121.32653061224489</v>
      </c>
      <c r="I9" s="27">
        <f t="shared" ref="I9:I27" si="2">IF(E9="WIN",(F9*H9),-H9)</f>
        <v>242.65306122448979</v>
      </c>
      <c r="J9" s="27">
        <f t="shared" ref="J9:J27" si="3">-H9</f>
        <v>-121.32653061224489</v>
      </c>
      <c r="K9" s="27">
        <f t="shared" ref="K9:K27" si="4">IF(F9&lt;&gt;"",($I$3/$D$3),"")</f>
        <v>0.1</v>
      </c>
      <c r="L9" s="27">
        <f t="shared" ref="L9:L27" si="5">IF(I9&lt;0,J9,(I9+J9))</f>
        <v>121.32653061224489</v>
      </c>
      <c r="M9" s="27">
        <f t="shared" ref="M9:M27" si="6">IF(F9&lt;&gt;"",L9,"")</f>
        <v>121.32653061224489</v>
      </c>
      <c r="N9" s="6"/>
      <c r="O9" s="6"/>
      <c r="P9" s="6"/>
    </row>
    <row r="10" spans="1:16">
      <c r="B10" s="10">
        <v>3</v>
      </c>
      <c r="C10" s="34"/>
      <c r="D10" s="34"/>
      <c r="E10" s="35" t="s">
        <v>51</v>
      </c>
      <c r="F10" s="35">
        <v>2</v>
      </c>
      <c r="G10" s="6">
        <f t="shared" si="0"/>
        <v>2.426530612244898</v>
      </c>
      <c r="H10" s="27">
        <f t="shared" si="1"/>
        <v>121.32653061224489</v>
      </c>
      <c r="I10" s="27">
        <f t="shared" si="2"/>
        <v>-121.32653061224489</v>
      </c>
      <c r="J10" s="27">
        <f t="shared" si="3"/>
        <v>-121.32653061224489</v>
      </c>
      <c r="K10" s="27">
        <f t="shared" si="4"/>
        <v>0.1</v>
      </c>
      <c r="L10" s="27">
        <f t="shared" si="5"/>
        <v>-121.32653061224489</v>
      </c>
      <c r="M10" s="27">
        <f t="shared" si="6"/>
        <v>-121.32653061224489</v>
      </c>
      <c r="N10" s="6"/>
      <c r="O10" s="6"/>
      <c r="P10" s="6"/>
    </row>
    <row r="11" spans="1:16">
      <c r="B11" s="10">
        <v>4</v>
      </c>
      <c r="C11" s="34"/>
      <c r="D11" s="34"/>
      <c r="E11" s="35" t="s">
        <v>51</v>
      </c>
      <c r="F11" s="35">
        <v>2</v>
      </c>
      <c r="G11" s="6">
        <f t="shared" si="0"/>
        <v>2.426530612244898</v>
      </c>
      <c r="H11" s="27">
        <f t="shared" si="1"/>
        <v>121.32653061224489</v>
      </c>
      <c r="I11" s="27">
        <f t="shared" si="2"/>
        <v>-121.32653061224489</v>
      </c>
      <c r="J11" s="27">
        <f t="shared" si="3"/>
        <v>-121.32653061224489</v>
      </c>
      <c r="K11" s="27">
        <f t="shared" si="4"/>
        <v>0.1</v>
      </c>
      <c r="L11" s="27">
        <f t="shared" si="5"/>
        <v>-121.32653061224489</v>
      </c>
      <c r="M11" s="27">
        <f t="shared" si="6"/>
        <v>-121.32653061224489</v>
      </c>
      <c r="N11" s="6"/>
      <c r="O11" s="6"/>
      <c r="P11" s="6"/>
    </row>
    <row r="12" spans="1:16">
      <c r="B12" s="10">
        <v>5</v>
      </c>
      <c r="C12" s="34"/>
      <c r="D12" s="34"/>
      <c r="E12" s="35" t="s">
        <v>51</v>
      </c>
      <c r="F12" s="35">
        <v>2</v>
      </c>
      <c r="G12" s="6">
        <f t="shared" si="0"/>
        <v>2.426530612244898</v>
      </c>
      <c r="H12" s="27">
        <f t="shared" si="1"/>
        <v>121.32653061224489</v>
      </c>
      <c r="I12" s="27">
        <f t="shared" si="2"/>
        <v>-121.32653061224489</v>
      </c>
      <c r="J12" s="27">
        <f t="shared" si="3"/>
        <v>-121.32653061224489</v>
      </c>
      <c r="K12" s="27">
        <f t="shared" si="4"/>
        <v>0.1</v>
      </c>
      <c r="L12" s="27">
        <f t="shared" si="5"/>
        <v>-121.32653061224489</v>
      </c>
      <c r="M12" s="27">
        <f t="shared" si="6"/>
        <v>-121.32653061224489</v>
      </c>
      <c r="N12" s="6"/>
      <c r="O12" s="6"/>
      <c r="P12" s="6"/>
    </row>
    <row r="13" spans="1:16">
      <c r="B13" s="10">
        <v>6</v>
      </c>
      <c r="C13" s="34"/>
      <c r="D13" s="34"/>
      <c r="E13" s="35" t="s">
        <v>51</v>
      </c>
      <c r="F13" s="35">
        <v>2</v>
      </c>
      <c r="G13" s="6">
        <f t="shared" si="0"/>
        <v>2.426530612244898</v>
      </c>
      <c r="H13" s="27">
        <f t="shared" si="1"/>
        <v>121.32653061224489</v>
      </c>
      <c r="I13" s="27">
        <f t="shared" si="2"/>
        <v>-121.32653061224489</v>
      </c>
      <c r="J13" s="27">
        <f t="shared" si="3"/>
        <v>-121.32653061224489</v>
      </c>
      <c r="K13" s="27">
        <f t="shared" si="4"/>
        <v>0.1</v>
      </c>
      <c r="L13" s="27">
        <f t="shared" si="5"/>
        <v>-121.32653061224489</v>
      </c>
      <c r="M13" s="27">
        <f t="shared" si="6"/>
        <v>-121.32653061224489</v>
      </c>
      <c r="N13" s="6"/>
      <c r="O13" s="6"/>
      <c r="P13" s="6"/>
    </row>
    <row r="14" spans="1:16">
      <c r="B14" s="10">
        <v>7</v>
      </c>
      <c r="C14" s="34"/>
      <c r="D14" s="34"/>
      <c r="E14" s="35" t="s">
        <v>51</v>
      </c>
      <c r="F14" s="35">
        <v>2</v>
      </c>
      <c r="G14" s="6">
        <f t="shared" si="0"/>
        <v>2.426530612244898</v>
      </c>
      <c r="H14" s="27">
        <f t="shared" si="1"/>
        <v>121.32653061224489</v>
      </c>
      <c r="I14" s="27">
        <f t="shared" si="2"/>
        <v>-121.32653061224489</v>
      </c>
      <c r="J14" s="27">
        <f t="shared" si="3"/>
        <v>-121.32653061224489</v>
      </c>
      <c r="K14" s="27">
        <f t="shared" si="4"/>
        <v>0.1</v>
      </c>
      <c r="L14" s="27">
        <f t="shared" si="5"/>
        <v>-121.32653061224489</v>
      </c>
      <c r="M14" s="27">
        <f t="shared" si="6"/>
        <v>-121.32653061224489</v>
      </c>
      <c r="N14" s="6"/>
      <c r="O14" s="6"/>
      <c r="P14" s="6"/>
    </row>
    <row r="15" spans="1:16">
      <c r="B15" s="10">
        <v>8</v>
      </c>
      <c r="C15" s="34"/>
      <c r="D15" s="34"/>
      <c r="E15" s="35"/>
      <c r="F15" s="35"/>
      <c r="G15" s="6">
        <f t="shared" si="0"/>
        <v>-0.42653061224489774</v>
      </c>
      <c r="H15" s="27" t="str">
        <f t="shared" si="1"/>
        <v/>
      </c>
      <c r="I15" s="27" t="e">
        <f t="shared" si="2"/>
        <v>#VALUE!</v>
      </c>
      <c r="J15" s="27" t="e">
        <f t="shared" si="3"/>
        <v>#VALUE!</v>
      </c>
      <c r="K15" s="27" t="str">
        <f t="shared" si="4"/>
        <v/>
      </c>
      <c r="L15" s="27" t="e">
        <f t="shared" si="5"/>
        <v>#VALUE!</v>
      </c>
      <c r="M15" s="27" t="str">
        <f t="shared" si="6"/>
        <v/>
      </c>
      <c r="N15" s="6"/>
      <c r="O15" s="6"/>
      <c r="P15" s="6"/>
    </row>
    <row r="16" spans="1:16">
      <c r="B16" s="10">
        <v>9</v>
      </c>
      <c r="C16" s="34"/>
      <c r="D16" s="34"/>
      <c r="E16" s="35"/>
      <c r="F16" s="35"/>
      <c r="G16" s="6">
        <f t="shared" si="0"/>
        <v>-0.42653061224489774</v>
      </c>
      <c r="H16" s="27" t="str">
        <f t="shared" si="1"/>
        <v/>
      </c>
      <c r="I16" s="27" t="e">
        <f t="shared" si="2"/>
        <v>#VALUE!</v>
      </c>
      <c r="J16" s="27" t="e">
        <f t="shared" si="3"/>
        <v>#VALUE!</v>
      </c>
      <c r="K16" s="27" t="str">
        <f t="shared" si="4"/>
        <v/>
      </c>
      <c r="L16" s="27" t="e">
        <f t="shared" si="5"/>
        <v>#VALUE!</v>
      </c>
      <c r="M16" s="27" t="str">
        <f t="shared" si="6"/>
        <v/>
      </c>
      <c r="N16" s="6"/>
      <c r="O16" s="6"/>
      <c r="P16" s="6"/>
    </row>
    <row r="17" spans="2:16">
      <c r="B17" s="10">
        <v>10</v>
      </c>
      <c r="C17" s="34"/>
      <c r="D17" s="34"/>
      <c r="E17" s="35"/>
      <c r="F17" s="35"/>
      <c r="G17" s="6">
        <f t="shared" si="0"/>
        <v>-0.42653061224489774</v>
      </c>
      <c r="H17" s="27" t="str">
        <f t="shared" si="1"/>
        <v/>
      </c>
      <c r="I17" s="27" t="e">
        <f t="shared" si="2"/>
        <v>#VALUE!</v>
      </c>
      <c r="J17" s="27" t="e">
        <f t="shared" si="3"/>
        <v>#VALUE!</v>
      </c>
      <c r="K17" s="27" t="str">
        <f t="shared" si="4"/>
        <v/>
      </c>
      <c r="L17" s="27" t="e">
        <f t="shared" si="5"/>
        <v>#VALUE!</v>
      </c>
      <c r="M17" s="27" t="str">
        <f t="shared" si="6"/>
        <v/>
      </c>
      <c r="N17" s="6"/>
      <c r="O17" s="6"/>
      <c r="P17" s="6"/>
    </row>
    <row r="18" spans="2:16">
      <c r="B18" s="10">
        <v>11</v>
      </c>
      <c r="C18" s="16"/>
      <c r="D18" s="34"/>
      <c r="E18" s="17"/>
      <c r="F18" s="17"/>
      <c r="G18" s="6">
        <f t="shared" si="0"/>
        <v>-0.42653061224489774</v>
      </c>
      <c r="H18" s="27" t="str">
        <f t="shared" si="1"/>
        <v/>
      </c>
      <c r="I18" s="27" t="e">
        <f t="shared" si="2"/>
        <v>#VALUE!</v>
      </c>
      <c r="J18" s="27" t="e">
        <f t="shared" si="3"/>
        <v>#VALUE!</v>
      </c>
      <c r="K18" s="27" t="str">
        <f t="shared" si="4"/>
        <v/>
      </c>
      <c r="L18" s="27" t="e">
        <f t="shared" si="5"/>
        <v>#VALUE!</v>
      </c>
      <c r="M18" s="27" t="str">
        <f t="shared" si="6"/>
        <v/>
      </c>
      <c r="N18" s="6"/>
      <c r="O18" s="6"/>
      <c r="P18" s="6"/>
    </row>
    <row r="19" spans="2:16">
      <c r="B19" s="10">
        <v>12</v>
      </c>
      <c r="C19" s="16"/>
      <c r="D19" s="34"/>
      <c r="E19" s="17"/>
      <c r="F19" s="17"/>
      <c r="G19" s="6">
        <f t="shared" si="0"/>
        <v>-0.42653061224489774</v>
      </c>
      <c r="H19" s="27" t="str">
        <f t="shared" si="1"/>
        <v/>
      </c>
      <c r="I19" s="27" t="e">
        <f t="shared" si="2"/>
        <v>#VALUE!</v>
      </c>
      <c r="J19" s="27" t="e">
        <f t="shared" si="3"/>
        <v>#VALUE!</v>
      </c>
      <c r="K19" s="27" t="str">
        <f t="shared" si="4"/>
        <v/>
      </c>
      <c r="L19" s="27" t="e">
        <f t="shared" si="5"/>
        <v>#VALUE!</v>
      </c>
      <c r="M19" s="27" t="str">
        <f t="shared" si="6"/>
        <v/>
      </c>
      <c r="N19" s="6"/>
      <c r="O19" s="6"/>
      <c r="P19" s="6"/>
    </row>
    <row r="20" spans="2:16">
      <c r="B20" s="10">
        <v>13</v>
      </c>
      <c r="C20" s="16"/>
      <c r="D20" s="34"/>
      <c r="E20" s="17"/>
      <c r="F20" s="17"/>
      <c r="G20" s="6">
        <f t="shared" si="0"/>
        <v>-0.42653061224489774</v>
      </c>
      <c r="H20" s="27" t="str">
        <f t="shared" si="1"/>
        <v/>
      </c>
      <c r="I20" s="27" t="e">
        <f t="shared" si="2"/>
        <v>#VALUE!</v>
      </c>
      <c r="J20" s="27" t="e">
        <f t="shared" si="3"/>
        <v>#VALUE!</v>
      </c>
      <c r="K20" s="27" t="str">
        <f t="shared" si="4"/>
        <v/>
      </c>
      <c r="L20" s="27" t="e">
        <f t="shared" si="5"/>
        <v>#VALUE!</v>
      </c>
      <c r="M20" s="27" t="str">
        <f t="shared" si="6"/>
        <v/>
      </c>
      <c r="N20" s="6"/>
      <c r="O20" s="6"/>
      <c r="P20" s="6"/>
    </row>
    <row r="21" spans="2:16">
      <c r="B21" s="10">
        <v>14</v>
      </c>
      <c r="C21" s="16"/>
      <c r="D21" s="34"/>
      <c r="E21" s="17"/>
      <c r="F21" s="17"/>
      <c r="G21" s="6">
        <f t="shared" si="0"/>
        <v>-0.42653061224489774</v>
      </c>
      <c r="H21" s="27" t="str">
        <f t="shared" si="1"/>
        <v/>
      </c>
      <c r="I21" s="27" t="e">
        <f t="shared" si="2"/>
        <v>#VALUE!</v>
      </c>
      <c r="J21" s="27" t="e">
        <f t="shared" si="3"/>
        <v>#VALUE!</v>
      </c>
      <c r="K21" s="27" t="str">
        <f t="shared" si="4"/>
        <v/>
      </c>
      <c r="L21" s="27" t="e">
        <f t="shared" si="5"/>
        <v>#VALUE!</v>
      </c>
      <c r="M21" s="27" t="str">
        <f t="shared" si="6"/>
        <v/>
      </c>
      <c r="N21" s="6"/>
      <c r="O21" s="6"/>
      <c r="P21" s="6"/>
    </row>
    <row r="22" spans="2:16">
      <c r="B22" s="10">
        <v>15</v>
      </c>
      <c r="C22" s="16"/>
      <c r="D22" s="34"/>
      <c r="E22" s="17"/>
      <c r="F22" s="17"/>
      <c r="G22" s="6">
        <f t="shared" si="0"/>
        <v>-0.42653061224489774</v>
      </c>
      <c r="H22" s="27" t="str">
        <f t="shared" si="1"/>
        <v/>
      </c>
      <c r="I22" s="27" t="e">
        <f t="shared" si="2"/>
        <v>#VALUE!</v>
      </c>
      <c r="J22" s="27" t="e">
        <f t="shared" si="3"/>
        <v>#VALUE!</v>
      </c>
      <c r="K22" s="27" t="str">
        <f t="shared" si="4"/>
        <v/>
      </c>
      <c r="L22" s="27" t="e">
        <f t="shared" si="5"/>
        <v>#VALUE!</v>
      </c>
      <c r="M22" s="27" t="str">
        <f t="shared" si="6"/>
        <v/>
      </c>
      <c r="N22" s="6"/>
      <c r="O22" s="6"/>
      <c r="P22" s="6"/>
    </row>
    <row r="23" spans="2:16">
      <c r="B23" s="10">
        <v>16</v>
      </c>
      <c r="C23" s="16"/>
      <c r="D23" s="34"/>
      <c r="E23" s="17"/>
      <c r="F23" s="17"/>
      <c r="G23" s="6">
        <f t="shared" si="0"/>
        <v>-0.42653061224489774</v>
      </c>
      <c r="H23" s="27" t="str">
        <f t="shared" si="1"/>
        <v/>
      </c>
      <c r="I23" s="27" t="e">
        <f t="shared" si="2"/>
        <v>#VALUE!</v>
      </c>
      <c r="J23" s="27" t="e">
        <f t="shared" si="3"/>
        <v>#VALUE!</v>
      </c>
      <c r="K23" s="27" t="str">
        <f t="shared" si="4"/>
        <v/>
      </c>
      <c r="L23" s="27" t="e">
        <f t="shared" si="5"/>
        <v>#VALUE!</v>
      </c>
      <c r="M23" s="27" t="str">
        <f t="shared" si="6"/>
        <v/>
      </c>
      <c r="N23" s="6"/>
      <c r="O23" s="6"/>
      <c r="P23" s="6"/>
    </row>
    <row r="24" spans="2:16">
      <c r="B24" s="10">
        <v>17</v>
      </c>
      <c r="C24" s="16"/>
      <c r="D24" s="16"/>
      <c r="E24" s="17"/>
      <c r="F24" s="22"/>
      <c r="G24" s="6">
        <f t="shared" si="0"/>
        <v>-0.42653061224489774</v>
      </c>
      <c r="H24" s="27" t="str">
        <f t="shared" si="1"/>
        <v/>
      </c>
      <c r="I24" s="27" t="e">
        <f t="shared" si="2"/>
        <v>#VALUE!</v>
      </c>
      <c r="J24" s="27" t="e">
        <f t="shared" si="3"/>
        <v>#VALUE!</v>
      </c>
      <c r="K24" s="27" t="str">
        <f t="shared" si="4"/>
        <v/>
      </c>
      <c r="L24" s="27" t="e">
        <f t="shared" si="5"/>
        <v>#VALUE!</v>
      </c>
      <c r="M24" s="27" t="str">
        <f t="shared" si="6"/>
        <v/>
      </c>
      <c r="N24" s="6"/>
      <c r="O24" s="6"/>
      <c r="P24" s="6"/>
    </row>
    <row r="25" spans="2:16">
      <c r="B25" s="10">
        <v>18</v>
      </c>
      <c r="C25" s="16"/>
      <c r="D25" s="16"/>
      <c r="E25" s="17"/>
      <c r="F25" s="22"/>
      <c r="G25" s="6">
        <f t="shared" si="0"/>
        <v>-0.42653061224489774</v>
      </c>
      <c r="H25" s="27" t="str">
        <f t="shared" si="1"/>
        <v/>
      </c>
      <c r="I25" s="27" t="e">
        <f t="shared" si="2"/>
        <v>#VALUE!</v>
      </c>
      <c r="J25" s="27" t="e">
        <f t="shared" si="3"/>
        <v>#VALUE!</v>
      </c>
      <c r="K25" s="27" t="str">
        <f t="shared" si="4"/>
        <v/>
      </c>
      <c r="L25" s="27" t="e">
        <f t="shared" si="5"/>
        <v>#VALUE!</v>
      </c>
      <c r="M25" s="27" t="str">
        <f t="shared" si="6"/>
        <v/>
      </c>
      <c r="N25" s="6"/>
      <c r="O25" s="6"/>
      <c r="P25" s="6"/>
    </row>
    <row r="26" spans="2:16">
      <c r="B26" s="10">
        <v>19</v>
      </c>
      <c r="C26" s="16"/>
      <c r="D26" s="16"/>
      <c r="E26" s="17"/>
      <c r="F26" s="22"/>
      <c r="G26" s="6">
        <f t="shared" si="0"/>
        <v>-0.42653061224489774</v>
      </c>
      <c r="H26" s="27" t="str">
        <f t="shared" si="1"/>
        <v/>
      </c>
      <c r="I26" s="27" t="e">
        <f t="shared" si="2"/>
        <v>#VALUE!</v>
      </c>
      <c r="J26" s="27" t="e">
        <f t="shared" si="3"/>
        <v>#VALUE!</v>
      </c>
      <c r="K26" s="27" t="str">
        <f t="shared" si="4"/>
        <v/>
      </c>
      <c r="L26" s="27" t="e">
        <f t="shared" si="5"/>
        <v>#VALUE!</v>
      </c>
      <c r="M26" s="27" t="str">
        <f t="shared" si="6"/>
        <v/>
      </c>
      <c r="N26" s="6"/>
      <c r="O26" s="6"/>
      <c r="P26" s="6"/>
    </row>
    <row r="27" spans="2:16">
      <c r="B27" s="10">
        <v>20</v>
      </c>
      <c r="C27" s="16"/>
      <c r="D27" s="16"/>
      <c r="E27" s="17"/>
      <c r="F27" s="22"/>
      <c r="G27" s="6">
        <f t="shared" si="0"/>
        <v>-0.42653061224489774</v>
      </c>
      <c r="H27" s="27" t="str">
        <f t="shared" si="1"/>
        <v/>
      </c>
      <c r="I27" s="27" t="e">
        <f t="shared" si="2"/>
        <v>#VALUE!</v>
      </c>
      <c r="J27" s="27" t="e">
        <f t="shared" si="3"/>
        <v>#VALUE!</v>
      </c>
      <c r="K27" s="27" t="str">
        <f t="shared" si="4"/>
        <v/>
      </c>
      <c r="L27" s="27" t="e">
        <f t="shared" si="5"/>
        <v>#VALUE!</v>
      </c>
      <c r="M27" s="27" t="str">
        <f t="shared" si="6"/>
        <v/>
      </c>
      <c r="N27" s="6"/>
      <c r="O27" s="6"/>
      <c r="P27" s="6"/>
    </row>
    <row r="28" spans="2:16">
      <c r="B28" s="13"/>
      <c r="C28" s="13" t="s">
        <v>47</v>
      </c>
      <c r="D28" s="36" t="str">
        <f>IF(N28="VINTO","VINTO","")</f>
        <v/>
      </c>
      <c r="E28" s="13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-363.9795918367347</v>
      </c>
      <c r="N28" s="6">
        <f>IF(H3&gt;J4,"VINTO",M28-L28-K3)</f>
        <v>-863.26530612244892</v>
      </c>
      <c r="O28" s="6">
        <f>N28</f>
        <v>-863.26530612244892</v>
      </c>
      <c r="P28" s="6">
        <f>-O28</f>
        <v>863.26530612244892</v>
      </c>
    </row>
    <row r="29" spans="2:16" ht="0.75" customHeight="1">
      <c r="B29" s="10"/>
      <c r="C29" s="10"/>
      <c r="D29" s="10"/>
      <c r="E29" s="10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2:16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conditionalFormatting sqref="E8:E27">
    <cfRule type="cellIs" dxfId="209" priority="18" operator="equal">
      <formula>"WIN"</formula>
    </cfRule>
    <cfRule type="cellIs" dxfId="208" priority="17" operator="equal">
      <formula>"LOSS"</formula>
    </cfRule>
  </conditionalFormatting>
  <conditionalFormatting sqref="M8:M29">
    <cfRule type="cellIs" dxfId="207" priority="16" operator="greaterThan">
      <formula>0</formula>
    </cfRule>
    <cfRule type="cellIs" dxfId="206" priority="15" operator="lessThan">
      <formula>0</formula>
    </cfRule>
  </conditionalFormatting>
  <conditionalFormatting sqref="H4">
    <cfRule type="cellIs" dxfId="205" priority="14" operator="greaterThan">
      <formula>0</formula>
    </cfRule>
    <cfRule type="cellIs" dxfId="204" priority="13" operator="lessThan">
      <formula>0</formula>
    </cfRule>
  </conditionalFormatting>
  <conditionalFormatting sqref="E8:E23">
    <cfRule type="cellIs" dxfId="203" priority="11" operator="equal">
      <formula>"LOSS"</formula>
    </cfRule>
    <cfRule type="cellIs" dxfId="202" priority="12" operator="equal">
      <formula>"WIN"</formula>
    </cfRule>
  </conditionalFormatting>
  <conditionalFormatting sqref="F8:F13">
    <cfRule type="cellIs" dxfId="201" priority="9" operator="equal">
      <formula>"LOSS"</formula>
    </cfRule>
    <cfRule type="cellIs" dxfId="200" priority="10" operator="equal">
      <formula>"WIN"</formula>
    </cfRule>
  </conditionalFormatting>
  <conditionalFormatting sqref="E8:E17">
    <cfRule type="cellIs" dxfId="199" priority="7" operator="equal">
      <formula>"LOSS"</formula>
    </cfRule>
    <cfRule type="cellIs" dxfId="198" priority="8" operator="equal">
      <formula>"WIN"</formula>
    </cfRule>
  </conditionalFormatting>
  <conditionalFormatting sqref="F8:F13">
    <cfRule type="cellIs" dxfId="197" priority="5" operator="equal">
      <formula>"LOSS"</formula>
    </cfRule>
    <cfRule type="cellIs" dxfId="196" priority="6" operator="equal">
      <formula>"WIN"</formula>
    </cfRule>
  </conditionalFormatting>
  <conditionalFormatting sqref="E8:E23">
    <cfRule type="cellIs" dxfId="195" priority="3" operator="equal">
      <formula>"LOSS"</formula>
    </cfRule>
    <cfRule type="cellIs" dxfId="194" priority="4" operator="equal">
      <formula>"WIN"</formula>
    </cfRule>
  </conditionalFormatting>
  <conditionalFormatting sqref="E8:E17">
    <cfRule type="cellIs" dxfId="193" priority="1" operator="equal">
      <formula>"LOSS"</formula>
    </cfRule>
    <cfRule type="cellIs" dxfId="192" priority="2" operator="equal">
      <formula>"WIN"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P30"/>
  <sheetViews>
    <sheetView workbookViewId="0">
      <selection activeCell="G9" sqref="G9:G27"/>
    </sheetView>
  </sheetViews>
  <sheetFormatPr defaultRowHeight="15"/>
  <cols>
    <col min="3" max="3" width="17.7109375" customWidth="1"/>
    <col min="5" max="5" width="9.7109375" customWidth="1"/>
    <col min="6" max="6" width="8.85546875" customWidth="1"/>
    <col min="7" max="7" width="0.140625" hidden="1" customWidth="1"/>
    <col min="8" max="8" width="10.140625" customWidth="1"/>
    <col min="9" max="9" width="0.140625" customWidth="1"/>
    <col min="10" max="11" width="9.42578125" hidden="1" customWidth="1"/>
    <col min="12" max="12" width="9" hidden="1" customWidth="1"/>
    <col min="13" max="13" width="8.7109375" customWidth="1"/>
    <col min="14" max="14" width="11.7109375" hidden="1" customWidth="1"/>
    <col min="15" max="15" width="6.28515625" hidden="1" customWidth="1"/>
    <col min="16" max="16" width="8.42578125" hidden="1" customWidth="1"/>
  </cols>
  <sheetData>
    <row r="2" spans="1:16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23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10"/>
      <c r="O2" s="4"/>
      <c r="P2" s="4"/>
    </row>
    <row r="3" spans="1:16">
      <c r="B3" s="14" t="s">
        <v>0</v>
      </c>
      <c r="C3" s="13">
        <f>COUNTIF((E8:E27),"WIN")</f>
        <v>4</v>
      </c>
      <c r="D3" s="13">
        <f>COUNT(F8:F28)</f>
        <v>7</v>
      </c>
      <c r="E3" s="13">
        <f>D3+'3°TRANCE'!E3</f>
        <v>28</v>
      </c>
      <c r="F3" s="13">
        <f>C3+'3°TRANCE'!F3</f>
        <v>10</v>
      </c>
      <c r="G3" s="10">
        <f>'1°TRANCE'!G3</f>
        <v>10000</v>
      </c>
      <c r="H3" s="6">
        <f>'3°TRANCE'!H3+'4°TRANCE'!M28</f>
        <v>9420.0583090379023</v>
      </c>
      <c r="I3" s="10">
        <f>2/20*D3</f>
        <v>0.70000000000000007</v>
      </c>
      <c r="J3" s="10">
        <f>I3+'3°TRANCE'!J3</f>
        <v>2.8000000000000003</v>
      </c>
      <c r="K3" s="6">
        <f>'3°TRANCE'!P28</f>
        <v>863.26530612244892</v>
      </c>
      <c r="L3" s="10"/>
      <c r="M3" s="17">
        <v>7</v>
      </c>
      <c r="N3" s="10">
        <f>G3/'1°TRANCE'!Q3</f>
        <v>50</v>
      </c>
      <c r="O3" s="4"/>
      <c r="P3" s="4"/>
    </row>
    <row r="4" spans="1:16">
      <c r="B4" s="15" t="s">
        <v>1</v>
      </c>
      <c r="C4" s="13">
        <f>COUNTIF((E8:E27),"LOSS")</f>
        <v>3</v>
      </c>
      <c r="D4" s="13"/>
      <c r="E4" s="13"/>
      <c r="F4" s="13">
        <f>C4+'3°TRANCE'!F4</f>
        <v>18</v>
      </c>
      <c r="G4" s="10"/>
      <c r="H4" s="6">
        <f>H3-'1°TRANCE'!G3</f>
        <v>-579.94169096209771</v>
      </c>
      <c r="I4" s="10">
        <f>J3*N3</f>
        <v>140</v>
      </c>
      <c r="J4" s="10">
        <f>G3+I4</f>
        <v>10140</v>
      </c>
      <c r="K4" s="10">
        <f>K3/'1°TRANCE'!H8</f>
        <v>17.26530612244898</v>
      </c>
      <c r="L4" s="10"/>
      <c r="M4" s="11" t="s">
        <v>25</v>
      </c>
      <c r="N4" s="10"/>
      <c r="O4" s="4"/>
      <c r="P4" s="4"/>
    </row>
    <row r="5" spans="1:16" ht="0.75" customHeight="1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idden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>
      <c r="B7" s="11" t="s">
        <v>2</v>
      </c>
      <c r="C7" s="11" t="s">
        <v>3</v>
      </c>
      <c r="D7" s="11" t="s">
        <v>4</v>
      </c>
      <c r="E7" s="11" t="s">
        <v>5</v>
      </c>
      <c r="F7" s="11" t="s">
        <v>7</v>
      </c>
      <c r="G7" s="11" t="s">
        <v>8</v>
      </c>
      <c r="H7" s="11" t="s">
        <v>9</v>
      </c>
      <c r="I7" s="11" t="s">
        <v>15</v>
      </c>
      <c r="J7" s="11" t="s">
        <v>16</v>
      </c>
      <c r="K7" s="11" t="s">
        <v>11</v>
      </c>
      <c r="L7" s="11" t="s">
        <v>18</v>
      </c>
      <c r="M7" s="11" t="s">
        <v>18</v>
      </c>
      <c r="N7" s="10" t="s">
        <v>20</v>
      </c>
      <c r="O7" s="10"/>
      <c r="P7" s="10"/>
    </row>
    <row r="8" spans="1:16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3.5664723032069969</v>
      </c>
      <c r="H8" s="27">
        <f>IF(F8="","",G8*$N$3)</f>
        <v>178.32361516034985</v>
      </c>
      <c r="I8" s="27">
        <f>IF(E8="WIN",(F8*H8),-H8)</f>
        <v>356.64723032069969</v>
      </c>
      <c r="J8" s="27">
        <f>-H8</f>
        <v>-178.32361516034985</v>
      </c>
      <c r="K8" s="27">
        <f>IF(F8&lt;&gt;"",($I$3/$D$3),"")</f>
        <v>0.1</v>
      </c>
      <c r="L8" s="27">
        <f>IF(I8&lt;0,J8,(I8+J8))</f>
        <v>178.32361516034985</v>
      </c>
      <c r="M8" s="27">
        <f>IF(F8&lt;&gt;"",L8,"")</f>
        <v>178.32361516034985</v>
      </c>
      <c r="N8" s="6"/>
      <c r="O8" s="6"/>
      <c r="P8" s="6"/>
    </row>
    <row r="9" spans="1:16">
      <c r="B9" s="10">
        <v>2</v>
      </c>
      <c r="C9" s="34"/>
      <c r="D9" s="34"/>
      <c r="E9" s="35" t="s">
        <v>50</v>
      </c>
      <c r="F9" s="35">
        <v>2</v>
      </c>
      <c r="G9" s="6">
        <f t="shared" ref="G9:G27" si="0">IF($K$4=0,1,(1+($K$4+$I$3)/($M$3*(F9-1))))</f>
        <v>3.5664723032069969</v>
      </c>
      <c r="H9" s="27">
        <f t="shared" ref="H9:H27" si="1">IF(F9="","",G9*$N$3)</f>
        <v>178.32361516034985</v>
      </c>
      <c r="I9" s="27">
        <f t="shared" ref="I9:I27" si="2">IF(E9="WIN",(F9*H9),-H9)</f>
        <v>356.64723032069969</v>
      </c>
      <c r="J9" s="27">
        <f t="shared" ref="J9:J27" si="3">-H9</f>
        <v>-178.32361516034985</v>
      </c>
      <c r="K9" s="27">
        <f t="shared" ref="K9:K27" si="4">IF(F9&lt;&gt;"",($I$3/$D$3),"")</f>
        <v>0.1</v>
      </c>
      <c r="L9" s="27">
        <f t="shared" ref="L9:L27" si="5">IF(I9&lt;0,J9,(I9+J9))</f>
        <v>178.32361516034985</v>
      </c>
      <c r="M9" s="27">
        <f t="shared" ref="M9:M27" si="6">IF(F9&lt;&gt;"",L9,"")</f>
        <v>178.32361516034985</v>
      </c>
      <c r="N9" s="6"/>
      <c r="O9" s="6"/>
      <c r="P9" s="6"/>
    </row>
    <row r="10" spans="1:16">
      <c r="B10" s="10">
        <v>3</v>
      </c>
      <c r="C10" s="34"/>
      <c r="D10" s="34"/>
      <c r="E10" s="35" t="s">
        <v>50</v>
      </c>
      <c r="F10" s="35">
        <v>2</v>
      </c>
      <c r="G10" s="6">
        <f t="shared" si="0"/>
        <v>3.5664723032069969</v>
      </c>
      <c r="H10" s="27">
        <f t="shared" si="1"/>
        <v>178.32361516034985</v>
      </c>
      <c r="I10" s="27">
        <f t="shared" si="2"/>
        <v>356.64723032069969</v>
      </c>
      <c r="J10" s="27">
        <f t="shared" si="3"/>
        <v>-178.32361516034985</v>
      </c>
      <c r="K10" s="27">
        <f t="shared" si="4"/>
        <v>0.1</v>
      </c>
      <c r="L10" s="27">
        <f t="shared" si="5"/>
        <v>178.32361516034985</v>
      </c>
      <c r="M10" s="27">
        <f t="shared" si="6"/>
        <v>178.32361516034985</v>
      </c>
      <c r="N10" s="6"/>
      <c r="O10" s="6"/>
      <c r="P10" s="6"/>
    </row>
    <row r="11" spans="1:16">
      <c r="B11" s="10">
        <v>4</v>
      </c>
      <c r="C11" s="34"/>
      <c r="D11" s="34"/>
      <c r="E11" s="35" t="s">
        <v>50</v>
      </c>
      <c r="F11" s="35">
        <v>2</v>
      </c>
      <c r="G11" s="6">
        <f t="shared" si="0"/>
        <v>3.5664723032069969</v>
      </c>
      <c r="H11" s="27">
        <f t="shared" si="1"/>
        <v>178.32361516034985</v>
      </c>
      <c r="I11" s="27">
        <f t="shared" si="2"/>
        <v>356.64723032069969</v>
      </c>
      <c r="J11" s="27">
        <f t="shared" si="3"/>
        <v>-178.32361516034985</v>
      </c>
      <c r="K11" s="27">
        <f t="shared" si="4"/>
        <v>0.1</v>
      </c>
      <c r="L11" s="27">
        <f t="shared" si="5"/>
        <v>178.32361516034985</v>
      </c>
      <c r="M11" s="27">
        <f t="shared" si="6"/>
        <v>178.32361516034985</v>
      </c>
      <c r="N11" s="6"/>
      <c r="O11" s="6"/>
      <c r="P11" s="6"/>
    </row>
    <row r="12" spans="1:16">
      <c r="B12" s="10">
        <v>5</v>
      </c>
      <c r="C12" s="34"/>
      <c r="D12" s="34"/>
      <c r="E12" s="35" t="s">
        <v>51</v>
      </c>
      <c r="F12" s="35">
        <v>2</v>
      </c>
      <c r="G12" s="6">
        <f t="shared" si="0"/>
        <v>3.5664723032069969</v>
      </c>
      <c r="H12" s="27">
        <f t="shared" si="1"/>
        <v>178.32361516034985</v>
      </c>
      <c r="I12" s="27">
        <f t="shared" si="2"/>
        <v>-178.32361516034985</v>
      </c>
      <c r="J12" s="27">
        <f t="shared" si="3"/>
        <v>-178.32361516034985</v>
      </c>
      <c r="K12" s="27">
        <f t="shared" si="4"/>
        <v>0.1</v>
      </c>
      <c r="L12" s="27">
        <f t="shared" si="5"/>
        <v>-178.32361516034985</v>
      </c>
      <c r="M12" s="27">
        <f t="shared" si="6"/>
        <v>-178.32361516034985</v>
      </c>
      <c r="N12" s="6"/>
      <c r="O12" s="6"/>
      <c r="P12" s="6"/>
    </row>
    <row r="13" spans="1:16">
      <c r="B13" s="10">
        <v>6</v>
      </c>
      <c r="C13" s="34"/>
      <c r="D13" s="34"/>
      <c r="E13" s="35" t="s">
        <v>51</v>
      </c>
      <c r="F13" s="35">
        <v>2</v>
      </c>
      <c r="G13" s="6">
        <f t="shared" si="0"/>
        <v>3.5664723032069969</v>
      </c>
      <c r="H13" s="27">
        <f t="shared" si="1"/>
        <v>178.32361516034985</v>
      </c>
      <c r="I13" s="27">
        <f t="shared" si="2"/>
        <v>-178.32361516034985</v>
      </c>
      <c r="J13" s="27">
        <f t="shared" si="3"/>
        <v>-178.32361516034985</v>
      </c>
      <c r="K13" s="27">
        <f t="shared" si="4"/>
        <v>0.1</v>
      </c>
      <c r="L13" s="27">
        <f t="shared" si="5"/>
        <v>-178.32361516034985</v>
      </c>
      <c r="M13" s="27">
        <f t="shared" si="6"/>
        <v>-178.32361516034985</v>
      </c>
      <c r="N13" s="6"/>
      <c r="O13" s="6"/>
      <c r="P13" s="6"/>
    </row>
    <row r="14" spans="1:16">
      <c r="B14" s="10">
        <v>7</v>
      </c>
      <c r="C14" s="34"/>
      <c r="D14" s="34"/>
      <c r="E14" s="35" t="s">
        <v>51</v>
      </c>
      <c r="F14" s="35">
        <v>2</v>
      </c>
      <c r="G14" s="6">
        <f t="shared" si="0"/>
        <v>3.5664723032069969</v>
      </c>
      <c r="H14" s="27">
        <f t="shared" si="1"/>
        <v>178.32361516034985</v>
      </c>
      <c r="I14" s="27">
        <f t="shared" si="2"/>
        <v>-178.32361516034985</v>
      </c>
      <c r="J14" s="27">
        <f t="shared" si="3"/>
        <v>-178.32361516034985</v>
      </c>
      <c r="K14" s="27">
        <f t="shared" si="4"/>
        <v>0.1</v>
      </c>
      <c r="L14" s="27">
        <f t="shared" si="5"/>
        <v>-178.32361516034985</v>
      </c>
      <c r="M14" s="27">
        <f t="shared" si="6"/>
        <v>-178.32361516034985</v>
      </c>
      <c r="N14" s="6"/>
      <c r="O14" s="6"/>
      <c r="P14" s="6"/>
    </row>
    <row r="15" spans="1:16">
      <c r="B15" s="10">
        <v>8</v>
      </c>
      <c r="C15" s="34"/>
      <c r="D15" s="34"/>
      <c r="E15" s="35"/>
      <c r="F15" s="35"/>
      <c r="G15" s="6">
        <f t="shared" si="0"/>
        <v>-1.5664723032069969</v>
      </c>
      <c r="H15" s="27" t="str">
        <f t="shared" si="1"/>
        <v/>
      </c>
      <c r="I15" s="27" t="e">
        <f t="shared" si="2"/>
        <v>#VALUE!</v>
      </c>
      <c r="J15" s="27" t="e">
        <f t="shared" si="3"/>
        <v>#VALUE!</v>
      </c>
      <c r="K15" s="27" t="str">
        <f t="shared" si="4"/>
        <v/>
      </c>
      <c r="L15" s="27" t="e">
        <f t="shared" si="5"/>
        <v>#VALUE!</v>
      </c>
      <c r="M15" s="27" t="str">
        <f t="shared" si="6"/>
        <v/>
      </c>
      <c r="N15" s="6"/>
      <c r="O15" s="6"/>
      <c r="P15" s="6"/>
    </row>
    <row r="16" spans="1:16">
      <c r="B16" s="10">
        <v>9</v>
      </c>
      <c r="C16" s="34"/>
      <c r="D16" s="34"/>
      <c r="E16" s="35"/>
      <c r="F16" s="35"/>
      <c r="G16" s="6">
        <f t="shared" si="0"/>
        <v>-1.5664723032069969</v>
      </c>
      <c r="H16" s="27" t="str">
        <f t="shared" si="1"/>
        <v/>
      </c>
      <c r="I16" s="27" t="e">
        <f t="shared" si="2"/>
        <v>#VALUE!</v>
      </c>
      <c r="J16" s="27" t="e">
        <f t="shared" si="3"/>
        <v>#VALUE!</v>
      </c>
      <c r="K16" s="27" t="str">
        <f t="shared" si="4"/>
        <v/>
      </c>
      <c r="L16" s="27" t="e">
        <f t="shared" si="5"/>
        <v>#VALUE!</v>
      </c>
      <c r="M16" s="27" t="str">
        <f t="shared" si="6"/>
        <v/>
      </c>
      <c r="N16" s="6"/>
      <c r="O16" s="6"/>
      <c r="P16" s="6"/>
    </row>
    <row r="17" spans="2:16">
      <c r="B17" s="10">
        <v>10</v>
      </c>
      <c r="C17" s="34"/>
      <c r="D17" s="34"/>
      <c r="E17" s="35"/>
      <c r="F17" s="35"/>
      <c r="G17" s="6">
        <f t="shared" si="0"/>
        <v>-1.5664723032069969</v>
      </c>
      <c r="H17" s="27" t="str">
        <f t="shared" si="1"/>
        <v/>
      </c>
      <c r="I17" s="27" t="e">
        <f t="shared" si="2"/>
        <v>#VALUE!</v>
      </c>
      <c r="J17" s="27" t="e">
        <f t="shared" si="3"/>
        <v>#VALUE!</v>
      </c>
      <c r="K17" s="27" t="str">
        <f t="shared" si="4"/>
        <v/>
      </c>
      <c r="L17" s="27" t="e">
        <f t="shared" si="5"/>
        <v>#VALUE!</v>
      </c>
      <c r="M17" s="27" t="str">
        <f t="shared" si="6"/>
        <v/>
      </c>
      <c r="N17" s="6"/>
      <c r="O17" s="6"/>
      <c r="P17" s="6"/>
    </row>
    <row r="18" spans="2:16">
      <c r="B18" s="10">
        <v>11</v>
      </c>
      <c r="C18" s="16"/>
      <c r="D18" s="34"/>
      <c r="E18" s="17"/>
      <c r="F18" s="17"/>
      <c r="G18" s="6">
        <f t="shared" si="0"/>
        <v>-1.5664723032069969</v>
      </c>
      <c r="H18" s="27" t="str">
        <f t="shared" si="1"/>
        <v/>
      </c>
      <c r="I18" s="27" t="e">
        <f t="shared" si="2"/>
        <v>#VALUE!</v>
      </c>
      <c r="J18" s="27" t="e">
        <f t="shared" si="3"/>
        <v>#VALUE!</v>
      </c>
      <c r="K18" s="27" t="str">
        <f t="shared" si="4"/>
        <v/>
      </c>
      <c r="L18" s="27" t="e">
        <f t="shared" si="5"/>
        <v>#VALUE!</v>
      </c>
      <c r="M18" s="27" t="str">
        <f t="shared" si="6"/>
        <v/>
      </c>
      <c r="N18" s="6"/>
      <c r="O18" s="6"/>
      <c r="P18" s="6"/>
    </row>
    <row r="19" spans="2:16">
      <c r="B19" s="10">
        <v>12</v>
      </c>
      <c r="C19" s="16"/>
      <c r="D19" s="34"/>
      <c r="E19" s="17"/>
      <c r="F19" s="17"/>
      <c r="G19" s="6">
        <f t="shared" si="0"/>
        <v>-1.5664723032069969</v>
      </c>
      <c r="H19" s="27" t="str">
        <f t="shared" si="1"/>
        <v/>
      </c>
      <c r="I19" s="27" t="e">
        <f t="shared" si="2"/>
        <v>#VALUE!</v>
      </c>
      <c r="J19" s="27" t="e">
        <f t="shared" si="3"/>
        <v>#VALUE!</v>
      </c>
      <c r="K19" s="27" t="str">
        <f t="shared" si="4"/>
        <v/>
      </c>
      <c r="L19" s="27" t="e">
        <f t="shared" si="5"/>
        <v>#VALUE!</v>
      </c>
      <c r="M19" s="27" t="str">
        <f t="shared" si="6"/>
        <v/>
      </c>
      <c r="N19" s="6"/>
      <c r="O19" s="6"/>
      <c r="P19" s="6"/>
    </row>
    <row r="20" spans="2:16">
      <c r="B20" s="10">
        <v>13</v>
      </c>
      <c r="C20" s="16"/>
      <c r="D20" s="34"/>
      <c r="E20" s="17"/>
      <c r="F20" s="17"/>
      <c r="G20" s="6">
        <f t="shared" si="0"/>
        <v>-1.5664723032069969</v>
      </c>
      <c r="H20" s="27" t="str">
        <f t="shared" si="1"/>
        <v/>
      </c>
      <c r="I20" s="27" t="e">
        <f t="shared" si="2"/>
        <v>#VALUE!</v>
      </c>
      <c r="J20" s="27" t="e">
        <f t="shared" si="3"/>
        <v>#VALUE!</v>
      </c>
      <c r="K20" s="27" t="str">
        <f t="shared" si="4"/>
        <v/>
      </c>
      <c r="L20" s="27" t="e">
        <f t="shared" si="5"/>
        <v>#VALUE!</v>
      </c>
      <c r="M20" s="27" t="str">
        <f t="shared" si="6"/>
        <v/>
      </c>
      <c r="N20" s="6"/>
      <c r="O20" s="6"/>
      <c r="P20" s="6"/>
    </row>
    <row r="21" spans="2:16">
      <c r="B21" s="10">
        <v>14</v>
      </c>
      <c r="C21" s="16"/>
      <c r="D21" s="34"/>
      <c r="E21" s="17"/>
      <c r="F21" s="17"/>
      <c r="G21" s="6">
        <f t="shared" si="0"/>
        <v>-1.5664723032069969</v>
      </c>
      <c r="H21" s="27" t="str">
        <f t="shared" si="1"/>
        <v/>
      </c>
      <c r="I21" s="27" t="e">
        <f t="shared" si="2"/>
        <v>#VALUE!</v>
      </c>
      <c r="J21" s="27" t="e">
        <f t="shared" si="3"/>
        <v>#VALUE!</v>
      </c>
      <c r="K21" s="27" t="str">
        <f t="shared" si="4"/>
        <v/>
      </c>
      <c r="L21" s="27" t="e">
        <f t="shared" si="5"/>
        <v>#VALUE!</v>
      </c>
      <c r="M21" s="27" t="str">
        <f t="shared" si="6"/>
        <v/>
      </c>
      <c r="N21" s="6"/>
      <c r="O21" s="6"/>
      <c r="P21" s="6"/>
    </row>
    <row r="22" spans="2:16">
      <c r="B22" s="10">
        <v>15</v>
      </c>
      <c r="C22" s="16"/>
      <c r="D22" s="34"/>
      <c r="E22" s="17"/>
      <c r="F22" s="17"/>
      <c r="G22" s="6">
        <f t="shared" si="0"/>
        <v>-1.5664723032069969</v>
      </c>
      <c r="H22" s="27" t="str">
        <f t="shared" si="1"/>
        <v/>
      </c>
      <c r="I22" s="27" t="e">
        <f t="shared" si="2"/>
        <v>#VALUE!</v>
      </c>
      <c r="J22" s="27" t="e">
        <f t="shared" si="3"/>
        <v>#VALUE!</v>
      </c>
      <c r="K22" s="27" t="str">
        <f t="shared" si="4"/>
        <v/>
      </c>
      <c r="L22" s="27" t="e">
        <f t="shared" si="5"/>
        <v>#VALUE!</v>
      </c>
      <c r="M22" s="27" t="str">
        <f t="shared" si="6"/>
        <v/>
      </c>
      <c r="N22" s="6"/>
      <c r="O22" s="6"/>
      <c r="P22" s="6"/>
    </row>
    <row r="23" spans="2:16">
      <c r="B23" s="10">
        <v>16</v>
      </c>
      <c r="C23" s="16"/>
      <c r="D23" s="34"/>
      <c r="E23" s="17"/>
      <c r="F23" s="17"/>
      <c r="G23" s="6">
        <f t="shared" si="0"/>
        <v>-1.5664723032069969</v>
      </c>
      <c r="H23" s="27" t="str">
        <f t="shared" si="1"/>
        <v/>
      </c>
      <c r="I23" s="27" t="e">
        <f t="shared" si="2"/>
        <v>#VALUE!</v>
      </c>
      <c r="J23" s="27" t="e">
        <f t="shared" si="3"/>
        <v>#VALUE!</v>
      </c>
      <c r="K23" s="27" t="str">
        <f t="shared" si="4"/>
        <v/>
      </c>
      <c r="L23" s="27" t="e">
        <f t="shared" si="5"/>
        <v>#VALUE!</v>
      </c>
      <c r="M23" s="27" t="str">
        <f t="shared" si="6"/>
        <v/>
      </c>
      <c r="N23" s="6"/>
      <c r="O23" s="6"/>
      <c r="P23" s="6"/>
    </row>
    <row r="24" spans="2:16">
      <c r="B24" s="10">
        <v>17</v>
      </c>
      <c r="C24" s="16"/>
      <c r="D24" s="16"/>
      <c r="E24" s="17"/>
      <c r="F24" s="22"/>
      <c r="G24" s="6">
        <f t="shared" si="0"/>
        <v>-1.5664723032069969</v>
      </c>
      <c r="H24" s="27" t="str">
        <f t="shared" si="1"/>
        <v/>
      </c>
      <c r="I24" s="27" t="e">
        <f t="shared" si="2"/>
        <v>#VALUE!</v>
      </c>
      <c r="J24" s="27" t="e">
        <f t="shared" si="3"/>
        <v>#VALUE!</v>
      </c>
      <c r="K24" s="27" t="str">
        <f t="shared" si="4"/>
        <v/>
      </c>
      <c r="L24" s="27" t="e">
        <f t="shared" si="5"/>
        <v>#VALUE!</v>
      </c>
      <c r="M24" s="27" t="str">
        <f t="shared" si="6"/>
        <v/>
      </c>
      <c r="N24" s="6"/>
      <c r="O24" s="6"/>
      <c r="P24" s="6"/>
    </row>
    <row r="25" spans="2:16">
      <c r="B25" s="10">
        <v>18</v>
      </c>
      <c r="C25" s="16"/>
      <c r="D25" s="16"/>
      <c r="E25" s="17"/>
      <c r="F25" s="22"/>
      <c r="G25" s="6">
        <f t="shared" si="0"/>
        <v>-1.5664723032069969</v>
      </c>
      <c r="H25" s="27" t="str">
        <f t="shared" si="1"/>
        <v/>
      </c>
      <c r="I25" s="27" t="e">
        <f t="shared" si="2"/>
        <v>#VALUE!</v>
      </c>
      <c r="J25" s="27" t="e">
        <f t="shared" si="3"/>
        <v>#VALUE!</v>
      </c>
      <c r="K25" s="27" t="str">
        <f t="shared" si="4"/>
        <v/>
      </c>
      <c r="L25" s="27" t="e">
        <f t="shared" si="5"/>
        <v>#VALUE!</v>
      </c>
      <c r="M25" s="27" t="str">
        <f t="shared" si="6"/>
        <v/>
      </c>
      <c r="N25" s="6"/>
      <c r="O25" s="6"/>
      <c r="P25" s="6"/>
    </row>
    <row r="26" spans="2:16">
      <c r="B26" s="10">
        <v>19</v>
      </c>
      <c r="C26" s="16"/>
      <c r="D26" s="16"/>
      <c r="E26" s="17"/>
      <c r="F26" s="22"/>
      <c r="G26" s="6">
        <f t="shared" si="0"/>
        <v>-1.5664723032069969</v>
      </c>
      <c r="H26" s="27" t="str">
        <f t="shared" si="1"/>
        <v/>
      </c>
      <c r="I26" s="27" t="e">
        <f t="shared" si="2"/>
        <v>#VALUE!</v>
      </c>
      <c r="J26" s="27" t="e">
        <f t="shared" si="3"/>
        <v>#VALUE!</v>
      </c>
      <c r="K26" s="27" t="str">
        <f t="shared" si="4"/>
        <v/>
      </c>
      <c r="L26" s="27" t="e">
        <f t="shared" si="5"/>
        <v>#VALUE!</v>
      </c>
      <c r="M26" s="27" t="str">
        <f t="shared" si="6"/>
        <v/>
      </c>
      <c r="N26" s="6"/>
      <c r="O26" s="6"/>
      <c r="P26" s="6"/>
    </row>
    <row r="27" spans="2:16">
      <c r="B27" s="10">
        <v>20</v>
      </c>
      <c r="C27" s="16"/>
      <c r="D27" s="16"/>
      <c r="E27" s="17"/>
      <c r="F27" s="22"/>
      <c r="G27" s="6">
        <f t="shared" si="0"/>
        <v>-1.5664723032069969</v>
      </c>
      <c r="H27" s="27" t="str">
        <f t="shared" si="1"/>
        <v/>
      </c>
      <c r="I27" s="27" t="e">
        <f t="shared" si="2"/>
        <v>#VALUE!</v>
      </c>
      <c r="J27" s="27" t="e">
        <f t="shared" si="3"/>
        <v>#VALUE!</v>
      </c>
      <c r="K27" s="27" t="str">
        <f t="shared" si="4"/>
        <v/>
      </c>
      <c r="L27" s="27" t="e">
        <f t="shared" si="5"/>
        <v>#VALUE!</v>
      </c>
      <c r="M27" s="27" t="str">
        <f t="shared" si="6"/>
        <v/>
      </c>
      <c r="N27" s="6"/>
      <c r="O27" s="6"/>
      <c r="P27" s="6"/>
    </row>
    <row r="28" spans="2:16">
      <c r="B28" s="13"/>
      <c r="C28" s="13" t="s">
        <v>47</v>
      </c>
      <c r="D28" s="33" t="str">
        <f>IF(N28="VINTO","VINTO","")</f>
        <v/>
      </c>
      <c r="E28" s="13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178.32361516034985</v>
      </c>
      <c r="N28" s="6">
        <f>IF(H3&gt;J4,"VINTO",M28-L28-K3)</f>
        <v>-719.94169096209907</v>
      </c>
      <c r="O28" s="6">
        <f>N28</f>
        <v>-719.94169096209907</v>
      </c>
      <c r="P28" s="6">
        <f>-O28</f>
        <v>719.94169096209907</v>
      </c>
    </row>
    <row r="29" spans="2:16">
      <c r="B29" s="4"/>
      <c r="C29" s="4"/>
      <c r="D29" s="4"/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conditionalFormatting sqref="M8:M28">
    <cfRule type="cellIs" dxfId="191" priority="18" operator="greaterThan">
      <formula>0</formula>
    </cfRule>
    <cfRule type="cellIs" dxfId="190" priority="17" operator="lessThan">
      <formula>0</formula>
    </cfRule>
  </conditionalFormatting>
  <conditionalFormatting sqref="E8:E27">
    <cfRule type="cellIs" dxfId="189" priority="16" operator="equal">
      <formula>"WIN"</formula>
    </cfRule>
    <cfRule type="cellIs" dxfId="188" priority="15" operator="equal">
      <formula>"LOSS"</formula>
    </cfRule>
  </conditionalFormatting>
  <conditionalFormatting sqref="H4">
    <cfRule type="cellIs" dxfId="187" priority="14" operator="greaterThan">
      <formula>0</formula>
    </cfRule>
    <cfRule type="cellIs" dxfId="186" priority="13" operator="lessThan">
      <formula>0</formula>
    </cfRule>
  </conditionalFormatting>
  <conditionalFormatting sqref="E8:E23">
    <cfRule type="cellIs" dxfId="185" priority="11" operator="equal">
      <formula>"LOSS"</formula>
    </cfRule>
    <cfRule type="cellIs" dxfId="184" priority="12" operator="equal">
      <formula>"WIN"</formula>
    </cfRule>
  </conditionalFormatting>
  <conditionalFormatting sqref="F8:F13">
    <cfRule type="cellIs" dxfId="183" priority="9" operator="equal">
      <formula>"LOSS"</formula>
    </cfRule>
    <cfRule type="cellIs" dxfId="182" priority="10" operator="equal">
      <formula>"WIN"</formula>
    </cfRule>
  </conditionalFormatting>
  <conditionalFormatting sqref="E8:E17">
    <cfRule type="cellIs" dxfId="181" priority="7" operator="equal">
      <formula>"LOSS"</formula>
    </cfRule>
    <cfRule type="cellIs" dxfId="180" priority="8" operator="equal">
      <formula>"WIN"</formula>
    </cfRule>
  </conditionalFormatting>
  <conditionalFormatting sqref="F8:F13">
    <cfRule type="cellIs" dxfId="179" priority="5" operator="equal">
      <formula>"LOSS"</formula>
    </cfRule>
    <cfRule type="cellIs" dxfId="178" priority="6" operator="equal">
      <formula>"WIN"</formula>
    </cfRule>
  </conditionalFormatting>
  <conditionalFormatting sqref="E8:E23">
    <cfRule type="cellIs" dxfId="177" priority="3" operator="equal">
      <formula>"LOSS"</formula>
    </cfRule>
    <cfRule type="cellIs" dxfId="176" priority="4" operator="equal">
      <formula>"WIN"</formula>
    </cfRule>
  </conditionalFormatting>
  <conditionalFormatting sqref="E8:E17">
    <cfRule type="cellIs" dxfId="175" priority="1" operator="equal">
      <formula>"LOSS"</formula>
    </cfRule>
    <cfRule type="cellIs" dxfId="174" priority="2" operator="equal">
      <formula>"WIN"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P30"/>
  <sheetViews>
    <sheetView workbookViewId="0">
      <selection activeCell="G9" sqref="G9:G27"/>
    </sheetView>
  </sheetViews>
  <sheetFormatPr defaultRowHeight="15"/>
  <cols>
    <col min="3" max="3" width="17.7109375" customWidth="1"/>
    <col min="5" max="5" width="9.7109375" customWidth="1"/>
    <col min="6" max="6" width="8" customWidth="1"/>
    <col min="7" max="7" width="0.140625" hidden="1" customWidth="1"/>
    <col min="8" max="8" width="9.7109375" customWidth="1"/>
    <col min="9" max="10" width="11.5703125" hidden="1" customWidth="1"/>
    <col min="11" max="11" width="11.7109375" hidden="1" customWidth="1"/>
    <col min="12" max="12" width="11.28515625" hidden="1" customWidth="1"/>
    <col min="13" max="13" width="11.7109375" customWidth="1"/>
    <col min="14" max="14" width="11.5703125" hidden="1" customWidth="1"/>
    <col min="15" max="15" width="9.140625" hidden="1" customWidth="1"/>
    <col min="16" max="16" width="11.5703125" hidden="1" customWidth="1"/>
  </cols>
  <sheetData>
    <row r="2" spans="1:16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23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9"/>
    </row>
    <row r="3" spans="1:16">
      <c r="B3" s="14" t="s">
        <v>17</v>
      </c>
      <c r="C3" s="13">
        <f>COUNTIF((E8:E27),"WIN")</f>
        <v>2</v>
      </c>
      <c r="D3" s="13">
        <f>COUNT(F8:F28)</f>
        <v>7</v>
      </c>
      <c r="E3" s="13">
        <f>D3+'4°TRANCE'!E3</f>
        <v>35</v>
      </c>
      <c r="F3" s="13">
        <f>C3+'4°TRANCE'!F3</f>
        <v>12</v>
      </c>
      <c r="G3" s="10">
        <f>'1°TRANCE'!G3</f>
        <v>10000</v>
      </c>
      <c r="H3" s="6">
        <f>'4°TRANCE'!H3+'5°TRANCE'!M28</f>
        <v>8946.5118700541461</v>
      </c>
      <c r="I3" s="10">
        <f>2/20*D3</f>
        <v>0.70000000000000007</v>
      </c>
      <c r="J3" s="10">
        <f>I3+'4°TRANCE'!J3</f>
        <v>3.5000000000000004</v>
      </c>
      <c r="K3" s="6">
        <f>'4°TRANCE'!P28</f>
        <v>719.94169096209907</v>
      </c>
      <c r="L3" s="10"/>
      <c r="M3" s="17">
        <v>7</v>
      </c>
      <c r="N3" s="10">
        <f>G3/'1°TRANCE'!Q3</f>
        <v>50</v>
      </c>
    </row>
    <row r="4" spans="1:16">
      <c r="B4" s="15" t="s">
        <v>19</v>
      </c>
      <c r="C4" s="13">
        <f>COUNTIF((E8:E27),"LOSS")</f>
        <v>5</v>
      </c>
      <c r="D4" s="13"/>
      <c r="E4" s="13"/>
      <c r="F4" s="13">
        <f>C4+'4°TRANCE'!F4</f>
        <v>23</v>
      </c>
      <c r="G4" s="10"/>
      <c r="H4" s="6">
        <f>H3-'1°TRANCE'!G3</f>
        <v>-1053.4881299458539</v>
      </c>
      <c r="I4" s="10">
        <f>J3*N3</f>
        <v>175.00000000000003</v>
      </c>
      <c r="J4" s="10">
        <f>G3+I4</f>
        <v>10175</v>
      </c>
      <c r="K4" s="10">
        <f>K3/'1°TRANCE'!H8</f>
        <v>14.398833819241981</v>
      </c>
      <c r="L4" s="10"/>
      <c r="M4" s="11" t="s">
        <v>25</v>
      </c>
      <c r="N4" s="10"/>
    </row>
    <row r="5" spans="1:16" hidden="1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7" spans="1:16">
      <c r="B7" s="7" t="s">
        <v>2</v>
      </c>
      <c r="C7" s="7" t="s">
        <v>3</v>
      </c>
      <c r="D7" s="7" t="s">
        <v>4</v>
      </c>
      <c r="E7" s="7" t="s">
        <v>5</v>
      </c>
      <c r="F7" s="7" t="s">
        <v>7</v>
      </c>
      <c r="G7" s="7" t="s">
        <v>8</v>
      </c>
      <c r="H7" s="7" t="s">
        <v>9</v>
      </c>
      <c r="I7" s="7" t="s">
        <v>15</v>
      </c>
      <c r="J7" s="7" t="s">
        <v>16</v>
      </c>
      <c r="K7" s="7" t="s">
        <v>11</v>
      </c>
      <c r="L7" s="7" t="s">
        <v>18</v>
      </c>
      <c r="M7" s="7" t="s">
        <v>18</v>
      </c>
      <c r="N7" s="8" t="s">
        <v>20</v>
      </c>
    </row>
    <row r="8" spans="1:16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3.1569762598917115</v>
      </c>
      <c r="H8" s="27">
        <f>IF(F8="","",G8*$N$3)</f>
        <v>157.84881299458559</v>
      </c>
      <c r="I8" s="27">
        <f>IF(E8="WIN",(F8*H8),-H8)</f>
        <v>315.69762598917117</v>
      </c>
      <c r="J8" s="27">
        <f>-H8</f>
        <v>-157.84881299458559</v>
      </c>
      <c r="K8" s="27">
        <f>IF(F8&lt;&gt;"",($I$3/$D$3),"")</f>
        <v>0.1</v>
      </c>
      <c r="L8" s="27">
        <f>IF(I8&lt;0,J8,(I8+J8))</f>
        <v>157.84881299458559</v>
      </c>
      <c r="M8" s="27">
        <f>IF(F8&lt;&gt;"",L8,"")</f>
        <v>157.84881299458559</v>
      </c>
      <c r="N8" s="6"/>
      <c r="O8" s="2"/>
      <c r="P8" s="2"/>
    </row>
    <row r="9" spans="1:16">
      <c r="B9" s="10">
        <v>2</v>
      </c>
      <c r="C9" s="34"/>
      <c r="D9" s="34"/>
      <c r="E9" s="35" t="s">
        <v>50</v>
      </c>
      <c r="F9" s="35">
        <v>2</v>
      </c>
      <c r="G9" s="6">
        <f t="shared" ref="G9:G27" si="0">IF($K$4=0,1,(1+($K$4+$I$3)/($M$3*(F9-1))))</f>
        <v>3.1569762598917115</v>
      </c>
      <c r="H9" s="27">
        <f t="shared" ref="H9:H27" si="1">IF(F9="","",G9*$N$3)</f>
        <v>157.84881299458559</v>
      </c>
      <c r="I9" s="27">
        <f t="shared" ref="I9:I27" si="2">IF(E9="WIN",(F9*H9),-H9)</f>
        <v>315.69762598917117</v>
      </c>
      <c r="J9" s="27">
        <f t="shared" ref="J9:J27" si="3">-H9</f>
        <v>-157.84881299458559</v>
      </c>
      <c r="K9" s="27">
        <f t="shared" ref="K9:K27" si="4">IF(F9&lt;&gt;"",($I$3/$D$3),"")</f>
        <v>0.1</v>
      </c>
      <c r="L9" s="27">
        <f t="shared" ref="L9:L27" si="5">IF(I9&lt;0,J9,(I9+J9))</f>
        <v>157.84881299458559</v>
      </c>
      <c r="M9" s="27">
        <f t="shared" ref="M9:M27" si="6">IF(F9&lt;&gt;"",L9,"")</f>
        <v>157.84881299458559</v>
      </c>
      <c r="N9" s="6"/>
      <c r="O9" s="2"/>
      <c r="P9" s="2"/>
    </row>
    <row r="10" spans="1:16">
      <c r="B10" s="10">
        <v>3</v>
      </c>
      <c r="C10" s="34"/>
      <c r="D10" s="34"/>
      <c r="E10" s="35" t="s">
        <v>51</v>
      </c>
      <c r="F10" s="35">
        <v>2</v>
      </c>
      <c r="G10" s="6">
        <f t="shared" si="0"/>
        <v>3.1569762598917115</v>
      </c>
      <c r="H10" s="27">
        <f t="shared" si="1"/>
        <v>157.84881299458559</v>
      </c>
      <c r="I10" s="27">
        <f t="shared" si="2"/>
        <v>-157.84881299458559</v>
      </c>
      <c r="J10" s="27">
        <f t="shared" si="3"/>
        <v>-157.84881299458559</v>
      </c>
      <c r="K10" s="27">
        <f t="shared" si="4"/>
        <v>0.1</v>
      </c>
      <c r="L10" s="27">
        <f t="shared" si="5"/>
        <v>-157.84881299458559</v>
      </c>
      <c r="M10" s="27">
        <f t="shared" si="6"/>
        <v>-157.84881299458559</v>
      </c>
      <c r="N10" s="6"/>
      <c r="O10" s="2"/>
      <c r="P10" s="2"/>
    </row>
    <row r="11" spans="1:16">
      <c r="B11" s="10">
        <v>4</v>
      </c>
      <c r="C11" s="34"/>
      <c r="D11" s="34"/>
      <c r="E11" s="35" t="s">
        <v>51</v>
      </c>
      <c r="F11" s="35">
        <v>2</v>
      </c>
      <c r="G11" s="6">
        <f t="shared" si="0"/>
        <v>3.1569762598917115</v>
      </c>
      <c r="H11" s="27">
        <f t="shared" si="1"/>
        <v>157.84881299458559</v>
      </c>
      <c r="I11" s="27">
        <f t="shared" si="2"/>
        <v>-157.84881299458559</v>
      </c>
      <c r="J11" s="27">
        <f t="shared" si="3"/>
        <v>-157.84881299458559</v>
      </c>
      <c r="K11" s="27">
        <f t="shared" si="4"/>
        <v>0.1</v>
      </c>
      <c r="L11" s="27">
        <f t="shared" si="5"/>
        <v>-157.84881299458559</v>
      </c>
      <c r="M11" s="27">
        <f t="shared" si="6"/>
        <v>-157.84881299458559</v>
      </c>
      <c r="N11" s="6"/>
      <c r="O11" s="2"/>
      <c r="P11" s="2"/>
    </row>
    <row r="12" spans="1:16">
      <c r="B12" s="10">
        <v>5</v>
      </c>
      <c r="C12" s="34"/>
      <c r="D12" s="34"/>
      <c r="E12" s="35" t="s">
        <v>51</v>
      </c>
      <c r="F12" s="35">
        <v>2</v>
      </c>
      <c r="G12" s="6">
        <f t="shared" si="0"/>
        <v>3.1569762598917115</v>
      </c>
      <c r="H12" s="27">
        <f t="shared" si="1"/>
        <v>157.84881299458559</v>
      </c>
      <c r="I12" s="27">
        <f t="shared" si="2"/>
        <v>-157.84881299458559</v>
      </c>
      <c r="J12" s="27">
        <f t="shared" si="3"/>
        <v>-157.84881299458559</v>
      </c>
      <c r="K12" s="27">
        <f t="shared" si="4"/>
        <v>0.1</v>
      </c>
      <c r="L12" s="27">
        <f t="shared" si="5"/>
        <v>-157.84881299458559</v>
      </c>
      <c r="M12" s="27">
        <f t="shared" si="6"/>
        <v>-157.84881299458559</v>
      </c>
      <c r="N12" s="6"/>
      <c r="O12" s="2"/>
      <c r="P12" s="2"/>
    </row>
    <row r="13" spans="1:16">
      <c r="B13" s="10">
        <v>6</v>
      </c>
      <c r="C13" s="34"/>
      <c r="D13" s="34"/>
      <c r="E13" s="35" t="s">
        <v>51</v>
      </c>
      <c r="F13" s="35">
        <v>2</v>
      </c>
      <c r="G13" s="6">
        <f t="shared" si="0"/>
        <v>3.1569762598917115</v>
      </c>
      <c r="H13" s="27">
        <f t="shared" si="1"/>
        <v>157.84881299458559</v>
      </c>
      <c r="I13" s="27">
        <f t="shared" si="2"/>
        <v>-157.84881299458559</v>
      </c>
      <c r="J13" s="27">
        <f t="shared" si="3"/>
        <v>-157.84881299458559</v>
      </c>
      <c r="K13" s="27">
        <f t="shared" si="4"/>
        <v>0.1</v>
      </c>
      <c r="L13" s="27">
        <f t="shared" si="5"/>
        <v>-157.84881299458559</v>
      </c>
      <c r="M13" s="27">
        <f t="shared" si="6"/>
        <v>-157.84881299458559</v>
      </c>
      <c r="N13" s="6"/>
      <c r="O13" s="2"/>
      <c r="P13" s="2"/>
    </row>
    <row r="14" spans="1:16">
      <c r="B14" s="10">
        <v>7</v>
      </c>
      <c r="C14" s="34"/>
      <c r="D14" s="34"/>
      <c r="E14" s="35" t="s">
        <v>51</v>
      </c>
      <c r="F14" s="35">
        <v>2</v>
      </c>
      <c r="G14" s="6">
        <f t="shared" si="0"/>
        <v>3.1569762598917115</v>
      </c>
      <c r="H14" s="27">
        <f t="shared" si="1"/>
        <v>157.84881299458559</v>
      </c>
      <c r="I14" s="27">
        <f t="shared" si="2"/>
        <v>-157.84881299458559</v>
      </c>
      <c r="J14" s="27">
        <f t="shared" si="3"/>
        <v>-157.84881299458559</v>
      </c>
      <c r="K14" s="27">
        <f t="shared" si="4"/>
        <v>0.1</v>
      </c>
      <c r="L14" s="27">
        <f t="shared" si="5"/>
        <v>-157.84881299458559</v>
      </c>
      <c r="M14" s="27">
        <f t="shared" si="6"/>
        <v>-157.84881299458559</v>
      </c>
      <c r="N14" s="6"/>
      <c r="O14" s="2"/>
      <c r="P14" s="2"/>
    </row>
    <row r="15" spans="1:16">
      <c r="B15" s="10">
        <v>8</v>
      </c>
      <c r="C15" s="34"/>
      <c r="D15" s="34"/>
      <c r="E15" s="35"/>
      <c r="F15" s="35"/>
      <c r="G15" s="6">
        <f t="shared" si="0"/>
        <v>-1.1569762598917115</v>
      </c>
      <c r="H15" s="27" t="str">
        <f t="shared" si="1"/>
        <v/>
      </c>
      <c r="I15" s="27" t="e">
        <f t="shared" si="2"/>
        <v>#VALUE!</v>
      </c>
      <c r="J15" s="27" t="e">
        <f t="shared" si="3"/>
        <v>#VALUE!</v>
      </c>
      <c r="K15" s="27" t="str">
        <f t="shared" si="4"/>
        <v/>
      </c>
      <c r="L15" s="27" t="e">
        <f t="shared" si="5"/>
        <v>#VALUE!</v>
      </c>
      <c r="M15" s="27" t="str">
        <f t="shared" si="6"/>
        <v/>
      </c>
      <c r="N15" s="6"/>
      <c r="O15" s="2"/>
      <c r="P15" s="2"/>
    </row>
    <row r="16" spans="1:16">
      <c r="B16" s="10">
        <v>9</v>
      </c>
      <c r="C16" s="34"/>
      <c r="D16" s="34"/>
      <c r="E16" s="35"/>
      <c r="F16" s="35"/>
      <c r="G16" s="6">
        <f t="shared" si="0"/>
        <v>-1.1569762598917115</v>
      </c>
      <c r="H16" s="27" t="str">
        <f t="shared" si="1"/>
        <v/>
      </c>
      <c r="I16" s="27" t="e">
        <f t="shared" si="2"/>
        <v>#VALUE!</v>
      </c>
      <c r="J16" s="27" t="e">
        <f t="shared" si="3"/>
        <v>#VALUE!</v>
      </c>
      <c r="K16" s="27" t="str">
        <f t="shared" si="4"/>
        <v/>
      </c>
      <c r="L16" s="27" t="e">
        <f t="shared" si="5"/>
        <v>#VALUE!</v>
      </c>
      <c r="M16" s="27" t="str">
        <f t="shared" si="6"/>
        <v/>
      </c>
      <c r="N16" s="6"/>
      <c r="O16" s="2"/>
      <c r="P16" s="2"/>
    </row>
    <row r="17" spans="2:16">
      <c r="B17" s="10">
        <v>10</v>
      </c>
      <c r="C17" s="34"/>
      <c r="D17" s="34"/>
      <c r="E17" s="35"/>
      <c r="F17" s="35"/>
      <c r="G17" s="6">
        <f t="shared" si="0"/>
        <v>-1.1569762598917115</v>
      </c>
      <c r="H17" s="27" t="str">
        <f t="shared" si="1"/>
        <v/>
      </c>
      <c r="I17" s="27" t="e">
        <f t="shared" si="2"/>
        <v>#VALUE!</v>
      </c>
      <c r="J17" s="27" t="e">
        <f t="shared" si="3"/>
        <v>#VALUE!</v>
      </c>
      <c r="K17" s="27" t="str">
        <f t="shared" si="4"/>
        <v/>
      </c>
      <c r="L17" s="27" t="e">
        <f t="shared" si="5"/>
        <v>#VALUE!</v>
      </c>
      <c r="M17" s="27" t="str">
        <f t="shared" si="6"/>
        <v/>
      </c>
      <c r="N17" s="6"/>
      <c r="O17" s="2"/>
      <c r="P17" s="2"/>
    </row>
    <row r="18" spans="2:16">
      <c r="B18" s="10">
        <v>11</v>
      </c>
      <c r="C18" s="16"/>
      <c r="D18" s="34"/>
      <c r="E18" s="17"/>
      <c r="F18" s="17"/>
      <c r="G18" s="6">
        <f t="shared" si="0"/>
        <v>-1.1569762598917115</v>
      </c>
      <c r="H18" s="27" t="str">
        <f t="shared" si="1"/>
        <v/>
      </c>
      <c r="I18" s="27" t="e">
        <f t="shared" si="2"/>
        <v>#VALUE!</v>
      </c>
      <c r="J18" s="27" t="e">
        <f t="shared" si="3"/>
        <v>#VALUE!</v>
      </c>
      <c r="K18" s="27" t="str">
        <f t="shared" si="4"/>
        <v/>
      </c>
      <c r="L18" s="27" t="e">
        <f t="shared" si="5"/>
        <v>#VALUE!</v>
      </c>
      <c r="M18" s="27" t="str">
        <f t="shared" si="6"/>
        <v/>
      </c>
      <c r="N18" s="6"/>
      <c r="O18" s="2"/>
      <c r="P18" s="2"/>
    </row>
    <row r="19" spans="2:16">
      <c r="B19" s="10">
        <v>12</v>
      </c>
      <c r="C19" s="16"/>
      <c r="D19" s="34"/>
      <c r="E19" s="17"/>
      <c r="F19" s="17"/>
      <c r="G19" s="6">
        <f t="shared" si="0"/>
        <v>-1.1569762598917115</v>
      </c>
      <c r="H19" s="27" t="str">
        <f t="shared" si="1"/>
        <v/>
      </c>
      <c r="I19" s="27" t="e">
        <f t="shared" si="2"/>
        <v>#VALUE!</v>
      </c>
      <c r="J19" s="27" t="e">
        <f t="shared" si="3"/>
        <v>#VALUE!</v>
      </c>
      <c r="K19" s="27" t="str">
        <f t="shared" si="4"/>
        <v/>
      </c>
      <c r="L19" s="27" t="e">
        <f t="shared" si="5"/>
        <v>#VALUE!</v>
      </c>
      <c r="M19" s="27" t="str">
        <f t="shared" si="6"/>
        <v/>
      </c>
      <c r="N19" s="6"/>
      <c r="O19" s="2"/>
      <c r="P19" s="2"/>
    </row>
    <row r="20" spans="2:16">
      <c r="B20" s="10">
        <v>13</v>
      </c>
      <c r="C20" s="16"/>
      <c r="D20" s="34"/>
      <c r="E20" s="17"/>
      <c r="F20" s="17"/>
      <c r="G20" s="6">
        <f t="shared" si="0"/>
        <v>-1.1569762598917115</v>
      </c>
      <c r="H20" s="27" t="str">
        <f t="shared" si="1"/>
        <v/>
      </c>
      <c r="I20" s="27" t="e">
        <f t="shared" si="2"/>
        <v>#VALUE!</v>
      </c>
      <c r="J20" s="27" t="e">
        <f t="shared" si="3"/>
        <v>#VALUE!</v>
      </c>
      <c r="K20" s="27" t="str">
        <f t="shared" si="4"/>
        <v/>
      </c>
      <c r="L20" s="27" t="e">
        <f t="shared" si="5"/>
        <v>#VALUE!</v>
      </c>
      <c r="M20" s="27" t="str">
        <f t="shared" si="6"/>
        <v/>
      </c>
      <c r="N20" s="6"/>
      <c r="O20" s="2"/>
      <c r="P20" s="2"/>
    </row>
    <row r="21" spans="2:16">
      <c r="B21" s="10">
        <v>14</v>
      </c>
      <c r="C21" s="16"/>
      <c r="D21" s="34"/>
      <c r="E21" s="17"/>
      <c r="F21" s="17"/>
      <c r="G21" s="6">
        <f t="shared" si="0"/>
        <v>-1.1569762598917115</v>
      </c>
      <c r="H21" s="27" t="str">
        <f t="shared" si="1"/>
        <v/>
      </c>
      <c r="I21" s="27" t="e">
        <f t="shared" si="2"/>
        <v>#VALUE!</v>
      </c>
      <c r="J21" s="27" t="e">
        <f t="shared" si="3"/>
        <v>#VALUE!</v>
      </c>
      <c r="K21" s="27" t="str">
        <f t="shared" si="4"/>
        <v/>
      </c>
      <c r="L21" s="27" t="e">
        <f t="shared" si="5"/>
        <v>#VALUE!</v>
      </c>
      <c r="M21" s="27" t="str">
        <f t="shared" si="6"/>
        <v/>
      </c>
      <c r="N21" s="6"/>
      <c r="O21" s="2"/>
      <c r="P21" s="2"/>
    </row>
    <row r="22" spans="2:16">
      <c r="B22" s="10">
        <v>15</v>
      </c>
      <c r="C22" s="16"/>
      <c r="D22" s="34"/>
      <c r="E22" s="17"/>
      <c r="F22" s="17"/>
      <c r="G22" s="6">
        <f t="shared" si="0"/>
        <v>-1.1569762598917115</v>
      </c>
      <c r="H22" s="27" t="str">
        <f t="shared" si="1"/>
        <v/>
      </c>
      <c r="I22" s="27" t="e">
        <f t="shared" si="2"/>
        <v>#VALUE!</v>
      </c>
      <c r="J22" s="27" t="e">
        <f t="shared" si="3"/>
        <v>#VALUE!</v>
      </c>
      <c r="K22" s="27" t="str">
        <f t="shared" si="4"/>
        <v/>
      </c>
      <c r="L22" s="27" t="e">
        <f t="shared" si="5"/>
        <v>#VALUE!</v>
      </c>
      <c r="M22" s="27" t="str">
        <f t="shared" si="6"/>
        <v/>
      </c>
      <c r="N22" s="6"/>
      <c r="O22" s="2"/>
      <c r="P22" s="2"/>
    </row>
    <row r="23" spans="2:16">
      <c r="B23" s="10">
        <v>16</v>
      </c>
      <c r="C23" s="16"/>
      <c r="D23" s="34"/>
      <c r="E23" s="17"/>
      <c r="F23" s="17"/>
      <c r="G23" s="6">
        <f t="shared" si="0"/>
        <v>-1.1569762598917115</v>
      </c>
      <c r="H23" s="27" t="str">
        <f t="shared" si="1"/>
        <v/>
      </c>
      <c r="I23" s="27" t="e">
        <f t="shared" si="2"/>
        <v>#VALUE!</v>
      </c>
      <c r="J23" s="27" t="e">
        <f t="shared" si="3"/>
        <v>#VALUE!</v>
      </c>
      <c r="K23" s="27" t="str">
        <f t="shared" si="4"/>
        <v/>
      </c>
      <c r="L23" s="27" t="e">
        <f t="shared" si="5"/>
        <v>#VALUE!</v>
      </c>
      <c r="M23" s="27" t="str">
        <f t="shared" si="6"/>
        <v/>
      </c>
      <c r="N23" s="6"/>
      <c r="O23" s="2"/>
      <c r="P23" s="2"/>
    </row>
    <row r="24" spans="2:16">
      <c r="B24" s="10">
        <v>17</v>
      </c>
      <c r="C24" s="16"/>
      <c r="D24" s="16"/>
      <c r="E24" s="17"/>
      <c r="F24" s="22"/>
      <c r="G24" s="6">
        <f t="shared" si="0"/>
        <v>-1.1569762598917115</v>
      </c>
      <c r="H24" s="27" t="str">
        <f t="shared" si="1"/>
        <v/>
      </c>
      <c r="I24" s="27" t="e">
        <f t="shared" si="2"/>
        <v>#VALUE!</v>
      </c>
      <c r="J24" s="27" t="e">
        <f t="shared" si="3"/>
        <v>#VALUE!</v>
      </c>
      <c r="K24" s="27" t="str">
        <f t="shared" si="4"/>
        <v/>
      </c>
      <c r="L24" s="27" t="e">
        <f t="shared" si="5"/>
        <v>#VALUE!</v>
      </c>
      <c r="M24" s="27" t="str">
        <f t="shared" si="6"/>
        <v/>
      </c>
      <c r="N24" s="6"/>
      <c r="O24" s="2"/>
      <c r="P24" s="2"/>
    </row>
    <row r="25" spans="2:16">
      <c r="B25" s="10">
        <v>18</v>
      </c>
      <c r="C25" s="16"/>
      <c r="D25" s="16"/>
      <c r="E25" s="17"/>
      <c r="F25" s="22"/>
      <c r="G25" s="6">
        <f t="shared" si="0"/>
        <v>-1.1569762598917115</v>
      </c>
      <c r="H25" s="27" t="str">
        <f t="shared" si="1"/>
        <v/>
      </c>
      <c r="I25" s="27" t="e">
        <f t="shared" si="2"/>
        <v>#VALUE!</v>
      </c>
      <c r="J25" s="27" t="e">
        <f t="shared" si="3"/>
        <v>#VALUE!</v>
      </c>
      <c r="K25" s="27" t="str">
        <f t="shared" si="4"/>
        <v/>
      </c>
      <c r="L25" s="27" t="e">
        <f t="shared" si="5"/>
        <v>#VALUE!</v>
      </c>
      <c r="M25" s="27" t="str">
        <f t="shared" si="6"/>
        <v/>
      </c>
      <c r="N25" s="6"/>
      <c r="O25" s="2"/>
      <c r="P25" s="2"/>
    </row>
    <row r="26" spans="2:16">
      <c r="B26" s="10">
        <v>19</v>
      </c>
      <c r="C26" s="16"/>
      <c r="D26" s="16"/>
      <c r="E26" s="17"/>
      <c r="F26" s="22"/>
      <c r="G26" s="6">
        <f t="shared" si="0"/>
        <v>-1.1569762598917115</v>
      </c>
      <c r="H26" s="27" t="str">
        <f t="shared" si="1"/>
        <v/>
      </c>
      <c r="I26" s="27" t="e">
        <f t="shared" si="2"/>
        <v>#VALUE!</v>
      </c>
      <c r="J26" s="27" t="e">
        <f t="shared" si="3"/>
        <v>#VALUE!</v>
      </c>
      <c r="K26" s="27" t="str">
        <f t="shared" si="4"/>
        <v/>
      </c>
      <c r="L26" s="27" t="e">
        <f t="shared" si="5"/>
        <v>#VALUE!</v>
      </c>
      <c r="M26" s="27" t="str">
        <f t="shared" si="6"/>
        <v/>
      </c>
      <c r="N26" s="6"/>
      <c r="O26" s="2"/>
      <c r="P26" s="2"/>
    </row>
    <row r="27" spans="2:16">
      <c r="B27" s="10">
        <v>20</v>
      </c>
      <c r="C27" s="16"/>
      <c r="D27" s="16"/>
      <c r="E27" s="17"/>
      <c r="F27" s="22"/>
      <c r="G27" s="6">
        <f t="shared" si="0"/>
        <v>-1.1569762598917115</v>
      </c>
      <c r="H27" s="27" t="str">
        <f t="shared" si="1"/>
        <v/>
      </c>
      <c r="I27" s="27" t="e">
        <f t="shared" si="2"/>
        <v>#VALUE!</v>
      </c>
      <c r="J27" s="27" t="e">
        <f t="shared" si="3"/>
        <v>#VALUE!</v>
      </c>
      <c r="K27" s="27" t="str">
        <f t="shared" si="4"/>
        <v/>
      </c>
      <c r="L27" s="27" t="e">
        <f t="shared" si="5"/>
        <v>#VALUE!</v>
      </c>
      <c r="M27" s="27" t="str">
        <f t="shared" si="6"/>
        <v/>
      </c>
      <c r="N27" s="6"/>
      <c r="O27" s="2"/>
      <c r="P27" s="2"/>
    </row>
    <row r="28" spans="2:16">
      <c r="B28" s="24"/>
      <c r="C28" s="13" t="s">
        <v>47</v>
      </c>
      <c r="D28" s="33" t="str">
        <f>IF(N28="VINTO","VINTO","")</f>
        <v/>
      </c>
      <c r="E28" s="24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-473.54643898375673</v>
      </c>
      <c r="N28" s="6">
        <f>IF(H3&gt;J4,"VINTO",M28-L28-K3)</f>
        <v>-1228.4881299458557</v>
      </c>
      <c r="O28" s="2">
        <f>N28</f>
        <v>-1228.4881299458557</v>
      </c>
      <c r="P28" s="2">
        <f>-O28</f>
        <v>1228.4881299458557</v>
      </c>
    </row>
    <row r="29" spans="2:16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conditionalFormatting sqref="E8:E27">
    <cfRule type="cellIs" dxfId="173" priority="18" operator="equal">
      <formula>"WIN"</formula>
    </cfRule>
    <cfRule type="cellIs" dxfId="172" priority="17" operator="equal">
      <formula>"LOSS"</formula>
    </cfRule>
  </conditionalFormatting>
  <conditionalFormatting sqref="M8:M28">
    <cfRule type="cellIs" dxfId="171" priority="16" operator="greaterThan">
      <formula>0</formula>
    </cfRule>
    <cfRule type="cellIs" dxfId="170" priority="15" operator="lessThan">
      <formula>0</formula>
    </cfRule>
  </conditionalFormatting>
  <conditionalFormatting sqref="H4">
    <cfRule type="cellIs" dxfId="169" priority="14" operator="greaterThan">
      <formula>0</formula>
    </cfRule>
    <cfRule type="cellIs" dxfId="168" priority="13" operator="lessThan">
      <formula>0</formula>
    </cfRule>
  </conditionalFormatting>
  <conditionalFormatting sqref="E8:E23">
    <cfRule type="cellIs" dxfId="167" priority="11" operator="equal">
      <formula>"LOSS"</formula>
    </cfRule>
    <cfRule type="cellIs" dxfId="166" priority="12" operator="equal">
      <formula>"WIN"</formula>
    </cfRule>
  </conditionalFormatting>
  <conditionalFormatting sqref="F8:F13">
    <cfRule type="cellIs" dxfId="165" priority="9" operator="equal">
      <formula>"LOSS"</formula>
    </cfRule>
    <cfRule type="cellIs" dxfId="164" priority="10" operator="equal">
      <formula>"WIN"</formula>
    </cfRule>
  </conditionalFormatting>
  <conditionalFormatting sqref="E8:E17">
    <cfRule type="cellIs" dxfId="163" priority="7" operator="equal">
      <formula>"LOSS"</formula>
    </cfRule>
    <cfRule type="cellIs" dxfId="162" priority="8" operator="equal">
      <formula>"WIN"</formula>
    </cfRule>
  </conditionalFormatting>
  <conditionalFormatting sqref="F8:F13">
    <cfRule type="cellIs" dxfId="161" priority="5" operator="equal">
      <formula>"LOSS"</formula>
    </cfRule>
    <cfRule type="cellIs" dxfId="160" priority="6" operator="equal">
      <formula>"WIN"</formula>
    </cfRule>
  </conditionalFormatting>
  <conditionalFormatting sqref="E8:E23">
    <cfRule type="cellIs" dxfId="159" priority="3" operator="equal">
      <formula>"LOSS"</formula>
    </cfRule>
    <cfRule type="cellIs" dxfId="158" priority="4" operator="equal">
      <formula>"WIN"</formula>
    </cfRule>
  </conditionalFormatting>
  <conditionalFormatting sqref="E8:E17">
    <cfRule type="cellIs" dxfId="157" priority="1" operator="equal">
      <formula>"LOSS"</formula>
    </cfRule>
    <cfRule type="cellIs" dxfId="156" priority="2" operator="equal">
      <formula>"WIN"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P30"/>
  <sheetViews>
    <sheetView topLeftCell="A2" workbookViewId="0">
      <selection activeCell="N3" sqref="N3"/>
    </sheetView>
  </sheetViews>
  <sheetFormatPr defaultRowHeight="15"/>
  <cols>
    <col min="3" max="3" width="17.7109375" customWidth="1"/>
    <col min="5" max="5" width="9.7109375" customWidth="1"/>
    <col min="6" max="6" width="8.42578125" customWidth="1"/>
    <col min="7" max="7" width="9.42578125" hidden="1" customWidth="1"/>
    <col min="8" max="8" width="9.5703125" customWidth="1"/>
    <col min="9" max="9" width="11.28515625" hidden="1" customWidth="1"/>
    <col min="10" max="10" width="11" hidden="1" customWidth="1"/>
    <col min="11" max="11" width="10.85546875" hidden="1" customWidth="1"/>
    <col min="12" max="12" width="11" hidden="1" customWidth="1"/>
    <col min="13" max="13" width="10.5703125" customWidth="1"/>
    <col min="14" max="14" width="9.5703125" hidden="1" customWidth="1"/>
    <col min="15" max="15" width="10" hidden="1" customWidth="1"/>
    <col min="16" max="16" width="10.42578125" hidden="1" customWidth="1"/>
  </cols>
  <sheetData>
    <row r="2" spans="1:16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23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9"/>
    </row>
    <row r="3" spans="1:16">
      <c r="B3" s="14" t="s">
        <v>17</v>
      </c>
      <c r="C3" s="13">
        <f>COUNTIF((E8:E27),"WIN")</f>
        <v>4</v>
      </c>
      <c r="D3" s="13">
        <f>COUNT(F8:F28)</f>
        <v>7</v>
      </c>
      <c r="E3" s="13">
        <f>D3+'5°TRANCE'!E3</f>
        <v>42</v>
      </c>
      <c r="F3" s="13">
        <f>C3+'5°TRANCE'!F3</f>
        <v>16</v>
      </c>
      <c r="G3" s="10">
        <f>'1°TRANCE'!G3</f>
        <v>10000</v>
      </c>
      <c r="H3" s="6">
        <f>'5°TRANCE'!H3+'6°TRANCE'!M28</f>
        <v>9177.0101743321247</v>
      </c>
      <c r="I3" s="10">
        <f>2/20*D3</f>
        <v>0.70000000000000007</v>
      </c>
      <c r="J3" s="10">
        <f>I3+'5°TRANCE'!J3</f>
        <v>4.2</v>
      </c>
      <c r="K3" s="6">
        <f>'5°TRANCE'!P28</f>
        <v>1228.4881299458557</v>
      </c>
      <c r="L3" s="10"/>
      <c r="M3" s="17">
        <v>7</v>
      </c>
      <c r="N3" s="10">
        <f>G3/'1°TRANCE'!Q3</f>
        <v>50</v>
      </c>
    </row>
    <row r="4" spans="1:16">
      <c r="B4" s="15" t="s">
        <v>19</v>
      </c>
      <c r="C4" s="13">
        <f>COUNTIF((E8:E27),"LOSS")</f>
        <v>3</v>
      </c>
      <c r="D4" s="13"/>
      <c r="E4" s="13"/>
      <c r="F4" s="13">
        <f>C4+'5°TRANCE'!F4</f>
        <v>26</v>
      </c>
      <c r="G4" s="10"/>
      <c r="H4" s="6">
        <f>H3-'1°TRANCE'!G3</f>
        <v>-822.98982566787527</v>
      </c>
      <c r="I4" s="10">
        <f>J3*N3</f>
        <v>210</v>
      </c>
      <c r="J4" s="10">
        <f>G3+I4</f>
        <v>10210</v>
      </c>
      <c r="K4" s="10">
        <f>K3/'1°TRANCE'!H8</f>
        <v>24.569762598917112</v>
      </c>
      <c r="L4" s="10"/>
      <c r="M4" s="11" t="s">
        <v>25</v>
      </c>
      <c r="N4" s="10"/>
    </row>
    <row r="5" spans="1:16" hidden="1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7" spans="1:16">
      <c r="B7" s="7" t="s">
        <v>2</v>
      </c>
      <c r="C7" s="7" t="s">
        <v>3</v>
      </c>
      <c r="D7" s="7" t="s">
        <v>4</v>
      </c>
      <c r="E7" s="7" t="s">
        <v>5</v>
      </c>
      <c r="F7" s="7" t="s">
        <v>7</v>
      </c>
      <c r="G7" s="7" t="s">
        <v>8</v>
      </c>
      <c r="H7" s="7" t="s">
        <v>9</v>
      </c>
      <c r="I7" s="7" t="s">
        <v>15</v>
      </c>
      <c r="J7" s="7" t="s">
        <v>16</v>
      </c>
      <c r="K7" s="7" t="s">
        <v>11</v>
      </c>
      <c r="L7" s="7" t="s">
        <v>18</v>
      </c>
      <c r="M7" s="7" t="s">
        <v>18</v>
      </c>
      <c r="N7" s="8" t="s">
        <v>20</v>
      </c>
    </row>
    <row r="8" spans="1:16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4.6099660855595879</v>
      </c>
      <c r="H8" s="27">
        <f>IF(F8="","",G8*$N$3)</f>
        <v>230.4983042779794</v>
      </c>
      <c r="I8" s="27">
        <f>IF(E8="WIN",(F8*H8),-H8)</f>
        <v>460.9966085559588</v>
      </c>
      <c r="J8" s="27">
        <f>-H8</f>
        <v>-230.4983042779794</v>
      </c>
      <c r="K8" s="27">
        <f>IF(F8&lt;&gt;"",($I$3/$D$3),"")</f>
        <v>0.1</v>
      </c>
      <c r="L8" s="27">
        <f>IF(I8&lt;0,J8,(I8+J8))</f>
        <v>230.4983042779794</v>
      </c>
      <c r="M8" s="27">
        <f>IF(F8&lt;&gt;"",L8,"")</f>
        <v>230.4983042779794</v>
      </c>
      <c r="N8" s="6"/>
      <c r="O8" s="2"/>
      <c r="P8" s="2"/>
    </row>
    <row r="9" spans="1:16">
      <c r="B9" s="10">
        <v>2</v>
      </c>
      <c r="C9" s="34"/>
      <c r="D9" s="34"/>
      <c r="E9" s="35" t="s">
        <v>50</v>
      </c>
      <c r="F9" s="35">
        <v>2</v>
      </c>
      <c r="G9" s="6">
        <f t="shared" ref="G9:G27" si="0">IF($K$4=0,1,(1+($K$4+$I$3)/($M$3*(F9-1))))</f>
        <v>4.6099660855595879</v>
      </c>
      <c r="H9" s="27">
        <f t="shared" ref="H9:H27" si="1">IF(F9="","",G9*$N$3)</f>
        <v>230.4983042779794</v>
      </c>
      <c r="I9" s="27">
        <f t="shared" ref="I9:I27" si="2">IF(E9="WIN",(F9*H9),-H9)</f>
        <v>460.9966085559588</v>
      </c>
      <c r="J9" s="27">
        <f t="shared" ref="J9:J27" si="3">-H9</f>
        <v>-230.4983042779794</v>
      </c>
      <c r="K9" s="27">
        <f t="shared" ref="K9:K27" si="4">IF(F9&lt;&gt;"",($I$3/$D$3),"")</f>
        <v>0.1</v>
      </c>
      <c r="L9" s="27">
        <f t="shared" ref="L9:L27" si="5">IF(I9&lt;0,J9,(I9+J9))</f>
        <v>230.4983042779794</v>
      </c>
      <c r="M9" s="27">
        <f t="shared" ref="M9:M27" si="6">IF(F9&lt;&gt;"",L9,"")</f>
        <v>230.4983042779794</v>
      </c>
      <c r="N9" s="6"/>
      <c r="O9" s="2"/>
      <c r="P9" s="2"/>
    </row>
    <row r="10" spans="1:16">
      <c r="B10" s="10">
        <v>3</v>
      </c>
      <c r="C10" s="34"/>
      <c r="D10" s="34"/>
      <c r="E10" s="35" t="s">
        <v>50</v>
      </c>
      <c r="F10" s="35">
        <v>2</v>
      </c>
      <c r="G10" s="6">
        <f t="shared" si="0"/>
        <v>4.6099660855595879</v>
      </c>
      <c r="H10" s="27">
        <f t="shared" si="1"/>
        <v>230.4983042779794</v>
      </c>
      <c r="I10" s="27">
        <f t="shared" si="2"/>
        <v>460.9966085559588</v>
      </c>
      <c r="J10" s="27">
        <f t="shared" si="3"/>
        <v>-230.4983042779794</v>
      </c>
      <c r="K10" s="27">
        <f t="shared" si="4"/>
        <v>0.1</v>
      </c>
      <c r="L10" s="27">
        <f t="shared" si="5"/>
        <v>230.4983042779794</v>
      </c>
      <c r="M10" s="27">
        <f t="shared" si="6"/>
        <v>230.4983042779794</v>
      </c>
      <c r="N10" s="6"/>
      <c r="O10" s="2"/>
      <c r="P10" s="2"/>
    </row>
    <row r="11" spans="1:16">
      <c r="B11" s="10">
        <v>4</v>
      </c>
      <c r="C11" s="34"/>
      <c r="D11" s="34"/>
      <c r="E11" s="35" t="s">
        <v>50</v>
      </c>
      <c r="F11" s="35">
        <v>2</v>
      </c>
      <c r="G11" s="6">
        <f t="shared" si="0"/>
        <v>4.6099660855595879</v>
      </c>
      <c r="H11" s="27">
        <f t="shared" si="1"/>
        <v>230.4983042779794</v>
      </c>
      <c r="I11" s="27">
        <f t="shared" si="2"/>
        <v>460.9966085559588</v>
      </c>
      <c r="J11" s="27">
        <f t="shared" si="3"/>
        <v>-230.4983042779794</v>
      </c>
      <c r="K11" s="27">
        <f t="shared" si="4"/>
        <v>0.1</v>
      </c>
      <c r="L11" s="27">
        <f t="shared" si="5"/>
        <v>230.4983042779794</v>
      </c>
      <c r="M11" s="27">
        <f t="shared" si="6"/>
        <v>230.4983042779794</v>
      </c>
      <c r="N11" s="6"/>
      <c r="O11" s="2"/>
      <c r="P11" s="2"/>
    </row>
    <row r="12" spans="1:16">
      <c r="B12" s="10">
        <v>5</v>
      </c>
      <c r="C12" s="34"/>
      <c r="D12" s="34"/>
      <c r="E12" s="35" t="s">
        <v>51</v>
      </c>
      <c r="F12" s="35">
        <v>2</v>
      </c>
      <c r="G12" s="6">
        <f t="shared" si="0"/>
        <v>4.6099660855595879</v>
      </c>
      <c r="H12" s="27">
        <f t="shared" si="1"/>
        <v>230.4983042779794</v>
      </c>
      <c r="I12" s="27">
        <f t="shared" si="2"/>
        <v>-230.4983042779794</v>
      </c>
      <c r="J12" s="27">
        <f t="shared" si="3"/>
        <v>-230.4983042779794</v>
      </c>
      <c r="K12" s="27">
        <f t="shared" si="4"/>
        <v>0.1</v>
      </c>
      <c r="L12" s="27">
        <f t="shared" si="5"/>
        <v>-230.4983042779794</v>
      </c>
      <c r="M12" s="27">
        <f t="shared" si="6"/>
        <v>-230.4983042779794</v>
      </c>
      <c r="N12" s="6"/>
      <c r="O12" s="2"/>
      <c r="P12" s="2"/>
    </row>
    <row r="13" spans="1:16">
      <c r="B13" s="10">
        <v>6</v>
      </c>
      <c r="C13" s="34"/>
      <c r="D13" s="34"/>
      <c r="E13" s="35" t="s">
        <v>51</v>
      </c>
      <c r="F13" s="35">
        <v>2</v>
      </c>
      <c r="G13" s="6">
        <f t="shared" si="0"/>
        <v>4.6099660855595879</v>
      </c>
      <c r="H13" s="27">
        <f t="shared" si="1"/>
        <v>230.4983042779794</v>
      </c>
      <c r="I13" s="27">
        <f t="shared" si="2"/>
        <v>-230.4983042779794</v>
      </c>
      <c r="J13" s="27">
        <f t="shared" si="3"/>
        <v>-230.4983042779794</v>
      </c>
      <c r="K13" s="27">
        <f t="shared" si="4"/>
        <v>0.1</v>
      </c>
      <c r="L13" s="27">
        <f t="shared" si="5"/>
        <v>-230.4983042779794</v>
      </c>
      <c r="M13" s="27">
        <f t="shared" si="6"/>
        <v>-230.4983042779794</v>
      </c>
      <c r="N13" s="6"/>
      <c r="O13" s="2"/>
      <c r="P13" s="2"/>
    </row>
    <row r="14" spans="1:16">
      <c r="B14" s="10">
        <v>7</v>
      </c>
      <c r="C14" s="34"/>
      <c r="D14" s="34"/>
      <c r="E14" s="35" t="s">
        <v>51</v>
      </c>
      <c r="F14" s="35">
        <v>2</v>
      </c>
      <c r="G14" s="6">
        <f t="shared" si="0"/>
        <v>4.6099660855595879</v>
      </c>
      <c r="H14" s="27">
        <f t="shared" si="1"/>
        <v>230.4983042779794</v>
      </c>
      <c r="I14" s="27">
        <f t="shared" si="2"/>
        <v>-230.4983042779794</v>
      </c>
      <c r="J14" s="27">
        <f t="shared" si="3"/>
        <v>-230.4983042779794</v>
      </c>
      <c r="K14" s="27">
        <f t="shared" si="4"/>
        <v>0.1</v>
      </c>
      <c r="L14" s="27">
        <f t="shared" si="5"/>
        <v>-230.4983042779794</v>
      </c>
      <c r="M14" s="27">
        <f t="shared" si="6"/>
        <v>-230.4983042779794</v>
      </c>
      <c r="N14" s="6"/>
      <c r="O14" s="2"/>
      <c r="P14" s="2"/>
    </row>
    <row r="15" spans="1:16">
      <c r="B15" s="10">
        <v>8</v>
      </c>
      <c r="C15" s="34"/>
      <c r="D15" s="34"/>
      <c r="E15" s="35"/>
      <c r="F15" s="35"/>
      <c r="G15" s="6">
        <f t="shared" si="0"/>
        <v>-2.6099660855595874</v>
      </c>
      <c r="H15" s="27" t="str">
        <f t="shared" si="1"/>
        <v/>
      </c>
      <c r="I15" s="27" t="e">
        <f t="shared" si="2"/>
        <v>#VALUE!</v>
      </c>
      <c r="J15" s="27" t="e">
        <f t="shared" si="3"/>
        <v>#VALUE!</v>
      </c>
      <c r="K15" s="27" t="str">
        <f t="shared" si="4"/>
        <v/>
      </c>
      <c r="L15" s="27" t="e">
        <f t="shared" si="5"/>
        <v>#VALUE!</v>
      </c>
      <c r="M15" s="27" t="str">
        <f t="shared" si="6"/>
        <v/>
      </c>
      <c r="N15" s="6"/>
      <c r="O15" s="2"/>
      <c r="P15" s="2"/>
    </row>
    <row r="16" spans="1:16">
      <c r="B16" s="10">
        <v>9</v>
      </c>
      <c r="C16" s="34"/>
      <c r="D16" s="34"/>
      <c r="E16" s="35"/>
      <c r="F16" s="35"/>
      <c r="G16" s="6">
        <f t="shared" si="0"/>
        <v>-2.6099660855595874</v>
      </c>
      <c r="H16" s="27" t="str">
        <f t="shared" si="1"/>
        <v/>
      </c>
      <c r="I16" s="27" t="e">
        <f t="shared" si="2"/>
        <v>#VALUE!</v>
      </c>
      <c r="J16" s="27" t="e">
        <f t="shared" si="3"/>
        <v>#VALUE!</v>
      </c>
      <c r="K16" s="27" t="str">
        <f t="shared" si="4"/>
        <v/>
      </c>
      <c r="L16" s="27" t="e">
        <f t="shared" si="5"/>
        <v>#VALUE!</v>
      </c>
      <c r="M16" s="27" t="str">
        <f t="shared" si="6"/>
        <v/>
      </c>
      <c r="N16" s="6"/>
      <c r="O16" s="2"/>
      <c r="P16" s="2"/>
    </row>
    <row r="17" spans="2:16">
      <c r="B17" s="10">
        <v>10</v>
      </c>
      <c r="C17" s="34"/>
      <c r="D17" s="34"/>
      <c r="E17" s="35"/>
      <c r="F17" s="35"/>
      <c r="G17" s="6">
        <f t="shared" si="0"/>
        <v>-2.6099660855595874</v>
      </c>
      <c r="H17" s="27" t="str">
        <f t="shared" si="1"/>
        <v/>
      </c>
      <c r="I17" s="27" t="e">
        <f t="shared" si="2"/>
        <v>#VALUE!</v>
      </c>
      <c r="J17" s="27" t="e">
        <f t="shared" si="3"/>
        <v>#VALUE!</v>
      </c>
      <c r="K17" s="27" t="str">
        <f t="shared" si="4"/>
        <v/>
      </c>
      <c r="L17" s="27" t="e">
        <f t="shared" si="5"/>
        <v>#VALUE!</v>
      </c>
      <c r="M17" s="27" t="str">
        <f t="shared" si="6"/>
        <v/>
      </c>
      <c r="N17" s="6"/>
      <c r="O17" s="2"/>
      <c r="P17" s="2"/>
    </row>
    <row r="18" spans="2:16">
      <c r="B18" s="10">
        <v>11</v>
      </c>
      <c r="C18" s="16"/>
      <c r="D18" s="34"/>
      <c r="E18" s="17"/>
      <c r="F18" s="17"/>
      <c r="G18" s="6">
        <f t="shared" si="0"/>
        <v>-2.6099660855595874</v>
      </c>
      <c r="H18" s="27" t="str">
        <f t="shared" si="1"/>
        <v/>
      </c>
      <c r="I18" s="27" t="e">
        <f t="shared" si="2"/>
        <v>#VALUE!</v>
      </c>
      <c r="J18" s="27" t="e">
        <f t="shared" si="3"/>
        <v>#VALUE!</v>
      </c>
      <c r="K18" s="27" t="str">
        <f t="shared" si="4"/>
        <v/>
      </c>
      <c r="L18" s="27" t="e">
        <f t="shared" si="5"/>
        <v>#VALUE!</v>
      </c>
      <c r="M18" s="27" t="str">
        <f t="shared" si="6"/>
        <v/>
      </c>
      <c r="N18" s="6"/>
      <c r="O18" s="2"/>
      <c r="P18" s="2"/>
    </row>
    <row r="19" spans="2:16">
      <c r="B19" s="10">
        <v>12</v>
      </c>
      <c r="C19" s="16"/>
      <c r="D19" s="34"/>
      <c r="E19" s="17"/>
      <c r="F19" s="17"/>
      <c r="G19" s="6">
        <f t="shared" si="0"/>
        <v>-2.6099660855595874</v>
      </c>
      <c r="H19" s="27" t="str">
        <f t="shared" si="1"/>
        <v/>
      </c>
      <c r="I19" s="27" t="e">
        <f t="shared" si="2"/>
        <v>#VALUE!</v>
      </c>
      <c r="J19" s="27" t="e">
        <f t="shared" si="3"/>
        <v>#VALUE!</v>
      </c>
      <c r="K19" s="27" t="str">
        <f t="shared" si="4"/>
        <v/>
      </c>
      <c r="L19" s="27" t="e">
        <f t="shared" si="5"/>
        <v>#VALUE!</v>
      </c>
      <c r="M19" s="27" t="str">
        <f t="shared" si="6"/>
        <v/>
      </c>
      <c r="N19" s="6"/>
      <c r="O19" s="2"/>
      <c r="P19" s="2"/>
    </row>
    <row r="20" spans="2:16">
      <c r="B20" s="10">
        <v>13</v>
      </c>
      <c r="C20" s="16"/>
      <c r="D20" s="34"/>
      <c r="E20" s="17"/>
      <c r="F20" s="17"/>
      <c r="G20" s="6">
        <f t="shared" si="0"/>
        <v>-2.6099660855595874</v>
      </c>
      <c r="H20" s="27" t="str">
        <f t="shared" si="1"/>
        <v/>
      </c>
      <c r="I20" s="27" t="e">
        <f t="shared" si="2"/>
        <v>#VALUE!</v>
      </c>
      <c r="J20" s="27" t="e">
        <f t="shared" si="3"/>
        <v>#VALUE!</v>
      </c>
      <c r="K20" s="27" t="str">
        <f t="shared" si="4"/>
        <v/>
      </c>
      <c r="L20" s="27" t="e">
        <f t="shared" si="5"/>
        <v>#VALUE!</v>
      </c>
      <c r="M20" s="27" t="str">
        <f t="shared" si="6"/>
        <v/>
      </c>
      <c r="N20" s="6"/>
      <c r="O20" s="2"/>
      <c r="P20" s="2"/>
    </row>
    <row r="21" spans="2:16">
      <c r="B21" s="10">
        <v>14</v>
      </c>
      <c r="C21" s="16"/>
      <c r="D21" s="34"/>
      <c r="E21" s="17"/>
      <c r="F21" s="17"/>
      <c r="G21" s="6">
        <f t="shared" si="0"/>
        <v>-2.6099660855595874</v>
      </c>
      <c r="H21" s="27" t="str">
        <f t="shared" si="1"/>
        <v/>
      </c>
      <c r="I21" s="27" t="e">
        <f t="shared" si="2"/>
        <v>#VALUE!</v>
      </c>
      <c r="J21" s="27" t="e">
        <f t="shared" si="3"/>
        <v>#VALUE!</v>
      </c>
      <c r="K21" s="27" t="str">
        <f t="shared" si="4"/>
        <v/>
      </c>
      <c r="L21" s="27" t="e">
        <f t="shared" si="5"/>
        <v>#VALUE!</v>
      </c>
      <c r="M21" s="27" t="str">
        <f t="shared" si="6"/>
        <v/>
      </c>
      <c r="N21" s="6"/>
      <c r="O21" s="2"/>
      <c r="P21" s="2"/>
    </row>
    <row r="22" spans="2:16">
      <c r="B22" s="10">
        <v>15</v>
      </c>
      <c r="C22" s="16"/>
      <c r="D22" s="34"/>
      <c r="E22" s="17"/>
      <c r="F22" s="17"/>
      <c r="G22" s="6">
        <f t="shared" si="0"/>
        <v>-2.6099660855595874</v>
      </c>
      <c r="H22" s="27" t="str">
        <f t="shared" si="1"/>
        <v/>
      </c>
      <c r="I22" s="27" t="e">
        <f t="shared" si="2"/>
        <v>#VALUE!</v>
      </c>
      <c r="J22" s="27" t="e">
        <f t="shared" si="3"/>
        <v>#VALUE!</v>
      </c>
      <c r="K22" s="27" t="str">
        <f t="shared" si="4"/>
        <v/>
      </c>
      <c r="L22" s="27" t="e">
        <f t="shared" si="5"/>
        <v>#VALUE!</v>
      </c>
      <c r="M22" s="27" t="str">
        <f t="shared" si="6"/>
        <v/>
      </c>
      <c r="N22" s="6"/>
      <c r="O22" s="2"/>
      <c r="P22" s="2"/>
    </row>
    <row r="23" spans="2:16">
      <c r="B23" s="10">
        <v>16</v>
      </c>
      <c r="C23" s="16"/>
      <c r="D23" s="34"/>
      <c r="E23" s="17"/>
      <c r="F23" s="17"/>
      <c r="G23" s="6">
        <f t="shared" si="0"/>
        <v>-2.6099660855595874</v>
      </c>
      <c r="H23" s="27" t="str">
        <f t="shared" si="1"/>
        <v/>
      </c>
      <c r="I23" s="27" t="e">
        <f t="shared" si="2"/>
        <v>#VALUE!</v>
      </c>
      <c r="J23" s="27" t="e">
        <f t="shared" si="3"/>
        <v>#VALUE!</v>
      </c>
      <c r="K23" s="27" t="str">
        <f t="shared" si="4"/>
        <v/>
      </c>
      <c r="L23" s="27" t="e">
        <f t="shared" si="5"/>
        <v>#VALUE!</v>
      </c>
      <c r="M23" s="27" t="str">
        <f t="shared" si="6"/>
        <v/>
      </c>
      <c r="N23" s="6"/>
      <c r="O23" s="2"/>
      <c r="P23" s="2"/>
    </row>
    <row r="24" spans="2:16">
      <c r="B24" s="10">
        <v>17</v>
      </c>
      <c r="C24" s="16"/>
      <c r="D24" s="16"/>
      <c r="E24" s="17"/>
      <c r="F24" s="22"/>
      <c r="G24" s="6">
        <f t="shared" si="0"/>
        <v>-2.6099660855595874</v>
      </c>
      <c r="H24" s="27" t="str">
        <f t="shared" si="1"/>
        <v/>
      </c>
      <c r="I24" s="27" t="e">
        <f t="shared" si="2"/>
        <v>#VALUE!</v>
      </c>
      <c r="J24" s="27" t="e">
        <f t="shared" si="3"/>
        <v>#VALUE!</v>
      </c>
      <c r="K24" s="27" t="str">
        <f t="shared" si="4"/>
        <v/>
      </c>
      <c r="L24" s="27" t="e">
        <f t="shared" si="5"/>
        <v>#VALUE!</v>
      </c>
      <c r="M24" s="27" t="str">
        <f t="shared" si="6"/>
        <v/>
      </c>
      <c r="N24" s="6"/>
      <c r="O24" s="2"/>
      <c r="P24" s="2"/>
    </row>
    <row r="25" spans="2:16">
      <c r="B25" s="10">
        <v>18</v>
      </c>
      <c r="C25" s="16"/>
      <c r="D25" s="16"/>
      <c r="E25" s="17"/>
      <c r="F25" s="22"/>
      <c r="G25" s="6">
        <f t="shared" si="0"/>
        <v>-2.6099660855595874</v>
      </c>
      <c r="H25" s="27" t="str">
        <f t="shared" si="1"/>
        <v/>
      </c>
      <c r="I25" s="27" t="e">
        <f t="shared" si="2"/>
        <v>#VALUE!</v>
      </c>
      <c r="J25" s="27" t="e">
        <f t="shared" si="3"/>
        <v>#VALUE!</v>
      </c>
      <c r="K25" s="27" t="str">
        <f t="shared" si="4"/>
        <v/>
      </c>
      <c r="L25" s="27" t="e">
        <f t="shared" si="5"/>
        <v>#VALUE!</v>
      </c>
      <c r="M25" s="27" t="str">
        <f t="shared" si="6"/>
        <v/>
      </c>
      <c r="N25" s="6"/>
      <c r="O25" s="2"/>
      <c r="P25" s="2"/>
    </row>
    <row r="26" spans="2:16">
      <c r="B26" s="10">
        <v>19</v>
      </c>
      <c r="C26" s="16"/>
      <c r="D26" s="16"/>
      <c r="E26" s="17"/>
      <c r="F26" s="22"/>
      <c r="G26" s="6">
        <f t="shared" si="0"/>
        <v>-2.6099660855595874</v>
      </c>
      <c r="H26" s="27" t="str">
        <f t="shared" si="1"/>
        <v/>
      </c>
      <c r="I26" s="27" t="e">
        <f t="shared" si="2"/>
        <v>#VALUE!</v>
      </c>
      <c r="J26" s="27" t="e">
        <f t="shared" si="3"/>
        <v>#VALUE!</v>
      </c>
      <c r="K26" s="27" t="str">
        <f t="shared" si="4"/>
        <v/>
      </c>
      <c r="L26" s="27" t="e">
        <f t="shared" si="5"/>
        <v>#VALUE!</v>
      </c>
      <c r="M26" s="27" t="str">
        <f t="shared" si="6"/>
        <v/>
      </c>
      <c r="N26" s="6"/>
      <c r="O26" s="2"/>
      <c r="P26" s="2"/>
    </row>
    <row r="27" spans="2:16">
      <c r="B27" s="10">
        <v>20</v>
      </c>
      <c r="C27" s="16"/>
      <c r="D27" s="16"/>
      <c r="E27" s="17"/>
      <c r="F27" s="22"/>
      <c r="G27" s="6">
        <f t="shared" si="0"/>
        <v>-2.6099660855595874</v>
      </c>
      <c r="H27" s="27" t="str">
        <f t="shared" si="1"/>
        <v/>
      </c>
      <c r="I27" s="27" t="e">
        <f t="shared" si="2"/>
        <v>#VALUE!</v>
      </c>
      <c r="J27" s="27" t="e">
        <f t="shared" si="3"/>
        <v>#VALUE!</v>
      </c>
      <c r="K27" s="27" t="str">
        <f t="shared" si="4"/>
        <v/>
      </c>
      <c r="L27" s="27" t="e">
        <f t="shared" si="5"/>
        <v>#VALUE!</v>
      </c>
      <c r="M27" s="27" t="str">
        <f t="shared" si="6"/>
        <v/>
      </c>
      <c r="N27" s="6"/>
      <c r="O27" s="2"/>
      <c r="P27" s="2"/>
    </row>
    <row r="28" spans="2:16">
      <c r="B28" s="24"/>
      <c r="C28" s="13" t="s">
        <v>47</v>
      </c>
      <c r="D28" s="33" t="str">
        <f>IF(N28="VINTO","VINTO","")</f>
        <v/>
      </c>
      <c r="E28" s="24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230.4983042779794</v>
      </c>
      <c r="N28" s="6">
        <f>IF(H3&gt;J4,"VINTO",M28-L28-K3)</f>
        <v>-1032.9898256678762</v>
      </c>
      <c r="O28" s="2">
        <f>N28</f>
        <v>-1032.9898256678762</v>
      </c>
      <c r="P28" s="2">
        <f>-O28</f>
        <v>1032.9898256678762</v>
      </c>
    </row>
    <row r="29" spans="2:16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conditionalFormatting sqref="E8:E27">
    <cfRule type="cellIs" dxfId="155" priority="17" operator="equal">
      <formula>"LOSS"</formula>
    </cfRule>
    <cfRule type="cellIs" dxfId="154" priority="18" operator="equal">
      <formula>"WIN"</formula>
    </cfRule>
  </conditionalFormatting>
  <conditionalFormatting sqref="M8:M28">
    <cfRule type="cellIs" dxfId="153" priority="15" operator="lessThan">
      <formula>0</formula>
    </cfRule>
    <cfRule type="cellIs" dxfId="152" priority="16" operator="greaterThan">
      <formula>0</formula>
    </cfRule>
  </conditionalFormatting>
  <conditionalFormatting sqref="H4">
    <cfRule type="cellIs" dxfId="151" priority="13" operator="lessThan">
      <formula>0</formula>
    </cfRule>
    <cfRule type="cellIs" dxfId="150" priority="14" operator="greaterThan">
      <formula>0</formula>
    </cfRule>
  </conditionalFormatting>
  <conditionalFormatting sqref="E8:E23">
    <cfRule type="cellIs" dxfId="149" priority="11" operator="equal">
      <formula>"LOSS"</formula>
    </cfRule>
    <cfRule type="cellIs" dxfId="148" priority="12" operator="equal">
      <formula>"WIN"</formula>
    </cfRule>
  </conditionalFormatting>
  <conditionalFormatting sqref="F8:F13">
    <cfRule type="cellIs" dxfId="147" priority="9" operator="equal">
      <formula>"LOSS"</formula>
    </cfRule>
    <cfRule type="cellIs" dxfId="146" priority="10" operator="equal">
      <formula>"WIN"</formula>
    </cfRule>
  </conditionalFormatting>
  <conditionalFormatting sqref="E8:E17">
    <cfRule type="cellIs" dxfId="145" priority="7" operator="equal">
      <formula>"LOSS"</formula>
    </cfRule>
    <cfRule type="cellIs" dxfId="144" priority="8" operator="equal">
      <formula>"WIN"</formula>
    </cfRule>
  </conditionalFormatting>
  <conditionalFormatting sqref="F8:F13">
    <cfRule type="cellIs" dxfId="143" priority="5" operator="equal">
      <formula>"LOSS"</formula>
    </cfRule>
    <cfRule type="cellIs" dxfId="142" priority="6" operator="equal">
      <formula>"WIN"</formula>
    </cfRule>
  </conditionalFormatting>
  <conditionalFormatting sqref="E8:E23">
    <cfRule type="cellIs" dxfId="141" priority="3" operator="equal">
      <formula>"LOSS"</formula>
    </cfRule>
    <cfRule type="cellIs" dxfId="140" priority="4" operator="equal">
      <formula>"WIN"</formula>
    </cfRule>
  </conditionalFormatting>
  <conditionalFormatting sqref="E8:E17">
    <cfRule type="cellIs" dxfId="139" priority="1" operator="equal">
      <formula>"LOSS"</formula>
    </cfRule>
    <cfRule type="cellIs" dxfId="138" priority="2" operator="equal">
      <formula>"WIN"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30"/>
  <sheetViews>
    <sheetView topLeftCell="B2" workbookViewId="0">
      <selection activeCell="F15" sqref="F15"/>
    </sheetView>
  </sheetViews>
  <sheetFormatPr defaultRowHeight="15"/>
  <cols>
    <col min="3" max="3" width="17.7109375" customWidth="1"/>
    <col min="5" max="5" width="9.7109375" customWidth="1"/>
    <col min="6" max="6" width="9" customWidth="1"/>
    <col min="7" max="7" width="0.140625" hidden="1" customWidth="1"/>
    <col min="8" max="8" width="10.28515625" customWidth="1"/>
    <col min="9" max="12" width="11.28515625" hidden="1" customWidth="1"/>
    <col min="13" max="13" width="10" customWidth="1"/>
    <col min="14" max="14" width="14.140625" hidden="1" customWidth="1"/>
    <col min="15" max="15" width="13" hidden="1" customWidth="1"/>
    <col min="16" max="16" width="10.28515625" hidden="1" customWidth="1"/>
  </cols>
  <sheetData>
    <row r="1" spans="1:16">
      <c r="A1" t="s">
        <v>48</v>
      </c>
    </row>
    <row r="2" spans="1:16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23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9"/>
    </row>
    <row r="3" spans="1:16">
      <c r="B3" s="14" t="s">
        <v>17</v>
      </c>
      <c r="C3" s="13">
        <f>COUNTIF((E8:E27),"WIN")</f>
        <v>5</v>
      </c>
      <c r="D3" s="13">
        <f>COUNT(F8:F28)</f>
        <v>7</v>
      </c>
      <c r="E3" s="13">
        <f>D3+'6°TRANCE'!E3</f>
        <v>49</v>
      </c>
      <c r="F3" s="13">
        <f>C3+'6°TRANCE'!F3</f>
        <v>21</v>
      </c>
      <c r="G3" s="10">
        <f>'1°TRANCE'!G3</f>
        <v>10000</v>
      </c>
      <c r="H3" s="6">
        <f>'6°TRANCE'!H3+'7°TRANCE'!M28</f>
        <v>9784.7200996183583</v>
      </c>
      <c r="I3" s="10">
        <f>2/20*D3</f>
        <v>0.70000000000000007</v>
      </c>
      <c r="J3" s="10">
        <f>I3+'6°TRANCE'!J3</f>
        <v>4.9000000000000004</v>
      </c>
      <c r="K3" s="6">
        <f>'6°TRANCE'!P28</f>
        <v>1032.9898256678762</v>
      </c>
      <c r="L3" s="10"/>
      <c r="M3" s="17">
        <v>7</v>
      </c>
      <c r="N3" s="10">
        <f>G3/'1°TRANCE'!Q3</f>
        <v>50</v>
      </c>
    </row>
    <row r="4" spans="1:16">
      <c r="B4" s="15" t="s">
        <v>19</v>
      </c>
      <c r="C4" s="13">
        <f>COUNTIF((E8:E27),"LOSS")</f>
        <v>2</v>
      </c>
      <c r="D4" s="13"/>
      <c r="E4" s="13"/>
      <c r="F4" s="13">
        <f>C4+'6°TRANCE'!F4</f>
        <v>28</v>
      </c>
      <c r="G4" s="10"/>
      <c r="H4" s="6">
        <f>H3-'1°TRANCE'!G3</f>
        <v>-215.27990038164171</v>
      </c>
      <c r="I4" s="10">
        <f>J3*N3</f>
        <v>245.00000000000003</v>
      </c>
      <c r="J4" s="10">
        <f>G3+I4</f>
        <v>10245</v>
      </c>
      <c r="K4" s="10">
        <f>K3/N3</f>
        <v>20.659796513357524</v>
      </c>
      <c r="L4" s="10"/>
      <c r="M4" s="11" t="s">
        <v>25</v>
      </c>
      <c r="N4" s="10"/>
    </row>
    <row r="5" spans="1:16" hidden="1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7" spans="1:16">
      <c r="B7" s="7" t="s">
        <v>2</v>
      </c>
      <c r="C7" s="7" t="s">
        <v>3</v>
      </c>
      <c r="D7" s="7" t="s">
        <v>4</v>
      </c>
      <c r="E7" s="7" t="s">
        <v>5</v>
      </c>
      <c r="F7" s="7" t="s">
        <v>7</v>
      </c>
      <c r="G7" s="7" t="s">
        <v>8</v>
      </c>
      <c r="H7" s="7" t="s">
        <v>9</v>
      </c>
      <c r="I7" s="7" t="s">
        <v>15</v>
      </c>
      <c r="J7" s="7" t="s">
        <v>16</v>
      </c>
      <c r="K7" s="7" t="s">
        <v>11</v>
      </c>
      <c r="L7" s="7" t="s">
        <v>18</v>
      </c>
      <c r="M7" s="7" t="s">
        <v>18</v>
      </c>
      <c r="N7" s="8" t="s">
        <v>20</v>
      </c>
    </row>
    <row r="8" spans="1:16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4.0513995019082181</v>
      </c>
      <c r="H8" s="27">
        <f>IF(F8="","",G8*$N$3)</f>
        <v>202.56997509541091</v>
      </c>
      <c r="I8" s="27">
        <f>IF(E8="WIN",(F8*H8),-H8)</f>
        <v>405.13995019082182</v>
      </c>
      <c r="J8" s="27">
        <f>-H8</f>
        <v>-202.56997509541091</v>
      </c>
      <c r="K8" s="27">
        <f>IF(F8&lt;&gt;"",($I$3/$D$3),"")</f>
        <v>0.1</v>
      </c>
      <c r="L8" s="27">
        <f>IF(I8&lt;0,J8,(I8+J8))</f>
        <v>202.56997509541091</v>
      </c>
      <c r="M8" s="27">
        <f>IF(F8&lt;&gt;"",L8,"")</f>
        <v>202.56997509541091</v>
      </c>
      <c r="N8" s="6"/>
      <c r="O8" s="2"/>
      <c r="P8" s="2"/>
    </row>
    <row r="9" spans="1:16">
      <c r="B9" s="10">
        <v>2</v>
      </c>
      <c r="C9" s="34"/>
      <c r="D9" s="34"/>
      <c r="E9" s="35" t="s">
        <v>50</v>
      </c>
      <c r="F9" s="35">
        <v>2</v>
      </c>
      <c r="G9" s="6">
        <f t="shared" ref="G9:G27" si="0">IF($K$4=0,1,(1+($K$4+$I$3)/($M$3*(F9-1))))</f>
        <v>4.0513995019082181</v>
      </c>
      <c r="H9" s="27">
        <f t="shared" ref="H9:H27" si="1">IF(F9="","",G9*$N$3)</f>
        <v>202.56997509541091</v>
      </c>
      <c r="I9" s="27">
        <f t="shared" ref="I9:I27" si="2">IF(E9="WIN",(F9*H9),-H9)</f>
        <v>405.13995019082182</v>
      </c>
      <c r="J9" s="27">
        <f t="shared" ref="J9:J27" si="3">-H9</f>
        <v>-202.56997509541091</v>
      </c>
      <c r="K9" s="27">
        <f t="shared" ref="K9:K27" si="4">IF(F9&lt;&gt;"",($I$3/$D$3),"")</f>
        <v>0.1</v>
      </c>
      <c r="L9" s="27">
        <f t="shared" ref="L9:L27" si="5">IF(I9&lt;0,J9,(I9+J9))</f>
        <v>202.56997509541091</v>
      </c>
      <c r="M9" s="27">
        <f t="shared" ref="M9:M27" si="6">IF(F9&lt;&gt;"",L9,"")</f>
        <v>202.56997509541091</v>
      </c>
      <c r="N9" s="6"/>
      <c r="O9" s="2"/>
      <c r="P9" s="2"/>
    </row>
    <row r="10" spans="1:16">
      <c r="B10" s="10">
        <v>3</v>
      </c>
      <c r="C10" s="34"/>
      <c r="D10" s="34"/>
      <c r="E10" s="35" t="s">
        <v>50</v>
      </c>
      <c r="F10" s="35">
        <v>2</v>
      </c>
      <c r="G10" s="6">
        <f t="shared" si="0"/>
        <v>4.0513995019082181</v>
      </c>
      <c r="H10" s="27">
        <f t="shared" si="1"/>
        <v>202.56997509541091</v>
      </c>
      <c r="I10" s="27">
        <f t="shared" si="2"/>
        <v>405.13995019082182</v>
      </c>
      <c r="J10" s="27">
        <f t="shared" si="3"/>
        <v>-202.56997509541091</v>
      </c>
      <c r="K10" s="27">
        <f t="shared" si="4"/>
        <v>0.1</v>
      </c>
      <c r="L10" s="27">
        <f t="shared" si="5"/>
        <v>202.56997509541091</v>
      </c>
      <c r="M10" s="27">
        <f t="shared" si="6"/>
        <v>202.56997509541091</v>
      </c>
      <c r="N10" s="6"/>
      <c r="O10" s="2"/>
      <c r="P10" s="2"/>
    </row>
    <row r="11" spans="1:16">
      <c r="B11" s="10">
        <v>4</v>
      </c>
      <c r="C11" s="34"/>
      <c r="D11" s="34"/>
      <c r="E11" s="35" t="s">
        <v>50</v>
      </c>
      <c r="F11" s="35">
        <v>2</v>
      </c>
      <c r="G11" s="6">
        <f t="shared" si="0"/>
        <v>4.0513995019082181</v>
      </c>
      <c r="H11" s="27">
        <f t="shared" si="1"/>
        <v>202.56997509541091</v>
      </c>
      <c r="I11" s="27">
        <f t="shared" si="2"/>
        <v>405.13995019082182</v>
      </c>
      <c r="J11" s="27">
        <f t="shared" si="3"/>
        <v>-202.56997509541091</v>
      </c>
      <c r="K11" s="27">
        <f t="shared" si="4"/>
        <v>0.1</v>
      </c>
      <c r="L11" s="27">
        <f t="shared" si="5"/>
        <v>202.56997509541091</v>
      </c>
      <c r="M11" s="27">
        <f t="shared" si="6"/>
        <v>202.56997509541091</v>
      </c>
      <c r="N11" s="6"/>
      <c r="O11" s="2"/>
      <c r="P11" s="2"/>
    </row>
    <row r="12" spans="1:16">
      <c r="B12" s="10">
        <v>5</v>
      </c>
      <c r="C12" s="34"/>
      <c r="D12" s="34"/>
      <c r="E12" s="35" t="s">
        <v>50</v>
      </c>
      <c r="F12" s="35">
        <v>2</v>
      </c>
      <c r="G12" s="6">
        <f t="shared" si="0"/>
        <v>4.0513995019082181</v>
      </c>
      <c r="H12" s="27">
        <f t="shared" si="1"/>
        <v>202.56997509541091</v>
      </c>
      <c r="I12" s="27">
        <f t="shared" si="2"/>
        <v>405.13995019082182</v>
      </c>
      <c r="J12" s="27">
        <f t="shared" si="3"/>
        <v>-202.56997509541091</v>
      </c>
      <c r="K12" s="27">
        <f t="shared" si="4"/>
        <v>0.1</v>
      </c>
      <c r="L12" s="27">
        <f t="shared" si="5"/>
        <v>202.56997509541091</v>
      </c>
      <c r="M12" s="27">
        <f t="shared" si="6"/>
        <v>202.56997509541091</v>
      </c>
      <c r="N12" s="6"/>
      <c r="O12" s="2"/>
      <c r="P12" s="2"/>
    </row>
    <row r="13" spans="1:16">
      <c r="B13" s="10">
        <v>6</v>
      </c>
      <c r="C13" s="34"/>
      <c r="D13" s="34"/>
      <c r="E13" s="35" t="s">
        <v>51</v>
      </c>
      <c r="F13" s="35">
        <v>2</v>
      </c>
      <c r="G13" s="6">
        <f t="shared" si="0"/>
        <v>4.0513995019082181</v>
      </c>
      <c r="H13" s="27">
        <f t="shared" si="1"/>
        <v>202.56997509541091</v>
      </c>
      <c r="I13" s="27">
        <f t="shared" si="2"/>
        <v>-202.56997509541091</v>
      </c>
      <c r="J13" s="27">
        <f t="shared" si="3"/>
        <v>-202.56997509541091</v>
      </c>
      <c r="K13" s="27">
        <f t="shared" si="4"/>
        <v>0.1</v>
      </c>
      <c r="L13" s="27">
        <f t="shared" si="5"/>
        <v>-202.56997509541091</v>
      </c>
      <c r="M13" s="27">
        <f t="shared" si="6"/>
        <v>-202.56997509541091</v>
      </c>
      <c r="N13" s="6"/>
      <c r="O13" s="2"/>
      <c r="P13" s="2"/>
    </row>
    <row r="14" spans="1:16">
      <c r="B14" s="10">
        <v>7</v>
      </c>
      <c r="C14" s="34"/>
      <c r="D14" s="34"/>
      <c r="E14" s="35" t="s">
        <v>51</v>
      </c>
      <c r="F14" s="35">
        <v>2</v>
      </c>
      <c r="G14" s="6">
        <f t="shared" si="0"/>
        <v>4.0513995019082181</v>
      </c>
      <c r="H14" s="27">
        <f t="shared" si="1"/>
        <v>202.56997509541091</v>
      </c>
      <c r="I14" s="27">
        <f t="shared" si="2"/>
        <v>-202.56997509541091</v>
      </c>
      <c r="J14" s="27">
        <f t="shared" si="3"/>
        <v>-202.56997509541091</v>
      </c>
      <c r="K14" s="27">
        <f t="shared" si="4"/>
        <v>0.1</v>
      </c>
      <c r="L14" s="27">
        <f t="shared" si="5"/>
        <v>-202.56997509541091</v>
      </c>
      <c r="M14" s="27">
        <f t="shared" si="6"/>
        <v>-202.56997509541091</v>
      </c>
      <c r="N14" s="6"/>
      <c r="O14" s="2"/>
      <c r="P14" s="2"/>
    </row>
    <row r="15" spans="1:16">
      <c r="B15" s="10">
        <v>8</v>
      </c>
      <c r="C15" s="34"/>
      <c r="D15" s="34"/>
      <c r="E15" s="35"/>
      <c r="F15" s="35"/>
      <c r="G15" s="6">
        <f t="shared" si="0"/>
        <v>-2.0513995019082176</v>
      </c>
      <c r="H15" s="27" t="str">
        <f t="shared" si="1"/>
        <v/>
      </c>
      <c r="I15" s="27" t="e">
        <f t="shared" si="2"/>
        <v>#VALUE!</v>
      </c>
      <c r="J15" s="27" t="e">
        <f t="shared" si="3"/>
        <v>#VALUE!</v>
      </c>
      <c r="K15" s="27" t="str">
        <f t="shared" si="4"/>
        <v/>
      </c>
      <c r="L15" s="27" t="e">
        <f t="shared" si="5"/>
        <v>#VALUE!</v>
      </c>
      <c r="M15" s="27" t="str">
        <f t="shared" si="6"/>
        <v/>
      </c>
      <c r="N15" s="6"/>
      <c r="O15" s="2"/>
      <c r="P15" s="2"/>
    </row>
    <row r="16" spans="1:16">
      <c r="B16" s="10">
        <v>9</v>
      </c>
      <c r="C16" s="34"/>
      <c r="D16" s="34"/>
      <c r="E16" s="35"/>
      <c r="F16" s="35"/>
      <c r="G16" s="6">
        <f t="shared" si="0"/>
        <v>-2.0513995019082176</v>
      </c>
      <c r="H16" s="27" t="str">
        <f t="shared" si="1"/>
        <v/>
      </c>
      <c r="I16" s="27" t="e">
        <f t="shared" si="2"/>
        <v>#VALUE!</v>
      </c>
      <c r="J16" s="27" t="e">
        <f t="shared" si="3"/>
        <v>#VALUE!</v>
      </c>
      <c r="K16" s="27" t="str">
        <f t="shared" si="4"/>
        <v/>
      </c>
      <c r="L16" s="27" t="e">
        <f t="shared" si="5"/>
        <v>#VALUE!</v>
      </c>
      <c r="M16" s="27" t="str">
        <f t="shared" si="6"/>
        <v/>
      </c>
      <c r="N16" s="6"/>
      <c r="O16" s="2"/>
      <c r="P16" s="2"/>
    </row>
    <row r="17" spans="2:16">
      <c r="B17" s="10">
        <v>10</v>
      </c>
      <c r="C17" s="34"/>
      <c r="D17" s="34"/>
      <c r="E17" s="35"/>
      <c r="F17" s="35"/>
      <c r="G17" s="6">
        <f t="shared" si="0"/>
        <v>-2.0513995019082176</v>
      </c>
      <c r="H17" s="27" t="str">
        <f t="shared" si="1"/>
        <v/>
      </c>
      <c r="I17" s="27" t="e">
        <f t="shared" si="2"/>
        <v>#VALUE!</v>
      </c>
      <c r="J17" s="27" t="e">
        <f t="shared" si="3"/>
        <v>#VALUE!</v>
      </c>
      <c r="K17" s="27" t="str">
        <f t="shared" si="4"/>
        <v/>
      </c>
      <c r="L17" s="27" t="e">
        <f t="shared" si="5"/>
        <v>#VALUE!</v>
      </c>
      <c r="M17" s="27" t="str">
        <f t="shared" si="6"/>
        <v/>
      </c>
      <c r="N17" s="6"/>
      <c r="O17" s="2"/>
      <c r="P17" s="2"/>
    </row>
    <row r="18" spans="2:16">
      <c r="B18" s="10">
        <v>11</v>
      </c>
      <c r="C18" s="16"/>
      <c r="D18" s="34"/>
      <c r="E18" s="17"/>
      <c r="F18" s="17"/>
      <c r="G18" s="6">
        <f t="shared" si="0"/>
        <v>-2.0513995019082176</v>
      </c>
      <c r="H18" s="27" t="str">
        <f t="shared" si="1"/>
        <v/>
      </c>
      <c r="I18" s="27" t="e">
        <f t="shared" si="2"/>
        <v>#VALUE!</v>
      </c>
      <c r="J18" s="27" t="e">
        <f t="shared" si="3"/>
        <v>#VALUE!</v>
      </c>
      <c r="K18" s="27" t="str">
        <f t="shared" si="4"/>
        <v/>
      </c>
      <c r="L18" s="27" t="e">
        <f t="shared" si="5"/>
        <v>#VALUE!</v>
      </c>
      <c r="M18" s="27" t="str">
        <f t="shared" si="6"/>
        <v/>
      </c>
      <c r="N18" s="6"/>
      <c r="O18" s="2"/>
      <c r="P18" s="2"/>
    </row>
    <row r="19" spans="2:16">
      <c r="B19" s="10">
        <v>12</v>
      </c>
      <c r="C19" s="16"/>
      <c r="D19" s="34"/>
      <c r="E19" s="17"/>
      <c r="F19" s="17"/>
      <c r="G19" s="6">
        <f t="shared" si="0"/>
        <v>-2.0513995019082176</v>
      </c>
      <c r="H19" s="27" t="str">
        <f t="shared" si="1"/>
        <v/>
      </c>
      <c r="I19" s="27" t="e">
        <f t="shared" si="2"/>
        <v>#VALUE!</v>
      </c>
      <c r="J19" s="27" t="e">
        <f t="shared" si="3"/>
        <v>#VALUE!</v>
      </c>
      <c r="K19" s="27" t="str">
        <f t="shared" si="4"/>
        <v/>
      </c>
      <c r="L19" s="27" t="e">
        <f t="shared" si="5"/>
        <v>#VALUE!</v>
      </c>
      <c r="M19" s="27" t="str">
        <f t="shared" si="6"/>
        <v/>
      </c>
      <c r="N19" s="6"/>
      <c r="O19" s="2"/>
      <c r="P19" s="2"/>
    </row>
    <row r="20" spans="2:16">
      <c r="B20" s="10">
        <v>13</v>
      </c>
      <c r="C20" s="16"/>
      <c r="D20" s="34"/>
      <c r="E20" s="17"/>
      <c r="F20" s="17"/>
      <c r="G20" s="6">
        <f t="shared" si="0"/>
        <v>-2.0513995019082176</v>
      </c>
      <c r="H20" s="27" t="str">
        <f t="shared" si="1"/>
        <v/>
      </c>
      <c r="I20" s="27" t="e">
        <f t="shared" si="2"/>
        <v>#VALUE!</v>
      </c>
      <c r="J20" s="27" t="e">
        <f t="shared" si="3"/>
        <v>#VALUE!</v>
      </c>
      <c r="K20" s="27" t="str">
        <f t="shared" si="4"/>
        <v/>
      </c>
      <c r="L20" s="27" t="e">
        <f t="shared" si="5"/>
        <v>#VALUE!</v>
      </c>
      <c r="M20" s="27" t="str">
        <f t="shared" si="6"/>
        <v/>
      </c>
      <c r="N20" s="6"/>
      <c r="O20" s="2"/>
      <c r="P20" s="2"/>
    </row>
    <row r="21" spans="2:16">
      <c r="B21" s="10">
        <v>14</v>
      </c>
      <c r="C21" s="16"/>
      <c r="D21" s="34"/>
      <c r="E21" s="17"/>
      <c r="F21" s="17"/>
      <c r="G21" s="6">
        <f t="shared" si="0"/>
        <v>-2.0513995019082176</v>
      </c>
      <c r="H21" s="27" t="str">
        <f t="shared" si="1"/>
        <v/>
      </c>
      <c r="I21" s="27" t="e">
        <f t="shared" si="2"/>
        <v>#VALUE!</v>
      </c>
      <c r="J21" s="27" t="e">
        <f t="shared" si="3"/>
        <v>#VALUE!</v>
      </c>
      <c r="K21" s="27" t="str">
        <f t="shared" si="4"/>
        <v/>
      </c>
      <c r="L21" s="27" t="e">
        <f t="shared" si="5"/>
        <v>#VALUE!</v>
      </c>
      <c r="M21" s="27" t="str">
        <f t="shared" si="6"/>
        <v/>
      </c>
      <c r="N21" s="6"/>
      <c r="O21" s="2"/>
      <c r="P21" s="2"/>
    </row>
    <row r="22" spans="2:16">
      <c r="B22" s="10">
        <v>15</v>
      </c>
      <c r="C22" s="16"/>
      <c r="D22" s="34"/>
      <c r="E22" s="17"/>
      <c r="F22" s="17"/>
      <c r="G22" s="6">
        <f t="shared" si="0"/>
        <v>-2.0513995019082176</v>
      </c>
      <c r="H22" s="27" t="str">
        <f t="shared" si="1"/>
        <v/>
      </c>
      <c r="I22" s="27" t="e">
        <f t="shared" si="2"/>
        <v>#VALUE!</v>
      </c>
      <c r="J22" s="27" t="e">
        <f t="shared" si="3"/>
        <v>#VALUE!</v>
      </c>
      <c r="K22" s="27" t="str">
        <f t="shared" si="4"/>
        <v/>
      </c>
      <c r="L22" s="27" t="e">
        <f t="shared" si="5"/>
        <v>#VALUE!</v>
      </c>
      <c r="M22" s="27" t="str">
        <f t="shared" si="6"/>
        <v/>
      </c>
      <c r="N22" s="6"/>
      <c r="O22" s="2"/>
      <c r="P22" s="2"/>
    </row>
    <row r="23" spans="2:16">
      <c r="B23" s="10">
        <v>16</v>
      </c>
      <c r="C23" s="16"/>
      <c r="D23" s="34"/>
      <c r="E23" s="17"/>
      <c r="F23" s="17"/>
      <c r="G23" s="6">
        <f t="shared" si="0"/>
        <v>-2.0513995019082176</v>
      </c>
      <c r="H23" s="27" t="str">
        <f t="shared" si="1"/>
        <v/>
      </c>
      <c r="I23" s="27" t="e">
        <f t="shared" si="2"/>
        <v>#VALUE!</v>
      </c>
      <c r="J23" s="27" t="e">
        <f t="shared" si="3"/>
        <v>#VALUE!</v>
      </c>
      <c r="K23" s="27" t="str">
        <f t="shared" si="4"/>
        <v/>
      </c>
      <c r="L23" s="27" t="e">
        <f t="shared" si="5"/>
        <v>#VALUE!</v>
      </c>
      <c r="M23" s="27" t="str">
        <f t="shared" si="6"/>
        <v/>
      </c>
      <c r="N23" s="6"/>
      <c r="O23" s="2"/>
      <c r="P23" s="2"/>
    </row>
    <row r="24" spans="2:16">
      <c r="B24" s="10">
        <v>17</v>
      </c>
      <c r="C24" s="16"/>
      <c r="D24" s="16"/>
      <c r="E24" s="17"/>
      <c r="F24" s="22"/>
      <c r="G24" s="6">
        <f t="shared" si="0"/>
        <v>-2.0513995019082176</v>
      </c>
      <c r="H24" s="27" t="str">
        <f t="shared" si="1"/>
        <v/>
      </c>
      <c r="I24" s="27" t="e">
        <f t="shared" si="2"/>
        <v>#VALUE!</v>
      </c>
      <c r="J24" s="27" t="e">
        <f t="shared" si="3"/>
        <v>#VALUE!</v>
      </c>
      <c r="K24" s="27" t="str">
        <f t="shared" si="4"/>
        <v/>
      </c>
      <c r="L24" s="27" t="e">
        <f t="shared" si="5"/>
        <v>#VALUE!</v>
      </c>
      <c r="M24" s="27" t="str">
        <f t="shared" si="6"/>
        <v/>
      </c>
      <c r="N24" s="6"/>
      <c r="O24" s="2"/>
      <c r="P24" s="2"/>
    </row>
    <row r="25" spans="2:16">
      <c r="B25" s="10">
        <v>18</v>
      </c>
      <c r="C25" s="16"/>
      <c r="D25" s="16"/>
      <c r="E25" s="17"/>
      <c r="F25" s="22"/>
      <c r="G25" s="6">
        <f t="shared" si="0"/>
        <v>-2.0513995019082176</v>
      </c>
      <c r="H25" s="27" t="str">
        <f t="shared" si="1"/>
        <v/>
      </c>
      <c r="I25" s="27" t="e">
        <f t="shared" si="2"/>
        <v>#VALUE!</v>
      </c>
      <c r="J25" s="27" t="e">
        <f t="shared" si="3"/>
        <v>#VALUE!</v>
      </c>
      <c r="K25" s="27" t="str">
        <f t="shared" si="4"/>
        <v/>
      </c>
      <c r="L25" s="27" t="e">
        <f t="shared" si="5"/>
        <v>#VALUE!</v>
      </c>
      <c r="M25" s="27" t="str">
        <f t="shared" si="6"/>
        <v/>
      </c>
      <c r="N25" s="6"/>
      <c r="O25" s="2"/>
      <c r="P25" s="2"/>
    </row>
    <row r="26" spans="2:16">
      <c r="B26" s="10">
        <v>19</v>
      </c>
      <c r="C26" s="16"/>
      <c r="D26" s="16"/>
      <c r="E26" s="17"/>
      <c r="F26" s="22"/>
      <c r="G26" s="6">
        <f t="shared" si="0"/>
        <v>-2.0513995019082176</v>
      </c>
      <c r="H26" s="27" t="str">
        <f t="shared" si="1"/>
        <v/>
      </c>
      <c r="I26" s="27" t="e">
        <f t="shared" si="2"/>
        <v>#VALUE!</v>
      </c>
      <c r="J26" s="27" t="e">
        <f t="shared" si="3"/>
        <v>#VALUE!</v>
      </c>
      <c r="K26" s="27" t="str">
        <f t="shared" si="4"/>
        <v/>
      </c>
      <c r="L26" s="27" t="e">
        <f t="shared" si="5"/>
        <v>#VALUE!</v>
      </c>
      <c r="M26" s="27" t="str">
        <f t="shared" si="6"/>
        <v/>
      </c>
      <c r="N26" s="6"/>
      <c r="O26" s="2"/>
      <c r="P26" s="2"/>
    </row>
    <row r="27" spans="2:16">
      <c r="B27" s="10">
        <v>20</v>
      </c>
      <c r="C27" s="16"/>
      <c r="D27" s="16"/>
      <c r="E27" s="17"/>
      <c r="F27" s="22"/>
      <c r="G27" s="6">
        <f t="shared" si="0"/>
        <v>-2.0513995019082176</v>
      </c>
      <c r="H27" s="27" t="str">
        <f t="shared" si="1"/>
        <v/>
      </c>
      <c r="I27" s="27" t="e">
        <f t="shared" si="2"/>
        <v>#VALUE!</v>
      </c>
      <c r="J27" s="27" t="e">
        <f t="shared" si="3"/>
        <v>#VALUE!</v>
      </c>
      <c r="K27" s="27" t="str">
        <f t="shared" si="4"/>
        <v/>
      </c>
      <c r="L27" s="27" t="e">
        <f t="shared" si="5"/>
        <v>#VALUE!</v>
      </c>
      <c r="M27" s="27" t="str">
        <f t="shared" si="6"/>
        <v/>
      </c>
      <c r="N27" s="6"/>
      <c r="O27" s="2"/>
      <c r="P27" s="2"/>
    </row>
    <row r="28" spans="2:16">
      <c r="B28" s="24"/>
      <c r="C28" s="13" t="s">
        <v>47</v>
      </c>
      <c r="D28" s="33" t="str">
        <f>IF(N28="VINTO","VINTO","")</f>
        <v/>
      </c>
      <c r="E28" s="24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607.70992528623276</v>
      </c>
      <c r="N28" s="6">
        <f>IF(H3&gt;J4,"VINTO",M28-L28-K3)</f>
        <v>-460.27990038164342</v>
      </c>
      <c r="O28" s="2">
        <f>N28</f>
        <v>-460.27990038164342</v>
      </c>
      <c r="P28" s="2">
        <f>-O28</f>
        <v>460.27990038164342</v>
      </c>
    </row>
    <row r="29" spans="2:16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conditionalFormatting sqref="E8:E27">
    <cfRule type="cellIs" dxfId="137" priority="17" operator="equal">
      <formula>"LOSS"</formula>
    </cfRule>
    <cfRule type="cellIs" dxfId="136" priority="18" operator="equal">
      <formula>"WIN"</formula>
    </cfRule>
  </conditionalFormatting>
  <conditionalFormatting sqref="M8:M28">
    <cfRule type="cellIs" dxfId="135" priority="15" operator="lessThan">
      <formula>0</formula>
    </cfRule>
    <cfRule type="cellIs" dxfId="134" priority="16" operator="greaterThan">
      <formula>0</formula>
    </cfRule>
  </conditionalFormatting>
  <conditionalFormatting sqref="H4">
    <cfRule type="cellIs" dxfId="133" priority="13" operator="lessThan">
      <formula>0</formula>
    </cfRule>
    <cfRule type="cellIs" dxfId="132" priority="14" operator="greaterThan">
      <formula>0</formula>
    </cfRule>
  </conditionalFormatting>
  <conditionalFormatting sqref="E8:E23">
    <cfRule type="cellIs" dxfId="131" priority="11" operator="equal">
      <formula>"LOSS"</formula>
    </cfRule>
    <cfRule type="cellIs" dxfId="130" priority="12" operator="equal">
      <formula>"WIN"</formula>
    </cfRule>
  </conditionalFormatting>
  <conditionalFormatting sqref="F8:F13">
    <cfRule type="cellIs" dxfId="129" priority="9" operator="equal">
      <formula>"LOSS"</formula>
    </cfRule>
    <cfRule type="cellIs" dxfId="128" priority="10" operator="equal">
      <formula>"WIN"</formula>
    </cfRule>
  </conditionalFormatting>
  <conditionalFormatting sqref="E8:E17">
    <cfRule type="cellIs" dxfId="127" priority="7" operator="equal">
      <formula>"LOSS"</formula>
    </cfRule>
    <cfRule type="cellIs" dxfId="126" priority="8" operator="equal">
      <formula>"WIN"</formula>
    </cfRule>
  </conditionalFormatting>
  <conditionalFormatting sqref="F8:F13">
    <cfRule type="cellIs" dxfId="125" priority="5" operator="equal">
      <formula>"LOSS"</formula>
    </cfRule>
    <cfRule type="cellIs" dxfId="124" priority="6" operator="equal">
      <formula>"WIN"</formula>
    </cfRule>
  </conditionalFormatting>
  <conditionalFormatting sqref="E8:E23">
    <cfRule type="cellIs" dxfId="123" priority="3" operator="equal">
      <formula>"LOSS"</formula>
    </cfRule>
    <cfRule type="cellIs" dxfId="122" priority="4" operator="equal">
      <formula>"WIN"</formula>
    </cfRule>
  </conditionalFormatting>
  <conditionalFormatting sqref="E8:E17">
    <cfRule type="cellIs" dxfId="121" priority="1" operator="equal">
      <formula>"LOSS"</formula>
    </cfRule>
    <cfRule type="cellIs" dxfId="120" priority="2" operator="equal">
      <formula>"WIN"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0"/>
  <sheetViews>
    <sheetView topLeftCell="A2" workbookViewId="0">
      <selection activeCell="E16" sqref="E16"/>
    </sheetView>
  </sheetViews>
  <sheetFormatPr defaultRowHeight="15"/>
  <cols>
    <col min="3" max="3" width="17.7109375" customWidth="1"/>
    <col min="5" max="5" width="9.7109375" customWidth="1"/>
    <col min="6" max="6" width="8.42578125" customWidth="1"/>
    <col min="7" max="7" width="0.140625" hidden="1" customWidth="1"/>
    <col min="8" max="8" width="10.140625" customWidth="1"/>
    <col min="9" max="9" width="0.140625" customWidth="1"/>
    <col min="10" max="10" width="11.28515625" hidden="1" customWidth="1"/>
    <col min="11" max="12" width="11.42578125" hidden="1" customWidth="1"/>
    <col min="13" max="13" width="11.28515625" customWidth="1"/>
    <col min="14" max="14" width="8" hidden="1" customWidth="1"/>
    <col min="15" max="15" width="7.5703125" hidden="1" customWidth="1"/>
    <col min="16" max="16" width="11.140625" hidden="1" customWidth="1"/>
  </cols>
  <sheetData>
    <row r="1" spans="1:16">
      <c r="A1">
        <v>8</v>
      </c>
    </row>
    <row r="2" spans="1:16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23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9"/>
    </row>
    <row r="3" spans="1:16">
      <c r="B3" s="14" t="s">
        <v>17</v>
      </c>
      <c r="C3" s="13">
        <f>COUNTIF((E8:E27),"WIN")</f>
        <v>4</v>
      </c>
      <c r="D3" s="13">
        <f>COUNT(F8:F28)</f>
        <v>7</v>
      </c>
      <c r="E3" s="13">
        <f>D3+'7°TRANCE'!E3</f>
        <v>56</v>
      </c>
      <c r="F3" s="13">
        <f>C3+'7°TRANCE'!F3</f>
        <v>25</v>
      </c>
      <c r="G3" s="10">
        <f>'1°TRANCE'!G3</f>
        <v>10000</v>
      </c>
      <c r="H3" s="6">
        <f>'7°TRANCE'!H3+'8°TRANCE'!M28</f>
        <v>9905.4743711014507</v>
      </c>
      <c r="I3" s="10">
        <f>2/20*D3</f>
        <v>0.70000000000000007</v>
      </c>
      <c r="J3" s="10">
        <f>I3+'7°TRANCE'!J3</f>
        <v>5.6000000000000005</v>
      </c>
      <c r="K3" s="6">
        <f>'7°TRANCE'!P28</f>
        <v>460.27990038164342</v>
      </c>
      <c r="L3" s="10"/>
      <c r="M3" s="17">
        <v>7</v>
      </c>
      <c r="N3" s="10">
        <f>G3/'1°TRANCE'!Q3</f>
        <v>50</v>
      </c>
    </row>
    <row r="4" spans="1:16">
      <c r="B4" s="15" t="s">
        <v>19</v>
      </c>
      <c r="C4" s="13">
        <f>COUNTIF((E8:E27),"LOSS")</f>
        <v>3</v>
      </c>
      <c r="D4" s="13"/>
      <c r="E4" s="13"/>
      <c r="F4" s="13">
        <f>C4+'7°TRANCE'!F4</f>
        <v>31</v>
      </c>
      <c r="G4" s="10"/>
      <c r="H4" s="6">
        <f>H3-'1°TRANCE'!G3</f>
        <v>-94.525628898549257</v>
      </c>
      <c r="I4" s="10">
        <f>J3*N3</f>
        <v>280</v>
      </c>
      <c r="J4" s="10">
        <f>G3+I4</f>
        <v>10280</v>
      </c>
      <c r="K4" s="10">
        <f>K3/N3</f>
        <v>9.2055980076328687</v>
      </c>
      <c r="L4" s="10"/>
      <c r="M4" s="11" t="s">
        <v>25</v>
      </c>
      <c r="N4" s="10"/>
    </row>
    <row r="5" spans="1:16" hidden="1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7" spans="1:16">
      <c r="B7" s="7" t="s">
        <v>2</v>
      </c>
      <c r="C7" s="7" t="s">
        <v>3</v>
      </c>
      <c r="D7" s="7" t="s">
        <v>4</v>
      </c>
      <c r="E7" s="7" t="s">
        <v>5</v>
      </c>
      <c r="F7" s="7" t="s">
        <v>7</v>
      </c>
      <c r="G7" s="7" t="s">
        <v>8</v>
      </c>
      <c r="H7" s="7" t="s">
        <v>9</v>
      </c>
      <c r="I7" s="7" t="s">
        <v>15</v>
      </c>
      <c r="J7" s="7" t="s">
        <v>16</v>
      </c>
      <c r="K7" s="7" t="s">
        <v>11</v>
      </c>
      <c r="L7" s="7" t="s">
        <v>18</v>
      </c>
      <c r="M7" s="7" t="s">
        <v>18</v>
      </c>
      <c r="N7" s="8" t="s">
        <v>20</v>
      </c>
    </row>
    <row r="8" spans="1:16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2.415085429661838</v>
      </c>
      <c r="H8" s="27">
        <f>IF(F8="","",G8*$N$3)</f>
        <v>120.7542714830919</v>
      </c>
      <c r="I8" s="27">
        <f>IF(E8="WIN",(F8*H8),-H8)</f>
        <v>241.5085429661838</v>
      </c>
      <c r="J8" s="27">
        <f>-H8</f>
        <v>-120.7542714830919</v>
      </c>
      <c r="K8" s="27">
        <f>IF(F8&lt;&gt;"",($I$3/$D$3),"")</f>
        <v>0.1</v>
      </c>
      <c r="L8" s="27">
        <f>IF(I8&lt;0,J8,(I8+J8))</f>
        <v>120.7542714830919</v>
      </c>
      <c r="M8" s="27">
        <f>IF(F8&lt;&gt;"",L8,"")</f>
        <v>120.7542714830919</v>
      </c>
      <c r="N8" s="6"/>
      <c r="O8" s="2"/>
      <c r="P8" s="2"/>
    </row>
    <row r="9" spans="1:16">
      <c r="B9" s="10">
        <v>2</v>
      </c>
      <c r="C9" s="34"/>
      <c r="D9" s="34"/>
      <c r="E9" s="35" t="s">
        <v>50</v>
      </c>
      <c r="F9" s="35">
        <v>2</v>
      </c>
      <c r="G9" s="6">
        <f t="shared" ref="G9:G27" si="0">IF($K$4=0,1,(1+($K$4+$I$3)/($M$3*(F9-1))))</f>
        <v>2.415085429661838</v>
      </c>
      <c r="H9" s="27">
        <f t="shared" ref="H9:H27" si="1">IF(F9="","",G9*$N$3)</f>
        <v>120.7542714830919</v>
      </c>
      <c r="I9" s="27">
        <f t="shared" ref="I9:I27" si="2">IF(E9="WIN",(F9*H9),-H9)</f>
        <v>241.5085429661838</v>
      </c>
      <c r="J9" s="27">
        <f t="shared" ref="J9:J27" si="3">-H9</f>
        <v>-120.7542714830919</v>
      </c>
      <c r="K9" s="27">
        <f t="shared" ref="K9:K27" si="4">IF(F9&lt;&gt;"",($I$3/$D$3),"")</f>
        <v>0.1</v>
      </c>
      <c r="L9" s="27">
        <f t="shared" ref="L9:L27" si="5">IF(I9&lt;0,J9,(I9+J9))</f>
        <v>120.7542714830919</v>
      </c>
      <c r="M9" s="27">
        <f t="shared" ref="M9:M27" si="6">IF(F9&lt;&gt;"",L9,"")</f>
        <v>120.7542714830919</v>
      </c>
      <c r="N9" s="6"/>
      <c r="O9" s="2"/>
      <c r="P9" s="2"/>
    </row>
    <row r="10" spans="1:16">
      <c r="B10" s="10">
        <v>3</v>
      </c>
      <c r="C10" s="34"/>
      <c r="D10" s="34"/>
      <c r="E10" s="35" t="s">
        <v>50</v>
      </c>
      <c r="F10" s="35">
        <v>2</v>
      </c>
      <c r="G10" s="6">
        <f t="shared" si="0"/>
        <v>2.415085429661838</v>
      </c>
      <c r="H10" s="27">
        <f t="shared" si="1"/>
        <v>120.7542714830919</v>
      </c>
      <c r="I10" s="27">
        <f t="shared" si="2"/>
        <v>241.5085429661838</v>
      </c>
      <c r="J10" s="27">
        <f t="shared" si="3"/>
        <v>-120.7542714830919</v>
      </c>
      <c r="K10" s="27">
        <f t="shared" si="4"/>
        <v>0.1</v>
      </c>
      <c r="L10" s="27">
        <f t="shared" si="5"/>
        <v>120.7542714830919</v>
      </c>
      <c r="M10" s="27">
        <f t="shared" si="6"/>
        <v>120.7542714830919</v>
      </c>
      <c r="N10" s="6"/>
      <c r="O10" s="2"/>
      <c r="P10" s="2"/>
    </row>
    <row r="11" spans="1:16">
      <c r="B11" s="10">
        <v>4</v>
      </c>
      <c r="C11" s="34"/>
      <c r="D11" s="34"/>
      <c r="E11" s="35" t="s">
        <v>50</v>
      </c>
      <c r="F11" s="35">
        <v>2</v>
      </c>
      <c r="G11" s="6">
        <f t="shared" si="0"/>
        <v>2.415085429661838</v>
      </c>
      <c r="H11" s="27">
        <f t="shared" si="1"/>
        <v>120.7542714830919</v>
      </c>
      <c r="I11" s="27">
        <f t="shared" si="2"/>
        <v>241.5085429661838</v>
      </c>
      <c r="J11" s="27">
        <f t="shared" si="3"/>
        <v>-120.7542714830919</v>
      </c>
      <c r="K11" s="27">
        <f t="shared" si="4"/>
        <v>0.1</v>
      </c>
      <c r="L11" s="27">
        <f t="shared" si="5"/>
        <v>120.7542714830919</v>
      </c>
      <c r="M11" s="27">
        <f t="shared" si="6"/>
        <v>120.7542714830919</v>
      </c>
      <c r="N11" s="6"/>
      <c r="O11" s="2"/>
      <c r="P11" s="2"/>
    </row>
    <row r="12" spans="1:16">
      <c r="B12" s="10">
        <v>5</v>
      </c>
      <c r="C12" s="34"/>
      <c r="D12" s="34"/>
      <c r="E12" s="35" t="s">
        <v>51</v>
      </c>
      <c r="F12" s="35">
        <v>2</v>
      </c>
      <c r="G12" s="6">
        <f t="shared" si="0"/>
        <v>2.415085429661838</v>
      </c>
      <c r="H12" s="27">
        <f t="shared" si="1"/>
        <v>120.7542714830919</v>
      </c>
      <c r="I12" s="27">
        <f t="shared" si="2"/>
        <v>-120.7542714830919</v>
      </c>
      <c r="J12" s="27">
        <f t="shared" si="3"/>
        <v>-120.7542714830919</v>
      </c>
      <c r="K12" s="27">
        <f t="shared" si="4"/>
        <v>0.1</v>
      </c>
      <c r="L12" s="27">
        <f t="shared" si="5"/>
        <v>-120.7542714830919</v>
      </c>
      <c r="M12" s="27">
        <f t="shared" si="6"/>
        <v>-120.7542714830919</v>
      </c>
      <c r="N12" s="6"/>
      <c r="O12" s="2"/>
      <c r="P12" s="2"/>
    </row>
    <row r="13" spans="1:16">
      <c r="B13" s="10">
        <v>6</v>
      </c>
      <c r="C13" s="34"/>
      <c r="D13" s="34"/>
      <c r="E13" s="35" t="s">
        <v>51</v>
      </c>
      <c r="F13" s="35">
        <v>2</v>
      </c>
      <c r="G13" s="6">
        <f t="shared" si="0"/>
        <v>2.415085429661838</v>
      </c>
      <c r="H13" s="27">
        <f t="shared" si="1"/>
        <v>120.7542714830919</v>
      </c>
      <c r="I13" s="27">
        <f t="shared" si="2"/>
        <v>-120.7542714830919</v>
      </c>
      <c r="J13" s="27">
        <f t="shared" si="3"/>
        <v>-120.7542714830919</v>
      </c>
      <c r="K13" s="27">
        <f t="shared" si="4"/>
        <v>0.1</v>
      </c>
      <c r="L13" s="27">
        <f t="shared" si="5"/>
        <v>-120.7542714830919</v>
      </c>
      <c r="M13" s="27">
        <f t="shared" si="6"/>
        <v>-120.7542714830919</v>
      </c>
      <c r="N13" s="6"/>
      <c r="O13" s="2"/>
      <c r="P13" s="2"/>
    </row>
    <row r="14" spans="1:16">
      <c r="B14" s="10">
        <v>7</v>
      </c>
      <c r="C14" s="34"/>
      <c r="D14" s="34"/>
      <c r="E14" s="35" t="s">
        <v>51</v>
      </c>
      <c r="F14" s="35">
        <v>2</v>
      </c>
      <c r="G14" s="6">
        <f t="shared" si="0"/>
        <v>2.415085429661838</v>
      </c>
      <c r="H14" s="27">
        <f t="shared" si="1"/>
        <v>120.7542714830919</v>
      </c>
      <c r="I14" s="27">
        <f t="shared" si="2"/>
        <v>-120.7542714830919</v>
      </c>
      <c r="J14" s="27">
        <f t="shared" si="3"/>
        <v>-120.7542714830919</v>
      </c>
      <c r="K14" s="27">
        <f t="shared" si="4"/>
        <v>0.1</v>
      </c>
      <c r="L14" s="27">
        <f t="shared" si="5"/>
        <v>-120.7542714830919</v>
      </c>
      <c r="M14" s="27">
        <f t="shared" si="6"/>
        <v>-120.7542714830919</v>
      </c>
      <c r="N14" s="6"/>
      <c r="O14" s="2"/>
      <c r="P14" s="2"/>
    </row>
    <row r="15" spans="1:16">
      <c r="B15" s="10">
        <v>8</v>
      </c>
      <c r="C15" s="34"/>
      <c r="D15" s="34"/>
      <c r="E15" s="35"/>
      <c r="F15" s="35"/>
      <c r="G15" s="6">
        <f t="shared" si="0"/>
        <v>-0.41508542966183826</v>
      </c>
      <c r="H15" s="27" t="str">
        <f t="shared" si="1"/>
        <v/>
      </c>
      <c r="I15" s="27" t="e">
        <f t="shared" si="2"/>
        <v>#VALUE!</v>
      </c>
      <c r="J15" s="27" t="e">
        <f t="shared" si="3"/>
        <v>#VALUE!</v>
      </c>
      <c r="K15" s="27" t="str">
        <f t="shared" si="4"/>
        <v/>
      </c>
      <c r="L15" s="27" t="e">
        <f t="shared" si="5"/>
        <v>#VALUE!</v>
      </c>
      <c r="M15" s="27" t="str">
        <f t="shared" si="6"/>
        <v/>
      </c>
      <c r="N15" s="6"/>
      <c r="O15" s="2"/>
      <c r="P15" s="2"/>
    </row>
    <row r="16" spans="1:16">
      <c r="B16" s="10">
        <v>9</v>
      </c>
      <c r="C16" s="34"/>
      <c r="D16" s="34"/>
      <c r="E16" s="35"/>
      <c r="F16" s="35"/>
      <c r="G16" s="6">
        <f t="shared" si="0"/>
        <v>-0.41508542966183826</v>
      </c>
      <c r="H16" s="27" t="str">
        <f t="shared" si="1"/>
        <v/>
      </c>
      <c r="I16" s="27" t="e">
        <f t="shared" si="2"/>
        <v>#VALUE!</v>
      </c>
      <c r="J16" s="27" t="e">
        <f t="shared" si="3"/>
        <v>#VALUE!</v>
      </c>
      <c r="K16" s="27" t="str">
        <f t="shared" si="4"/>
        <v/>
      </c>
      <c r="L16" s="27" t="e">
        <f t="shared" si="5"/>
        <v>#VALUE!</v>
      </c>
      <c r="M16" s="27" t="str">
        <f t="shared" si="6"/>
        <v/>
      </c>
      <c r="N16" s="6"/>
      <c r="O16" s="2"/>
      <c r="P16" s="2"/>
    </row>
    <row r="17" spans="2:16">
      <c r="B17" s="10">
        <v>10</v>
      </c>
      <c r="C17" s="34"/>
      <c r="D17" s="34"/>
      <c r="E17" s="35"/>
      <c r="F17" s="35"/>
      <c r="G17" s="6">
        <f t="shared" si="0"/>
        <v>-0.41508542966183826</v>
      </c>
      <c r="H17" s="27" t="str">
        <f t="shared" si="1"/>
        <v/>
      </c>
      <c r="I17" s="27" t="e">
        <f t="shared" si="2"/>
        <v>#VALUE!</v>
      </c>
      <c r="J17" s="27" t="e">
        <f t="shared" si="3"/>
        <v>#VALUE!</v>
      </c>
      <c r="K17" s="27" t="str">
        <f t="shared" si="4"/>
        <v/>
      </c>
      <c r="L17" s="27" t="e">
        <f t="shared" si="5"/>
        <v>#VALUE!</v>
      </c>
      <c r="M17" s="27" t="str">
        <f t="shared" si="6"/>
        <v/>
      </c>
      <c r="N17" s="6"/>
      <c r="O17" s="2"/>
      <c r="P17" s="2"/>
    </row>
    <row r="18" spans="2:16">
      <c r="B18" s="10">
        <v>11</v>
      </c>
      <c r="C18" s="16"/>
      <c r="D18" s="34"/>
      <c r="E18" s="17"/>
      <c r="F18" s="17"/>
      <c r="G18" s="6">
        <f t="shared" si="0"/>
        <v>-0.41508542966183826</v>
      </c>
      <c r="H18" s="27" t="str">
        <f t="shared" si="1"/>
        <v/>
      </c>
      <c r="I18" s="27" t="e">
        <f t="shared" si="2"/>
        <v>#VALUE!</v>
      </c>
      <c r="J18" s="27" t="e">
        <f t="shared" si="3"/>
        <v>#VALUE!</v>
      </c>
      <c r="K18" s="27" t="str">
        <f t="shared" si="4"/>
        <v/>
      </c>
      <c r="L18" s="27" t="e">
        <f t="shared" si="5"/>
        <v>#VALUE!</v>
      </c>
      <c r="M18" s="27" t="str">
        <f t="shared" si="6"/>
        <v/>
      </c>
      <c r="N18" s="6"/>
      <c r="O18" s="2"/>
      <c r="P18" s="2"/>
    </row>
    <row r="19" spans="2:16">
      <c r="B19" s="10">
        <v>12</v>
      </c>
      <c r="C19" s="16"/>
      <c r="D19" s="34"/>
      <c r="E19" s="17"/>
      <c r="F19" s="17"/>
      <c r="G19" s="6">
        <f t="shared" si="0"/>
        <v>-0.41508542966183826</v>
      </c>
      <c r="H19" s="27" t="str">
        <f t="shared" si="1"/>
        <v/>
      </c>
      <c r="I19" s="27" t="e">
        <f t="shared" si="2"/>
        <v>#VALUE!</v>
      </c>
      <c r="J19" s="27" t="e">
        <f t="shared" si="3"/>
        <v>#VALUE!</v>
      </c>
      <c r="K19" s="27" t="str">
        <f t="shared" si="4"/>
        <v/>
      </c>
      <c r="L19" s="27" t="e">
        <f t="shared" si="5"/>
        <v>#VALUE!</v>
      </c>
      <c r="M19" s="27" t="str">
        <f t="shared" si="6"/>
        <v/>
      </c>
      <c r="N19" s="6"/>
      <c r="O19" s="2"/>
      <c r="P19" s="2"/>
    </row>
    <row r="20" spans="2:16">
      <c r="B20" s="10">
        <v>13</v>
      </c>
      <c r="C20" s="16"/>
      <c r="D20" s="34"/>
      <c r="E20" s="17"/>
      <c r="F20" s="17"/>
      <c r="G20" s="6">
        <f t="shared" si="0"/>
        <v>-0.41508542966183826</v>
      </c>
      <c r="H20" s="27" t="str">
        <f t="shared" si="1"/>
        <v/>
      </c>
      <c r="I20" s="27" t="e">
        <f t="shared" si="2"/>
        <v>#VALUE!</v>
      </c>
      <c r="J20" s="27" t="e">
        <f t="shared" si="3"/>
        <v>#VALUE!</v>
      </c>
      <c r="K20" s="27" t="str">
        <f t="shared" si="4"/>
        <v/>
      </c>
      <c r="L20" s="27" t="e">
        <f t="shared" si="5"/>
        <v>#VALUE!</v>
      </c>
      <c r="M20" s="27" t="str">
        <f t="shared" si="6"/>
        <v/>
      </c>
      <c r="N20" s="6"/>
      <c r="O20" s="2"/>
      <c r="P20" s="2"/>
    </row>
    <row r="21" spans="2:16">
      <c r="B21" s="10">
        <v>14</v>
      </c>
      <c r="C21" s="16"/>
      <c r="D21" s="34"/>
      <c r="E21" s="17"/>
      <c r="F21" s="17"/>
      <c r="G21" s="6">
        <f t="shared" si="0"/>
        <v>-0.41508542966183826</v>
      </c>
      <c r="H21" s="27" t="str">
        <f t="shared" si="1"/>
        <v/>
      </c>
      <c r="I21" s="27" t="e">
        <f t="shared" si="2"/>
        <v>#VALUE!</v>
      </c>
      <c r="J21" s="27" t="e">
        <f t="shared" si="3"/>
        <v>#VALUE!</v>
      </c>
      <c r="K21" s="27" t="str">
        <f t="shared" si="4"/>
        <v/>
      </c>
      <c r="L21" s="27" t="e">
        <f t="shared" si="5"/>
        <v>#VALUE!</v>
      </c>
      <c r="M21" s="27" t="str">
        <f t="shared" si="6"/>
        <v/>
      </c>
      <c r="N21" s="6"/>
      <c r="O21" s="2"/>
      <c r="P21" s="2"/>
    </row>
    <row r="22" spans="2:16">
      <c r="B22" s="10">
        <v>15</v>
      </c>
      <c r="C22" s="16"/>
      <c r="D22" s="34"/>
      <c r="E22" s="17"/>
      <c r="F22" s="17"/>
      <c r="G22" s="6">
        <f t="shared" si="0"/>
        <v>-0.41508542966183826</v>
      </c>
      <c r="H22" s="27" t="str">
        <f t="shared" si="1"/>
        <v/>
      </c>
      <c r="I22" s="27" t="e">
        <f t="shared" si="2"/>
        <v>#VALUE!</v>
      </c>
      <c r="J22" s="27" t="e">
        <f t="shared" si="3"/>
        <v>#VALUE!</v>
      </c>
      <c r="K22" s="27" t="str">
        <f t="shared" si="4"/>
        <v/>
      </c>
      <c r="L22" s="27" t="e">
        <f t="shared" si="5"/>
        <v>#VALUE!</v>
      </c>
      <c r="M22" s="27" t="str">
        <f t="shared" si="6"/>
        <v/>
      </c>
      <c r="N22" s="6"/>
      <c r="O22" s="2"/>
      <c r="P22" s="2"/>
    </row>
    <row r="23" spans="2:16">
      <c r="B23" s="10">
        <v>16</v>
      </c>
      <c r="C23" s="16"/>
      <c r="D23" s="34"/>
      <c r="E23" s="17"/>
      <c r="F23" s="17"/>
      <c r="G23" s="6">
        <f t="shared" si="0"/>
        <v>-0.41508542966183826</v>
      </c>
      <c r="H23" s="27" t="str">
        <f t="shared" si="1"/>
        <v/>
      </c>
      <c r="I23" s="27" t="e">
        <f t="shared" si="2"/>
        <v>#VALUE!</v>
      </c>
      <c r="J23" s="27" t="e">
        <f t="shared" si="3"/>
        <v>#VALUE!</v>
      </c>
      <c r="K23" s="27" t="str">
        <f t="shared" si="4"/>
        <v/>
      </c>
      <c r="L23" s="27" t="e">
        <f t="shared" si="5"/>
        <v>#VALUE!</v>
      </c>
      <c r="M23" s="27" t="str">
        <f t="shared" si="6"/>
        <v/>
      </c>
      <c r="N23" s="6"/>
      <c r="O23" s="2"/>
      <c r="P23" s="2"/>
    </row>
    <row r="24" spans="2:16">
      <c r="B24" s="10">
        <v>17</v>
      </c>
      <c r="C24" s="16"/>
      <c r="D24" s="16"/>
      <c r="E24" s="17"/>
      <c r="F24" s="22"/>
      <c r="G24" s="6">
        <f t="shared" si="0"/>
        <v>-0.41508542966183826</v>
      </c>
      <c r="H24" s="27" t="str">
        <f t="shared" si="1"/>
        <v/>
      </c>
      <c r="I24" s="27" t="e">
        <f t="shared" si="2"/>
        <v>#VALUE!</v>
      </c>
      <c r="J24" s="27" t="e">
        <f t="shared" si="3"/>
        <v>#VALUE!</v>
      </c>
      <c r="K24" s="27" t="str">
        <f t="shared" si="4"/>
        <v/>
      </c>
      <c r="L24" s="27" t="e">
        <f t="shared" si="5"/>
        <v>#VALUE!</v>
      </c>
      <c r="M24" s="27" t="str">
        <f t="shared" si="6"/>
        <v/>
      </c>
      <c r="N24" s="6"/>
      <c r="O24" s="2"/>
      <c r="P24" s="2"/>
    </row>
    <row r="25" spans="2:16">
      <c r="B25" s="10">
        <v>18</v>
      </c>
      <c r="C25" s="16"/>
      <c r="D25" s="16"/>
      <c r="E25" s="17"/>
      <c r="F25" s="22"/>
      <c r="G25" s="6">
        <f t="shared" si="0"/>
        <v>-0.41508542966183826</v>
      </c>
      <c r="H25" s="27" t="str">
        <f t="shared" si="1"/>
        <v/>
      </c>
      <c r="I25" s="27" t="e">
        <f t="shared" si="2"/>
        <v>#VALUE!</v>
      </c>
      <c r="J25" s="27" t="e">
        <f t="shared" si="3"/>
        <v>#VALUE!</v>
      </c>
      <c r="K25" s="27" t="str">
        <f t="shared" si="4"/>
        <v/>
      </c>
      <c r="L25" s="27" t="e">
        <f t="shared" si="5"/>
        <v>#VALUE!</v>
      </c>
      <c r="M25" s="27" t="str">
        <f t="shared" si="6"/>
        <v/>
      </c>
      <c r="N25" s="6"/>
      <c r="O25" s="2"/>
      <c r="P25" s="2"/>
    </row>
    <row r="26" spans="2:16">
      <c r="B26" s="10">
        <v>19</v>
      </c>
      <c r="C26" s="16"/>
      <c r="D26" s="16"/>
      <c r="E26" s="17"/>
      <c r="F26" s="22"/>
      <c r="G26" s="6">
        <f t="shared" si="0"/>
        <v>-0.41508542966183826</v>
      </c>
      <c r="H26" s="27" t="str">
        <f t="shared" si="1"/>
        <v/>
      </c>
      <c r="I26" s="27" t="e">
        <f t="shared" si="2"/>
        <v>#VALUE!</v>
      </c>
      <c r="J26" s="27" t="e">
        <f t="shared" si="3"/>
        <v>#VALUE!</v>
      </c>
      <c r="K26" s="27" t="str">
        <f t="shared" si="4"/>
        <v/>
      </c>
      <c r="L26" s="27" t="e">
        <f t="shared" si="5"/>
        <v>#VALUE!</v>
      </c>
      <c r="M26" s="27" t="str">
        <f t="shared" si="6"/>
        <v/>
      </c>
      <c r="N26" s="6"/>
      <c r="O26" s="2"/>
      <c r="P26" s="2"/>
    </row>
    <row r="27" spans="2:16">
      <c r="B27" s="10">
        <v>20</v>
      </c>
      <c r="C27" s="16"/>
      <c r="D27" s="16"/>
      <c r="E27" s="17"/>
      <c r="F27" s="22"/>
      <c r="G27" s="6">
        <f t="shared" si="0"/>
        <v>-0.41508542966183826</v>
      </c>
      <c r="H27" s="27" t="str">
        <f t="shared" si="1"/>
        <v/>
      </c>
      <c r="I27" s="27" t="e">
        <f t="shared" si="2"/>
        <v>#VALUE!</v>
      </c>
      <c r="J27" s="27" t="e">
        <f t="shared" si="3"/>
        <v>#VALUE!</v>
      </c>
      <c r="K27" s="27" t="str">
        <f t="shared" si="4"/>
        <v/>
      </c>
      <c r="L27" s="27" t="e">
        <f t="shared" si="5"/>
        <v>#VALUE!</v>
      </c>
      <c r="M27" s="27" t="str">
        <f t="shared" si="6"/>
        <v/>
      </c>
      <c r="N27" s="6"/>
      <c r="O27" s="2"/>
      <c r="P27" s="2"/>
    </row>
    <row r="28" spans="2:16">
      <c r="B28" s="24"/>
      <c r="C28" s="13" t="s">
        <v>47</v>
      </c>
      <c r="D28" s="33" t="str">
        <f>IF(N28="VINTO","VINTO","")</f>
        <v/>
      </c>
      <c r="E28" s="24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120.75427148309193</v>
      </c>
      <c r="N28" s="6">
        <f>IF(H3&gt;J4,"VINTO",M28-L28-K3)</f>
        <v>-374.52562889855147</v>
      </c>
      <c r="O28" s="2">
        <f>N28</f>
        <v>-374.52562889855147</v>
      </c>
      <c r="P28" s="2">
        <f>-O28</f>
        <v>374.52562889855147</v>
      </c>
    </row>
    <row r="29" spans="2:16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</sheetData>
  <conditionalFormatting sqref="E8:E27">
    <cfRule type="cellIs" dxfId="119" priority="17" operator="equal">
      <formula>"LOSS"</formula>
    </cfRule>
    <cfRule type="cellIs" dxfId="118" priority="18" operator="equal">
      <formula>"WIN"</formula>
    </cfRule>
  </conditionalFormatting>
  <conditionalFormatting sqref="M8:M28">
    <cfRule type="cellIs" dxfId="117" priority="15" operator="lessThan">
      <formula>0</formula>
    </cfRule>
    <cfRule type="cellIs" dxfId="116" priority="16" operator="greaterThan">
      <formula>0</formula>
    </cfRule>
  </conditionalFormatting>
  <conditionalFormatting sqref="H4">
    <cfRule type="cellIs" dxfId="115" priority="13" operator="lessThan">
      <formula>0</formula>
    </cfRule>
    <cfRule type="cellIs" dxfId="114" priority="14" operator="greaterThan">
      <formula>0</formula>
    </cfRule>
  </conditionalFormatting>
  <conditionalFormatting sqref="E8:E23">
    <cfRule type="cellIs" dxfId="113" priority="11" operator="equal">
      <formula>"LOSS"</formula>
    </cfRule>
    <cfRule type="cellIs" dxfId="112" priority="12" operator="equal">
      <formula>"WIN"</formula>
    </cfRule>
  </conditionalFormatting>
  <conditionalFormatting sqref="F8:F13">
    <cfRule type="cellIs" dxfId="111" priority="9" operator="equal">
      <formula>"LOSS"</formula>
    </cfRule>
    <cfRule type="cellIs" dxfId="110" priority="10" operator="equal">
      <formula>"WIN"</formula>
    </cfRule>
  </conditionalFormatting>
  <conditionalFormatting sqref="E8:E17">
    <cfRule type="cellIs" dxfId="109" priority="7" operator="equal">
      <formula>"LOSS"</formula>
    </cfRule>
    <cfRule type="cellIs" dxfId="108" priority="8" operator="equal">
      <formula>"WIN"</formula>
    </cfRule>
  </conditionalFormatting>
  <conditionalFormatting sqref="F8:F13">
    <cfRule type="cellIs" dxfId="107" priority="5" operator="equal">
      <formula>"LOSS"</formula>
    </cfRule>
    <cfRule type="cellIs" dxfId="106" priority="6" operator="equal">
      <formula>"WIN"</formula>
    </cfRule>
  </conditionalFormatting>
  <conditionalFormatting sqref="E8:E23">
    <cfRule type="cellIs" dxfId="105" priority="3" operator="equal">
      <formula>"LOSS"</formula>
    </cfRule>
    <cfRule type="cellIs" dxfId="104" priority="4" operator="equal">
      <formula>"WIN"</formula>
    </cfRule>
  </conditionalFormatting>
  <conditionalFormatting sqref="E8:E17">
    <cfRule type="cellIs" dxfId="103" priority="1" operator="equal">
      <formula>"LOSS"</formula>
    </cfRule>
    <cfRule type="cellIs" dxfId="102" priority="2" operator="equal">
      <formula>"WIN"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13</vt:i4>
      </vt:variant>
      <vt:variant>
        <vt:lpstr>Grafici</vt:lpstr>
      </vt:variant>
      <vt:variant>
        <vt:i4>1</vt:i4>
      </vt:variant>
    </vt:vector>
  </HeadingPairs>
  <TitlesOfParts>
    <vt:vector size="14" baseType="lpstr">
      <vt:lpstr>MENU</vt:lpstr>
      <vt:lpstr>1°TRANCE</vt:lpstr>
      <vt:lpstr>2°TRANCE</vt:lpstr>
      <vt:lpstr>3°TRANCE</vt:lpstr>
      <vt:lpstr>4°TRANCE</vt:lpstr>
      <vt:lpstr>5°TRANCE</vt:lpstr>
      <vt:lpstr>6°TRANCE</vt:lpstr>
      <vt:lpstr>7°TRANCE</vt:lpstr>
      <vt:lpstr>8°TRANCE</vt:lpstr>
      <vt:lpstr>9°TRANCE</vt:lpstr>
      <vt:lpstr>10°TRANCE</vt:lpstr>
      <vt:lpstr>Foglio6</vt:lpstr>
      <vt:lpstr>Spettanza</vt:lpstr>
      <vt:lpstr>Grafico Spettanza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PROBETTINGMANAGEMENT</dc:title>
  <dc:creator>SpezzaKorna</dc:creator>
  <cp:lastModifiedBy>BBros</cp:lastModifiedBy>
  <dcterms:created xsi:type="dcterms:W3CDTF">2015-03-14T21:25:21Z</dcterms:created>
  <dcterms:modified xsi:type="dcterms:W3CDTF">2015-07-31T15:57:46Z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7a187d8d-1a13-40b2-93cc-7d101079db17</vt:lpwstr>
  </property>
</Properties>
</file>