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30" windowWidth="28755" windowHeight="12855"/>
  </bookViews>
  <sheets>
    <sheet name="Reddisist" sheetId="1" r:id="rId1"/>
  </sheets>
  <externalReferences>
    <externalReference r:id="rId2"/>
  </externalReferences>
  <definedNames>
    <definedName name="coeff_P">'[1]SUPERFORMA (2)'!$L$5</definedName>
    <definedName name="coeff_S">'[1]SUPERFORMA (2)'!$L$6</definedName>
    <definedName name="coeff_V">'[1]SUPERFORMA (2)'!$L$4</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imbolo_P">'[1]SUPERFORMA (2)'!$K$5</definedName>
    <definedName name="simbolo_V">'[1]SUPERFORMA (2)'!$K$4</definedName>
  </definedNames>
  <calcPr calcId="125725" iterate="1" iterateCount="200"/>
</workbook>
</file>

<file path=xl/calcChain.xml><?xml version="1.0" encoding="utf-8"?>
<calcChain xmlns="http://schemas.openxmlformats.org/spreadsheetml/2006/main">
  <c r="Z29" i="1"/>
  <c r="Z28"/>
  <c r="Z27"/>
  <c r="Z26"/>
  <c r="Z25"/>
  <c r="Z24"/>
  <c r="Z23"/>
  <c r="Z22"/>
  <c r="Z21"/>
  <c r="Z20"/>
  <c r="Z19"/>
  <c r="Z18"/>
  <c r="Z17"/>
  <c r="Z16"/>
  <c r="Z15"/>
  <c r="Z14"/>
  <c r="Z13"/>
  <c r="Z12"/>
  <c r="Z11"/>
  <c r="O11"/>
  <c r="Q33"/>
  <c r="Q34" s="1"/>
  <c r="L33"/>
  <c r="L34" s="1"/>
  <c r="Q29"/>
  <c r="N29"/>
  <c r="J29"/>
  <c r="Q28"/>
  <c r="N28"/>
  <c r="J28"/>
  <c r="Q27"/>
  <c r="N27"/>
  <c r="J27"/>
  <c r="Q26"/>
  <c r="N26"/>
  <c r="J26"/>
  <c r="I26"/>
  <c r="Q25"/>
  <c r="N25"/>
  <c r="J25"/>
  <c r="I25"/>
  <c r="Q24"/>
  <c r="N24"/>
  <c r="J24"/>
  <c r="I24"/>
  <c r="Q23"/>
  <c r="N23"/>
  <c r="J23"/>
  <c r="I23"/>
  <c r="Q22"/>
  <c r="N22"/>
  <c r="J22"/>
  <c r="I22"/>
  <c r="Q21"/>
  <c r="N21"/>
  <c r="J21"/>
  <c r="I21"/>
  <c r="Q20"/>
  <c r="N20"/>
  <c r="J20"/>
  <c r="I20"/>
  <c r="Q19"/>
  <c r="N19"/>
  <c r="J19"/>
  <c r="I19"/>
  <c r="Q18"/>
  <c r="N18"/>
  <c r="J18"/>
  <c r="I18"/>
  <c r="Q17"/>
  <c r="N17"/>
  <c r="J17"/>
  <c r="I17"/>
  <c r="Q16"/>
  <c r="N16"/>
  <c r="J16"/>
  <c r="I16"/>
  <c r="Q15"/>
  <c r="N15"/>
  <c r="J15"/>
  <c r="I15"/>
  <c r="Q14"/>
  <c r="N14"/>
  <c r="J14"/>
  <c r="I14"/>
  <c r="Q13"/>
  <c r="N13"/>
  <c r="J13"/>
  <c r="I13"/>
  <c r="Q12"/>
  <c r="N12"/>
  <c r="K12"/>
  <c r="K13" s="1"/>
  <c r="K14" s="1"/>
  <c r="K15" s="1"/>
  <c r="K16" s="1"/>
  <c r="K17" s="1"/>
  <c r="K18" s="1"/>
  <c r="K19" s="1"/>
  <c r="K20" s="1"/>
  <c r="K21" s="1"/>
  <c r="K22" s="1"/>
  <c r="K23" s="1"/>
  <c r="K24" s="1"/>
  <c r="K25" s="1"/>
  <c r="K26" s="1"/>
  <c r="K27" s="1"/>
  <c r="K28" s="1"/>
  <c r="K29" s="1"/>
  <c r="J12"/>
  <c r="I12"/>
  <c r="B12"/>
  <c r="B13" s="1"/>
  <c r="B14" s="1"/>
  <c r="B15" s="1"/>
  <c r="B16" s="1"/>
  <c r="B17" s="1"/>
  <c r="B18" s="1"/>
  <c r="B19" s="1"/>
  <c r="B20" s="1"/>
  <c r="B21" s="1"/>
  <c r="B22" s="1"/>
  <c r="B23" s="1"/>
  <c r="B24" s="1"/>
  <c r="B25" s="1"/>
  <c r="B26" s="1"/>
  <c r="B27" s="1"/>
  <c r="B28" s="1"/>
  <c r="B29" s="1"/>
  <c r="B30" s="1"/>
  <c r="Q32" s="1"/>
  <c r="L32" s="1"/>
  <c r="Q11"/>
  <c r="N11"/>
  <c r="J11"/>
  <c r="I11"/>
  <c r="K7"/>
  <c r="L29" l="1"/>
  <c r="L28"/>
  <c r="L27"/>
  <c r="L26"/>
  <c r="L25"/>
  <c r="L24"/>
  <c r="L23"/>
  <c r="L22"/>
  <c r="L21"/>
  <c r="L20"/>
  <c r="L19"/>
  <c r="L18"/>
  <c r="L17"/>
  <c r="L16"/>
  <c r="L15"/>
  <c r="L14"/>
  <c r="L13"/>
  <c r="L12"/>
  <c r="L11"/>
  <c r="I27"/>
  <c r="I28"/>
  <c r="I29"/>
  <c r="R13" l="1"/>
  <c r="M13"/>
  <c r="O13" s="1"/>
  <c r="R17"/>
  <c r="M17"/>
  <c r="O17" s="1"/>
  <c r="R21"/>
  <c r="M21"/>
  <c r="R25"/>
  <c r="O25"/>
  <c r="M25"/>
  <c r="R29"/>
  <c r="M29"/>
  <c r="O29" s="1"/>
  <c r="R12"/>
  <c r="M12"/>
  <c r="O12" s="1"/>
  <c r="R16"/>
  <c r="M16"/>
  <c r="R20"/>
  <c r="O20"/>
  <c r="M20"/>
  <c r="R24"/>
  <c r="M24"/>
  <c r="O24" s="1"/>
  <c r="R28"/>
  <c r="M28"/>
  <c r="O28" s="1"/>
  <c r="R11"/>
  <c r="M11"/>
  <c r="R15"/>
  <c r="O15"/>
  <c r="M15"/>
  <c r="R19"/>
  <c r="O19"/>
  <c r="M19"/>
  <c r="R23"/>
  <c r="M23"/>
  <c r="O23" s="1"/>
  <c r="R27"/>
  <c r="M27"/>
  <c r="O27" s="1"/>
  <c r="R14"/>
  <c r="O14"/>
  <c r="M14"/>
  <c r="R18"/>
  <c r="O18"/>
  <c r="M18"/>
  <c r="R22"/>
  <c r="O22"/>
  <c r="M22"/>
  <c r="R26"/>
  <c r="M26"/>
  <c r="O26" s="1"/>
  <c r="P26" l="1"/>
  <c r="P12"/>
  <c r="P27"/>
  <c r="P28"/>
  <c r="P13"/>
  <c r="P29"/>
  <c r="P23"/>
  <c r="P11"/>
  <c r="P24"/>
  <c r="P17"/>
  <c r="S26"/>
  <c r="T26"/>
  <c r="V26" s="1"/>
  <c r="W26" s="1"/>
  <c r="H18"/>
  <c r="U18"/>
  <c r="P14"/>
  <c r="S23"/>
  <c r="T23"/>
  <c r="V23" s="1"/>
  <c r="W23" s="1"/>
  <c r="H15"/>
  <c r="U15"/>
  <c r="S24"/>
  <c r="T24"/>
  <c r="V24" s="1"/>
  <c r="W24" s="1"/>
  <c r="H16"/>
  <c r="S29"/>
  <c r="T29"/>
  <c r="V29" s="1"/>
  <c r="W29" s="1"/>
  <c r="H21"/>
  <c r="S13"/>
  <c r="T13"/>
  <c r="V13" s="1"/>
  <c r="W13" s="1"/>
  <c r="S22"/>
  <c r="T22"/>
  <c r="H14"/>
  <c r="U14"/>
  <c r="H27"/>
  <c r="U27"/>
  <c r="S19"/>
  <c r="T19"/>
  <c r="U11"/>
  <c r="H11"/>
  <c r="H28"/>
  <c r="U28"/>
  <c r="S20"/>
  <c r="T20"/>
  <c r="H12"/>
  <c r="U12"/>
  <c r="S25"/>
  <c r="T25"/>
  <c r="H17"/>
  <c r="U17"/>
  <c r="H26"/>
  <c r="U26"/>
  <c r="P22"/>
  <c r="V22"/>
  <c r="S18"/>
  <c r="T18"/>
  <c r="H23"/>
  <c r="U23"/>
  <c r="P19"/>
  <c r="V19"/>
  <c r="S15"/>
  <c r="T15"/>
  <c r="H24"/>
  <c r="U24"/>
  <c r="P20"/>
  <c r="V20"/>
  <c r="S16"/>
  <c r="T16"/>
  <c r="H29"/>
  <c r="U29"/>
  <c r="P25"/>
  <c r="V25"/>
  <c r="S21"/>
  <c r="T21"/>
  <c r="H13"/>
  <c r="U13"/>
  <c r="H22"/>
  <c r="U22"/>
  <c r="P18"/>
  <c r="V18"/>
  <c r="S14"/>
  <c r="T14"/>
  <c r="V14" s="1"/>
  <c r="W14" s="1"/>
  <c r="S27"/>
  <c r="T27"/>
  <c r="V27" s="1"/>
  <c r="W27" s="1"/>
  <c r="H19"/>
  <c r="U19"/>
  <c r="P15"/>
  <c r="V15"/>
  <c r="S11"/>
  <c r="T11"/>
  <c r="V11" s="1"/>
  <c r="W11" s="1"/>
  <c r="S28"/>
  <c r="T28"/>
  <c r="V28" s="1"/>
  <c r="W28" s="1"/>
  <c r="H20"/>
  <c r="U20"/>
  <c r="S12"/>
  <c r="T12"/>
  <c r="V12" s="1"/>
  <c r="W12" s="1"/>
  <c r="H25"/>
  <c r="U25"/>
  <c r="S17"/>
  <c r="T17"/>
  <c r="V17" s="1"/>
  <c r="W17" s="1"/>
  <c r="O16"/>
  <c r="U16" s="1"/>
  <c r="O21"/>
  <c r="U21" s="1"/>
  <c r="X17" l="1"/>
  <c r="Y17"/>
  <c r="X12"/>
  <c r="Y12"/>
  <c r="X28"/>
  <c r="Y28"/>
  <c r="X27"/>
  <c r="Y27"/>
  <c r="X24"/>
  <c r="Y24"/>
  <c r="X23"/>
  <c r="Y23"/>
  <c r="X11"/>
  <c r="Y11"/>
  <c r="X14"/>
  <c r="Y14"/>
  <c r="X13"/>
  <c r="Y13"/>
  <c r="X29"/>
  <c r="Y29"/>
  <c r="X26"/>
  <c r="Y26"/>
  <c r="W15"/>
  <c r="W18"/>
  <c r="W25"/>
  <c r="W19"/>
  <c r="P16"/>
  <c r="V16"/>
  <c r="P21"/>
  <c r="V21"/>
  <c r="W20"/>
  <c r="W22"/>
  <c r="X25" l="1"/>
  <c r="Y25"/>
  <c r="X19"/>
  <c r="Y19"/>
  <c r="W21"/>
  <c r="X15"/>
  <c r="Y15"/>
  <c r="X20"/>
  <c r="Y20"/>
  <c r="X22"/>
  <c r="Y22"/>
  <c r="X18"/>
  <c r="Y18"/>
  <c r="W16"/>
  <c r="X21" l="1"/>
  <c r="Y21"/>
  <c r="X16"/>
  <c r="Y16"/>
</calcChain>
</file>

<file path=xl/comments1.xml><?xml version="1.0" encoding="utf-8"?>
<comments xmlns="http://schemas.openxmlformats.org/spreadsheetml/2006/main">
  <authors>
    <author>BBros</author>
  </authors>
  <commentList>
    <comment ref="K5" authorId="0">
      <text>
        <r>
          <rPr>
            <sz val="9"/>
            <color indexed="81"/>
            <rFont val="Tahoma"/>
            <family val="2"/>
          </rPr>
          <t>Inserire il numero di errori con cui si vuole testare il sistema. Questo numero riguarda le partite inserite nel sistema, non la fissa. Quest'ultima è sempre considerata indovinata nei calcoli.</t>
        </r>
      </text>
    </comment>
    <comment ref="K6" authorId="0">
      <text>
        <r>
          <rPr>
            <sz val="9"/>
            <color indexed="81"/>
            <rFont val="Tahoma"/>
            <family val="2"/>
          </rPr>
          <t>Lasciare questa casella a 1, se si vuole investire il minimo di 0,25 come da legge italiana. Se si vuole investire di più per colonna, inserire un valore adeguato. Se il prezzo minimo del sistema (2 euro) non è raggiunto, il moltiplicatore viene automaticamente raddoppiato.</t>
        </r>
      </text>
    </comment>
    <comment ref="E10" authorId="0">
      <text>
        <r>
          <rPr>
            <sz val="9"/>
            <color indexed="81"/>
            <rFont val="Tahoma"/>
            <family val="2"/>
          </rPr>
          <t xml:space="preserve">Inserire la quota moltiplicata 100, per non scrivere le virgole.
Esempio:
Se è 1,24 =&gt; 124
Se è 14,00 =&gt; 1400
</t>
        </r>
      </text>
    </comment>
  </commentList>
</comments>
</file>

<file path=xl/sharedStrings.xml><?xml version="1.0" encoding="utf-8"?>
<sst xmlns="http://schemas.openxmlformats.org/spreadsheetml/2006/main" count="50" uniqueCount="49">
  <si>
    <t>REDDISIST - CALCOLO DELLA REDDITIVITA' DI UN SISTEMA A CORREZIONE DI ERRORI</t>
  </si>
  <si>
    <t>OPZIONI GENERALI DEL SISTEMA</t>
  </si>
  <si>
    <t>Prezzo minimo di una colonna: €</t>
  </si>
  <si>
    <t>N. partite errate (esclusa la fissa):</t>
  </si>
  <si>
    <t>Prezzo minimo di un sistema: €</t>
  </si>
  <si>
    <t>Moltiplicatore prezzo colonna:</t>
  </si>
  <si>
    <t>Prezzo massimo di un sistema: €</t>
  </si>
  <si>
    <t>Investimento per colonna:</t>
  </si>
  <si>
    <t>PARTITE DA INSERIRE NEL SISTEMA:</t>
  </si>
  <si>
    <t>#</t>
  </si>
  <si>
    <t>Partita</t>
  </si>
  <si>
    <t>Prono</t>
  </si>
  <si>
    <t>Quota senza virgole</t>
  </si>
  <si>
    <t>Usa come fissa</t>
  </si>
  <si>
    <t>Tipo sistema</t>
  </si>
  <si>
    <t>Quota media fisse</t>
  </si>
  <si>
    <t>Quota media part. Sist.</t>
  </si>
  <si>
    <t>N. partite per colonna</t>
  </si>
  <si>
    <t>N. partite totali</t>
  </si>
  <si>
    <t>N. comb.</t>
  </si>
  <si>
    <t>Molt. Prezzo colonna</t>
  </si>
  <si>
    <t>Prezzo di una colonna
€</t>
  </si>
  <si>
    <t>Prezzo totale sistema
€</t>
  </si>
  <si>
    <t>N. errori in patite del sistema</t>
  </si>
  <si>
    <t>N. Partite del sistema indovinate</t>
  </si>
  <si>
    <t>Precisione pronostici</t>
  </si>
  <si>
    <t>N. Comb. Vincenti</t>
  </si>
  <si>
    <t>Vincita massima
€</t>
  </si>
  <si>
    <t>Vincita effettiva
€</t>
  </si>
  <si>
    <t>Utile o
Perdita 
€</t>
  </si>
  <si>
    <t>Rendim.</t>
  </si>
  <si>
    <t>Esito sistema</t>
  </si>
  <si>
    <t>NOTE</t>
  </si>
  <si>
    <t>Milan - Roma</t>
  </si>
  <si>
    <t>1X</t>
  </si>
  <si>
    <t>Juventus - Inter</t>
  </si>
  <si>
    <t>x</t>
  </si>
  <si>
    <t>Napoli - Bologna</t>
  </si>
  <si>
    <t>Bayern Monaco - Duisburg</t>
  </si>
  <si>
    <t>Empoli - Fiorentina</t>
  </si>
  <si>
    <t>X2</t>
  </si>
  <si>
    <t>Lazio - Frosinone</t>
  </si>
  <si>
    <t>Over</t>
  </si>
  <si>
    <t>N. partite sistema:</t>
  </si>
  <si>
    <t>N. partite da usare come fisse:</t>
  </si>
  <si>
    <t>Quota media partite in elenco:</t>
  </si>
  <si>
    <t>Quota media partite fisse:</t>
  </si>
  <si>
    <t>Probabilità:</t>
  </si>
  <si>
    <t>COMPILARE SOLO LE CELLE ARANCIONI</t>
  </si>
</sst>
</file>

<file path=xl/styles.xml><?xml version="1.0" encoding="utf-8"?>
<styleSheet xmlns="http://schemas.openxmlformats.org/spreadsheetml/2006/main">
  <numFmts count="5">
    <numFmt numFmtId="44" formatCode="_-&quot;€&quot;\ * #,##0.00_-;\-&quot;€&quot;\ * #,##0.00_-;_-&quot;€&quot;\ * &quot;-&quot;??_-;_-@_-"/>
    <numFmt numFmtId="43" formatCode="_-* #,##0.00_-;\-* #,##0.00_-;_-* &quot;-&quot;??_-;_-@_-"/>
    <numFmt numFmtId="164" formatCode="0.000"/>
    <numFmt numFmtId="165" formatCode="0.0"/>
    <numFmt numFmtId="166" formatCode="0.0%"/>
  </numFmts>
  <fonts count="15">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b/>
      <sz val="14"/>
      <color theme="1"/>
      <name val="Calibri"/>
      <family val="2"/>
      <scheme val="minor"/>
    </font>
    <font>
      <b/>
      <i/>
      <sz val="11"/>
      <color theme="1"/>
      <name val="Calibri"/>
      <family val="2"/>
      <scheme val="minor"/>
    </font>
    <font>
      <sz val="10"/>
      <name val="Arial"/>
      <family val="2"/>
    </font>
    <font>
      <i/>
      <sz val="11"/>
      <color theme="1"/>
      <name val="Calibri"/>
      <family val="2"/>
      <scheme val="minor"/>
    </font>
    <font>
      <i/>
      <sz val="10"/>
      <name val="Arial"/>
      <family val="2"/>
    </font>
    <font>
      <sz val="9"/>
      <color theme="1"/>
      <name val="Calibri"/>
      <family val="2"/>
      <scheme val="minor"/>
    </font>
    <font>
      <i/>
      <sz val="10"/>
      <color theme="4" tint="0.39997558519241921"/>
      <name val="Arial"/>
      <family val="2"/>
    </font>
    <font>
      <sz val="9"/>
      <color indexed="81"/>
      <name val="Tahoma"/>
      <family val="2"/>
    </font>
    <font>
      <u/>
      <sz val="10"/>
      <color indexed="12"/>
      <name val="Arial"/>
      <family val="2"/>
    </font>
    <font>
      <u/>
      <sz val="11"/>
      <color theme="10"/>
      <name val="Calibri"/>
      <family val="2"/>
    </font>
    <font>
      <i/>
      <sz val="11"/>
      <name val="Calibri"/>
      <family val="2"/>
      <scheme val="minor"/>
    </font>
  </fonts>
  <fills count="5">
    <fill>
      <patternFill patternType="none"/>
    </fill>
    <fill>
      <patternFill patternType="gray125"/>
    </fill>
    <fill>
      <patternFill patternType="solid">
        <fgColor rgb="FFFFCC99"/>
      </patternFill>
    </fill>
    <fill>
      <patternFill patternType="solid">
        <fgColor theme="8" tint="0.79998168889431442"/>
        <bgColor indexed="64"/>
      </patternFill>
    </fill>
    <fill>
      <patternFill patternType="solid">
        <fgColor theme="2" tint="-9.9978637043366805E-2"/>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10">
    <xf numFmtId="0" fontId="0" fillId="0" borderId="0"/>
    <xf numFmtId="9" fontId="1" fillId="0" borderId="0" applyFont="0" applyFill="0" applyBorder="0" applyAlignment="0" applyProtection="0"/>
    <xf numFmtId="0" fontId="2" fillId="2" borderId="1" applyNumberFormat="0" applyAlignment="0" applyProtection="0"/>
    <xf numFmtId="9" fontId="6" fillId="0" borderId="0" applyFon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44" fontId="6" fillId="0" borderId="0" applyFont="0" applyFill="0" applyBorder="0" applyAlignment="0" applyProtection="0"/>
    <xf numFmtId="43" fontId="6" fillId="0" borderId="0" applyFont="0" applyFill="0" applyBorder="0" applyAlignment="0" applyProtection="0"/>
    <xf numFmtId="0" fontId="6" fillId="0" borderId="0"/>
    <xf numFmtId="0" fontId="1" fillId="0" borderId="0"/>
  </cellStyleXfs>
  <cellXfs count="34">
    <xf numFmtId="0" fontId="0" fillId="0" borderId="0" xfId="0"/>
    <xf numFmtId="0" fontId="4" fillId="0" borderId="0" xfId="0" applyFont="1"/>
    <xf numFmtId="0" fontId="3" fillId="0" borderId="0" xfId="0" applyFont="1"/>
    <xf numFmtId="0" fontId="0" fillId="0" borderId="0" xfId="0" applyAlignment="1">
      <alignment horizontal="right"/>
    </xf>
    <xf numFmtId="0" fontId="2" fillId="2" borderId="1" xfId="2" applyAlignment="1">
      <alignment horizontal="right"/>
    </xf>
    <xf numFmtId="0" fontId="2" fillId="2" borderId="1" xfId="2" applyAlignment="1">
      <alignment horizontal="center"/>
    </xf>
    <xf numFmtId="2" fontId="2" fillId="2" borderId="1" xfId="2" applyNumberFormat="1" applyAlignment="1">
      <alignment horizontal="right"/>
    </xf>
    <xf numFmtId="0" fontId="0" fillId="0" borderId="0" xfId="0" applyAlignment="1">
      <alignment horizontal="center"/>
    </xf>
    <xf numFmtId="0" fontId="3" fillId="0" borderId="0" xfId="0" applyFont="1" applyAlignment="1">
      <alignment horizontal="center"/>
    </xf>
    <xf numFmtId="0" fontId="3" fillId="0" borderId="0" xfId="0" applyFont="1" applyAlignment="1">
      <alignment horizontal="center" wrapText="1"/>
    </xf>
    <xf numFmtId="0" fontId="5" fillId="0" borderId="0" xfId="0" applyFont="1" applyAlignment="1">
      <alignment horizontal="center" wrapText="1"/>
    </xf>
    <xf numFmtId="0" fontId="3" fillId="3" borderId="0" xfId="0" applyFont="1" applyFill="1" applyAlignment="1">
      <alignment horizontal="center" wrapText="1"/>
    </xf>
    <xf numFmtId="0" fontId="5" fillId="3" borderId="0" xfId="0" applyFont="1" applyFill="1" applyAlignment="1">
      <alignment horizontal="center" wrapText="1"/>
    </xf>
    <xf numFmtId="0" fontId="5" fillId="0" borderId="0" xfId="0" applyFont="1" applyFill="1" applyAlignment="1">
      <alignment horizontal="center" wrapText="1"/>
    </xf>
    <xf numFmtId="0" fontId="3" fillId="4" borderId="0" xfId="0" applyFont="1" applyFill="1" applyAlignment="1">
      <alignment horizontal="center" wrapText="1"/>
    </xf>
    <xf numFmtId="0" fontId="2" fillId="2" borderId="1" xfId="2" applyAlignment="1">
      <alignment horizontal="right" indent="1"/>
    </xf>
    <xf numFmtId="2" fontId="0" fillId="0" borderId="0" xfId="0" applyNumberFormat="1" applyAlignment="1">
      <alignment horizontal="center"/>
    </xf>
    <xf numFmtId="2" fontId="0" fillId="0" borderId="0" xfId="0" applyNumberFormat="1" applyFont="1" applyAlignment="1">
      <alignment horizontal="center"/>
    </xf>
    <xf numFmtId="0" fontId="5" fillId="0" borderId="0" xfId="0" applyFont="1" applyAlignment="1">
      <alignment horizontal="center"/>
    </xf>
    <xf numFmtId="2" fontId="0" fillId="0" borderId="0" xfId="0" applyNumberFormat="1"/>
    <xf numFmtId="2" fontId="0" fillId="3" borderId="0" xfId="0" applyNumberFormat="1" applyFill="1"/>
    <xf numFmtId="9" fontId="0" fillId="0" borderId="0" xfId="3" applyFont="1" applyAlignment="1">
      <alignment horizontal="center"/>
    </xf>
    <xf numFmtId="2" fontId="7" fillId="3" borderId="0" xfId="0" applyNumberFormat="1" applyFont="1" applyFill="1"/>
    <xf numFmtId="9" fontId="8" fillId="0" borderId="0" xfId="1" applyFont="1"/>
    <xf numFmtId="0" fontId="0" fillId="4" borderId="0" xfId="0" applyFill="1" applyAlignment="1">
      <alignment horizontal="center"/>
    </xf>
    <xf numFmtId="0" fontId="9" fillId="0" borderId="0" xfId="0" applyFont="1" applyAlignment="1">
      <alignment horizontal="left" indent="1"/>
    </xf>
    <xf numFmtId="0" fontId="2" fillId="2" borderId="1" xfId="2"/>
    <xf numFmtId="164" fontId="0" fillId="0" borderId="0" xfId="0" applyNumberFormat="1" applyAlignment="1">
      <alignment horizontal="center"/>
    </xf>
    <xf numFmtId="0" fontId="0" fillId="0" borderId="0" xfId="0" applyFont="1" applyAlignment="1">
      <alignment horizontal="center"/>
    </xf>
    <xf numFmtId="2" fontId="7" fillId="0" borderId="0" xfId="0" applyNumberFormat="1" applyFont="1" applyFill="1"/>
    <xf numFmtId="9" fontId="10" fillId="0" borderId="0" xfId="1" applyFont="1"/>
    <xf numFmtId="165" fontId="0" fillId="0" borderId="0" xfId="0" applyNumberFormat="1" applyAlignment="1">
      <alignment horizontal="center"/>
    </xf>
    <xf numFmtId="166" fontId="0" fillId="0" borderId="0" xfId="1" applyNumberFormat="1" applyFont="1" applyAlignment="1">
      <alignment horizontal="center"/>
    </xf>
    <xf numFmtId="0" fontId="14" fillId="0" borderId="0" xfId="0" applyFont="1"/>
  </cellXfs>
  <cellStyles count="10">
    <cellStyle name="Collegamento ipertestuale 2" xfId="4"/>
    <cellStyle name="Collegamento ipertestuale 3" xfId="5"/>
    <cellStyle name="Euro" xfId="6"/>
    <cellStyle name="Input" xfId="2" builtinId="20"/>
    <cellStyle name="Migliaia 2" xfId="7"/>
    <cellStyle name="Normale" xfId="0" builtinId="0"/>
    <cellStyle name="Normale 2" xfId="8"/>
    <cellStyle name="Percentuale" xfId="1" builtinId="5"/>
    <cellStyle name="Percentuale 2" xfId="3"/>
    <cellStyle name="Standard 11" xfId="9"/>
  </cellStyles>
  <dxfs count="2">
    <dxf>
      <font>
        <color rgb="FFFF0000"/>
      </font>
    </dxf>
    <dxf>
      <font>
        <color theme="0" tint="-0.34998626667073579"/>
      </font>
      <fill>
        <patternFill>
          <bgColor theme="0" tint="-0.1499679555650502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nts\Desktop\Bettino%20Util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collamenti"/>
      <sheetName val="DAILYBETS"/>
      <sheetName val="Resa sistemi"/>
      <sheetName val="MEMENTO"/>
      <sheetName val="REVOLUTION OU"/>
      <sheetName val="SUPERFORMA (1)"/>
      <sheetName val="SUPERFORMA (2)"/>
      <sheetName val="POISSON"/>
      <sheetName val="POS"/>
      <sheetName val="ABC"/>
      <sheetName val="Foglio3"/>
    </sheetNames>
    <sheetDataSet>
      <sheetData sheetId="0"/>
      <sheetData sheetId="1"/>
      <sheetData sheetId="2"/>
      <sheetData sheetId="3"/>
      <sheetData sheetId="4"/>
      <sheetData sheetId="5"/>
      <sheetData sheetId="6">
        <row r="4">
          <cell r="K4" t="str">
            <v>V</v>
          </cell>
          <cell r="L4">
            <v>0.3</v>
          </cell>
        </row>
        <row r="5">
          <cell r="K5" t="str">
            <v>P</v>
          </cell>
          <cell r="L5">
            <v>0.1</v>
          </cell>
        </row>
        <row r="6">
          <cell r="L6">
            <v>-7.0000000000000007E-2</v>
          </cell>
        </row>
      </sheetData>
      <sheetData sheetId="7"/>
      <sheetData sheetId="8"/>
      <sheetData sheetId="9"/>
      <sheetData sheetId="10"/>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Z34"/>
  <sheetViews>
    <sheetView tabSelected="1" workbookViewId="0">
      <selection activeCell="U2" sqref="U2"/>
    </sheetView>
  </sheetViews>
  <sheetFormatPr defaultRowHeight="15"/>
  <cols>
    <col min="1" max="1" width="4.140625" customWidth="1"/>
    <col min="2" max="2" width="3" bestFit="1" customWidth="1"/>
    <col min="3" max="3" width="30.28515625" customWidth="1"/>
    <col min="4" max="4" width="7.7109375" customWidth="1"/>
    <col min="8" max="8" width="13.85546875" customWidth="1"/>
    <col min="10" max="10" width="10.140625" customWidth="1"/>
    <col min="13" max="14" width="8" customWidth="1"/>
    <col min="16" max="17" width="10.42578125" customWidth="1"/>
    <col min="18" max="18" width="11.5703125" customWidth="1"/>
    <col min="19" max="19" width="10.28515625" customWidth="1"/>
    <col min="25" max="25" width="10.42578125" customWidth="1"/>
    <col min="26" max="26" width="18.85546875" customWidth="1"/>
  </cols>
  <sheetData>
    <row r="1" spans="1:26" ht="18.75">
      <c r="A1" s="1" t="s">
        <v>0</v>
      </c>
    </row>
    <row r="3" spans="1:26">
      <c r="B3" s="2" t="s">
        <v>1</v>
      </c>
      <c r="C3" s="2"/>
      <c r="F3" s="33" t="s">
        <v>48</v>
      </c>
    </row>
    <row r="5" spans="1:26">
      <c r="C5" s="3" t="s">
        <v>2</v>
      </c>
      <c r="D5" s="4">
        <v>0.25</v>
      </c>
      <c r="J5" s="3" t="s">
        <v>3</v>
      </c>
      <c r="K5" s="5">
        <v>1</v>
      </c>
    </row>
    <row r="6" spans="1:26">
      <c r="C6" s="3" t="s">
        <v>4</v>
      </c>
      <c r="D6" s="6">
        <v>2</v>
      </c>
      <c r="J6" s="3" t="s">
        <v>5</v>
      </c>
      <c r="K6" s="5">
        <v>1</v>
      </c>
    </row>
    <row r="7" spans="1:26">
      <c r="C7" s="3" t="s">
        <v>6</v>
      </c>
      <c r="D7" s="6">
        <v>200</v>
      </c>
      <c r="J7" s="3" t="s">
        <v>7</v>
      </c>
      <c r="K7" s="7">
        <f>K6*D5</f>
        <v>0.25</v>
      </c>
    </row>
    <row r="9" spans="1:26">
      <c r="B9" s="2" t="s">
        <v>8</v>
      </c>
    </row>
    <row r="10" spans="1:26" ht="60">
      <c r="B10" s="8" t="s">
        <v>9</v>
      </c>
      <c r="C10" s="8" t="s">
        <v>10</v>
      </c>
      <c r="D10" s="9" t="s">
        <v>11</v>
      </c>
      <c r="E10" s="9" t="s">
        <v>12</v>
      </c>
      <c r="F10" s="9" t="s">
        <v>13</v>
      </c>
      <c r="H10" s="9" t="s">
        <v>14</v>
      </c>
      <c r="I10" s="9" t="s">
        <v>15</v>
      </c>
      <c r="J10" s="9" t="s">
        <v>16</v>
      </c>
      <c r="K10" s="10" t="s">
        <v>17</v>
      </c>
      <c r="L10" s="10" t="s">
        <v>18</v>
      </c>
      <c r="M10" s="9" t="s">
        <v>19</v>
      </c>
      <c r="N10" s="9" t="s">
        <v>20</v>
      </c>
      <c r="O10" s="9" t="s">
        <v>21</v>
      </c>
      <c r="P10" s="11" t="s">
        <v>22</v>
      </c>
      <c r="Q10" s="9" t="s">
        <v>23</v>
      </c>
      <c r="R10" s="9" t="s">
        <v>24</v>
      </c>
      <c r="S10" s="9" t="s">
        <v>25</v>
      </c>
      <c r="T10" s="9" t="s">
        <v>26</v>
      </c>
      <c r="U10" s="9" t="s">
        <v>27</v>
      </c>
      <c r="V10" s="9" t="s">
        <v>28</v>
      </c>
      <c r="W10" s="12" t="s">
        <v>29</v>
      </c>
      <c r="X10" s="13" t="s">
        <v>30</v>
      </c>
      <c r="Y10" s="14" t="s">
        <v>31</v>
      </c>
      <c r="Z10" s="9" t="s">
        <v>32</v>
      </c>
    </row>
    <row r="11" spans="1:26">
      <c r="B11" s="8">
        <v>1</v>
      </c>
      <c r="C11" s="15" t="s">
        <v>33</v>
      </c>
      <c r="D11" s="5" t="s">
        <v>34</v>
      </c>
      <c r="E11" s="5">
        <v>120</v>
      </c>
      <c r="F11" s="5"/>
      <c r="H11" s="7" t="str">
        <f>IF(M11=0,"",IF(M11=1,IF(Q$32&gt;0,"Multipla","Singola"),CONCATENATE(K11,"/",L11,IF(Q$32&gt;0,CONCATENATE(" * ",Q$32," fisse"),""))))</f>
        <v>2/5 * 1 fisse</v>
      </c>
      <c r="I11" s="16">
        <f>Q$33/100</f>
        <v>1.5740000000000001</v>
      </c>
      <c r="J11" s="17">
        <f>L$33/100</f>
        <v>1.5316666666666665</v>
      </c>
      <c r="K11" s="7">
        <v>2</v>
      </c>
      <c r="L11" s="18">
        <f>L$32</f>
        <v>5</v>
      </c>
      <c r="M11" s="7">
        <f>IFERROR(FACT(L11)/(FACT(K11)*FACT(L11-K11)),0)</f>
        <v>10</v>
      </c>
      <c r="N11" s="7">
        <f>K$6</f>
        <v>1</v>
      </c>
      <c r="O11" s="19">
        <f>IF(L11=K11,D$6,IF(D$5*M11&lt;D$6,D$5*N11*2,D$5*N11))</f>
        <v>0.25</v>
      </c>
      <c r="P11" s="20">
        <f>O11*M11</f>
        <v>2.5</v>
      </c>
      <c r="Q11" s="7">
        <f>K$5</f>
        <v>1</v>
      </c>
      <c r="R11" s="7">
        <f>L11-Q11</f>
        <v>4</v>
      </c>
      <c r="S11" s="21">
        <f>R11/L11</f>
        <v>0.8</v>
      </c>
      <c r="T11" s="7">
        <f>IF(R11=L11,M11,IFERROR(FACT(R11)/(FACT(K11)*FACT(R11-K11)),0))</f>
        <v>6</v>
      </c>
      <c r="U11" s="19">
        <f>(J11^K11)*(M11*O11)</f>
        <v>5.8650069444444428</v>
      </c>
      <c r="V11" s="19">
        <f>IF(I11=1,((J11^K11))*O11*T11,((J11^(K11-1))*I11)*O11*T11)</f>
        <v>3.6162649999999998</v>
      </c>
      <c r="W11" s="22">
        <f>V11-P11</f>
        <v>1.1162649999999998</v>
      </c>
      <c r="X11" s="23">
        <f>IFERROR(W11/P11,0)</f>
        <v>0.44650599999999996</v>
      </c>
      <c r="Y11" s="24" t="str">
        <f>IF(W11&gt;0,"VINTO",IF(W11=0,"VOID","perso"))</f>
        <v>VINTO</v>
      </c>
      <c r="Z11" s="25" t="str">
        <f>TRIM(CONCATENATE(IF(P11&lt;D$7,"","Sistema troppo costoso per l'Italia")," ",IF(M11=1,"Equivale a singola o multipla (se c'è la fissa)",""),IF(AND(M11&gt;0,D$5*M11&lt;D$6),"Prezzo colonna innalzato per superare il prezzo minimo del sistema","")))</f>
        <v/>
      </c>
    </row>
    <row r="12" spans="1:26">
      <c r="B12" s="8">
        <f>B11+1</f>
        <v>2</v>
      </c>
      <c r="C12" s="15" t="s">
        <v>35</v>
      </c>
      <c r="D12" s="5">
        <v>1</v>
      </c>
      <c r="E12" s="5">
        <v>132</v>
      </c>
      <c r="F12" s="5" t="s">
        <v>36</v>
      </c>
      <c r="H12" s="7" t="str">
        <f>IF(M12=0,"",IF(M12=1,IF(Q$32&gt;0,"Multipla","Singola"),CONCATENATE(K12,"/",L12,IF(Q$32&gt;0,CONCATENATE(" * ",Q$32," fisse"),""))))</f>
        <v>3/5 * 1 fisse</v>
      </c>
      <c r="I12" s="16">
        <f>Q$33/100</f>
        <v>1.5740000000000001</v>
      </c>
      <c r="J12" s="17">
        <f>L$33/100</f>
        <v>1.5316666666666665</v>
      </c>
      <c r="K12" s="7">
        <f>K11+1</f>
        <v>3</v>
      </c>
      <c r="L12" s="18">
        <f>L$32</f>
        <v>5</v>
      </c>
      <c r="M12" s="7">
        <f>IFERROR(FACT(L12)/(FACT(K12)*FACT(L12-K12)),0)</f>
        <v>10</v>
      </c>
      <c r="N12" s="7">
        <f>K$6</f>
        <v>1</v>
      </c>
      <c r="O12" s="19">
        <f>IF(L12=K12,D$6,IF(D$5*M12&lt;D$6,D$5*N12*2,D$5*N12))</f>
        <v>0.25</v>
      </c>
      <c r="P12" s="20">
        <f t="shared" ref="P12:P29" si="0">O12*M12</f>
        <v>2.5</v>
      </c>
      <c r="Q12" s="7">
        <f>K$5</f>
        <v>1</v>
      </c>
      <c r="R12" s="7">
        <f>L12-Q12</f>
        <v>4</v>
      </c>
      <c r="S12" s="21">
        <f>R12/L12</f>
        <v>0.8</v>
      </c>
      <c r="T12" s="7">
        <f>IF(R12=L12,M12,IFERROR(FACT(R12)/(FACT(K12)*FACT(R12-K12)),0))</f>
        <v>4</v>
      </c>
      <c r="U12" s="19">
        <f>(J12^K12)*(M12*O12)</f>
        <v>8.9832356365740704</v>
      </c>
      <c r="V12" s="19">
        <f>IF(I12=1,((J12^K12))*O12*T12,((J12^(K12-1))*I12)*O12*T12)</f>
        <v>3.6926083722222214</v>
      </c>
      <c r="W12" s="22">
        <f>V12-P12</f>
        <v>1.1926083722222214</v>
      </c>
      <c r="X12" s="23">
        <f>IFERROR(W12/P12,0)</f>
        <v>0.47704334888888855</v>
      </c>
      <c r="Y12" s="24" t="str">
        <f t="shared" ref="Y12:Y29" si="1">IF(W12&gt;0,"VINTO",IF(W12=0,"VOID","perso"))</f>
        <v>VINTO</v>
      </c>
      <c r="Z12" s="25" t="str">
        <f t="shared" ref="Z12:Z29" si="2">TRIM(CONCATENATE(IF(P12&lt;D$7,"","Sistema troppo costoso per l'Italia")," ",IF(M12=1,"Equivale a singola o multipla (se c'è la fissa)",""),IF(AND(M12&gt;0,D$5*M12&lt;D$6),"Prezzo colonna innalzato per superare il prezzo minimo del sistema","")))</f>
        <v/>
      </c>
    </row>
    <row r="13" spans="1:26">
      <c r="B13" s="8">
        <f t="shared" ref="B13:B30" si="3">B12+1</f>
        <v>3</v>
      </c>
      <c r="C13" s="15" t="s">
        <v>37</v>
      </c>
      <c r="D13" s="5">
        <v>2</v>
      </c>
      <c r="E13" s="5">
        <v>220</v>
      </c>
      <c r="F13" s="5"/>
      <c r="H13" s="7" t="str">
        <f>IF(M13=0,"",IF(M13=1,IF(Q$32&gt;0,"Multipla","Singola"),CONCATENATE(K13,"/",L13,IF(Q$32&gt;0,CONCATENATE(" * ",Q$32," fisse"),""))))</f>
        <v>4/5 * 1 fisse</v>
      </c>
      <c r="I13" s="16">
        <f>Q$33/100</f>
        <v>1.5740000000000001</v>
      </c>
      <c r="J13" s="17">
        <f>L$33/100</f>
        <v>1.5316666666666665</v>
      </c>
      <c r="K13" s="7">
        <f t="shared" ref="K13:K29" si="4">K12+1</f>
        <v>4</v>
      </c>
      <c r="L13" s="18">
        <f>L$32</f>
        <v>5</v>
      </c>
      <c r="M13" s="7">
        <f>IFERROR(FACT(L13)/(FACT(K13)*FACT(L13-K13)),0)</f>
        <v>5</v>
      </c>
      <c r="N13" s="7">
        <f>K$6</f>
        <v>1</v>
      </c>
      <c r="O13" s="19">
        <f>IF(L13=K13,D$6,IF(D$5*M13&lt;D$6,D$5*N13*2,D$5*N13))</f>
        <v>0.5</v>
      </c>
      <c r="P13" s="20">
        <f t="shared" si="0"/>
        <v>2.5</v>
      </c>
      <c r="Q13" s="7">
        <f>K$5</f>
        <v>1</v>
      </c>
      <c r="R13" s="7">
        <f>L13-Q13</f>
        <v>4</v>
      </c>
      <c r="S13" s="21">
        <f>R13/L13</f>
        <v>0.8</v>
      </c>
      <c r="T13" s="7">
        <f>IF(R13=L13,M13,IFERROR(FACT(R13)/(FACT(K13)*FACT(R13-K13)),0))</f>
        <v>1</v>
      </c>
      <c r="U13" s="19">
        <f>(J13^K13)*(M13*O13)</f>
        <v>13.759322583352617</v>
      </c>
      <c r="V13" s="19">
        <f>IF(I13=1,((J13^K13))*O13*T13,((J13^(K13-1))*I13)*O13*T13)</f>
        <v>2.8279225783935176</v>
      </c>
      <c r="W13" s="22">
        <f>V13-P13</f>
        <v>0.32792257839351757</v>
      </c>
      <c r="X13" s="23">
        <f>IFERROR(W13/P13,0)</f>
        <v>0.13116903135740704</v>
      </c>
      <c r="Y13" s="24" t="str">
        <f t="shared" si="1"/>
        <v>VINTO</v>
      </c>
      <c r="Z13" s="25" t="str">
        <f t="shared" si="2"/>
        <v>Prezzo colonna innalzato per superare il prezzo minimo del sistema</v>
      </c>
    </row>
    <row r="14" spans="1:26">
      <c r="B14" s="8">
        <f t="shared" si="3"/>
        <v>4</v>
      </c>
      <c r="C14" s="15" t="s">
        <v>38</v>
      </c>
      <c r="D14" s="5">
        <v>1</v>
      </c>
      <c r="E14" s="5">
        <v>146</v>
      </c>
      <c r="F14" s="5"/>
      <c r="H14" s="7" t="str">
        <f>IF(M14=0,"",IF(M14=1,IF(Q$32&gt;0,"Multipla","Singola"),CONCATENATE(K14,"/",L14,IF(Q$32&gt;0,CONCATENATE(" * ",Q$32," fisse"),""))))</f>
        <v>Multipla</v>
      </c>
      <c r="I14" s="16">
        <f>Q$33/100</f>
        <v>1.5740000000000001</v>
      </c>
      <c r="J14" s="17">
        <f>L$33/100</f>
        <v>1.5316666666666665</v>
      </c>
      <c r="K14" s="7">
        <f t="shared" si="4"/>
        <v>5</v>
      </c>
      <c r="L14" s="18">
        <f>L$32</f>
        <v>5</v>
      </c>
      <c r="M14" s="7">
        <f>IFERROR(FACT(L14)/(FACT(K14)*FACT(L14-K14)),0)</f>
        <v>1</v>
      </c>
      <c r="N14" s="7">
        <f>K$6</f>
        <v>1</v>
      </c>
      <c r="O14" s="19">
        <f>IF(L14=K14,D$6,IF(D$5*M14&lt;D$6,D$5*N14*2,D$5*N14))</f>
        <v>2</v>
      </c>
      <c r="P14" s="20">
        <f t="shared" si="0"/>
        <v>2</v>
      </c>
      <c r="Q14" s="7">
        <f>K$5</f>
        <v>1</v>
      </c>
      <c r="R14" s="7">
        <f>L14-Q14</f>
        <v>4</v>
      </c>
      <c r="S14" s="21">
        <f>R14/L14</f>
        <v>0.8</v>
      </c>
      <c r="T14" s="7">
        <f>IF(R14=L14,M14,IFERROR(FACT(R14)/(FACT(K14)*FACT(R14-K14)),0))</f>
        <v>0</v>
      </c>
      <c r="U14" s="19">
        <f>(J14^K14)*(M14*O14)</f>
        <v>16.859756605468071</v>
      </c>
      <c r="V14" s="19">
        <f>IF(I14=1,((J14^K14))*O14*T14,((J14^(K14-1))*I14)*O14*T14)</f>
        <v>0</v>
      </c>
      <c r="W14" s="22">
        <f>V14-P14</f>
        <v>-2</v>
      </c>
      <c r="X14" s="23">
        <f>IFERROR(W14/P14,0)</f>
        <v>-1</v>
      </c>
      <c r="Y14" s="24" t="str">
        <f t="shared" si="1"/>
        <v>perso</v>
      </c>
      <c r="Z14" s="25" t="str">
        <f t="shared" si="2"/>
        <v>Equivale a singola o multipla (se c'è la fissa)Prezzo colonna innalzato per superare il prezzo minimo del sistema</v>
      </c>
    </row>
    <row r="15" spans="1:26">
      <c r="B15" s="8">
        <f t="shared" si="3"/>
        <v>5</v>
      </c>
      <c r="C15" s="15" t="s">
        <v>39</v>
      </c>
      <c r="D15" s="5" t="s">
        <v>40</v>
      </c>
      <c r="E15" s="5">
        <v>123</v>
      </c>
      <c r="F15" s="26"/>
      <c r="H15" s="7" t="str">
        <f>IF(M15=0,"",IF(M15=1,IF(Q$32&gt;0,"Multipla","Singola"),CONCATENATE(K15,"/",L15,IF(Q$32&gt;0,CONCATENATE(" * ",Q$32," fisse"),""))))</f>
        <v/>
      </c>
      <c r="I15" s="16">
        <f>Q$33/100</f>
        <v>1.5740000000000001</v>
      </c>
      <c r="J15" s="17">
        <f>L$33/100</f>
        <v>1.5316666666666665</v>
      </c>
      <c r="K15" s="7">
        <f t="shared" si="4"/>
        <v>6</v>
      </c>
      <c r="L15" s="18">
        <f>L$32</f>
        <v>5</v>
      </c>
      <c r="M15" s="7">
        <f>IFERROR(FACT(L15)/(FACT(K15)*FACT(L15-K15)),0)</f>
        <v>0</v>
      </c>
      <c r="N15" s="7">
        <f>K$6</f>
        <v>1</v>
      </c>
      <c r="O15" s="19">
        <f>IF(L15=K15,D$6,IF(D$5*M15&lt;D$6,D$5*N15*2,D$5*N15))</f>
        <v>0.5</v>
      </c>
      <c r="P15" s="20">
        <f t="shared" si="0"/>
        <v>0</v>
      </c>
      <c r="Q15" s="7">
        <f>K$5</f>
        <v>1</v>
      </c>
      <c r="R15" s="7">
        <f>L15-Q15</f>
        <v>4</v>
      </c>
      <c r="S15" s="21">
        <f>R15/L15</f>
        <v>0.8</v>
      </c>
      <c r="T15" s="7">
        <f>IF(R15=L15,M15,IFERROR(FACT(R15)/(FACT(K15)*FACT(R15-K15)),0))</f>
        <v>0</v>
      </c>
      <c r="U15" s="19">
        <f>(J15^K15)*(M15*O15)</f>
        <v>0</v>
      </c>
      <c r="V15" s="19">
        <f>IF(I15=1,((J15^K15))*O15*T15,((J15^(K15-1))*I15)*O15*T15)</f>
        <v>0</v>
      </c>
      <c r="W15" s="22">
        <f>V15-P15</f>
        <v>0</v>
      </c>
      <c r="X15" s="23">
        <f>IFERROR(W15/P15,0)</f>
        <v>0</v>
      </c>
      <c r="Y15" s="24" t="str">
        <f t="shared" si="1"/>
        <v>VOID</v>
      </c>
      <c r="Z15" s="25" t="str">
        <f t="shared" si="2"/>
        <v/>
      </c>
    </row>
    <row r="16" spans="1:26">
      <c r="B16" s="8">
        <f t="shared" si="3"/>
        <v>6</v>
      </c>
      <c r="C16" s="15" t="s">
        <v>41</v>
      </c>
      <c r="D16" s="5" t="s">
        <v>42</v>
      </c>
      <c r="E16" s="5">
        <v>178</v>
      </c>
      <c r="F16" s="26"/>
      <c r="H16" s="7" t="str">
        <f>IF(M16=0,"",IF(M16=1,IF(Q$32&gt;0,"Multipla","Singola"),CONCATENATE(K16,"/",L16,IF(Q$32&gt;0,CONCATENATE(" * ",Q$32," fisse"),""))))</f>
        <v/>
      </c>
      <c r="I16" s="16">
        <f>Q$33/100</f>
        <v>1.5740000000000001</v>
      </c>
      <c r="J16" s="17">
        <f>L$33/100</f>
        <v>1.5316666666666665</v>
      </c>
      <c r="K16" s="7">
        <f t="shared" si="4"/>
        <v>7</v>
      </c>
      <c r="L16" s="18">
        <f>L$32</f>
        <v>5</v>
      </c>
      <c r="M16" s="7">
        <f>IFERROR(FACT(L16)/(FACT(K16)*FACT(L16-K16)),0)</f>
        <v>0</v>
      </c>
      <c r="N16" s="7">
        <f>K$6</f>
        <v>1</v>
      </c>
      <c r="O16" s="19">
        <f>IF(L16=K16,D$6,IF(D$5*M16&lt;D$6,D$5*N16*2,D$5*N16))</f>
        <v>0.5</v>
      </c>
      <c r="P16" s="20">
        <f t="shared" si="0"/>
        <v>0</v>
      </c>
      <c r="Q16" s="7">
        <f>K$5</f>
        <v>1</v>
      </c>
      <c r="R16" s="7">
        <f>L16-Q16</f>
        <v>4</v>
      </c>
      <c r="S16" s="21">
        <f>R16/L16</f>
        <v>0.8</v>
      </c>
      <c r="T16" s="7">
        <f>IF(R16=L16,M16,IFERROR(FACT(R16)/(FACT(K16)*FACT(R16-K16)),0))</f>
        <v>0</v>
      </c>
      <c r="U16" s="19">
        <f>(J16^K16)*(M16*O16)</f>
        <v>0</v>
      </c>
      <c r="V16" s="19">
        <f>IF(I16=1,((J16^K16))*O16*T16,((J16^(K16-1))*I16)*O16*T16)</f>
        <v>0</v>
      </c>
      <c r="W16" s="22">
        <f>V16-P16</f>
        <v>0</v>
      </c>
      <c r="X16" s="23">
        <f>IFERROR(W16/P16,0)</f>
        <v>0</v>
      </c>
      <c r="Y16" s="24" t="str">
        <f t="shared" si="1"/>
        <v>VOID</v>
      </c>
      <c r="Z16" s="25" t="str">
        <f t="shared" si="2"/>
        <v/>
      </c>
    </row>
    <row r="17" spans="2:26">
      <c r="B17" s="8">
        <f t="shared" si="3"/>
        <v>7</v>
      </c>
      <c r="C17" s="15"/>
      <c r="D17" s="5"/>
      <c r="E17" s="5"/>
      <c r="F17" s="26"/>
      <c r="H17" s="7" t="str">
        <f>IF(M17=0,"",IF(M17=1,IF(Q$32&gt;0,"Multipla","Singola"),CONCATENATE(K17,"/",L17,IF(Q$32&gt;0,CONCATENATE(" * ",Q$32," fisse"),""))))</f>
        <v/>
      </c>
      <c r="I17" s="16">
        <f>Q$33/100</f>
        <v>1.5740000000000001</v>
      </c>
      <c r="J17" s="17">
        <f>L$33/100</f>
        <v>1.5316666666666665</v>
      </c>
      <c r="K17" s="7">
        <f t="shared" si="4"/>
        <v>8</v>
      </c>
      <c r="L17" s="18">
        <f>L$32</f>
        <v>5</v>
      </c>
      <c r="M17" s="7">
        <f>IFERROR(FACT(L17)/(FACT(K17)*FACT(L17-K17)),0)</f>
        <v>0</v>
      </c>
      <c r="N17" s="7">
        <f>K$6</f>
        <v>1</v>
      </c>
      <c r="O17" s="19">
        <f>IF(L17=K17,D$6,IF(D$5*M17&lt;D$6,D$5*N17*2,D$5*N17))</f>
        <v>0.5</v>
      </c>
      <c r="P17" s="20">
        <f t="shared" si="0"/>
        <v>0</v>
      </c>
      <c r="Q17" s="7">
        <f>K$5</f>
        <v>1</v>
      </c>
      <c r="R17" s="7">
        <f>L17-Q17</f>
        <v>4</v>
      </c>
      <c r="S17" s="21">
        <f>R17/L17</f>
        <v>0.8</v>
      </c>
      <c r="T17" s="7">
        <f>IF(R17=L17,M17,IFERROR(FACT(R17)/(FACT(K17)*FACT(R17-K17)),0))</f>
        <v>0</v>
      </c>
      <c r="U17" s="19">
        <f>(J17^K17)*(M17*O17)</f>
        <v>0</v>
      </c>
      <c r="V17" s="19">
        <f>IF(I17=1,((J17^K17))*O17*T17,((J17^(K17-1))*I17)*O17*T17)</f>
        <v>0</v>
      </c>
      <c r="W17" s="22">
        <f>V17-P17</f>
        <v>0</v>
      </c>
      <c r="X17" s="23">
        <f>IFERROR(W17/P17,0)</f>
        <v>0</v>
      </c>
      <c r="Y17" s="24" t="str">
        <f t="shared" si="1"/>
        <v>VOID</v>
      </c>
      <c r="Z17" s="25" t="str">
        <f t="shared" si="2"/>
        <v/>
      </c>
    </row>
    <row r="18" spans="2:26">
      <c r="B18" s="8">
        <f t="shared" si="3"/>
        <v>8</v>
      </c>
      <c r="C18" s="15"/>
      <c r="D18" s="5"/>
      <c r="E18" s="5"/>
      <c r="F18" s="26"/>
      <c r="H18" s="7" t="str">
        <f>IF(M18=0,"",IF(M18=1,IF(Q$32&gt;0,"Multipla","Singola"),CONCATENATE(K18,"/",L18,IF(Q$32&gt;0,CONCATENATE(" * ",Q$32," fisse"),""))))</f>
        <v/>
      </c>
      <c r="I18" s="16">
        <f>Q$33/100</f>
        <v>1.5740000000000001</v>
      </c>
      <c r="J18" s="17">
        <f>L$33/100</f>
        <v>1.5316666666666665</v>
      </c>
      <c r="K18" s="7">
        <f t="shared" si="4"/>
        <v>9</v>
      </c>
      <c r="L18" s="18">
        <f>L$32</f>
        <v>5</v>
      </c>
      <c r="M18" s="7">
        <f>IFERROR(FACT(L18)/(FACT(K18)*FACT(L18-K18)),0)</f>
        <v>0</v>
      </c>
      <c r="N18" s="7">
        <f>K$6</f>
        <v>1</v>
      </c>
      <c r="O18" s="19">
        <f>IF(L18=K18,D$6,IF(D$5*M18&lt;D$6,D$5*N18*2,D$5*N18))</f>
        <v>0.5</v>
      </c>
      <c r="P18" s="20">
        <f t="shared" si="0"/>
        <v>0</v>
      </c>
      <c r="Q18" s="7">
        <f>K$5</f>
        <v>1</v>
      </c>
      <c r="R18" s="7">
        <f>L18-Q18</f>
        <v>4</v>
      </c>
      <c r="S18" s="21">
        <f>R18/L18</f>
        <v>0.8</v>
      </c>
      <c r="T18" s="7">
        <f>IF(R18=L18,M18,IFERROR(FACT(R18)/(FACT(K18)*FACT(R18-K18)),0))</f>
        <v>0</v>
      </c>
      <c r="U18" s="19">
        <f>(J18^K18)*(M18*O18)</f>
        <v>0</v>
      </c>
      <c r="V18" s="19">
        <f>IF(I18=1,((J18^K18))*O18*T18,((J18^(K18-1))*I18)*O18*T18)</f>
        <v>0</v>
      </c>
      <c r="W18" s="22">
        <f>V18-P18</f>
        <v>0</v>
      </c>
      <c r="X18" s="23">
        <f>IFERROR(W18/P18,0)</f>
        <v>0</v>
      </c>
      <c r="Y18" s="24" t="str">
        <f t="shared" si="1"/>
        <v>VOID</v>
      </c>
      <c r="Z18" s="25" t="str">
        <f t="shared" si="2"/>
        <v/>
      </c>
    </row>
    <row r="19" spans="2:26">
      <c r="B19" s="8">
        <f t="shared" si="3"/>
        <v>9</v>
      </c>
      <c r="C19" s="15"/>
      <c r="D19" s="5"/>
      <c r="E19" s="5"/>
      <c r="F19" s="26"/>
      <c r="H19" s="7" t="str">
        <f>IF(M19=0,"",IF(M19=1,IF(Q$32&gt;0,"Multipla","Singola"),CONCATENATE(K19,"/",L19,IF(Q$32&gt;0,CONCATENATE(" * ",Q$32," fisse"),""))))</f>
        <v/>
      </c>
      <c r="I19" s="16">
        <f>Q$33/100</f>
        <v>1.5740000000000001</v>
      </c>
      <c r="J19" s="17">
        <f>L$33/100</f>
        <v>1.5316666666666665</v>
      </c>
      <c r="K19" s="7">
        <f t="shared" si="4"/>
        <v>10</v>
      </c>
      <c r="L19" s="18">
        <f>L$32</f>
        <v>5</v>
      </c>
      <c r="M19" s="7">
        <f>IFERROR(FACT(L19)/(FACT(K19)*FACT(L19-K19)),0)</f>
        <v>0</v>
      </c>
      <c r="N19" s="7">
        <f>K$6</f>
        <v>1</v>
      </c>
      <c r="O19" s="19">
        <f>IF(L19=K19,D$6,IF(D$5*M19&lt;D$6,D$5*N19*2,D$5*N19))</f>
        <v>0.5</v>
      </c>
      <c r="P19" s="20">
        <f t="shared" si="0"/>
        <v>0</v>
      </c>
      <c r="Q19" s="7">
        <f>K$5</f>
        <v>1</v>
      </c>
      <c r="R19" s="7">
        <f>L19-Q19</f>
        <v>4</v>
      </c>
      <c r="S19" s="21">
        <f>R19/L19</f>
        <v>0.8</v>
      </c>
      <c r="T19" s="7">
        <f>IF(R19=L19,M19,IFERROR(FACT(R19)/(FACT(K19)*FACT(R19-K19)),0))</f>
        <v>0</v>
      </c>
      <c r="U19" s="19">
        <f>(J19^K19)*(M19*O19)</f>
        <v>0</v>
      </c>
      <c r="V19" s="19">
        <f>IF(I19=1,((J19^K19))*O19*T19,((J19^(K19-1))*I19)*O19*T19)</f>
        <v>0</v>
      </c>
      <c r="W19" s="22">
        <f>V19-P19</f>
        <v>0</v>
      </c>
      <c r="X19" s="23">
        <f>IFERROR(W19/P19,0)</f>
        <v>0</v>
      </c>
      <c r="Y19" s="24" t="str">
        <f t="shared" si="1"/>
        <v>VOID</v>
      </c>
      <c r="Z19" s="25" t="str">
        <f t="shared" si="2"/>
        <v/>
      </c>
    </row>
    <row r="20" spans="2:26">
      <c r="B20" s="8">
        <f t="shared" si="3"/>
        <v>10</v>
      </c>
      <c r="C20" s="15"/>
      <c r="D20" s="5"/>
      <c r="E20" s="5"/>
      <c r="F20" s="26"/>
      <c r="H20" s="7" t="str">
        <f>IF(M20=0,"",IF(M20=1,IF(Q$32&gt;0,"Multipla","Singola"),CONCATENATE(K20,"/",L20,IF(Q$32&gt;0,CONCATENATE(" * ",Q$32," fisse"),""))))</f>
        <v/>
      </c>
      <c r="I20" s="16">
        <f>Q$33/100</f>
        <v>1.5740000000000001</v>
      </c>
      <c r="J20" s="17">
        <f>L$33/100</f>
        <v>1.5316666666666665</v>
      </c>
      <c r="K20" s="7">
        <f t="shared" si="4"/>
        <v>11</v>
      </c>
      <c r="L20" s="18">
        <f>L$32</f>
        <v>5</v>
      </c>
      <c r="M20" s="7">
        <f>IFERROR(FACT(L20)/(FACT(K20)*FACT(L20-K20)),0)</f>
        <v>0</v>
      </c>
      <c r="N20" s="7">
        <f>K$6</f>
        <v>1</v>
      </c>
      <c r="O20" s="19">
        <f>IF(L20=K20,D$6,IF(D$5*M20&lt;D$6,D$5*N20*2,D$5*N20))</f>
        <v>0.5</v>
      </c>
      <c r="P20" s="20">
        <f t="shared" si="0"/>
        <v>0</v>
      </c>
      <c r="Q20" s="7">
        <f>K$5</f>
        <v>1</v>
      </c>
      <c r="R20" s="7">
        <f>L20-Q20</f>
        <v>4</v>
      </c>
      <c r="S20" s="21">
        <f>R20/L20</f>
        <v>0.8</v>
      </c>
      <c r="T20" s="7">
        <f>IF(R20=L20,M20,IFERROR(FACT(R20)/(FACT(K20)*FACT(R20-K20)),0))</f>
        <v>0</v>
      </c>
      <c r="U20" s="19">
        <f>(J20^K20)*(M20*O20)</f>
        <v>0</v>
      </c>
      <c r="V20" s="19">
        <f>IF(I20=1,((J20^K20))*O20*T20,((J20^(K20-1))*I20)*O20*T20)</f>
        <v>0</v>
      </c>
      <c r="W20" s="22">
        <f>V20-P20</f>
        <v>0</v>
      </c>
      <c r="X20" s="23">
        <f>IFERROR(W20/P20,0)</f>
        <v>0</v>
      </c>
      <c r="Y20" s="24" t="str">
        <f t="shared" si="1"/>
        <v>VOID</v>
      </c>
      <c r="Z20" s="25" t="str">
        <f t="shared" si="2"/>
        <v/>
      </c>
    </row>
    <row r="21" spans="2:26">
      <c r="B21" s="8">
        <f t="shared" si="3"/>
        <v>11</v>
      </c>
      <c r="C21" s="15"/>
      <c r="D21" s="5"/>
      <c r="E21" s="5"/>
      <c r="F21" s="26"/>
      <c r="H21" s="7" t="str">
        <f>IF(M21=0,"",IF(M21=1,IF(Q$32&gt;0,"Multipla","Singola"),CONCATENATE(K21,"/",L21,IF(Q$32&gt;0,CONCATENATE(" * ",Q$32," fisse"),""))))</f>
        <v/>
      </c>
      <c r="I21" s="16">
        <f>Q$33/100</f>
        <v>1.5740000000000001</v>
      </c>
      <c r="J21" s="17">
        <f>L$33/100</f>
        <v>1.5316666666666665</v>
      </c>
      <c r="K21" s="7">
        <f t="shared" si="4"/>
        <v>12</v>
      </c>
      <c r="L21" s="18">
        <f>L$32</f>
        <v>5</v>
      </c>
      <c r="M21" s="7">
        <f>IFERROR(FACT(L21)/(FACT(K21)*FACT(L21-K21)),0)</f>
        <v>0</v>
      </c>
      <c r="N21" s="7">
        <f>K$6</f>
        <v>1</v>
      </c>
      <c r="O21" s="19">
        <f>IF(L21=K21,D$6,IF(D$5*M21&lt;D$6,D$5*N21*2,D$5*N21))</f>
        <v>0.5</v>
      </c>
      <c r="P21" s="20">
        <f t="shared" si="0"/>
        <v>0</v>
      </c>
      <c r="Q21" s="7">
        <f>K$5</f>
        <v>1</v>
      </c>
      <c r="R21" s="7">
        <f>L21-Q21</f>
        <v>4</v>
      </c>
      <c r="S21" s="21">
        <f>R21/L21</f>
        <v>0.8</v>
      </c>
      <c r="T21" s="7">
        <f>IF(R21=L21,M21,IFERROR(FACT(R21)/(FACT(K21)*FACT(R21-K21)),0))</f>
        <v>0</v>
      </c>
      <c r="U21" s="19">
        <f>(J21^K21)*(M21*O21)</f>
        <v>0</v>
      </c>
      <c r="V21" s="19">
        <f>IF(I21=1,((J21^K21))*O21*T21,((J21^(K21-1))*I21)*O21*T21)</f>
        <v>0</v>
      </c>
      <c r="W21" s="22">
        <f>V21-P21</f>
        <v>0</v>
      </c>
      <c r="X21" s="23">
        <f>IFERROR(W21/P21,0)</f>
        <v>0</v>
      </c>
      <c r="Y21" s="24" t="str">
        <f t="shared" si="1"/>
        <v>VOID</v>
      </c>
      <c r="Z21" s="25" t="str">
        <f t="shared" si="2"/>
        <v/>
      </c>
    </row>
    <row r="22" spans="2:26">
      <c r="B22" s="8">
        <f t="shared" si="3"/>
        <v>12</v>
      </c>
      <c r="C22" s="15"/>
      <c r="D22" s="5"/>
      <c r="E22" s="5"/>
      <c r="F22" s="26"/>
      <c r="H22" s="7" t="str">
        <f>IF(M22=0,"",IF(M22=1,IF(Q$32&gt;0,"Multipla","Singola"),CONCATENATE(K22,"/",L22,IF(Q$32&gt;0,CONCATENATE(" * ",Q$32," fisse"),""))))</f>
        <v/>
      </c>
      <c r="I22" s="16">
        <f>Q$33/100</f>
        <v>1.5740000000000001</v>
      </c>
      <c r="J22" s="17">
        <f>L$33/100</f>
        <v>1.5316666666666665</v>
      </c>
      <c r="K22" s="7">
        <f t="shared" si="4"/>
        <v>13</v>
      </c>
      <c r="L22" s="18">
        <f>L$32</f>
        <v>5</v>
      </c>
      <c r="M22" s="7">
        <f>IFERROR(FACT(L22)/(FACT(K22)*FACT(L22-K22)),0)</f>
        <v>0</v>
      </c>
      <c r="N22" s="7">
        <f>K$6</f>
        <v>1</v>
      </c>
      <c r="O22" s="19">
        <f>IF(L22=K22,D$6,IF(D$5*M22&lt;D$6,D$5*N22*2,D$5*N22))</f>
        <v>0.5</v>
      </c>
      <c r="P22" s="20">
        <f t="shared" si="0"/>
        <v>0</v>
      </c>
      <c r="Q22" s="7">
        <f>K$5</f>
        <v>1</v>
      </c>
      <c r="R22" s="7">
        <f>L22-Q22</f>
        <v>4</v>
      </c>
      <c r="S22" s="21">
        <f>R22/L22</f>
        <v>0.8</v>
      </c>
      <c r="T22" s="7">
        <f>IF(R22=L22,M22,IFERROR(FACT(R22)/(FACT(K22)*FACT(R22-K22)),0))</f>
        <v>0</v>
      </c>
      <c r="U22" s="19">
        <f>(J22^K22)*(M22*O22)</f>
        <v>0</v>
      </c>
      <c r="V22" s="19">
        <f>IF(I22=1,((J22^K22))*O22*T22,((J22^(K22-1))*I22)*O22*T22)</f>
        <v>0</v>
      </c>
      <c r="W22" s="22">
        <f>V22-P22</f>
        <v>0</v>
      </c>
      <c r="X22" s="23">
        <f>IFERROR(W22/P22,0)</f>
        <v>0</v>
      </c>
      <c r="Y22" s="24" t="str">
        <f t="shared" si="1"/>
        <v>VOID</v>
      </c>
      <c r="Z22" s="25" t="str">
        <f t="shared" si="2"/>
        <v/>
      </c>
    </row>
    <row r="23" spans="2:26">
      <c r="B23" s="8">
        <f t="shared" si="3"/>
        <v>13</v>
      </c>
      <c r="C23" s="15"/>
      <c r="D23" s="5"/>
      <c r="E23" s="5"/>
      <c r="F23" s="26"/>
      <c r="H23" s="7" t="str">
        <f>IF(M23=0,"",IF(M23=1,IF(Q$32&gt;0,"Multipla","Singola"),CONCATENATE(K23,"/",L23,IF(Q$32&gt;0,CONCATENATE(" * ",Q$32," fisse"),""))))</f>
        <v/>
      </c>
      <c r="I23" s="16">
        <f>Q$33/100</f>
        <v>1.5740000000000001</v>
      </c>
      <c r="J23" s="17">
        <f>L$33/100</f>
        <v>1.5316666666666665</v>
      </c>
      <c r="K23" s="7">
        <f t="shared" si="4"/>
        <v>14</v>
      </c>
      <c r="L23" s="18">
        <f>L$32</f>
        <v>5</v>
      </c>
      <c r="M23" s="7">
        <f>IFERROR(FACT(L23)/(FACT(K23)*FACT(L23-K23)),0)</f>
        <v>0</v>
      </c>
      <c r="N23" s="7">
        <f>K$6</f>
        <v>1</v>
      </c>
      <c r="O23" s="19">
        <f>IF(L23=K23,D$6,IF(D$5*M23&lt;D$6,D$5*N23*2,D$5*N23))</f>
        <v>0.5</v>
      </c>
      <c r="P23" s="20">
        <f t="shared" si="0"/>
        <v>0</v>
      </c>
      <c r="Q23" s="7">
        <f>K$5</f>
        <v>1</v>
      </c>
      <c r="R23" s="7">
        <f>L23-Q23</f>
        <v>4</v>
      </c>
      <c r="S23" s="21">
        <f>R23/L23</f>
        <v>0.8</v>
      </c>
      <c r="T23" s="7">
        <f>IF(R23=L23,M23,IFERROR(FACT(R23)/(FACT(K23)*FACT(R23-K23)),0))</f>
        <v>0</v>
      </c>
      <c r="U23" s="19">
        <f>(J23^K23)*(M23*O23)</f>
        <v>0</v>
      </c>
      <c r="V23" s="19">
        <f>IF(I23=1,((J23^K23))*O23*T23,((J23^(K23-1))*I23)*O23*T23)</f>
        <v>0</v>
      </c>
      <c r="W23" s="22">
        <f>V23-P23</f>
        <v>0</v>
      </c>
      <c r="X23" s="23">
        <f>IFERROR(W23/P23,0)</f>
        <v>0</v>
      </c>
      <c r="Y23" s="24" t="str">
        <f t="shared" si="1"/>
        <v>VOID</v>
      </c>
      <c r="Z23" s="25" t="str">
        <f t="shared" si="2"/>
        <v/>
      </c>
    </row>
    <row r="24" spans="2:26">
      <c r="B24" s="8">
        <f t="shared" si="3"/>
        <v>14</v>
      </c>
      <c r="C24" s="15"/>
      <c r="D24" s="5"/>
      <c r="E24" s="5"/>
      <c r="F24" s="26"/>
      <c r="H24" s="7" t="str">
        <f>IF(M24=0,"",IF(M24=1,IF(Q$32&gt;0,"Multipla","Singola"),CONCATENATE(K24,"/",L24,IF(Q$32&gt;0,CONCATENATE(" * ",Q$32," fisse"),""))))</f>
        <v/>
      </c>
      <c r="I24" s="16">
        <f>Q$33/100</f>
        <v>1.5740000000000001</v>
      </c>
      <c r="J24" s="17">
        <f>L$33/100</f>
        <v>1.5316666666666665</v>
      </c>
      <c r="K24" s="7">
        <f t="shared" si="4"/>
        <v>15</v>
      </c>
      <c r="L24" s="18">
        <f>L$32</f>
        <v>5</v>
      </c>
      <c r="M24" s="7">
        <f>IFERROR(FACT(L24)/(FACT(K24)*FACT(L24-K24)),0)</f>
        <v>0</v>
      </c>
      <c r="N24" s="7">
        <f>K$6</f>
        <v>1</v>
      </c>
      <c r="O24" s="19">
        <f>IF(L24=K24,D$6,IF(D$5*M24&lt;D$6,D$5*N24*2,D$5*N24))</f>
        <v>0.5</v>
      </c>
      <c r="P24" s="20">
        <f t="shared" si="0"/>
        <v>0</v>
      </c>
      <c r="Q24" s="7">
        <f>K$5</f>
        <v>1</v>
      </c>
      <c r="R24" s="7">
        <f>L24-Q24</f>
        <v>4</v>
      </c>
      <c r="S24" s="21">
        <f>R24/L24</f>
        <v>0.8</v>
      </c>
      <c r="T24" s="7">
        <f>IF(R24=L24,M24,IFERROR(FACT(R24)/(FACT(K24)*FACT(R24-K24)),0))</f>
        <v>0</v>
      </c>
      <c r="U24" s="19">
        <f>(J24^K24)*(M24*O24)</f>
        <v>0</v>
      </c>
      <c r="V24" s="19">
        <f>IF(I24=1,((J24^K24))*O24*T24,((J24^(K24-1))*I24)*O24*T24)</f>
        <v>0</v>
      </c>
      <c r="W24" s="22">
        <f>V24-P24</f>
        <v>0</v>
      </c>
      <c r="X24" s="23">
        <f>IFERROR(W24/P24,0)</f>
        <v>0</v>
      </c>
      <c r="Y24" s="24" t="str">
        <f t="shared" si="1"/>
        <v>VOID</v>
      </c>
      <c r="Z24" s="25" t="str">
        <f t="shared" si="2"/>
        <v/>
      </c>
    </row>
    <row r="25" spans="2:26">
      <c r="B25" s="8">
        <f t="shared" si="3"/>
        <v>15</v>
      </c>
      <c r="C25" s="15"/>
      <c r="D25" s="5"/>
      <c r="E25" s="5"/>
      <c r="F25" s="26"/>
      <c r="H25" s="7" t="str">
        <f>IF(M25=0,"",IF(M25=1,IF(Q$32&gt;0,"Multipla","Singola"),CONCATENATE(K25,"/",L25,IF(Q$32&gt;0,CONCATENATE(" * ",Q$32," fisse"),""))))</f>
        <v/>
      </c>
      <c r="I25" s="16">
        <f>Q$33/100</f>
        <v>1.5740000000000001</v>
      </c>
      <c r="J25" s="17">
        <f>L$33/100</f>
        <v>1.5316666666666665</v>
      </c>
      <c r="K25" s="7">
        <f t="shared" si="4"/>
        <v>16</v>
      </c>
      <c r="L25" s="18">
        <f>L$32</f>
        <v>5</v>
      </c>
      <c r="M25" s="7">
        <f>IFERROR(FACT(L25)/(FACT(K25)*FACT(L25-K25)),0)</f>
        <v>0</v>
      </c>
      <c r="N25" s="7">
        <f>K$6</f>
        <v>1</v>
      </c>
      <c r="O25" s="19">
        <f>IF(L25=K25,D$6,IF(D$5*M25&lt;D$6,D$5*N25*2,D$5*N25))</f>
        <v>0.5</v>
      </c>
      <c r="P25" s="20">
        <f t="shared" si="0"/>
        <v>0</v>
      </c>
      <c r="Q25" s="7">
        <f>K$5</f>
        <v>1</v>
      </c>
      <c r="R25" s="7">
        <f>L25-Q25</f>
        <v>4</v>
      </c>
      <c r="S25" s="21">
        <f>R25/L25</f>
        <v>0.8</v>
      </c>
      <c r="T25" s="7">
        <f>IF(R25=L25,M25,IFERROR(FACT(R25)/(FACT(K25)*FACT(R25-K25)),0))</f>
        <v>0</v>
      </c>
      <c r="U25" s="19">
        <f>(J25^K25)*(M25*O25)</f>
        <v>0</v>
      </c>
      <c r="V25" s="19">
        <f>IF(I25=1,((J25^K25))*O25*T25,((J25^(K25-1))*I25)*O25*T25)</f>
        <v>0</v>
      </c>
      <c r="W25" s="22">
        <f>V25-P25</f>
        <v>0</v>
      </c>
      <c r="X25" s="23">
        <f>IFERROR(W25/P25,0)</f>
        <v>0</v>
      </c>
      <c r="Y25" s="24" t="str">
        <f t="shared" si="1"/>
        <v>VOID</v>
      </c>
      <c r="Z25" s="25" t="str">
        <f t="shared" si="2"/>
        <v/>
      </c>
    </row>
    <row r="26" spans="2:26">
      <c r="B26" s="8">
        <f t="shared" si="3"/>
        <v>16</v>
      </c>
      <c r="C26" s="15"/>
      <c r="D26" s="5"/>
      <c r="E26" s="5"/>
      <c r="F26" s="26"/>
      <c r="H26" s="7" t="str">
        <f>IF(M26=0,"",IF(M26=1,IF(Q$32&gt;0,"Multipla","Singola"),CONCATENATE(K26,"/",L26,IF(Q$32&gt;0,CONCATENATE(" * ",Q$32," fisse"),""))))</f>
        <v/>
      </c>
      <c r="I26" s="16">
        <f>Q$33/100</f>
        <v>1.5740000000000001</v>
      </c>
      <c r="J26" s="17">
        <f>L$33/100</f>
        <v>1.5316666666666665</v>
      </c>
      <c r="K26" s="7">
        <f t="shared" si="4"/>
        <v>17</v>
      </c>
      <c r="L26" s="18">
        <f>L$32</f>
        <v>5</v>
      </c>
      <c r="M26" s="7">
        <f>IFERROR(FACT(L26)/(FACT(K26)*FACT(L26-K26)),0)</f>
        <v>0</v>
      </c>
      <c r="N26" s="7">
        <f>K$6</f>
        <v>1</v>
      </c>
      <c r="O26" s="19">
        <f>IF(L26=K26,D$6,IF(D$5*M26&lt;D$6,D$5*N26*2,D$5*N26))</f>
        <v>0.5</v>
      </c>
      <c r="P26" s="20">
        <f t="shared" si="0"/>
        <v>0</v>
      </c>
      <c r="Q26" s="7">
        <f>K$5</f>
        <v>1</v>
      </c>
      <c r="R26" s="7">
        <f>L26-Q26</f>
        <v>4</v>
      </c>
      <c r="S26" s="21">
        <f>R26/L26</f>
        <v>0.8</v>
      </c>
      <c r="T26" s="7">
        <f>IF(R26=L26,M26,IFERROR(FACT(R26)/(FACT(K26)*FACT(R26-K26)),0))</f>
        <v>0</v>
      </c>
      <c r="U26" s="19">
        <f>(J26^K26)*(M26*O26)</f>
        <v>0</v>
      </c>
      <c r="V26" s="19">
        <f>IF(I26=1,((J26^K26))*O26*T26,((J26^(K26-1))*I26)*O26*T26)</f>
        <v>0</v>
      </c>
      <c r="W26" s="22">
        <f>V26-P26</f>
        <v>0</v>
      </c>
      <c r="X26" s="23">
        <f>IFERROR(W26/P26,0)</f>
        <v>0</v>
      </c>
      <c r="Y26" s="24" t="str">
        <f t="shared" si="1"/>
        <v>VOID</v>
      </c>
      <c r="Z26" s="25" t="str">
        <f t="shared" si="2"/>
        <v/>
      </c>
    </row>
    <row r="27" spans="2:26">
      <c r="B27" s="8">
        <f t="shared" si="3"/>
        <v>17</v>
      </c>
      <c r="C27" s="15"/>
      <c r="D27" s="5"/>
      <c r="E27" s="5"/>
      <c r="F27" s="26"/>
      <c r="H27" s="7" t="str">
        <f>IF(M27=0,"",IF(M27=1,IF(Q$32&gt;0,"Multipla","Singola"),CONCATENATE(K27,"/",L27,IF(Q$32&gt;0,CONCATENATE(" * ",Q$32," fisse"),""))))</f>
        <v/>
      </c>
      <c r="I27" s="16">
        <f>Q$33/100</f>
        <v>1.5740000000000001</v>
      </c>
      <c r="J27" s="17">
        <f>L$33/100</f>
        <v>1.5316666666666665</v>
      </c>
      <c r="K27" s="7">
        <f t="shared" si="4"/>
        <v>18</v>
      </c>
      <c r="L27" s="18">
        <f>L$32</f>
        <v>5</v>
      </c>
      <c r="M27" s="7">
        <f>IFERROR(FACT(L27)/(FACT(K27)*FACT(L27-K27)),0)</f>
        <v>0</v>
      </c>
      <c r="N27" s="7">
        <f>K$6</f>
        <v>1</v>
      </c>
      <c r="O27" s="19">
        <f>IF(L27=K27,D$6,IF(D$5*M27&lt;D$6,D$5*N27*2,D$5*N27))</f>
        <v>0.5</v>
      </c>
      <c r="P27" s="20">
        <f t="shared" si="0"/>
        <v>0</v>
      </c>
      <c r="Q27" s="7">
        <f>K$5</f>
        <v>1</v>
      </c>
      <c r="R27" s="7">
        <f>L27-Q27</f>
        <v>4</v>
      </c>
      <c r="S27" s="21">
        <f>R27/L27</f>
        <v>0.8</v>
      </c>
      <c r="T27" s="7">
        <f>IF(R27=L27,M27,IFERROR(FACT(R27)/(FACT(K27)*FACT(R27-K27)),0))</f>
        <v>0</v>
      </c>
      <c r="U27" s="19">
        <f>(J27^K27)*(M27*O27)</f>
        <v>0</v>
      </c>
      <c r="V27" s="19">
        <f>IF(I27=1,((J27^K27))*O27*T27,((J27^(K27-1))*I27)*O27*T27)</f>
        <v>0</v>
      </c>
      <c r="W27" s="22">
        <f>V27-P27</f>
        <v>0</v>
      </c>
      <c r="X27" s="23">
        <f>IFERROR(W27/P27,0)</f>
        <v>0</v>
      </c>
      <c r="Y27" s="24" t="str">
        <f t="shared" si="1"/>
        <v>VOID</v>
      </c>
      <c r="Z27" s="25" t="str">
        <f t="shared" si="2"/>
        <v/>
      </c>
    </row>
    <row r="28" spans="2:26">
      <c r="B28" s="8">
        <f t="shared" si="3"/>
        <v>18</v>
      </c>
      <c r="C28" s="15"/>
      <c r="D28" s="5"/>
      <c r="E28" s="5"/>
      <c r="F28" s="26"/>
      <c r="H28" s="7" t="str">
        <f>IF(M28=0,"",IF(M28=1,IF(Q$32&gt;0,"Multipla","Singola"),CONCATENATE(K28,"/",L28,IF(Q$32&gt;0,CONCATENATE(" * ",Q$32," fisse"),""))))</f>
        <v/>
      </c>
      <c r="I28" s="16">
        <f>Q$33/100</f>
        <v>1.5740000000000001</v>
      </c>
      <c r="J28" s="17">
        <f>L$33/100</f>
        <v>1.5316666666666665</v>
      </c>
      <c r="K28" s="7">
        <f t="shared" si="4"/>
        <v>19</v>
      </c>
      <c r="L28" s="18">
        <f>L$32</f>
        <v>5</v>
      </c>
      <c r="M28" s="7">
        <f>IFERROR(FACT(L28)/(FACT(K28)*FACT(L28-K28)),0)</f>
        <v>0</v>
      </c>
      <c r="N28" s="7">
        <f>K$6</f>
        <v>1</v>
      </c>
      <c r="O28" s="19">
        <f>IF(L28=K28,D$6,IF(D$5*M28&lt;D$6,D$5*N28*2,D$5*N28))</f>
        <v>0.5</v>
      </c>
      <c r="P28" s="20">
        <f t="shared" si="0"/>
        <v>0</v>
      </c>
      <c r="Q28" s="7">
        <f>K$5</f>
        <v>1</v>
      </c>
      <c r="R28" s="7">
        <f>L28-Q28</f>
        <v>4</v>
      </c>
      <c r="S28" s="21">
        <f>R28/L28</f>
        <v>0.8</v>
      </c>
      <c r="T28" s="7">
        <f>IF(R28=L28,M28,IFERROR(FACT(R28)/(FACT(K28)*FACT(R28-K28)),0))</f>
        <v>0</v>
      </c>
      <c r="U28" s="19">
        <f>(J28^K28)*(M28*O28)</f>
        <v>0</v>
      </c>
      <c r="V28" s="19">
        <f>IF(I28=1,((J28^K28))*O28*T28,((J28^(K28-1))*I28)*O28*T28)</f>
        <v>0</v>
      </c>
      <c r="W28" s="22">
        <f>V28-P28</f>
        <v>0</v>
      </c>
      <c r="X28" s="23">
        <f>IFERROR(W28/P28,0)</f>
        <v>0</v>
      </c>
      <c r="Y28" s="24" t="str">
        <f t="shared" si="1"/>
        <v>VOID</v>
      </c>
      <c r="Z28" s="25" t="str">
        <f t="shared" si="2"/>
        <v/>
      </c>
    </row>
    <row r="29" spans="2:26">
      <c r="B29" s="8">
        <f t="shared" si="3"/>
        <v>19</v>
      </c>
      <c r="C29" s="15"/>
      <c r="D29" s="5"/>
      <c r="E29" s="5"/>
      <c r="F29" s="26"/>
      <c r="H29" s="7" t="str">
        <f>IF(M29=0,"",IF(M29=1,IF(Q$32&gt;0,"Multipla","Singola"),CONCATENATE(K29,"/",L29,IF(Q$32&gt;0,CONCATENATE(" * ",Q$32," fisse"),""))))</f>
        <v/>
      </c>
      <c r="I29" s="16">
        <f>Q$33/100</f>
        <v>1.5740000000000001</v>
      </c>
      <c r="J29" s="17">
        <f>L$33/100</f>
        <v>1.5316666666666665</v>
      </c>
      <c r="K29" s="7">
        <f t="shared" si="4"/>
        <v>20</v>
      </c>
      <c r="L29" s="18">
        <f>L$32</f>
        <v>5</v>
      </c>
      <c r="M29" s="7">
        <f>IFERROR(FACT(L29)/(FACT(K29)*FACT(L29-K29)),0)</f>
        <v>0</v>
      </c>
      <c r="N29" s="7">
        <f>K$6</f>
        <v>1</v>
      </c>
      <c r="O29" s="19">
        <f>IF(L29=K29,D$6,IF(D$5*M29&lt;D$6,D$5*N29*2,D$5*N29))</f>
        <v>0.5</v>
      </c>
      <c r="P29" s="20">
        <f t="shared" si="0"/>
        <v>0</v>
      </c>
      <c r="Q29" s="7">
        <f>K$5</f>
        <v>1</v>
      </c>
      <c r="R29" s="7">
        <f>L29-Q29</f>
        <v>4</v>
      </c>
      <c r="S29" s="21">
        <f>R29/L29</f>
        <v>0.8</v>
      </c>
      <c r="T29" s="7">
        <f>IF(R29=L29,M29,IFERROR(FACT(R29)/(FACT(K29)*FACT(R29-K29)),0))</f>
        <v>0</v>
      </c>
      <c r="U29" s="19">
        <f>(J29^K29)*(M29*O29)</f>
        <v>0</v>
      </c>
      <c r="V29" s="19">
        <f>IF(I29=1,((J29^K29))*O29*T29,((J29^(K29-1))*I29)*O29*T29)</f>
        <v>0</v>
      </c>
      <c r="W29" s="22">
        <f>V29-P29</f>
        <v>0</v>
      </c>
      <c r="X29" s="23">
        <f>IFERROR(W29/P29,0)</f>
        <v>0</v>
      </c>
      <c r="Y29" s="24" t="str">
        <f t="shared" si="1"/>
        <v>VOID</v>
      </c>
      <c r="Z29" s="25" t="str">
        <f t="shared" si="2"/>
        <v/>
      </c>
    </row>
    <row r="30" spans="2:26">
      <c r="B30" s="8">
        <f t="shared" si="3"/>
        <v>20</v>
      </c>
      <c r="C30" s="15"/>
      <c r="D30" s="5"/>
      <c r="E30" s="5"/>
      <c r="F30" s="26"/>
      <c r="I30" s="27"/>
      <c r="J30" s="28"/>
      <c r="K30" s="7"/>
      <c r="L30" s="7"/>
      <c r="M30" s="7"/>
      <c r="N30" s="7"/>
      <c r="O30" s="19"/>
      <c r="P30" s="19"/>
      <c r="Q30" s="19"/>
      <c r="R30" s="19"/>
      <c r="S30" s="21"/>
      <c r="T30" s="7"/>
      <c r="U30" s="19"/>
      <c r="V30" s="19"/>
      <c r="W30" s="29"/>
      <c r="X30" s="30"/>
      <c r="Y30" s="7"/>
    </row>
    <row r="31" spans="2:26">
      <c r="B31" s="8"/>
      <c r="I31" s="27"/>
      <c r="J31" s="28"/>
      <c r="K31" s="7"/>
      <c r="L31" s="7"/>
      <c r="M31" s="7"/>
      <c r="N31" s="7"/>
      <c r="O31" s="19"/>
      <c r="P31" s="19"/>
      <c r="Q31" s="19"/>
      <c r="R31" s="19"/>
      <c r="S31" s="21"/>
      <c r="T31" s="7"/>
      <c r="U31" s="19"/>
      <c r="V31" s="19"/>
      <c r="W31" s="29"/>
      <c r="X31" s="30"/>
      <c r="Y31" s="7"/>
    </row>
    <row r="32" spans="2:26">
      <c r="I32" s="27"/>
      <c r="K32" s="3" t="s">
        <v>43</v>
      </c>
      <c r="L32" s="7">
        <f>COUNT(E11:E30)-Q32</f>
        <v>5</v>
      </c>
      <c r="M32" s="7"/>
      <c r="P32" s="3" t="s">
        <v>44</v>
      </c>
      <c r="Q32" s="7">
        <f>B30-COUNTBLANK(F11:F30)</f>
        <v>1</v>
      </c>
      <c r="R32" s="19"/>
      <c r="S32" s="21"/>
      <c r="T32" s="7"/>
      <c r="U32" s="19"/>
      <c r="V32" s="19"/>
      <c r="W32" s="29"/>
      <c r="X32" s="30"/>
      <c r="Y32" s="7"/>
    </row>
    <row r="33" spans="11:17">
      <c r="K33" s="3" t="s">
        <v>45</v>
      </c>
      <c r="L33" s="31">
        <f>AVERAGE(E11:E30)</f>
        <v>153.16666666666666</v>
      </c>
      <c r="P33" s="3" t="s">
        <v>46</v>
      </c>
      <c r="Q33" s="31">
        <f>IFERROR(AVERAGEIFS(E11:E18,F11:F18,""),1)</f>
        <v>157.4</v>
      </c>
    </row>
    <row r="34" spans="11:17">
      <c r="K34" s="3" t="s">
        <v>47</v>
      </c>
      <c r="L34" s="32">
        <f>1/(L33/100)</f>
        <v>0.65288356909684442</v>
      </c>
      <c r="P34" s="3" t="s">
        <v>47</v>
      </c>
      <c r="Q34" s="32">
        <f>1/(Q33/100)</f>
        <v>0.63532401524777637</v>
      </c>
    </row>
  </sheetData>
  <conditionalFormatting sqref="H11:Y29">
    <cfRule type="expression" dxfId="1" priority="1">
      <formula>$M11=0</formula>
    </cfRule>
    <cfRule type="expression" dxfId="0" priority="2">
      <formula>$W11&lt;0</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Reddisist</vt:lpstr>
    </vt:vector>
  </TitlesOfParts>
  <LinksUpToDate>false</LinksUpToDate>
  <SharedDoc>false</SharedDoc>
  <HyperlinkBase>https://github.com/Betosaurus/</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Reddisist</dc:title>
  <dc:subject>Calcolo della redditività di un sistema a correzione di errori</dc:subject>
  <dc:creator>Betosaurus</dc:creator>
  <cp:lastModifiedBy>BBros</cp:lastModifiedBy>
  <dcterms:created xsi:type="dcterms:W3CDTF">2015-10-13T12:15:34Z</dcterms:created>
  <dcterms:modified xsi:type="dcterms:W3CDTF">2015-10-13T12:21:11Z</dcterms:modified>
</cp:coreProperties>
</file>