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480" yWindow="375" windowWidth="22755" windowHeight="9255"/>
  </bookViews>
  <sheets>
    <sheet name="Data" sheetId="1" r:id="rId1"/>
    <sheet name="Web Mercator Calculations" sheetId="2" r:id="rId2"/>
    <sheet name="Sheet3" sheetId="3" r:id="rId3"/>
  </sheets>
  <calcPr calcId="144525"/>
</workbook>
</file>

<file path=xl/calcChain.xml><?xml version="1.0" encoding="utf-8"?>
<calcChain xmlns="http://schemas.openxmlformats.org/spreadsheetml/2006/main">
  <c r="G6" i="1" l="1"/>
  <c r="B3" i="1"/>
  <c r="F6" i="1"/>
  <c r="E6" i="1"/>
  <c r="B26" i="2"/>
  <c r="E26" i="2" s="1"/>
  <c r="H26" i="2" s="1"/>
  <c r="B25" i="2"/>
  <c r="E25" i="2" s="1"/>
  <c r="H25" i="2" s="1"/>
  <c r="B19" i="2"/>
  <c r="E19" i="2" s="1"/>
  <c r="H19" i="2" s="1"/>
  <c r="B18" i="2"/>
  <c r="B20" i="2" s="1"/>
  <c r="B12" i="2"/>
  <c r="E12" i="2" s="1"/>
  <c r="H12" i="2" s="1"/>
  <c r="B11" i="2"/>
  <c r="B2" i="2"/>
  <c r="E7" i="2"/>
  <c r="H7" i="2" s="1"/>
  <c r="F7" i="2"/>
  <c r="I7" i="2" s="1"/>
  <c r="F6" i="2"/>
  <c r="I6" i="2" s="1"/>
  <c r="E6" i="2"/>
  <c r="H6" i="2" s="1"/>
  <c r="B13" i="2" l="1"/>
  <c r="H27" i="2"/>
  <c r="H28" i="2" s="1"/>
  <c r="E18" i="2"/>
  <c r="H18" i="2" s="1"/>
  <c r="H20" i="2" s="1"/>
  <c r="H21" i="2" s="1"/>
  <c r="B27" i="2"/>
  <c r="E11" i="2"/>
  <c r="H11" i="2" s="1"/>
  <c r="H13" i="2" s="1"/>
  <c r="H14" i="2" s="1"/>
</calcChain>
</file>

<file path=xl/sharedStrings.xml><?xml version="1.0" encoding="utf-8"?>
<sst xmlns="http://schemas.openxmlformats.org/spreadsheetml/2006/main" count="53" uniqueCount="40">
  <si>
    <t>ID</t>
  </si>
  <si>
    <t>Latitude</t>
  </si>
  <si>
    <t>Longitude</t>
  </si>
  <si>
    <t>Title</t>
  </si>
  <si>
    <t>Description</t>
  </si>
  <si>
    <t>Address</t>
  </si>
  <si>
    <t>Rating</t>
  </si>
  <si>
    <t>Tag1</t>
  </si>
  <si>
    <t>Tag2</t>
  </si>
  <si>
    <t>Tag3</t>
  </si>
  <si>
    <t>Zoom</t>
  </si>
  <si>
    <t>x</t>
  </si>
  <si>
    <t>y</t>
  </si>
  <si>
    <t>Long (Deg)</t>
  </si>
  <si>
    <t>Lat (Deg)</t>
  </si>
  <si>
    <t>Long(Rad)</t>
  </si>
  <si>
    <t>Lat(Rad)</t>
  </si>
  <si>
    <t>(0,0)</t>
  </si>
  <si>
    <t>(MAX,MAX)</t>
  </si>
  <si>
    <t>Christchurch NZ</t>
  </si>
  <si>
    <t>Max Coord</t>
  </si>
  <si>
    <t>Latitude changes</t>
  </si>
  <si>
    <t>Quito Ecuador</t>
  </si>
  <si>
    <t>Skye Scotland</t>
  </si>
  <si>
    <t>Centre</t>
  </si>
  <si>
    <t>Half Screen</t>
  </si>
  <si>
    <t>Difference</t>
  </si>
  <si>
    <t>Best Fit Box Size</t>
  </si>
  <si>
    <t>Extremes</t>
  </si>
  <si>
    <t>Country Code</t>
  </si>
  <si>
    <t>Cave Stream</t>
  </si>
  <si>
    <t>Index</t>
  </si>
  <si>
    <t>zoom</t>
  </si>
  <si>
    <t>boxes per row</t>
  </si>
  <si>
    <t>Max coord</t>
  </si>
  <si>
    <t>A short cave that can by walk through in about an hour. The stream can be up to chest height so prepare to get wet. Check weather conditions as the cave can flood.</t>
  </si>
  <si>
    <t>Null</t>
  </si>
  <si>
    <t>Water</t>
  </si>
  <si>
    <t>Walking</t>
  </si>
  <si>
    <t>NZL</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</si>
</sst>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theme="4" tint="0.79998168889431442"/>
        <bgColor indexed="64"/>
      </patternFill>
    </fill>
    <fill>
      <patternFill patternType="solid">
        <fgColor theme="9" tint="0.59999389629810485"/>
        <bgColor indexed="64"/>
      </patternFill>
    </fill>
  </fills>
  <borders count="1">
    <border>
      <left/>
      <right/>
      <top/>
      <bottom/>
      <diagonal/>
    </border>
  </borders>
  <cellStyleXfs count="1">
    <xf numFmtId="0" fontId="0" fillId="0" borderId="0"/>
  </cellStyleXfs>
  <cellXfs count="8">
    <xf numFmtId="0" fontId="0" fillId="0" borderId="0" xfId="0"/>
    <xf numFmtId="0" fontId="0" fillId="0" borderId="0" xfId="0" applyBorder="1"/>
    <xf numFmtId="0" fontId="1" fillId="0" borderId="0" xfId="0" applyFont="1" applyBorder="1"/>
    <xf numFmtId="0" fontId="0" fillId="0" borderId="0" xfId="0" applyFill="1" applyBorder="1"/>
    <xf numFmtId="0" fontId="1" fillId="2" borderId="0" xfId="0" applyFont="1" applyFill="1" applyBorder="1"/>
    <xf numFmtId="0" fontId="0" fillId="2" borderId="0" xfId="0" applyFill="1" applyBorder="1"/>
    <xf numFmtId="0" fontId="0" fillId="3" borderId="0" xfId="0" applyFill="1" applyBorder="1"/>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8"/>
  <sheetViews>
    <sheetView tabSelected="1" workbookViewId="0">
      <selection activeCell="E12" sqref="E12"/>
    </sheetView>
  </sheetViews>
  <sheetFormatPr defaultRowHeight="15" x14ac:dyDescent="0.25"/>
  <sheetData>
    <row r="1" spans="1:14" x14ac:dyDescent="0.25">
      <c r="A1" t="s">
        <v>32</v>
      </c>
      <c r="B1">
        <v>11</v>
      </c>
    </row>
    <row r="2" spans="1:14" x14ac:dyDescent="0.25">
      <c r="A2" t="s">
        <v>33</v>
      </c>
      <c r="B2">
        <v>1024</v>
      </c>
    </row>
    <row r="3" spans="1:14" x14ac:dyDescent="0.25">
      <c r="A3" t="s">
        <v>34</v>
      </c>
      <c r="B3">
        <f>256*2^B1</f>
        <v>524288</v>
      </c>
    </row>
    <row r="5" spans="1:14" x14ac:dyDescent="0.25">
      <c r="A5" t="s">
        <v>0</v>
      </c>
      <c r="B5" t="s">
        <v>29</v>
      </c>
      <c r="C5" t="s">
        <v>2</v>
      </c>
      <c r="D5" t="s">
        <v>1</v>
      </c>
      <c r="E5" t="s">
        <v>11</v>
      </c>
      <c r="F5" t="s">
        <v>12</v>
      </c>
      <c r="G5" t="s">
        <v>31</v>
      </c>
      <c r="H5" t="s">
        <v>3</v>
      </c>
      <c r="I5" t="s">
        <v>4</v>
      </c>
      <c r="J5" t="s">
        <v>5</v>
      </c>
      <c r="K5" t="s">
        <v>6</v>
      </c>
      <c r="L5" t="s">
        <v>7</v>
      </c>
      <c r="M5" t="s">
        <v>8</v>
      </c>
      <c r="N5" t="s">
        <v>9</v>
      </c>
    </row>
    <row r="6" spans="1:14" x14ac:dyDescent="0.25">
      <c r="B6" t="s">
        <v>39</v>
      </c>
      <c r="C6">
        <v>171.74109730000001</v>
      </c>
      <c r="D6">
        <v>-43.197011400000001</v>
      </c>
      <c r="E6">
        <f>128/PI()*2^$B$1*(C6*PI()/180+PI())</f>
        <v>512260.10117006226</v>
      </c>
      <c r="F6">
        <f>128/PI()*2^$B$1*(PI()-LN(TAN(PI()/4 + D6*PI()/180/2)))</f>
        <v>332031.6885880832</v>
      </c>
      <c r="G6">
        <f>FLOOR(F6*$B$2/($B$3),1)*$B$2 + FLOOR(E6*$B$2/($B$3),1)</f>
        <v>664552</v>
      </c>
      <c r="H6" t="s">
        <v>30</v>
      </c>
      <c r="I6" t="s">
        <v>35</v>
      </c>
      <c r="J6" t="s">
        <v>36</v>
      </c>
      <c r="K6">
        <v>3</v>
      </c>
      <c r="L6" t="s">
        <v>37</v>
      </c>
      <c r="M6" t="s">
        <v>38</v>
      </c>
      <c r="N6" t="s">
        <v>36</v>
      </c>
    </row>
    <row r="8" spans="1:14" x14ac:dyDescent="0.25">
      <c r="C8">
        <v>1.1000000000000001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8"/>
  <sheetViews>
    <sheetView workbookViewId="0">
      <selection activeCell="C6" sqref="C6"/>
    </sheetView>
  </sheetViews>
  <sheetFormatPr defaultRowHeight="15" x14ac:dyDescent="0.25"/>
  <cols>
    <col min="1" max="1" width="18.28515625" customWidth="1"/>
  </cols>
  <sheetData>
    <row r="1" spans="1:9" x14ac:dyDescent="0.25">
      <c r="A1" t="s">
        <v>10</v>
      </c>
      <c r="B1">
        <v>11</v>
      </c>
    </row>
    <row r="2" spans="1:9" x14ac:dyDescent="0.25">
      <c r="A2" t="s">
        <v>20</v>
      </c>
      <c r="B2">
        <f>256*2^B1</f>
        <v>524288</v>
      </c>
    </row>
    <row r="4" spans="1:9" x14ac:dyDescent="0.25">
      <c r="A4" s="7" t="s">
        <v>28</v>
      </c>
      <c r="B4" s="7"/>
      <c r="C4" s="7"/>
      <c r="D4" s="7"/>
      <c r="E4" s="7"/>
      <c r="F4" s="7"/>
      <c r="G4" s="7"/>
      <c r="H4" s="7"/>
      <c r="I4" s="7"/>
    </row>
    <row r="5" spans="1:9" x14ac:dyDescent="0.25">
      <c r="A5" s="1"/>
      <c r="B5" s="1" t="s">
        <v>13</v>
      </c>
      <c r="C5" s="1" t="s">
        <v>14</v>
      </c>
      <c r="D5" s="1"/>
      <c r="E5" s="1" t="s">
        <v>15</v>
      </c>
      <c r="F5" s="1" t="s">
        <v>16</v>
      </c>
      <c r="G5" s="1"/>
      <c r="H5" s="2" t="s">
        <v>11</v>
      </c>
      <c r="I5" s="2" t="s">
        <v>12</v>
      </c>
    </row>
    <row r="6" spans="1:9" x14ac:dyDescent="0.25">
      <c r="A6" s="1" t="s">
        <v>17</v>
      </c>
      <c r="B6" s="1">
        <v>-180</v>
      </c>
      <c r="C6" s="1">
        <v>85.050511287798003</v>
      </c>
      <c r="D6" s="1"/>
      <c r="E6" s="1">
        <f>B6/180*PI()</f>
        <v>-3.1415926535897931</v>
      </c>
      <c r="F6" s="1">
        <f>C6/180*PI()</f>
        <v>1.4844114524766776</v>
      </c>
      <c r="G6" s="1"/>
      <c r="H6" s="2">
        <f>128/PI()*2^$B$1*(E6+PI())</f>
        <v>0</v>
      </c>
      <c r="I6" s="2">
        <f>128/PI()*2^$B$1*(PI()-LN(TAN(PI()/4 + F6/2)))</f>
        <v>10.423854834842945</v>
      </c>
    </row>
    <row r="7" spans="1:9" x14ac:dyDescent="0.25">
      <c r="A7" s="1" t="s">
        <v>18</v>
      </c>
      <c r="B7" s="1">
        <v>180</v>
      </c>
      <c r="C7" s="1">
        <v>-85.050511287798003</v>
      </c>
      <c r="D7" s="1"/>
      <c r="E7" s="1">
        <f>B7/180*PI()</f>
        <v>3.1415926535897931</v>
      </c>
      <c r="F7" s="1">
        <f>C7/180*PI()</f>
        <v>-1.4844114524766776</v>
      </c>
      <c r="G7" s="1"/>
      <c r="H7" s="2">
        <f>128/PI()*2^$B$1*(E7+PI())</f>
        <v>524288</v>
      </c>
      <c r="I7" s="2">
        <f>128/PI()*2^$B$1*(PI()-LN(TAN(PI()/4 + F7/2)))</f>
        <v>524277.57614516525</v>
      </c>
    </row>
    <row r="10" spans="1:9" x14ac:dyDescent="0.25">
      <c r="A10" s="4" t="s">
        <v>19</v>
      </c>
      <c r="B10" s="5" t="s">
        <v>21</v>
      </c>
      <c r="C10" s="5"/>
      <c r="D10" s="5"/>
      <c r="E10" s="5"/>
      <c r="F10" s="5"/>
      <c r="G10" s="5"/>
      <c r="H10" s="5"/>
      <c r="I10" s="1"/>
    </row>
    <row r="11" spans="1:9" x14ac:dyDescent="0.25">
      <c r="A11" s="1" t="s">
        <v>24</v>
      </c>
      <c r="B11" s="1">
        <f>172.8786</f>
        <v>172.87860000000001</v>
      </c>
      <c r="C11" s="1"/>
      <c r="D11" s="1"/>
      <c r="E11" s="1">
        <f>B11/180*PI()</f>
        <v>3.0173007762382693</v>
      </c>
      <c r="F11" s="1"/>
      <c r="G11" s="1"/>
      <c r="H11" s="1">
        <f>128/PI()*2^$B$1*(E11+PI())</f>
        <v>513916.70954666665</v>
      </c>
      <c r="I11" s="1"/>
    </row>
    <row r="12" spans="1:9" x14ac:dyDescent="0.25">
      <c r="A12" s="1" t="s">
        <v>25</v>
      </c>
      <c r="B12" s="1">
        <f>172.3094</f>
        <v>172.30940000000001</v>
      </c>
      <c r="C12" s="1"/>
      <c r="D12" s="1"/>
      <c r="E12" s="1">
        <f>B12/180*PI()</f>
        <v>3.0073663621359175</v>
      </c>
      <c r="F12" s="1"/>
      <c r="G12" s="1"/>
      <c r="H12" s="1">
        <f>128/PI()*2^$B$1*(E12+PI())</f>
        <v>513087.75196444441</v>
      </c>
      <c r="I12" s="1"/>
    </row>
    <row r="13" spans="1:9" x14ac:dyDescent="0.25">
      <c r="A13" s="2" t="s">
        <v>26</v>
      </c>
      <c r="B13" s="1">
        <f>B11-B12</f>
        <v>0.56919999999999504</v>
      </c>
      <c r="C13" s="1"/>
      <c r="D13" s="1"/>
      <c r="E13" s="1"/>
      <c r="F13" s="1"/>
      <c r="G13" s="1"/>
      <c r="H13" s="2">
        <f>H11-H12</f>
        <v>828.95758222223958</v>
      </c>
      <c r="I13" s="1"/>
    </row>
    <row r="14" spans="1:9" x14ac:dyDescent="0.25">
      <c r="A14" s="6" t="s">
        <v>27</v>
      </c>
      <c r="B14" s="6"/>
      <c r="C14" s="6"/>
      <c r="D14" s="6"/>
      <c r="E14" s="6"/>
      <c r="F14" s="6"/>
      <c r="G14" s="6"/>
      <c r="H14" s="6">
        <f>2^(CEILING(LOG(H13,2),1))</f>
        <v>1024</v>
      </c>
      <c r="I14" s="1"/>
    </row>
    <row r="15" spans="1:9" x14ac:dyDescent="0.25">
      <c r="A15" s="3"/>
      <c r="B15" s="3"/>
      <c r="C15" s="3"/>
      <c r="D15" s="3"/>
      <c r="E15" s="3"/>
      <c r="F15" s="3"/>
      <c r="G15" s="3"/>
      <c r="H15" s="3"/>
      <c r="I15" s="1"/>
    </row>
    <row r="16" spans="1:9" x14ac:dyDescent="0.25">
      <c r="I16" s="1"/>
    </row>
    <row r="17" spans="1:9" x14ac:dyDescent="0.25">
      <c r="A17" s="4" t="s">
        <v>22</v>
      </c>
      <c r="B17" s="5" t="s">
        <v>21</v>
      </c>
      <c r="C17" s="5"/>
      <c r="D17" s="5"/>
      <c r="E17" s="5"/>
      <c r="F17" s="5"/>
      <c r="G17" s="5"/>
      <c r="H17" s="5"/>
      <c r="I17" s="1"/>
    </row>
    <row r="18" spans="1:9" x14ac:dyDescent="0.25">
      <c r="A18" s="1" t="s">
        <v>24</v>
      </c>
      <c r="B18" s="1">
        <f>-78.50571</f>
        <v>-78.505709999999993</v>
      </c>
      <c r="C18" s="1"/>
      <c r="D18" s="1"/>
      <c r="E18" s="1">
        <f>B18/180*PI()</f>
        <v>-1.3701831211158375</v>
      </c>
      <c r="F18" s="1"/>
      <c r="G18" s="1"/>
      <c r="H18" s="1">
        <f>128/PI()*2^$B$1*(E18+PI())</f>
        <v>147811.77309866669</v>
      </c>
      <c r="I18" s="1"/>
    </row>
    <row r="19" spans="1:9" x14ac:dyDescent="0.25">
      <c r="A19" s="1" t="s">
        <v>25</v>
      </c>
      <c r="B19" s="1">
        <f>-79.06395</f>
        <v>-79.063950000000006</v>
      </c>
      <c r="C19" s="1"/>
      <c r="D19" s="1"/>
      <c r="E19" s="1">
        <f>B19/180*PI()</f>
        <v>-1.3799262471321709</v>
      </c>
      <c r="F19" s="1"/>
      <c r="G19" s="1"/>
      <c r="H19" s="1">
        <f>128/PI()*2^$B$1*(E19+PI())</f>
        <v>146998.77717333331</v>
      </c>
      <c r="I19" s="1"/>
    </row>
    <row r="20" spans="1:9" x14ac:dyDescent="0.25">
      <c r="A20" s="2" t="s">
        <v>26</v>
      </c>
      <c r="B20" s="1">
        <f>B18-B19</f>
        <v>0.55824000000001206</v>
      </c>
      <c r="C20" s="1"/>
      <c r="D20" s="1"/>
      <c r="E20" s="1"/>
      <c r="F20" s="1"/>
      <c r="G20" s="1"/>
      <c r="H20" s="2">
        <f>H18-H19</f>
        <v>812.99592533338</v>
      </c>
      <c r="I20" s="1"/>
    </row>
    <row r="21" spans="1:9" x14ac:dyDescent="0.25">
      <c r="A21" s="6" t="s">
        <v>27</v>
      </c>
      <c r="B21" s="6"/>
      <c r="C21" s="6"/>
      <c r="D21" s="6"/>
      <c r="E21" s="6"/>
      <c r="F21" s="6"/>
      <c r="G21" s="6"/>
      <c r="H21" s="6">
        <f>2^(CEILING(LOG(H20,2),1))</f>
        <v>1024</v>
      </c>
      <c r="I21" s="1"/>
    </row>
    <row r="22" spans="1:9" x14ac:dyDescent="0.25">
      <c r="I22" s="1"/>
    </row>
    <row r="23" spans="1:9" x14ac:dyDescent="0.25">
      <c r="I23" s="1"/>
    </row>
    <row r="24" spans="1:9" x14ac:dyDescent="0.25">
      <c r="A24" s="4" t="s">
        <v>23</v>
      </c>
      <c r="B24" s="5" t="s">
        <v>21</v>
      </c>
      <c r="C24" s="5"/>
      <c r="D24" s="5"/>
      <c r="E24" s="5"/>
      <c r="F24" s="5"/>
      <c r="G24" s="5"/>
      <c r="H24" s="5"/>
      <c r="I24" s="1"/>
    </row>
    <row r="25" spans="1:9" x14ac:dyDescent="0.25">
      <c r="A25" s="1" t="s">
        <v>24</v>
      </c>
      <c r="B25" s="1">
        <f>-6.14735</f>
        <v>-6.1473500000000003</v>
      </c>
      <c r="C25" s="1"/>
      <c r="D25" s="1"/>
      <c r="E25" s="1">
        <f>B25/180*PI()</f>
        <v>-0.1072914977724734</v>
      </c>
      <c r="F25" s="1"/>
      <c r="G25" s="1"/>
      <c r="H25" s="1">
        <f>128/PI()*2^$B$1*(E25+PI())</f>
        <v>253191.27267555555</v>
      </c>
      <c r="I25" s="1"/>
    </row>
    <row r="26" spans="1:9" x14ac:dyDescent="0.25">
      <c r="A26" s="1" t="s">
        <v>25</v>
      </c>
      <c r="B26" s="1">
        <f>-6.68842</f>
        <v>-6.6884199999999998</v>
      </c>
      <c r="C26" s="1"/>
      <c r="D26" s="1"/>
      <c r="E26" s="1">
        <f>B26/180*PI()</f>
        <v>-0.11673495075623913</v>
      </c>
      <c r="F26" s="1"/>
      <c r="G26" s="1"/>
      <c r="H26" s="1">
        <f>128/PI()*2^$B$1*(E26+PI())</f>
        <v>252403.2823751111</v>
      </c>
    </row>
    <row r="27" spans="1:9" x14ac:dyDescent="0.25">
      <c r="A27" s="2" t="s">
        <v>26</v>
      </c>
      <c r="B27" s="1">
        <f>B25-B26</f>
        <v>0.5410699999999995</v>
      </c>
      <c r="C27" s="1"/>
      <c r="D27" s="1"/>
      <c r="E27" s="1"/>
      <c r="F27" s="1"/>
      <c r="G27" s="1"/>
      <c r="H27" s="2">
        <f>H25-H26</f>
        <v>787.99030044444953</v>
      </c>
    </row>
    <row r="28" spans="1:9" x14ac:dyDescent="0.25">
      <c r="A28" s="6" t="s">
        <v>27</v>
      </c>
      <c r="B28" s="6"/>
      <c r="C28" s="6"/>
      <c r="D28" s="6"/>
      <c r="E28" s="6"/>
      <c r="F28" s="6"/>
      <c r="G28" s="6"/>
      <c r="H28" s="6">
        <f>2^(CEILING(LOG(H27,2),1))</f>
        <v>1024</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vt:lpstr>
      <vt:lpstr>Web Mercator Calculations</vt:lpstr>
      <vt:lpstr>Sheet3</vt:lpstr>
    </vt:vector>
  </TitlesOfParts>
  <Company>Toshiba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Bevan</dc:creator>
  <cp:lastModifiedBy>Bevan</cp:lastModifiedBy>
  <dcterms:created xsi:type="dcterms:W3CDTF">2016-12-13T20:14:27Z</dcterms:created>
  <dcterms:modified xsi:type="dcterms:W3CDTF">2016-12-14T03:44:10Z</dcterms:modified>
</cp:coreProperties>
</file>