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11190" activeTab="2"/>
  </bookViews>
  <sheets>
    <sheet name="Données_brutes" sheetId="1" r:id="rId1"/>
    <sheet name="Graphe1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G13" i="2" l="1"/>
  <c r="G7" i="2" l="1"/>
  <c r="K11" i="1"/>
  <c r="K10" i="1"/>
  <c r="K9" i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4" i="3"/>
  <c r="B18" i="3" l="1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  <c r="G31" i="1" l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30" i="1"/>
  <c r="G47" i="1" l="1"/>
  <c r="I30" i="1"/>
  <c r="I22" i="1"/>
  <c r="I19" i="1"/>
  <c r="I17" i="1"/>
  <c r="I14" i="1"/>
  <c r="I11" i="1"/>
  <c r="I5" i="1"/>
  <c r="I4" i="1"/>
  <c r="I21" i="1"/>
  <c r="J4" i="1" l="1"/>
  <c r="J5" i="1" s="1"/>
  <c r="I12" i="1"/>
  <c r="I18" i="1"/>
  <c r="I9" i="1"/>
  <c r="I15" i="1"/>
</calcChain>
</file>

<file path=xl/sharedStrings.xml><?xml version="1.0" encoding="utf-8"?>
<sst xmlns="http://schemas.openxmlformats.org/spreadsheetml/2006/main" count="68" uniqueCount="54">
  <si>
    <t>% réussite</t>
  </si>
  <si>
    <t>Nb candidat</t>
  </si>
  <si>
    <t>Nb de bachelier</t>
  </si>
  <si>
    <t>Public</t>
  </si>
  <si>
    <t>Privé</t>
  </si>
  <si>
    <t>60% des admis</t>
  </si>
  <si>
    <t>28.8% des admis</t>
  </si>
  <si>
    <t>Série G</t>
  </si>
  <si>
    <t>2.3% des candidats</t>
  </si>
  <si>
    <t>% de réussite</t>
  </si>
  <si>
    <t>2.6% des admis</t>
  </si>
  <si>
    <t>19.1% des candidats</t>
  </si>
  <si>
    <t>23.3% des admis</t>
  </si>
  <si>
    <t>Séries littéraires</t>
  </si>
  <si>
    <t>Série scientifiques et techniques</t>
  </si>
  <si>
    <t>78.6% des candidats</t>
  </si>
  <si>
    <t>74.1% des admis</t>
  </si>
  <si>
    <t>Fille</t>
  </si>
  <si>
    <t>44.8% des admis</t>
  </si>
  <si>
    <t>47.8% des candidats</t>
  </si>
  <si>
    <t>Garçon</t>
  </si>
  <si>
    <t>52.2% des candidats</t>
  </si>
  <si>
    <t>55.2% des admis</t>
  </si>
  <si>
    <t>2016 - Pour aller plus loin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</si>
  <si>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</si>
  <si>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</si>
  <si>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</si>
  <si>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</si>
  <si>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</si>
  <si>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</si>
  <si>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</si>
  <si>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</si>
  <si>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</si>
  <si>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</si>
  <si>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</si>
  <si>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</si>
  <si>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</si>
  <si>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</si>
  <si>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Banjul</t>
  </si>
  <si>
    <t>Pikine/Guédiawaye</t>
  </si>
  <si>
    <t>Rufisque</t>
  </si>
  <si>
    <t>Candidats Garçon</t>
  </si>
  <si>
    <t>Candidats filles</t>
  </si>
  <si>
    <t>Candidats total</t>
  </si>
  <si>
    <t>GRAPHE 1 :  Source office du BAC sénégal
http://www.officedubac.sn</t>
  </si>
  <si>
    <t>Zambie (Examen Grade 12 2015)</t>
  </si>
  <si>
    <t>Source</t>
  </si>
  <si>
    <t>Graphe 1 : office du bac sénégal</t>
  </si>
  <si>
    <t>Pays comparaison</t>
  </si>
  <si>
    <t>Examinations council of zambia</t>
  </si>
  <si>
    <t>Année</t>
  </si>
  <si>
    <t>Population (World Bank)</t>
  </si>
  <si>
    <r>
      <rPr>
        <b/>
        <sz val="11"/>
        <color theme="1"/>
        <rFont val="Calibri"/>
        <family val="2"/>
        <scheme val="minor"/>
      </rPr>
      <t xml:space="preserve">Note suite à donner: </t>
    </r>
    <r>
      <rPr>
        <sz val="11"/>
        <color theme="1"/>
        <rFont val="Calibri"/>
        <family val="2"/>
        <scheme val="minor"/>
      </rPr>
      <t xml:space="preserve">
- que deviennent les bacheliers (études à l'étranger et au sénégal)
-chomage des adultes bacheliers
- qualité du bac sénégalais (comparaison avec autres pays).
- vidéos, rapport mettent en exerguent l'importance de la réussite au collège et au lycée
</t>
    </r>
    <r>
      <rPr>
        <b/>
        <sz val="11"/>
        <color theme="1"/>
        <rFont val="Calibri"/>
        <family val="2"/>
        <scheme val="minor"/>
      </rPr>
      <t>- Pour aller plus loin (séries, garçons filles, résultats par académie...)</t>
    </r>
  </si>
  <si>
    <t>Individuels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</si>
</sst>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/>
    <xf numFmtId="0" fontId="0" fillId="2" borderId="2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0" fontId="0" fillId="3" borderId="11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4" borderId="2" xfId="0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0" fontId="0" fillId="4" borderId="8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6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" fontId="0" fillId="5" borderId="0" xfId="0" applyNumberForma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" fontId="0" fillId="3" borderId="23" xfId="0" applyNumberFormat="1" applyFill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Bacheliers - Public/Privé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Données_brutes!$F$4:$F$6</c:f>
              <c:strCache>
                <c:ptCount val="3"/>
                <c:pt idx="0">
                  <c:v>Public</c:v>
                </c:pt>
                <c:pt idx="1">
                  <c:v>Privé</c:v>
                </c:pt>
                <c:pt idx="2">
                  <c:v>Individuels</c:v>
                </c:pt>
              </c:strCache>
            </c:strRef>
          </c:cat>
          <c:val>
            <c:numRef>
              <c:f>Données_brutes!$I$4:$I$6</c:f>
              <c:numCache>
                <c:formatCode>0</c:formatCode>
                <c:ptCount val="3"/>
                <c:pt idx="0">
                  <c:v>32742.6</c:v>
                </c:pt>
                <c:pt idx="1">
                  <c:v>15716.447999999999</c:v>
                </c:pt>
                <c:pt idx="2">
                  <c:v>5578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Bacheliers PAR</a:t>
            </a:r>
            <a:r>
              <a:rPr lang="en-US" baseline="0"/>
              <a:t> FILIAIre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Bacheliers - Public/Privé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Données_brutes!$J$9:$J$11</c:f>
              <c:strCache>
                <c:ptCount val="3"/>
                <c:pt idx="0">
                  <c:v>Série G</c:v>
                </c:pt>
                <c:pt idx="1">
                  <c:v>Série scientifiques et techniques</c:v>
                </c:pt>
                <c:pt idx="2">
                  <c:v>Séries littéraires</c:v>
                </c:pt>
              </c:strCache>
            </c:strRef>
          </c:cat>
          <c:val>
            <c:numRef>
              <c:f>Données_brutes!$K$9:$K$11</c:f>
              <c:numCache>
                <c:formatCode>0</c:formatCode>
                <c:ptCount val="3"/>
                <c:pt idx="0">
                  <c:v>1418.846</c:v>
                </c:pt>
                <c:pt idx="1">
                  <c:v>12715.043000000001</c:v>
                </c:pt>
                <c:pt idx="2">
                  <c:v>40437.110999999997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Sénégal - Nombre de bacheliers</a:t>
            </a:r>
          </a:p>
          <a:p>
            <a:pPr>
              <a:defRPr/>
            </a:pPr>
            <a:r>
              <a:rPr lang="en-US"/>
              <a:t>2001-2016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0806578581348903E-2"/>
          <c:y val="0.26041513685420214"/>
          <c:w val="0.80303531671202077"/>
          <c:h val="0.53588137161466609"/>
        </c:manualLayout>
      </c:layout>
      <c:scatterChart>
        <c:scatterStyle val="smoothMarker"/>
        <c:varyColors val="0"/>
        <c:ser>
          <c:idx val="2"/>
          <c:order val="0"/>
          <c:tx>
            <c:strRef>
              <c:f>Graphe1!$D$2</c:f>
              <c:strCache>
                <c:ptCount val="1"/>
                <c:pt idx="0">
                  <c:v>Nb de bachelier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Graphe1!$A$3:$A$18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xVal>
          <c:yVal>
            <c:numRef>
              <c:f>Graphe1!$D$3:$D$18</c:f>
              <c:numCache>
                <c:formatCode>General</c:formatCode>
                <c:ptCount val="16"/>
                <c:pt idx="0">
                  <c:v>9159</c:v>
                </c:pt>
                <c:pt idx="1">
                  <c:v>11359</c:v>
                </c:pt>
                <c:pt idx="2">
                  <c:v>13326</c:v>
                </c:pt>
                <c:pt idx="3">
                  <c:v>15304</c:v>
                </c:pt>
                <c:pt idx="4">
                  <c:v>16269</c:v>
                </c:pt>
                <c:pt idx="5">
                  <c:v>20394</c:v>
                </c:pt>
                <c:pt idx="6">
                  <c:v>22439</c:v>
                </c:pt>
                <c:pt idx="7">
                  <c:v>20476</c:v>
                </c:pt>
                <c:pt idx="8">
                  <c:v>19961</c:v>
                </c:pt>
                <c:pt idx="9">
                  <c:v>29883</c:v>
                </c:pt>
                <c:pt idx="10">
                  <c:v>30107</c:v>
                </c:pt>
                <c:pt idx="11">
                  <c:v>33832</c:v>
                </c:pt>
                <c:pt idx="12">
                  <c:v>41585</c:v>
                </c:pt>
                <c:pt idx="13">
                  <c:v>39638</c:v>
                </c:pt>
                <c:pt idx="14">
                  <c:v>45355</c:v>
                </c:pt>
                <c:pt idx="15">
                  <c:v>54571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897448"/>
        <c:axId val="229896664"/>
      </c:scatterChart>
      <c:valAx>
        <c:axId val="22989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896664"/>
        <c:crosses val="autoZero"/>
        <c:crossBetween val="midCat"/>
      </c:valAx>
      <c:valAx>
        <c:axId val="22989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89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Baccalauréat Sénégal - Taux de réussite</a:t>
            </a:r>
          </a:p>
          <a:p>
            <a:pPr>
              <a:defRPr/>
            </a:pPr>
            <a:r>
              <a:rPr lang="en-US"/>
              <a:t>2001</a:t>
            </a:r>
            <a:r>
              <a:rPr lang="en-US" baseline="0"/>
              <a:t> - 2016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410440333971993E-2"/>
          <c:y val="0.26084649166125312"/>
          <c:w val="0.82033887341172695"/>
          <c:h val="0.517446057926782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Graphe1!$C$2</c:f>
              <c:strCache>
                <c:ptCount val="1"/>
                <c:pt idx="0">
                  <c:v>% réussite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Graphe1!$A$3:$A$18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xVal>
          <c:yVal>
            <c:numRef>
              <c:f>Graphe1!$C$3:$C$18</c:f>
              <c:numCache>
                <c:formatCode>0.00%</c:formatCode>
                <c:ptCount val="16"/>
                <c:pt idx="0">
                  <c:v>0.35100000000000003</c:v>
                </c:pt>
                <c:pt idx="1">
                  <c:v>0.39700000000000002</c:v>
                </c:pt>
                <c:pt idx="2">
                  <c:v>0.43200000000000005</c:v>
                </c:pt>
                <c:pt idx="3">
                  <c:v>0.46100000000000002</c:v>
                </c:pt>
                <c:pt idx="4">
                  <c:v>0.45500000000000002</c:v>
                </c:pt>
                <c:pt idx="5">
                  <c:v>0.502</c:v>
                </c:pt>
                <c:pt idx="6">
                  <c:v>0.48599999999999999</c:v>
                </c:pt>
                <c:pt idx="7">
                  <c:v>0.41799999999999998</c:v>
                </c:pt>
                <c:pt idx="8">
                  <c:v>0.34700000000000003</c:v>
                </c:pt>
                <c:pt idx="9">
                  <c:v>0.42200000000000004</c:v>
                </c:pt>
                <c:pt idx="10">
                  <c:v>0.38</c:v>
                </c:pt>
                <c:pt idx="11">
                  <c:v>0.38200000000000001</c:v>
                </c:pt>
                <c:pt idx="12">
                  <c:v>0.38500000000000001</c:v>
                </c:pt>
                <c:pt idx="13">
                  <c:v>0.318</c:v>
                </c:pt>
                <c:pt idx="14">
                  <c:v>0.31</c:v>
                </c:pt>
                <c:pt idx="15">
                  <c:v>0.36499999999999999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897840"/>
        <c:axId val="229895488"/>
      </c:scatterChart>
      <c:valAx>
        <c:axId val="22989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895488"/>
        <c:crosses val="autoZero"/>
        <c:crossBetween val="midCat"/>
      </c:valAx>
      <c:valAx>
        <c:axId val="229895488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89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Sénégal - Nombre de bacheliers</a:t>
            </a:r>
          </a:p>
          <a:p>
            <a:pPr>
              <a:defRPr/>
            </a:pPr>
            <a:r>
              <a:rPr lang="en-US"/>
              <a:t>2001-2016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0806578581348903E-2"/>
          <c:y val="0.26041513685420214"/>
          <c:w val="0.80303531671202077"/>
          <c:h val="0.53588137161466609"/>
        </c:manualLayout>
      </c:layout>
      <c:scatterChart>
        <c:scatterStyle val="smoothMarker"/>
        <c:varyColors val="0"/>
        <c:ser>
          <c:idx val="2"/>
          <c:order val="0"/>
          <c:tx>
            <c:strRef>
              <c:f>Graphe1!$D$2</c:f>
              <c:strCache>
                <c:ptCount val="1"/>
                <c:pt idx="0">
                  <c:v>Nb de bachelier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Graphe1!$A$3:$A$18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xVal>
          <c:yVal>
            <c:numRef>
              <c:f>Graphe1!$B$3:$B$18</c:f>
              <c:numCache>
                <c:formatCode>0</c:formatCode>
                <c:ptCount val="16"/>
                <c:pt idx="0">
                  <c:v>26094.01709401709</c:v>
                </c:pt>
                <c:pt idx="1">
                  <c:v>28612.090680100755</c:v>
                </c:pt>
                <c:pt idx="2">
                  <c:v>30847.222222222219</c:v>
                </c:pt>
                <c:pt idx="3">
                  <c:v>33197.39696312364</c:v>
                </c:pt>
                <c:pt idx="4">
                  <c:v>35756.043956043955</c:v>
                </c:pt>
                <c:pt idx="5">
                  <c:v>40625.498007968126</c:v>
                </c:pt>
                <c:pt idx="6">
                  <c:v>46170.781893004118</c:v>
                </c:pt>
                <c:pt idx="7">
                  <c:v>48985.645933014355</c:v>
                </c:pt>
                <c:pt idx="8">
                  <c:v>57524.495677233426</c:v>
                </c:pt>
                <c:pt idx="9">
                  <c:v>70812.796208530795</c:v>
                </c:pt>
                <c:pt idx="10">
                  <c:v>79228.947368421053</c:v>
                </c:pt>
                <c:pt idx="11">
                  <c:v>88565.445026178015</c:v>
                </c:pt>
                <c:pt idx="12">
                  <c:v>108012.98701298701</c:v>
                </c:pt>
                <c:pt idx="13">
                  <c:v>124647.79874213836</c:v>
                </c:pt>
                <c:pt idx="14">
                  <c:v>146306.45161290321</c:v>
                </c:pt>
                <c:pt idx="15">
                  <c:v>149509.5890410959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895096"/>
        <c:axId val="229895880"/>
      </c:scatterChart>
      <c:scatterChart>
        <c:scatterStyle val="smoothMarker"/>
        <c:varyColors val="0"/>
        <c:ser>
          <c:idx val="0"/>
          <c:order val="1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Graphe1!$A$3:$A$18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xVal>
          <c:yVal>
            <c:numRef>
              <c:f>Graphe1!$C$3:$C$18</c:f>
              <c:numCache>
                <c:formatCode>0.00%</c:formatCode>
                <c:ptCount val="16"/>
                <c:pt idx="0">
                  <c:v>0.35100000000000003</c:v>
                </c:pt>
                <c:pt idx="1">
                  <c:v>0.39700000000000002</c:v>
                </c:pt>
                <c:pt idx="2">
                  <c:v>0.43200000000000005</c:v>
                </c:pt>
                <c:pt idx="3">
                  <c:v>0.46100000000000002</c:v>
                </c:pt>
                <c:pt idx="4">
                  <c:v>0.45500000000000002</c:v>
                </c:pt>
                <c:pt idx="5">
                  <c:v>0.502</c:v>
                </c:pt>
                <c:pt idx="6">
                  <c:v>0.48599999999999999</c:v>
                </c:pt>
                <c:pt idx="7">
                  <c:v>0.41799999999999998</c:v>
                </c:pt>
                <c:pt idx="8">
                  <c:v>0.34700000000000003</c:v>
                </c:pt>
                <c:pt idx="9">
                  <c:v>0.42200000000000004</c:v>
                </c:pt>
                <c:pt idx="10">
                  <c:v>0.38</c:v>
                </c:pt>
                <c:pt idx="11">
                  <c:v>0.38200000000000001</c:v>
                </c:pt>
                <c:pt idx="12">
                  <c:v>0.38500000000000001</c:v>
                </c:pt>
                <c:pt idx="13">
                  <c:v>0.318</c:v>
                </c:pt>
                <c:pt idx="14">
                  <c:v>0.31</c:v>
                </c:pt>
                <c:pt idx="15">
                  <c:v>0.36499999999999999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64120"/>
        <c:axId val="229896272"/>
      </c:scatterChart>
      <c:valAx>
        <c:axId val="22989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895880"/>
        <c:crosses val="autoZero"/>
        <c:crossBetween val="midCat"/>
      </c:valAx>
      <c:valAx>
        <c:axId val="22989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895096"/>
        <c:crosses val="autoZero"/>
        <c:crossBetween val="midCat"/>
      </c:valAx>
      <c:valAx>
        <c:axId val="229896272"/>
        <c:scaling>
          <c:orientation val="minMax"/>
          <c:min val="0.30000000000000004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0764120"/>
        <c:crosses val="max"/>
        <c:crossBetween val="midCat"/>
      </c:valAx>
      <c:valAx>
        <c:axId val="230764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89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592433</xdr:colOff>
      <xdr:row>2</xdr:row>
      <xdr:rowOff>4814</xdr:rowOff>
    </xdr:from>
    <xdr:to>
      <xdr:col>21</xdr:col>
      <xdr:colOff>355879</xdr:colOff>
      <xdr:row>17</xdr:row>
      <xdr:rowOff>20934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89647</xdr:rowOff>
    </xdr:from>
    <xdr:to>
      <xdr:col>21</xdr:col>
      <xdr:colOff>368564</xdr:colOff>
      <xdr:row>35</xdr:row>
      <xdr:rowOff>139384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198967</xdr:colOff>
      <xdr:row>32</xdr:row>
      <xdr:rowOff>157161</xdr:rowOff>
    </xdr:from>
    <xdr:to>
      <xdr:col>5</xdr:col>
      <xdr:colOff>1956859</xdr:colOff>
      <xdr:row>47</xdr:row>
      <xdr:rowOff>179916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32</xdr:row>
      <xdr:rowOff>161925</xdr:rowOff>
    </xdr:from>
    <xdr:to>
      <xdr:col>12</xdr:col>
      <xdr:colOff>142875</xdr:colOff>
      <xdr:row>47</xdr:row>
      <xdr:rowOff>179917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23</xdr:row>
      <xdr:rowOff>123824</xdr:rowOff>
    </xdr:from>
    <xdr:to>
      <xdr:col>3</xdr:col>
      <xdr:colOff>638175</xdr:colOff>
      <xdr:row>31</xdr:row>
      <xdr:rowOff>63499</xdr:rowOff>
    </xdr:to>
    <xdr:sp macro="" textlink="">
      <xdr:nvSpPr>
        <xdr:cNvPr id="4" name="TextBox 3"/>
        <xdr:cNvSpPr txBox="1"/>
      </xdr:nvSpPr>
      <xdr:spPr>
        <a:xfrm>
          <a:off x="180975" y="4896907"/>
          <a:ext cx="2880783" cy="14636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 b="1">
              <a:solidFill>
                <a:schemeClr val="bg1">
                  <a:lumMod val="95000"/>
                </a:schemeClr>
              </a:solidFill>
            </a:rPr>
            <a:t>54570</a:t>
          </a:r>
          <a:r>
            <a:rPr lang="fr-FR" sz="1600" b="1">
              <a:solidFill>
                <a:schemeClr val="bg1"/>
              </a:solidFill>
            </a:rPr>
            <a:t> BACHELIERS EN 2016 </a:t>
          </a:r>
        </a:p>
      </xdr:txBody>
    </xdr:sp>
    <xdr:clientData/>
  </xdr:twoCellAnchor>
  <xdr:twoCellAnchor>
    <xdr:from>
      <xdr:col>3</xdr:col>
      <xdr:colOff>657225</xdr:colOff>
      <xdr:row>23</xdr:row>
      <xdr:rowOff>123825</xdr:rowOff>
    </xdr:from>
    <xdr:to>
      <xdr:col>6</xdr:col>
      <xdr:colOff>0</xdr:colOff>
      <xdr:row>31</xdr:row>
      <xdr:rowOff>74084</xdr:rowOff>
    </xdr:to>
    <xdr:sp macro="" textlink="">
      <xdr:nvSpPr>
        <xdr:cNvPr id="5" name="TextBox 4"/>
        <xdr:cNvSpPr txBox="1"/>
      </xdr:nvSpPr>
      <xdr:spPr>
        <a:xfrm>
          <a:off x="3080808" y="4896908"/>
          <a:ext cx="3036359" cy="147425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 b="1">
              <a:solidFill>
                <a:schemeClr val="bg1"/>
              </a:solidFill>
            </a:rPr>
            <a:t>6</a:t>
          </a:r>
          <a:r>
            <a:rPr lang="fr-FR" sz="1600" b="1" baseline="0">
              <a:solidFill>
                <a:schemeClr val="bg1"/>
              </a:solidFill>
            </a:rPr>
            <a:t> fois plus de bacheliers en 15ans</a:t>
          </a:r>
          <a:endParaRPr lang="fr-FR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38100</xdr:colOff>
      <xdr:row>23</xdr:row>
      <xdr:rowOff>123825</xdr:rowOff>
    </xdr:from>
    <xdr:to>
      <xdr:col>9</xdr:col>
      <xdr:colOff>38100</xdr:colOff>
      <xdr:row>31</xdr:row>
      <xdr:rowOff>0</xdr:rowOff>
    </xdr:to>
    <xdr:sp macro="" textlink="">
      <xdr:nvSpPr>
        <xdr:cNvPr id="6" name="TextBox 5"/>
        <xdr:cNvSpPr txBox="1"/>
      </xdr:nvSpPr>
      <xdr:spPr>
        <a:xfrm>
          <a:off x="6143625" y="4895850"/>
          <a:ext cx="3019425" cy="14001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 b="1">
              <a:solidFill>
                <a:schemeClr val="bg1"/>
              </a:solidFill>
            </a:rPr>
            <a:t>Un taux de</a:t>
          </a:r>
          <a:r>
            <a:rPr lang="fr-FR" sz="1600" b="1" baseline="0">
              <a:solidFill>
                <a:schemeClr val="bg1"/>
              </a:solidFill>
            </a:rPr>
            <a:t> réussite faible à 36.5% en 2016</a:t>
          </a:r>
          <a:endParaRPr lang="fr-FR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76200</xdr:colOff>
      <xdr:row>23</xdr:row>
      <xdr:rowOff>123825</xdr:rowOff>
    </xdr:from>
    <xdr:to>
      <xdr:col>12</xdr:col>
      <xdr:colOff>57150</xdr:colOff>
      <xdr:row>31</xdr:row>
      <xdr:rowOff>9525</xdr:rowOff>
    </xdr:to>
    <xdr:sp macro="" textlink="">
      <xdr:nvSpPr>
        <xdr:cNvPr id="7" name="TextBox 6"/>
        <xdr:cNvSpPr txBox="1"/>
      </xdr:nvSpPr>
      <xdr:spPr>
        <a:xfrm>
          <a:off x="9201150" y="4895850"/>
          <a:ext cx="3095625" cy="1409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 b="1">
              <a:solidFill>
                <a:schemeClr val="bg1"/>
              </a:solidFill>
            </a:rPr>
            <a:t>Ces dernières années,</a:t>
          </a:r>
          <a:r>
            <a:rPr lang="fr-FR" sz="1600" b="1" baseline="0">
              <a:solidFill>
                <a:schemeClr val="bg1"/>
              </a:solidFill>
            </a:rPr>
            <a:t> </a:t>
          </a:r>
          <a:r>
            <a:rPr lang="fr-FR" sz="1600" b="1">
              <a:solidFill>
                <a:schemeClr val="bg1"/>
              </a:solidFill>
            </a:rPr>
            <a:t>dégradation remarquable du taux de réussite par rapport aux années 2003-2008</a:t>
          </a:r>
        </a:p>
      </xdr:txBody>
    </xdr:sp>
    <xdr:clientData/>
  </xdr:twoCellAnchor>
  <xdr:twoCellAnchor>
    <xdr:from>
      <xdr:col>0</xdr:col>
      <xdr:colOff>180974</xdr:colOff>
      <xdr:row>27</xdr:row>
      <xdr:rowOff>47626</xdr:rowOff>
    </xdr:from>
    <xdr:to>
      <xdr:col>3</xdr:col>
      <xdr:colOff>638175</xdr:colOff>
      <xdr:row>31</xdr:row>
      <xdr:rowOff>74084</xdr:rowOff>
    </xdr:to>
    <xdr:sp macro="" textlink="">
      <xdr:nvSpPr>
        <xdr:cNvPr id="9" name="TextBox 8"/>
        <xdr:cNvSpPr txBox="1"/>
      </xdr:nvSpPr>
      <xdr:spPr>
        <a:xfrm>
          <a:off x="180974" y="5582709"/>
          <a:ext cx="2880784" cy="788458"/>
        </a:xfrm>
        <a:prstGeom prst="rect">
          <a:avLst/>
        </a:prstGeom>
        <a:solidFill>
          <a:srgbClr val="00B050"/>
        </a:solidFill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 b="1">
              <a:solidFill>
                <a:schemeClr val="bg1">
                  <a:lumMod val="95000"/>
                </a:schemeClr>
              </a:solidFill>
            </a:rPr>
            <a:t>Zambie</a:t>
          </a:r>
          <a:r>
            <a:rPr lang="fr-FR" sz="1000" b="1" baseline="0">
              <a:solidFill>
                <a:schemeClr val="bg1">
                  <a:lumMod val="95000"/>
                </a:schemeClr>
              </a:solidFill>
            </a:rPr>
            <a:t> - Population en 2015 16,2M</a:t>
          </a:r>
        </a:p>
        <a:p>
          <a:r>
            <a:rPr lang="fr-FR" sz="1000" b="1" baseline="0">
              <a:solidFill>
                <a:schemeClr val="bg1">
                  <a:lumMod val="95000"/>
                </a:schemeClr>
              </a:solidFill>
            </a:rPr>
            <a:t>Examens fin de lycée :</a:t>
          </a:r>
          <a:endParaRPr lang="fr-FR" sz="1000" b="1">
            <a:solidFill>
              <a:schemeClr val="bg1">
                <a:lumMod val="95000"/>
              </a:schemeClr>
            </a:solidFill>
          </a:endParaRPr>
        </a:p>
        <a:p>
          <a:r>
            <a:rPr lang="fr-FR" sz="1400" b="1">
              <a:solidFill>
                <a:schemeClr val="bg1"/>
              </a:solidFill>
              <a:latin typeface="+mn-lt"/>
              <a:ea typeface="+mn-ea"/>
              <a:cs typeface="+mn-cs"/>
            </a:rPr>
            <a:t>71700 diplômés en 2015</a:t>
          </a:r>
        </a:p>
        <a:p>
          <a:r>
            <a:rPr lang="fr-FR" sz="900" b="1">
              <a:solidFill>
                <a:schemeClr val="bg1"/>
              </a:solidFill>
              <a:latin typeface="+mn-lt"/>
              <a:ea typeface="+mn-ea"/>
              <a:cs typeface="+mn-cs"/>
            </a:rPr>
            <a:t>source : examinations</a:t>
          </a:r>
          <a:r>
            <a:rPr lang="fr-FR" sz="9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fr-FR" sz="900" b="1">
              <a:solidFill>
                <a:schemeClr val="bg1"/>
              </a:solidFill>
              <a:latin typeface="+mn-lt"/>
              <a:ea typeface="+mn-ea"/>
              <a:cs typeface="+mn-cs"/>
            </a:rPr>
            <a:t>council of zambia</a:t>
          </a:r>
        </a:p>
      </xdr:txBody>
    </xdr:sp>
    <xdr:clientData/>
  </xdr:twoCellAnchor>
  <xdr:twoCellAnchor>
    <xdr:from>
      <xdr:col>6</xdr:col>
      <xdr:colOff>47625</xdr:colOff>
      <xdr:row>27</xdr:row>
      <xdr:rowOff>47626</xdr:rowOff>
    </xdr:from>
    <xdr:to>
      <xdr:col>9</xdr:col>
      <xdr:colOff>38100</xdr:colOff>
      <xdr:row>31</xdr:row>
      <xdr:rowOff>9525</xdr:rowOff>
    </xdr:to>
    <xdr:sp macro="" textlink="">
      <xdr:nvSpPr>
        <xdr:cNvPr id="11" name="TextBox 10"/>
        <xdr:cNvSpPr txBox="1"/>
      </xdr:nvSpPr>
      <xdr:spPr>
        <a:xfrm>
          <a:off x="6153150" y="5581651"/>
          <a:ext cx="3009900" cy="723899"/>
        </a:xfrm>
        <a:prstGeom prst="rect">
          <a:avLst/>
        </a:prstGeom>
        <a:solidFill>
          <a:srgbClr val="00B050"/>
        </a:solidFill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fr-FR" sz="1000" b="1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Zambie - Examens fin de lycée 2015 :</a:t>
          </a:r>
        </a:p>
        <a:p>
          <a:pPr marL="0" indent="0"/>
          <a:r>
            <a:rPr lang="fr-FR" sz="1600" b="1">
              <a:solidFill>
                <a:schemeClr val="bg1"/>
              </a:solidFill>
              <a:latin typeface="+mn-lt"/>
              <a:ea typeface="+mn-ea"/>
              <a:cs typeface="+mn-cs"/>
            </a:rPr>
            <a:t>Taux de réussite</a:t>
          </a:r>
          <a:r>
            <a:rPr lang="fr-FR" sz="16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57%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900" b="1">
              <a:solidFill>
                <a:schemeClr val="bg1"/>
              </a:solidFill>
              <a:latin typeface="+mn-lt"/>
              <a:ea typeface="+mn-ea"/>
              <a:cs typeface="+mn-cs"/>
            </a:rPr>
            <a:t>source : examinations council of zambia</a:t>
          </a:r>
        </a:p>
        <a:p>
          <a:pPr marL="0" indent="0"/>
          <a:endParaRPr lang="fr-FR" sz="16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190501</xdr:colOff>
      <xdr:row>46</xdr:row>
      <xdr:rowOff>52917</xdr:rowOff>
    </xdr:from>
    <xdr:to>
      <xdr:col>5</xdr:col>
      <xdr:colOff>1778000</xdr:colOff>
      <xdr:row>47</xdr:row>
      <xdr:rowOff>84668</xdr:rowOff>
    </xdr:to>
    <xdr:sp macro="" textlink="">
      <xdr:nvSpPr>
        <xdr:cNvPr id="16" name="TextBox 15"/>
        <xdr:cNvSpPr txBox="1"/>
      </xdr:nvSpPr>
      <xdr:spPr>
        <a:xfrm>
          <a:off x="3735918" y="9207500"/>
          <a:ext cx="2201332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lang="fr-FR" sz="9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Source : Office du BAC Sénégal</a:t>
          </a:r>
        </a:p>
      </xdr:txBody>
    </xdr:sp>
    <xdr:clientData/>
  </xdr:twoCellAnchor>
  <xdr:twoCellAnchor>
    <xdr:from>
      <xdr:col>10</xdr:col>
      <xdr:colOff>1</xdr:colOff>
      <xdr:row>46</xdr:row>
      <xdr:rowOff>74083</xdr:rowOff>
    </xdr:from>
    <xdr:to>
      <xdr:col>12</xdr:col>
      <xdr:colOff>116416</xdr:colOff>
      <xdr:row>47</xdr:row>
      <xdr:rowOff>105834</xdr:rowOff>
    </xdr:to>
    <xdr:sp macro="" textlink="">
      <xdr:nvSpPr>
        <xdr:cNvPr id="17" name="TextBox 16"/>
        <xdr:cNvSpPr txBox="1"/>
      </xdr:nvSpPr>
      <xdr:spPr>
        <a:xfrm>
          <a:off x="10170584" y="9228666"/>
          <a:ext cx="2201332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lang="fr-FR" sz="9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Source : Office du BAC Sénégal</a:t>
          </a:r>
        </a:p>
      </xdr:txBody>
    </xdr:sp>
    <xdr:clientData/>
  </xdr:twoCellAnchor>
  <xdr:twoCellAnchor>
    <xdr:from>
      <xdr:col>0</xdr:col>
      <xdr:colOff>254000</xdr:colOff>
      <xdr:row>89</xdr:row>
      <xdr:rowOff>0</xdr:rowOff>
    </xdr:from>
    <xdr:to>
      <xdr:col>6</xdr:col>
      <xdr:colOff>53975</xdr:colOff>
      <xdr:row>104</xdr:row>
      <xdr:rowOff>22755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opLeftCell="A10" zoomScale="85" zoomScaleNormal="85" workbookViewId="0">
      <selection activeCell="K19" sqref="K19"/>
    </sheetView>
  </sheetViews>
  <sheetFormatPr defaultRowHeight="15" x14ac:dyDescent="0.25"/>
  <cols>
    <col min="2" max="2" width="15.42578125" customWidth="1"/>
    <col min="3" max="3" width="18.140625" customWidth="1"/>
    <col min="4" max="4" width="16.5703125" customWidth="1"/>
    <col min="5" max="5" width="18.42578125" customWidth="1"/>
    <col min="6" max="6" width="27.7109375" customWidth="1"/>
    <col min="7" max="8" width="23.5703125" customWidth="1"/>
    <col min="9" max="9" width="14.140625" customWidth="1"/>
    <col min="10" max="10" width="23" customWidth="1"/>
    <col min="11" max="11" width="17.28515625" customWidth="1"/>
    <col min="12" max="12" width="21.5703125" customWidth="1"/>
  </cols>
  <sheetData>
    <row r="2" spans="1:11" ht="15.75" thickBot="1" x14ac:dyDescent="0.3">
      <c r="J2" s="5"/>
      <c r="K2" s="5"/>
    </row>
    <row r="3" spans="1:11" ht="31.5" customHeight="1" thickBot="1" x14ac:dyDescent="0.3">
      <c r="A3" s="42" t="s">
        <v>44</v>
      </c>
      <c r="B3" s="43"/>
      <c r="C3" s="43"/>
      <c r="D3" s="44"/>
      <c r="F3" s="48" t="s">
        <v>23</v>
      </c>
      <c r="G3" s="48"/>
      <c r="H3" s="48"/>
      <c r="I3" s="48"/>
      <c r="K3" s="5"/>
    </row>
    <row r="4" spans="1:11" x14ac:dyDescent="0.25">
      <c r="B4" s="1" t="s">
        <v>1</v>
      </c>
      <c r="C4" s="1" t="s">
        <v>0</v>
      </c>
      <c r="D4" s="1" t="s">
        <v>2</v>
      </c>
      <c r="F4" s="10" t="s">
        <v>3</v>
      </c>
      <c r="G4" s="6" t="s">
        <v>5</v>
      </c>
      <c r="H4" s="6"/>
      <c r="I4" s="7">
        <f>+D20*0.6</f>
        <v>32742.6</v>
      </c>
      <c r="J4" s="2">
        <f>+I4+I5</f>
        <v>48459.047999999995</v>
      </c>
    </row>
    <row r="5" spans="1:11" x14ac:dyDescent="0.25">
      <c r="A5" s="1">
        <v>2001</v>
      </c>
      <c r="B5" s="3">
        <f>D5/C5</f>
        <v>26094.01709401709</v>
      </c>
      <c r="C5" s="4">
        <v>0.35100000000000003</v>
      </c>
      <c r="D5" s="1">
        <v>9159</v>
      </c>
      <c r="F5" s="36" t="s">
        <v>4</v>
      </c>
      <c r="G5" s="37" t="s">
        <v>6</v>
      </c>
      <c r="H5" s="37"/>
      <c r="I5" s="38">
        <f>+D20*0.288</f>
        <v>15716.447999999999</v>
      </c>
      <c r="J5">
        <f>+I5/J4</f>
        <v>0.32432432432432434</v>
      </c>
    </row>
    <row r="6" spans="1:11" x14ac:dyDescent="0.25">
      <c r="A6" s="1">
        <v>2002</v>
      </c>
      <c r="B6" s="3">
        <f t="shared" ref="B6:B20" si="0">D6/C6</f>
        <v>28612.090680100755</v>
      </c>
      <c r="C6" s="4">
        <v>0.39700000000000002</v>
      </c>
      <c r="D6" s="1">
        <v>11359</v>
      </c>
      <c r="F6" s="36" t="s">
        <v>53</v>
      </c>
      <c r="G6" s="37"/>
      <c r="H6" s="37"/>
      <c r="I6" s="38">
        <v>5578</v>
      </c>
    </row>
    <row r="7" spans="1:11" x14ac:dyDescent="0.25">
      <c r="A7" s="1">
        <v>2003</v>
      </c>
      <c r="B7" s="3">
        <f t="shared" si="0"/>
        <v>30847.222222222219</v>
      </c>
      <c r="C7" s="4">
        <v>0.43200000000000005</v>
      </c>
      <c r="D7" s="1">
        <v>13326</v>
      </c>
      <c r="F7" s="36"/>
      <c r="G7" s="37"/>
      <c r="H7" s="37"/>
      <c r="I7" s="38"/>
    </row>
    <row r="8" spans="1:11" ht="15.75" thickBot="1" x14ac:dyDescent="0.3">
      <c r="A8" s="1">
        <v>2004</v>
      </c>
      <c r="B8" s="3">
        <f t="shared" si="0"/>
        <v>33197.39696312364</v>
      </c>
      <c r="C8" s="4">
        <v>0.46100000000000002</v>
      </c>
      <c r="D8" s="1">
        <v>15304</v>
      </c>
      <c r="F8" s="11"/>
      <c r="G8" s="8"/>
      <c r="H8" s="8"/>
      <c r="I8" s="9"/>
    </row>
    <row r="9" spans="1:11" x14ac:dyDescent="0.25">
      <c r="A9" s="1">
        <v>2005</v>
      </c>
      <c r="B9" s="3">
        <f t="shared" si="0"/>
        <v>35756.043956043955</v>
      </c>
      <c r="C9" s="4">
        <v>0.45500000000000002</v>
      </c>
      <c r="D9" s="1">
        <v>16269</v>
      </c>
      <c r="F9" s="49" t="s">
        <v>7</v>
      </c>
      <c r="G9" s="39" t="s">
        <v>8</v>
      </c>
      <c r="H9" s="40"/>
      <c r="I9" s="41">
        <f>0.023*$B$20</f>
        <v>3438.7205479452055</v>
      </c>
      <c r="J9" s="58" t="s">
        <v>7</v>
      </c>
      <c r="K9" s="2">
        <f>+I11</f>
        <v>1418.846</v>
      </c>
    </row>
    <row r="10" spans="1:11" ht="30" x14ac:dyDescent="0.25">
      <c r="A10" s="1">
        <v>2006</v>
      </c>
      <c r="B10" s="3">
        <f t="shared" si="0"/>
        <v>40625.498007968126</v>
      </c>
      <c r="C10" s="4">
        <v>0.502</v>
      </c>
      <c r="D10" s="1">
        <v>20394</v>
      </c>
      <c r="F10" s="50"/>
      <c r="G10" s="12" t="s">
        <v>9</v>
      </c>
      <c r="H10" s="28"/>
      <c r="I10" s="13">
        <v>0.42699999999999999</v>
      </c>
      <c r="J10" s="58" t="s">
        <v>14</v>
      </c>
      <c r="K10" s="2">
        <f>+I14</f>
        <v>12715.043000000001</v>
      </c>
    </row>
    <row r="11" spans="1:11" x14ac:dyDescent="0.25">
      <c r="A11" s="1">
        <v>2007</v>
      </c>
      <c r="B11" s="3">
        <f t="shared" si="0"/>
        <v>46170.781893004118</v>
      </c>
      <c r="C11" s="4">
        <v>0.48599999999999999</v>
      </c>
      <c r="D11" s="1">
        <v>22439</v>
      </c>
      <c r="F11" s="50"/>
      <c r="G11" s="12" t="s">
        <v>10</v>
      </c>
      <c r="H11" s="28"/>
      <c r="I11" s="16">
        <f>0.026*D20</f>
        <v>1418.846</v>
      </c>
      <c r="J11" s="58" t="s">
        <v>13</v>
      </c>
      <c r="K11" s="2">
        <f>+I17</f>
        <v>40437.110999999997</v>
      </c>
    </row>
    <row r="12" spans="1:11" x14ac:dyDescent="0.25">
      <c r="A12" s="1">
        <v>2008</v>
      </c>
      <c r="B12" s="3">
        <f t="shared" si="0"/>
        <v>48985.645933014355</v>
      </c>
      <c r="C12" s="4">
        <v>0.41799999999999998</v>
      </c>
      <c r="D12" s="1">
        <v>20476</v>
      </c>
      <c r="F12" s="51" t="s">
        <v>14</v>
      </c>
      <c r="G12" s="12" t="s">
        <v>11</v>
      </c>
      <c r="H12" s="28"/>
      <c r="I12" s="16">
        <f>0.191*$B$20</f>
        <v>28556.331506849318</v>
      </c>
    </row>
    <row r="13" spans="1:11" x14ac:dyDescent="0.25">
      <c r="A13" s="1">
        <v>2009</v>
      </c>
      <c r="B13" s="3">
        <f t="shared" si="0"/>
        <v>57524.495677233426</v>
      </c>
      <c r="C13" s="4">
        <v>0.34700000000000003</v>
      </c>
      <c r="D13" s="1">
        <v>19961</v>
      </c>
      <c r="F13" s="51"/>
      <c r="G13" s="12" t="s">
        <v>9</v>
      </c>
      <c r="H13" s="28"/>
      <c r="I13" s="13">
        <v>0.441</v>
      </c>
    </row>
    <row r="14" spans="1:11" x14ac:dyDescent="0.25">
      <c r="A14" s="1">
        <v>2010</v>
      </c>
      <c r="B14" s="3">
        <f t="shared" si="0"/>
        <v>70812.796208530795</v>
      </c>
      <c r="C14" s="4">
        <v>0.42200000000000004</v>
      </c>
      <c r="D14" s="1">
        <v>29883</v>
      </c>
      <c r="F14" s="51"/>
      <c r="G14" s="12" t="s">
        <v>12</v>
      </c>
      <c r="H14" s="28"/>
      <c r="I14" s="16">
        <f>0.233*D20</f>
        <v>12715.043000000001</v>
      </c>
    </row>
    <row r="15" spans="1:11" x14ac:dyDescent="0.25">
      <c r="A15" s="1">
        <v>2011</v>
      </c>
      <c r="B15" s="3">
        <f t="shared" si="0"/>
        <v>79228.947368421053</v>
      </c>
      <c r="C15" s="4">
        <v>0.38</v>
      </c>
      <c r="D15" s="1">
        <v>30107</v>
      </c>
      <c r="F15" s="51" t="s">
        <v>13</v>
      </c>
      <c r="G15" s="12" t="s">
        <v>15</v>
      </c>
      <c r="H15" s="28"/>
      <c r="I15" s="16">
        <f>0.786*$B$20</f>
        <v>117514.53698630138</v>
      </c>
    </row>
    <row r="16" spans="1:11" x14ac:dyDescent="0.25">
      <c r="A16" s="1">
        <v>2012</v>
      </c>
      <c r="B16" s="3">
        <f t="shared" si="0"/>
        <v>88565.445026178015</v>
      </c>
      <c r="C16" s="4">
        <v>0.38200000000000001</v>
      </c>
      <c r="D16" s="1">
        <v>33832</v>
      </c>
      <c r="F16" s="51"/>
      <c r="G16" s="12" t="s">
        <v>9</v>
      </c>
      <c r="H16" s="28"/>
      <c r="I16" s="13">
        <v>0.34399999999999997</v>
      </c>
    </row>
    <row r="17" spans="1:12" ht="15.75" thickBot="1" x14ac:dyDescent="0.3">
      <c r="A17" s="1">
        <v>2013</v>
      </c>
      <c r="B17" s="3">
        <f t="shared" si="0"/>
        <v>108012.98701298701</v>
      </c>
      <c r="C17" s="4">
        <v>0.38500000000000001</v>
      </c>
      <c r="D17" s="1">
        <v>41585</v>
      </c>
      <c r="F17" s="52"/>
      <c r="G17" s="14" t="s">
        <v>16</v>
      </c>
      <c r="H17" s="29"/>
      <c r="I17" s="15">
        <f>0.741*D20</f>
        <v>40437.110999999997</v>
      </c>
    </row>
    <row r="18" spans="1:12" x14ac:dyDescent="0.25">
      <c r="A18" s="1">
        <v>2014</v>
      </c>
      <c r="B18" s="3">
        <f t="shared" si="0"/>
        <v>124647.79874213836</v>
      </c>
      <c r="C18" s="4">
        <v>0.318</v>
      </c>
      <c r="D18" s="1">
        <v>39638</v>
      </c>
      <c r="F18" s="45" t="s">
        <v>17</v>
      </c>
      <c r="G18" s="19" t="s">
        <v>19</v>
      </c>
      <c r="H18" s="19"/>
      <c r="I18" s="20">
        <f>+B20*0.478</f>
        <v>71465.583561643842</v>
      </c>
    </row>
    <row r="19" spans="1:12" x14ac:dyDescent="0.25">
      <c r="A19" s="1">
        <v>2015</v>
      </c>
      <c r="B19" s="3">
        <f t="shared" si="0"/>
        <v>146306.45161290321</v>
      </c>
      <c r="C19" s="4">
        <v>0.31</v>
      </c>
      <c r="D19" s="1">
        <v>45355</v>
      </c>
      <c r="F19" s="46"/>
      <c r="G19" s="17" t="s">
        <v>18</v>
      </c>
      <c r="H19" s="17"/>
      <c r="I19" s="21">
        <f>0.448*D20</f>
        <v>24447.808000000001</v>
      </c>
    </row>
    <row r="20" spans="1:12" x14ac:dyDescent="0.25">
      <c r="A20" s="1">
        <v>2016</v>
      </c>
      <c r="B20" s="3">
        <f t="shared" si="0"/>
        <v>149509.5890410959</v>
      </c>
      <c r="C20" s="4">
        <v>0.36499999999999999</v>
      </c>
      <c r="D20" s="1">
        <v>54571</v>
      </c>
      <c r="F20" s="46"/>
      <c r="G20" s="17" t="s">
        <v>9</v>
      </c>
      <c r="H20" s="17"/>
      <c r="I20" s="22">
        <v>0.34200000000000003</v>
      </c>
      <c r="J20" s="18"/>
    </row>
    <row r="21" spans="1:12" x14ac:dyDescent="0.25">
      <c r="F21" s="46" t="s">
        <v>20</v>
      </c>
      <c r="G21" s="17" t="s">
        <v>21</v>
      </c>
      <c r="H21" s="17"/>
      <c r="I21" s="21">
        <f>+B20*0.522</f>
        <v>78044.005479452055</v>
      </c>
    </row>
    <row r="22" spans="1:12" x14ac:dyDescent="0.25">
      <c r="F22" s="46"/>
      <c r="G22" s="17" t="s">
        <v>22</v>
      </c>
      <c r="H22" s="17"/>
      <c r="I22" s="21">
        <f>0.552*D20</f>
        <v>30123.192000000003</v>
      </c>
      <c r="K22" s="2"/>
    </row>
    <row r="23" spans="1:12" ht="15.75" thickBot="1" x14ac:dyDescent="0.3">
      <c r="F23" s="47"/>
      <c r="G23" s="23" t="s">
        <v>9</v>
      </c>
      <c r="H23" s="23"/>
      <c r="I23" s="24">
        <v>0.38600000000000001</v>
      </c>
    </row>
    <row r="26" spans="1:12" x14ac:dyDescent="0.25">
      <c r="L26" s="27"/>
    </row>
    <row r="29" spans="1:12" x14ac:dyDescent="0.25">
      <c r="F29" s="25"/>
      <c r="G29" s="26" t="s">
        <v>43</v>
      </c>
      <c r="H29" s="26" t="s">
        <v>9</v>
      </c>
      <c r="J29" s="27" t="s">
        <v>42</v>
      </c>
      <c r="K29" s="27" t="s">
        <v>41</v>
      </c>
    </row>
    <row r="30" spans="1:12" x14ac:dyDescent="0.25">
      <c r="F30" s="25" t="s">
        <v>38</v>
      </c>
      <c r="G30" s="1">
        <f t="shared" ref="G30:G46" si="1">+J30+K30</f>
        <v>70</v>
      </c>
      <c r="H30" s="4">
        <v>0.75700000000000001</v>
      </c>
      <c r="I30" s="3">
        <f>+G30*H30</f>
        <v>52.99</v>
      </c>
      <c r="J30" s="27">
        <v>41</v>
      </c>
      <c r="K30" s="25">
        <v>29</v>
      </c>
    </row>
    <row r="31" spans="1:12" x14ac:dyDescent="0.25">
      <c r="F31" s="25" t="s">
        <v>24</v>
      </c>
      <c r="G31" s="1">
        <f t="shared" si="1"/>
        <v>18351</v>
      </c>
      <c r="H31" s="4">
        <v>0.42200000000000004</v>
      </c>
      <c r="I31" s="3">
        <f t="shared" ref="I31:I46" si="2">+G31*H31</f>
        <v>7744.1220000000012</v>
      </c>
      <c r="J31" s="27">
        <v>10189</v>
      </c>
      <c r="K31" s="25">
        <v>8162</v>
      </c>
    </row>
    <row r="32" spans="1:12" x14ac:dyDescent="0.25">
      <c r="F32" s="25" t="s">
        <v>25</v>
      </c>
      <c r="G32" s="1">
        <f t="shared" si="1"/>
        <v>7625</v>
      </c>
      <c r="H32" s="4">
        <v>0.41200000000000003</v>
      </c>
      <c r="I32" s="3">
        <f t="shared" si="2"/>
        <v>3141.5000000000005</v>
      </c>
      <c r="J32" s="27">
        <v>3509</v>
      </c>
      <c r="K32" s="25">
        <v>4116</v>
      </c>
    </row>
    <row r="33" spans="6:11" x14ac:dyDescent="0.25">
      <c r="F33" s="25" t="s">
        <v>26</v>
      </c>
      <c r="G33" s="1">
        <f t="shared" si="1"/>
        <v>8274</v>
      </c>
      <c r="H33" s="4">
        <v>0.35899999999999999</v>
      </c>
      <c r="I33" s="3">
        <f t="shared" si="2"/>
        <v>2970.366</v>
      </c>
      <c r="J33" s="27">
        <v>4061</v>
      </c>
      <c r="K33" s="25">
        <v>4213</v>
      </c>
    </row>
    <row r="34" spans="6:11" x14ac:dyDescent="0.25">
      <c r="F34" s="25" t="s">
        <v>27</v>
      </c>
      <c r="G34" s="1">
        <f t="shared" si="1"/>
        <v>2423</v>
      </c>
      <c r="H34" s="4">
        <v>0.28699999999999998</v>
      </c>
      <c r="I34" s="3">
        <f t="shared" si="2"/>
        <v>695.40099999999995</v>
      </c>
      <c r="J34" s="27">
        <v>989</v>
      </c>
      <c r="K34" s="25">
        <v>1434</v>
      </c>
    </row>
    <row r="35" spans="6:11" x14ac:dyDescent="0.25">
      <c r="F35" s="25" t="s">
        <v>28</v>
      </c>
      <c r="G35" s="1">
        <f t="shared" si="1"/>
        <v>11733</v>
      </c>
      <c r="H35" s="4">
        <v>0.35200000000000004</v>
      </c>
      <c r="I35" s="3">
        <f t="shared" si="2"/>
        <v>4130.0160000000005</v>
      </c>
      <c r="J35" s="27">
        <v>5145</v>
      </c>
      <c r="K35" s="25">
        <v>6588</v>
      </c>
    </row>
    <row r="36" spans="6:11" x14ac:dyDescent="0.25">
      <c r="F36" s="25" t="s">
        <v>29</v>
      </c>
      <c r="G36" s="1">
        <f t="shared" si="1"/>
        <v>1265</v>
      </c>
      <c r="H36" s="4">
        <v>0.33200000000000002</v>
      </c>
      <c r="I36" s="3">
        <f t="shared" si="2"/>
        <v>419.98</v>
      </c>
      <c r="J36" s="27">
        <v>354</v>
      </c>
      <c r="K36" s="25">
        <v>911</v>
      </c>
    </row>
    <row r="37" spans="6:11" x14ac:dyDescent="0.25">
      <c r="F37" s="25" t="s">
        <v>30</v>
      </c>
      <c r="G37" s="1">
        <f t="shared" si="1"/>
        <v>6430</v>
      </c>
      <c r="H37" s="4">
        <v>0.253</v>
      </c>
      <c r="I37" s="3">
        <f t="shared" si="2"/>
        <v>1626.79</v>
      </c>
      <c r="J37" s="27">
        <v>2344</v>
      </c>
      <c r="K37" s="25">
        <v>4086</v>
      </c>
    </row>
    <row r="38" spans="6:11" x14ac:dyDescent="0.25">
      <c r="F38" s="25" t="s">
        <v>31</v>
      </c>
      <c r="G38" s="1">
        <f t="shared" si="1"/>
        <v>6059</v>
      </c>
      <c r="H38" s="4">
        <v>0.38400000000000001</v>
      </c>
      <c r="I38" s="3">
        <f t="shared" si="2"/>
        <v>2326.6559999999999</v>
      </c>
      <c r="J38" s="27">
        <v>2970</v>
      </c>
      <c r="K38" s="25">
        <v>3089</v>
      </c>
    </row>
    <row r="39" spans="6:11" x14ac:dyDescent="0.25">
      <c r="F39" s="25" t="s">
        <v>32</v>
      </c>
      <c r="G39" s="1">
        <f t="shared" si="1"/>
        <v>2691</v>
      </c>
      <c r="H39" s="4">
        <v>0.47799999999999998</v>
      </c>
      <c r="I39" s="3">
        <f t="shared" si="2"/>
        <v>1286.298</v>
      </c>
      <c r="J39" s="27">
        <v>1290</v>
      </c>
      <c r="K39" s="25">
        <v>1401</v>
      </c>
    </row>
    <row r="40" spans="6:11" x14ac:dyDescent="0.25">
      <c r="F40" s="25" t="s">
        <v>39</v>
      </c>
      <c r="G40" s="1">
        <f t="shared" si="1"/>
        <v>18917</v>
      </c>
      <c r="H40" s="4">
        <v>0.42100000000000004</v>
      </c>
      <c r="I40" s="3">
        <f t="shared" si="2"/>
        <v>7964.0570000000007</v>
      </c>
      <c r="J40" s="27">
        <v>9897</v>
      </c>
      <c r="K40" s="25">
        <v>9020</v>
      </c>
    </row>
    <row r="41" spans="6:11" x14ac:dyDescent="0.25">
      <c r="F41" s="25" t="s">
        <v>40</v>
      </c>
      <c r="G41" s="1">
        <f t="shared" si="1"/>
        <v>6798</v>
      </c>
      <c r="H41" s="4">
        <v>0.35799999999999998</v>
      </c>
      <c r="I41" s="3">
        <f t="shared" si="2"/>
        <v>2433.6839999999997</v>
      </c>
      <c r="J41" s="27">
        <v>3570</v>
      </c>
      <c r="K41" s="25">
        <v>3228</v>
      </c>
    </row>
    <row r="42" spans="6:11" x14ac:dyDescent="0.25">
      <c r="F42" s="25" t="s">
        <v>33</v>
      </c>
      <c r="G42" s="1">
        <f t="shared" si="1"/>
        <v>10817</v>
      </c>
      <c r="H42" s="4">
        <v>0.33700000000000002</v>
      </c>
      <c r="I42" s="3">
        <f t="shared" si="2"/>
        <v>3645.3290000000002</v>
      </c>
      <c r="J42" s="27">
        <v>5318</v>
      </c>
      <c r="K42" s="25">
        <v>5499</v>
      </c>
    </row>
    <row r="43" spans="6:11" x14ac:dyDescent="0.25">
      <c r="F43" s="25" t="s">
        <v>34</v>
      </c>
      <c r="G43" s="1">
        <f t="shared" si="1"/>
        <v>4984</v>
      </c>
      <c r="H43" s="4">
        <v>0.24</v>
      </c>
      <c r="I43" s="3">
        <f t="shared" si="2"/>
        <v>1196.1599999999999</v>
      </c>
      <c r="J43" s="27">
        <v>1498</v>
      </c>
      <c r="K43" s="25">
        <v>3486</v>
      </c>
    </row>
    <row r="44" spans="6:11" x14ac:dyDescent="0.25">
      <c r="F44" s="25" t="s">
        <v>35</v>
      </c>
      <c r="G44" s="1">
        <f t="shared" si="1"/>
        <v>4547</v>
      </c>
      <c r="H44" s="4">
        <v>0.30199999999999999</v>
      </c>
      <c r="I44" s="3">
        <f t="shared" si="2"/>
        <v>1373.194</v>
      </c>
      <c r="J44" s="27">
        <v>1888</v>
      </c>
      <c r="K44" s="25">
        <v>2659</v>
      </c>
    </row>
    <row r="45" spans="6:11" x14ac:dyDescent="0.25">
      <c r="F45" s="25" t="s">
        <v>36</v>
      </c>
      <c r="G45" s="1">
        <f t="shared" si="1"/>
        <v>23063</v>
      </c>
      <c r="H45" s="4">
        <v>0.40700000000000003</v>
      </c>
      <c r="I45" s="3">
        <f t="shared" si="2"/>
        <v>9386.6410000000014</v>
      </c>
      <c r="J45" s="27">
        <v>11482</v>
      </c>
      <c r="K45" s="25">
        <v>11581</v>
      </c>
    </row>
    <row r="46" spans="6:11" x14ac:dyDescent="0.25">
      <c r="F46" s="25" t="s">
        <v>37</v>
      </c>
      <c r="G46" s="1">
        <f t="shared" si="1"/>
        <v>15461</v>
      </c>
      <c r="H46" s="4">
        <v>0.27100000000000002</v>
      </c>
      <c r="I46" s="3">
        <f t="shared" si="2"/>
        <v>4189.9310000000005</v>
      </c>
      <c r="J46" s="27">
        <v>6872</v>
      </c>
      <c r="K46" s="25">
        <v>8589</v>
      </c>
    </row>
    <row r="47" spans="6:11" x14ac:dyDescent="0.25">
      <c r="F47" s="25"/>
      <c r="G47" s="1">
        <f>+SUM(G30:G46)</f>
        <v>149508</v>
      </c>
    </row>
    <row r="48" spans="6:11" x14ac:dyDescent="0.25">
      <c r="F48" s="25"/>
      <c r="G48" s="1"/>
    </row>
    <row r="49" spans="6:6" x14ac:dyDescent="0.25">
      <c r="F49" s="25"/>
    </row>
    <row r="50" spans="6:6" x14ac:dyDescent="0.25">
      <c r="F50" s="25"/>
    </row>
  </sheetData>
  <mergeCells count="7">
    <mergeCell ref="A3:D3"/>
    <mergeCell ref="F18:F20"/>
    <mergeCell ref="F21:F23"/>
    <mergeCell ref="F3:I3"/>
    <mergeCell ref="F9:F11"/>
    <mergeCell ref="F12:F14"/>
    <mergeCell ref="F15:F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7"/>
  <sheetViews>
    <sheetView topLeftCell="A40" zoomScale="90" zoomScaleNormal="90" workbookViewId="0">
      <selection activeCell="A50" sqref="A50:XFD62"/>
    </sheetView>
  </sheetViews>
  <sheetFormatPr defaultRowHeight="15" x14ac:dyDescent="0.25"/>
  <cols>
    <col min="2" max="2" width="13.42578125" customWidth="1"/>
    <col min="3" max="3" width="13.7109375" customWidth="1"/>
    <col min="4" max="4" width="16.85546875" customWidth="1"/>
    <col min="6" max="6" width="29.28515625" customWidth="1"/>
    <col min="7" max="7" width="13.7109375" customWidth="1"/>
    <col min="8" max="8" width="14" customWidth="1"/>
    <col min="9" max="9" width="17.5703125" customWidth="1"/>
    <col min="10" max="10" width="15.5703125" customWidth="1"/>
    <col min="11" max="11" width="13.42578125" customWidth="1"/>
    <col min="12" max="12" width="17.7109375" customWidth="1"/>
  </cols>
  <sheetData>
    <row r="1" spans="1:12" ht="15.75" thickBot="1" x14ac:dyDescent="0.3">
      <c r="A1" s="53" t="s">
        <v>47</v>
      </c>
      <c r="B1" s="54"/>
      <c r="C1" s="54"/>
      <c r="D1" s="55"/>
      <c r="F1" s="53" t="s">
        <v>48</v>
      </c>
      <c r="G1" s="54"/>
      <c r="H1" s="54"/>
      <c r="I1" s="54"/>
      <c r="J1" s="54"/>
      <c r="K1" s="54"/>
      <c r="L1" s="55"/>
    </row>
    <row r="2" spans="1:12" ht="30" x14ac:dyDescent="0.25">
      <c r="B2" s="1" t="s">
        <v>1</v>
      </c>
      <c r="C2" s="1" t="s">
        <v>0</v>
      </c>
      <c r="D2" s="1" t="s">
        <v>2</v>
      </c>
      <c r="G2" s="31" t="s">
        <v>50</v>
      </c>
      <c r="H2" s="33" t="s">
        <v>51</v>
      </c>
      <c r="I2" s="31" t="s">
        <v>46</v>
      </c>
      <c r="J2" s="31" t="s">
        <v>1</v>
      </c>
      <c r="K2" s="31" t="s">
        <v>0</v>
      </c>
      <c r="L2" s="31" t="s">
        <v>2</v>
      </c>
    </row>
    <row r="3" spans="1:12" ht="30" x14ac:dyDescent="0.25">
      <c r="A3" s="1">
        <v>2001</v>
      </c>
      <c r="B3" s="3">
        <f>D3/C3</f>
        <v>26094.01709401709</v>
      </c>
      <c r="C3" s="4">
        <v>0.35100000000000003</v>
      </c>
      <c r="D3" s="1">
        <v>9159</v>
      </c>
      <c r="F3" s="32" t="s">
        <v>45</v>
      </c>
      <c r="G3" s="31">
        <v>2015</v>
      </c>
      <c r="H3" s="31">
        <v>16211767</v>
      </c>
      <c r="I3" s="33" t="s">
        <v>49</v>
      </c>
      <c r="J3" s="31">
        <v>125686</v>
      </c>
      <c r="K3" s="31">
        <v>57.05</v>
      </c>
      <c r="L3" s="31">
        <v>71702</v>
      </c>
    </row>
    <row r="4" spans="1:12" x14ac:dyDescent="0.25">
      <c r="A4" s="1">
        <v>2002</v>
      </c>
      <c r="B4" s="3">
        <f t="shared" ref="B4:B18" si="0">D4/C4</f>
        <v>28612.090680100755</v>
      </c>
      <c r="C4" s="4">
        <v>0.39700000000000002</v>
      </c>
      <c r="D4" s="1">
        <v>11359</v>
      </c>
      <c r="E4" s="34">
        <f>100*(B4-B3)/B3</f>
        <v>9.6500035889875146</v>
      </c>
    </row>
    <row r="5" spans="1:12" x14ac:dyDescent="0.25">
      <c r="A5" s="1">
        <v>2003</v>
      </c>
      <c r="B5" s="3">
        <f t="shared" si="0"/>
        <v>30847.222222222219</v>
      </c>
      <c r="C5" s="4">
        <v>0.43200000000000005</v>
      </c>
      <c r="D5" s="1">
        <v>13326</v>
      </c>
      <c r="E5" s="34">
        <f t="shared" ref="E5:E18" si="1">100*(B5-B4)/B4</f>
        <v>7.8118427874128118</v>
      </c>
    </row>
    <row r="6" spans="1:12" x14ac:dyDescent="0.25">
      <c r="A6" s="1">
        <v>2004</v>
      </c>
      <c r="B6" s="3">
        <f t="shared" si="0"/>
        <v>33197.39696312364</v>
      </c>
      <c r="C6" s="4">
        <v>0.46100000000000002</v>
      </c>
      <c r="D6" s="1">
        <v>15304</v>
      </c>
      <c r="E6" s="34">
        <f t="shared" si="1"/>
        <v>7.6187564765827238</v>
      </c>
    </row>
    <row r="7" spans="1:12" x14ac:dyDescent="0.25">
      <c r="A7" s="1">
        <v>2005</v>
      </c>
      <c r="B7" s="3">
        <f t="shared" si="0"/>
        <v>35756.043956043955</v>
      </c>
      <c r="C7" s="4">
        <v>0.45500000000000002</v>
      </c>
      <c r="D7" s="1">
        <v>16269</v>
      </c>
      <c r="E7" s="34">
        <f t="shared" si="1"/>
        <v>7.7073723453754948</v>
      </c>
    </row>
    <row r="8" spans="1:12" x14ac:dyDescent="0.25">
      <c r="A8" s="1">
        <v>2006</v>
      </c>
      <c r="B8" s="3">
        <f t="shared" si="0"/>
        <v>40625.498007968126</v>
      </c>
      <c r="C8" s="4">
        <v>0.502</v>
      </c>
      <c r="D8" s="1">
        <v>20394</v>
      </c>
      <c r="E8" s="35">
        <f t="shared" si="1"/>
        <v>13.618548119893649</v>
      </c>
    </row>
    <row r="9" spans="1:12" x14ac:dyDescent="0.25">
      <c r="A9" s="1">
        <v>2007</v>
      </c>
      <c r="B9" s="3">
        <f t="shared" si="0"/>
        <v>46170.781893004118</v>
      </c>
      <c r="C9" s="4">
        <v>0.48599999999999999</v>
      </c>
      <c r="D9" s="1">
        <v>22439</v>
      </c>
      <c r="E9" s="35">
        <f t="shared" si="1"/>
        <v>13.6497622354029</v>
      </c>
    </row>
    <row r="10" spans="1:12" x14ac:dyDescent="0.25">
      <c r="A10" s="1">
        <v>2008</v>
      </c>
      <c r="B10" s="3">
        <f t="shared" si="0"/>
        <v>48985.645933014355</v>
      </c>
      <c r="C10" s="4">
        <v>0.41799999999999998</v>
      </c>
      <c r="D10" s="1">
        <v>20476</v>
      </c>
      <c r="E10" s="35">
        <f t="shared" si="1"/>
        <v>6.0966349812601957</v>
      </c>
    </row>
    <row r="11" spans="1:12" x14ac:dyDescent="0.25">
      <c r="A11" s="1">
        <v>2009</v>
      </c>
      <c r="B11" s="3">
        <f t="shared" si="0"/>
        <v>57524.495677233426</v>
      </c>
      <c r="C11" s="4">
        <v>0.34700000000000003</v>
      </c>
      <c r="D11" s="1">
        <v>19961</v>
      </c>
      <c r="E11" s="35">
        <f t="shared" si="1"/>
        <v>17.431330304178413</v>
      </c>
    </row>
    <row r="12" spans="1:12" x14ac:dyDescent="0.25">
      <c r="A12" s="1">
        <v>2010</v>
      </c>
      <c r="B12" s="3">
        <f t="shared" si="0"/>
        <v>70812.796208530795</v>
      </c>
      <c r="C12" s="4">
        <v>0.42200000000000004</v>
      </c>
      <c r="D12" s="1">
        <v>29883</v>
      </c>
      <c r="E12" s="35">
        <f t="shared" si="1"/>
        <v>23.100246903262295</v>
      </c>
    </row>
    <row r="13" spans="1:12" x14ac:dyDescent="0.25">
      <c r="A13" s="1">
        <v>2011</v>
      </c>
      <c r="B13" s="3">
        <f t="shared" si="0"/>
        <v>79228.947368421053</v>
      </c>
      <c r="C13" s="4">
        <v>0.38</v>
      </c>
      <c r="D13" s="1">
        <v>30107</v>
      </c>
      <c r="E13" s="34">
        <f t="shared" si="1"/>
        <v>11.885071075439846</v>
      </c>
    </row>
    <row r="14" spans="1:12" x14ac:dyDescent="0.25">
      <c r="A14" s="1">
        <v>2012</v>
      </c>
      <c r="B14" s="3">
        <f t="shared" si="0"/>
        <v>88565.445026178015</v>
      </c>
      <c r="C14" s="4">
        <v>0.38200000000000001</v>
      </c>
      <c r="D14" s="1">
        <v>33832</v>
      </c>
      <c r="E14" s="34">
        <f t="shared" si="1"/>
        <v>11.784200052969892</v>
      </c>
    </row>
    <row r="15" spans="1:12" x14ac:dyDescent="0.25">
      <c r="A15" s="1">
        <v>2013</v>
      </c>
      <c r="B15" s="3">
        <f t="shared" si="0"/>
        <v>108012.98701298701</v>
      </c>
      <c r="C15" s="4">
        <v>0.38500000000000001</v>
      </c>
      <c r="D15" s="1">
        <v>41585</v>
      </c>
      <c r="E15" s="34">
        <f t="shared" si="1"/>
        <v>21.958385667300295</v>
      </c>
    </row>
    <row r="16" spans="1:12" x14ac:dyDescent="0.25">
      <c r="A16" s="1">
        <v>2014</v>
      </c>
      <c r="B16" s="3">
        <f t="shared" si="0"/>
        <v>124647.79874213836</v>
      </c>
      <c r="C16" s="4">
        <v>0.318</v>
      </c>
      <c r="D16" s="1">
        <v>39638</v>
      </c>
      <c r="E16" s="34">
        <f t="shared" si="1"/>
        <v>15.400751510696812</v>
      </c>
    </row>
    <row r="17" spans="1:19" x14ac:dyDescent="0.25">
      <c r="A17" s="1">
        <v>2015</v>
      </c>
      <c r="B17" s="3">
        <f t="shared" si="0"/>
        <v>146306.45161290321</v>
      </c>
      <c r="C17" s="4">
        <v>0.31</v>
      </c>
      <c r="D17" s="1">
        <v>45355</v>
      </c>
      <c r="E17" s="34">
        <f t="shared" si="1"/>
        <v>17.375880753073375</v>
      </c>
    </row>
    <row r="18" spans="1:19" x14ac:dyDescent="0.25">
      <c r="A18" s="1">
        <v>2016</v>
      </c>
      <c r="B18" s="3">
        <f t="shared" si="0"/>
        <v>149509.5890410959</v>
      </c>
      <c r="C18" s="4">
        <v>0.36499999999999999</v>
      </c>
      <c r="D18" s="1">
        <v>54571</v>
      </c>
      <c r="E18" s="34">
        <f t="shared" si="1"/>
        <v>2.1893343682939741</v>
      </c>
    </row>
    <row r="20" spans="1:19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25"/>
      <c r="Q20" s="25"/>
      <c r="R20" s="25"/>
      <c r="S20" s="25"/>
    </row>
    <row r="21" spans="1:19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25"/>
      <c r="Q21" s="25"/>
      <c r="R21" s="25"/>
      <c r="S21" s="25"/>
    </row>
    <row r="22" spans="1:19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25"/>
      <c r="Q22" s="25"/>
      <c r="R22" s="25"/>
      <c r="S22" s="25"/>
    </row>
    <row r="23" spans="1:19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1:19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9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19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9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1:19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9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1:19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1:19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9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1:15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1:15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1:15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1:15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1:15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1:15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1:15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spans="1:1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1:15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spans="1:15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spans="1:15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spans="1:15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spans="1:15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spans="1:15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spans="1:15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spans="1:15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spans="1:15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spans="1:15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spans="1:15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1:15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spans="1:15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spans="1:15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spans="1:22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spans="1:22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1:22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spans="1:22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spans="1:22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spans="1:22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spans="1:22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1:22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spans="1:22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spans="1:22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spans="1:22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spans="1:22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22" x14ac:dyDescent="0.25">
      <c r="A77" s="56" t="s">
        <v>52</v>
      </c>
      <c r="B77" s="57"/>
      <c r="C77" s="57"/>
      <c r="D77" s="57"/>
      <c r="E77" s="57"/>
      <c r="F77" s="57"/>
      <c r="G77" s="57"/>
      <c r="H77" s="57"/>
      <c r="I77" s="57"/>
      <c r="J77" s="57"/>
      <c r="K77" s="30"/>
      <c r="L77" s="30"/>
      <c r="M77" s="30"/>
      <c r="N77" s="30"/>
      <c r="O77" s="30"/>
      <c r="P77" s="30"/>
      <c r="Q77" s="30"/>
    </row>
    <row r="78" spans="1:22" x14ac:dyDescent="0.2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30"/>
      <c r="L78" s="30"/>
      <c r="M78" s="30"/>
      <c r="N78" s="30"/>
      <c r="O78" s="30"/>
      <c r="P78" s="30"/>
      <c r="Q78" s="30"/>
    </row>
    <row r="79" spans="1:22" x14ac:dyDescent="0.2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30"/>
      <c r="L79" s="30"/>
      <c r="M79" s="30"/>
      <c r="N79" s="30"/>
      <c r="O79" s="30"/>
      <c r="P79" s="30"/>
      <c r="Q79" s="30"/>
      <c r="R79" s="30"/>
      <c r="S79" s="30"/>
    </row>
    <row r="80" spans="1:22" x14ac:dyDescent="0.2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x14ac:dyDescent="0.2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</row>
    <row r="82" spans="1:22" x14ac:dyDescent="0.2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4" spans="1:22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</row>
    <row r="86" spans="1:22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1:22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</sheetData>
  <mergeCells count="3">
    <mergeCell ref="A1:D1"/>
    <mergeCell ref="F1:L1"/>
    <mergeCell ref="A77:J84"/>
  </mergeCells>
  <pageMargins left="0.7" right="0.7" top="0.75" bottom="0.75" header="0.3" footer="0.3"/>
  <pageSetup paperSize="8" scale="7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3"/>
  <sheetViews>
    <sheetView tabSelected="1" workbookViewId="0">
      <selection activeCell="G14" sqref="G14"/>
    </sheetView>
  </sheetViews>
  <sheetFormatPr defaultRowHeight="15" x14ac:dyDescent="0.25"/>
  <sheetData>
    <row r="6" spans="5:7" x14ac:dyDescent="0.25">
      <c r="E6">
        <v>585</v>
      </c>
      <c r="G6">
        <v>16</v>
      </c>
    </row>
    <row r="7" spans="5:7" x14ac:dyDescent="0.25">
      <c r="G7">
        <f>+G6/E6</f>
        <v>2.735042735042735E-2</v>
      </c>
    </row>
    <row r="13" spans="5:7" x14ac:dyDescent="0.25">
      <c r="G13">
        <f>572+89+172</f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Données_brutes</vt:lpstr>
      <vt:lpstr>Graphe1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2017-06-04T09:19:03Z</dcterms:modified>
</cp:coreProperties>
</file>