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210ded3370c579a6/Desktop/"/>
    </mc:Choice>
  </mc:AlternateContent>
  <xr:revisionPtr revIDLastSave="480" documentId="13_ncr:1_{36A30F9D-7BA9-42BA-AE2A-A1C2479FC844}" xr6:coauthVersionLast="47" xr6:coauthVersionMax="47" xr10:uidLastSave="{2E08CCBF-4943-4362-9AFC-8962B806FC0C}"/>
  <bookViews>
    <workbookView xWindow="-108" yWindow="-108" windowWidth="23256" windowHeight="12456" xr2:uid="{00000000-000D-0000-FFFF-FFFF00000000}"/>
  </bookViews>
  <sheets>
    <sheet name="BLOOD STOCK SUMMARY" sheetId="3" r:id="rId1"/>
    <sheet name="BLOOD DONOR REGISTER" sheetId="2" r:id="rId2"/>
    <sheet name="ISSUE REGISTER" sheetId="1" r:id="rId3"/>
    <sheet name="DISCARDING REGISTER" sheetId="4" r:id="rId4"/>
  </sheets>
  <definedNames>
    <definedName name="_xlnm._FilterDatabase" localSheetId="1" hidden="1">'BLOOD DONOR REGISTER'!$A$2:$T$2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3" i="2" l="1"/>
  <c r="A8" i="1"/>
  <c r="A5" i="4"/>
  <c r="A6" i="4"/>
  <c r="A4" i="4"/>
  <c r="A6" i="1"/>
  <c r="A7" i="1"/>
  <c r="A5" i="1"/>
  <c r="A5" i="2"/>
  <c r="T5" i="2"/>
  <c r="D9" i="3" s="1"/>
  <c r="A6" i="2"/>
  <c r="T6" i="2"/>
  <c r="A7" i="2"/>
  <c r="T7" i="2"/>
  <c r="A8" i="2"/>
  <c r="T8" i="2"/>
  <c r="A9" i="2"/>
  <c r="T9" i="2"/>
  <c r="A10" i="2"/>
  <c r="T10" i="2"/>
  <c r="A11" i="2"/>
  <c r="T11" i="2"/>
  <c r="A12" i="2"/>
  <c r="T12" i="2"/>
  <c r="A13" i="2"/>
  <c r="T13" i="2"/>
  <c r="A14" i="2"/>
  <c r="T14" i="2"/>
  <c r="A15" i="2"/>
  <c r="T15" i="2"/>
  <c r="A16" i="2"/>
  <c r="T16" i="2"/>
  <c r="A17" i="2"/>
  <c r="T17" i="2"/>
  <c r="A18" i="2"/>
  <c r="T18" i="2"/>
  <c r="A19" i="2"/>
  <c r="T19" i="2"/>
  <c r="A20" i="2"/>
  <c r="T20" i="2"/>
  <c r="A21" i="2"/>
  <c r="T21" i="2"/>
  <c r="A22" i="2"/>
  <c r="T22" i="2"/>
  <c r="A23" i="2"/>
  <c r="T23" i="2"/>
  <c r="A24" i="2"/>
  <c r="T24" i="2"/>
  <c r="A25" i="2"/>
  <c r="T25" i="2"/>
  <c r="A4" i="2"/>
  <c r="F17" i="3"/>
  <c r="E17" i="3"/>
  <c r="F5" i="3"/>
  <c r="F6" i="3"/>
  <c r="F7" i="3"/>
  <c r="F8" i="3"/>
  <c r="F9" i="3"/>
  <c r="F10" i="3"/>
  <c r="F11" i="3"/>
  <c r="F4" i="3"/>
  <c r="E6" i="3"/>
  <c r="E8" i="3"/>
  <c r="E10" i="3"/>
  <c r="E5" i="3"/>
  <c r="E7" i="3"/>
  <c r="E9" i="3"/>
  <c r="E11" i="3"/>
  <c r="E4" i="3"/>
  <c r="D8" i="3"/>
  <c r="T4" i="2"/>
  <c r="D10" i="3" l="1"/>
  <c r="M10" i="3" s="1"/>
  <c r="D5" i="3"/>
  <c r="G5" i="3" s="1"/>
  <c r="H5" i="3" s="1"/>
  <c r="D11" i="3"/>
  <c r="N11" i="3" s="1"/>
  <c r="A3" i="2"/>
  <c r="F12" i="3"/>
  <c r="E12" i="3"/>
  <c r="D17" i="3"/>
  <c r="N17" i="3" s="1"/>
  <c r="D6" i="3"/>
  <c r="G9" i="3"/>
  <c r="H9" i="3" s="1"/>
  <c r="G8" i="3"/>
  <c r="D7" i="3"/>
  <c r="G7" i="3" s="1"/>
  <c r="D4" i="3"/>
  <c r="G4" i="3" s="1"/>
  <c r="N9" i="3"/>
  <c r="M9" i="3"/>
  <c r="M8" i="3"/>
  <c r="G10" i="3" l="1"/>
  <c r="G11" i="3"/>
  <c r="H11" i="3" s="1"/>
  <c r="M11" i="3"/>
  <c r="G6" i="3"/>
  <c r="D12" i="3"/>
  <c r="M17" i="3"/>
  <c r="G17" i="3"/>
  <c r="H17" i="3" s="1"/>
  <c r="M5" i="3"/>
  <c r="N5" i="3"/>
  <c r="N7" i="3"/>
  <c r="H7" i="3"/>
  <c r="N4" i="3"/>
  <c r="M7" i="3"/>
  <c r="M6" i="3"/>
  <c r="N6" i="3"/>
  <c r="N8" i="3"/>
  <c r="N10" i="3"/>
  <c r="M4" i="3"/>
  <c r="G12" i="3" l="1"/>
  <c r="H4" i="3"/>
  <c r="H6" i="3"/>
  <c r="H10" i="3"/>
  <c r="H8" i="3"/>
  <c r="H12" i="3" l="1"/>
</calcChain>
</file>

<file path=xl/sharedStrings.xml><?xml version="1.0" encoding="utf-8"?>
<sst xmlns="http://schemas.openxmlformats.org/spreadsheetml/2006/main" count="222" uniqueCount="119">
  <si>
    <t>Sr No</t>
  </si>
  <si>
    <t>Name &amp; Addrress Of The Recipient</t>
  </si>
  <si>
    <t>Nme Of The Hospital OR Doctor</t>
  </si>
  <si>
    <t>Indication For Transfusion</t>
  </si>
  <si>
    <t>Recipient's Group</t>
  </si>
  <si>
    <t>Whole Blood/Name of Component</t>
  </si>
  <si>
    <t>Quantity In ml</t>
  </si>
  <si>
    <t>Cross Matching Done at</t>
  </si>
  <si>
    <t>When Required Date</t>
  </si>
  <si>
    <t>B T O Sign for Grouping</t>
  </si>
  <si>
    <t>Details of Cross Matching</t>
  </si>
  <si>
    <t>Issued</t>
  </si>
  <si>
    <t xml:space="preserve">B T O Sign </t>
  </si>
  <si>
    <t>Tubing No</t>
  </si>
  <si>
    <t>Remark</t>
  </si>
  <si>
    <t>Blood Bag No</t>
  </si>
  <si>
    <t>ABO</t>
  </si>
  <si>
    <t>Rh.</t>
  </si>
  <si>
    <t>Coombs</t>
  </si>
  <si>
    <t>Major</t>
  </si>
  <si>
    <t>Minor</t>
  </si>
  <si>
    <t>Bhagyoday Mahamuni</t>
  </si>
  <si>
    <t>Bharati Hospital</t>
  </si>
  <si>
    <t>Anamia</t>
  </si>
  <si>
    <t>B</t>
  </si>
  <si>
    <t>Pos.</t>
  </si>
  <si>
    <t xml:space="preserve">Donor Group </t>
  </si>
  <si>
    <t>Name Of The Donor</t>
  </si>
  <si>
    <t>Address of Donor</t>
  </si>
  <si>
    <t>Age</t>
  </si>
  <si>
    <t>Sex</t>
  </si>
  <si>
    <t>Height</t>
  </si>
  <si>
    <t>Weight Kg.</t>
  </si>
  <si>
    <t>B.P.</t>
  </si>
  <si>
    <t>Hb gm%</t>
  </si>
  <si>
    <t>Clinical Examination Past H/O TB,Diabeties,Convulsions Drug,Addition Cancer or any Infectious Disease etc.</t>
  </si>
  <si>
    <t>Remak Of Donation Vol/Rep</t>
  </si>
  <si>
    <t>A B O</t>
  </si>
  <si>
    <t>Patient's Details</t>
  </si>
  <si>
    <t>Defferal Records</t>
  </si>
  <si>
    <t>Date of Bleeding</t>
  </si>
  <si>
    <t>Katraj</t>
  </si>
  <si>
    <t>M</t>
  </si>
  <si>
    <t>120/80</t>
  </si>
  <si>
    <t>&gt;12.5</t>
  </si>
  <si>
    <t>NAD.</t>
  </si>
  <si>
    <t>Vol.</t>
  </si>
  <si>
    <t>Blood Donor Register</t>
  </si>
  <si>
    <t>PCV</t>
  </si>
  <si>
    <t>ISSUE REGISTER</t>
  </si>
  <si>
    <t>Bood Group</t>
  </si>
  <si>
    <t>Color Code For Expired Blood</t>
  </si>
  <si>
    <t>Total Quantity in ml without Minus Sign used " &gt; " formulae</t>
  </si>
  <si>
    <t>Total Quantity in ml without Minus Sign used " &lt; " formulae</t>
  </si>
  <si>
    <t>Blood Unit No</t>
  </si>
  <si>
    <t>Date of Collection</t>
  </si>
  <si>
    <t>Date of Expiry</t>
  </si>
  <si>
    <t>T.T.D POSITIVE</t>
  </si>
  <si>
    <t>Less Qty</t>
  </si>
  <si>
    <t>Expired</t>
  </si>
  <si>
    <t>Others</t>
  </si>
  <si>
    <t>Date of Detection</t>
  </si>
  <si>
    <t>Date of Discarding</t>
  </si>
  <si>
    <t>Discarding Product</t>
  </si>
  <si>
    <t>Attendent Signature</t>
  </si>
  <si>
    <t>Technician Signature</t>
  </si>
  <si>
    <t>B.T.O Signature</t>
  </si>
  <si>
    <t>Remarks</t>
  </si>
  <si>
    <t>HIV I&amp;II</t>
  </si>
  <si>
    <t>HBsAg</t>
  </si>
  <si>
    <t>HCV</t>
  </si>
  <si>
    <t>VDRL</t>
  </si>
  <si>
    <t>M.P.</t>
  </si>
  <si>
    <t>-</t>
  </si>
  <si>
    <t>F4693</t>
  </si>
  <si>
    <t>RDP</t>
  </si>
  <si>
    <t>YES</t>
  </si>
  <si>
    <t xml:space="preserve">NOTE :- PCV:- Pcked Cell Volume , RDP :-Random Donor Platelet , FFP:- Fresh Frozen Plasma , SDP:- Single Donor Platelets </t>
  </si>
  <si>
    <t>Discarding Register</t>
  </si>
  <si>
    <t>Signature/Name of Medical Officer</t>
  </si>
  <si>
    <t>A Pos.</t>
  </si>
  <si>
    <t>B Pos.</t>
  </si>
  <si>
    <t>AB Pos.</t>
  </si>
  <si>
    <t>O Pos.</t>
  </si>
  <si>
    <t>A Neg.</t>
  </si>
  <si>
    <t>B Neg.</t>
  </si>
  <si>
    <t>AB Neg.</t>
  </si>
  <si>
    <t>O Neg.</t>
  </si>
  <si>
    <t>Blood Stock Summary</t>
  </si>
  <si>
    <t>Total</t>
  </si>
  <si>
    <t>Mahesh Mane</t>
  </si>
  <si>
    <t>Pune</t>
  </si>
  <si>
    <t>A</t>
  </si>
  <si>
    <t>Kothrud</t>
  </si>
  <si>
    <t>F</t>
  </si>
  <si>
    <t>&gt;11.5</t>
  </si>
  <si>
    <t>AB</t>
  </si>
  <si>
    <t>Neg.</t>
  </si>
  <si>
    <t>Manisha Datta</t>
  </si>
  <si>
    <t>Purva Mane</t>
  </si>
  <si>
    <t>Swargate</t>
  </si>
  <si>
    <t>O</t>
  </si>
  <si>
    <t>Girish Wagh</t>
  </si>
  <si>
    <t>Mandar Patil</t>
  </si>
  <si>
    <t>Ravet</t>
  </si>
  <si>
    <t>Malini Bhosale</t>
  </si>
  <si>
    <t>Chichwad</t>
  </si>
  <si>
    <t>Madhuri Dixit</t>
  </si>
  <si>
    <t>Mumbai</t>
  </si>
  <si>
    <t xml:space="preserve">Expired Blood Quantity </t>
  </si>
  <si>
    <t>Issue Blood Quantity</t>
  </si>
  <si>
    <t xml:space="preserve">Total Blood Quantity </t>
  </si>
  <si>
    <t>Avaible Blood Quantity</t>
  </si>
  <si>
    <t>Total Blood Quantity in ml</t>
  </si>
  <si>
    <t>Pratik Gade</t>
  </si>
  <si>
    <t>Omkar Zalle</t>
  </si>
  <si>
    <t>Ramesh Gore</t>
  </si>
  <si>
    <t>Hadapsar</t>
  </si>
  <si>
    <t>Avinash More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</si>
</sst>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6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0" fillId="0" borderId="0" xfId="0" applyAlignment="1">
      <alignment horizontal="center"/>
    </xf>
    <xf numFmtId="0" fontId="0" fillId="0" borderId="4" xfId="0" applyBorder="1" applyAlignment="1" applyProtection="1">
      <alignment horizontal="center" vertical="center"/>
      <protection hidden="1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4" fillId="0" borderId="0" xfId="0" applyFont="1"/>
    <xf numFmtId="0" fontId="1" fillId="0" borderId="28" xfId="0" applyFont="1" applyBorder="1" applyAlignment="1">
      <alignment horizontal="center" vertical="center" wrapText="1"/>
    </xf>
    <xf numFmtId="0" fontId="0" fillId="0" borderId="5" xfId="0" applyBorder="1" applyAlignment="1" applyProtection="1">
      <alignment horizontal="center" vertical="center"/>
      <protection hidden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14" fontId="0" fillId="0" borderId="0" xfId="0" applyNumberFormat="1" applyAlignment="1">
      <alignment horizontal="center"/>
    </xf>
    <xf numFmtId="1" fontId="0" fillId="0" borderId="5" xfId="0" applyNumberFormat="1" applyBorder="1" applyAlignment="1">
      <alignment horizontal="center" vertical="center"/>
    </xf>
    <xf numFmtId="1" fontId="0" fillId="0" borderId="4" xfId="0" applyNumberFormat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1" fontId="1" fillId="0" borderId="4" xfId="0" applyNumberFormat="1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0" fillId="0" borderId="0" xfId="0" applyAlignment="1" applyProtection="1">
      <alignment horizontal="center" vertical="center"/>
      <protection hidden="1"/>
    </xf>
    <xf numFmtId="0" fontId="2" fillId="0" borderId="12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1" fillId="0" borderId="18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 wrapText="1"/>
    </xf>
    <xf numFmtId="0" fontId="1" fillId="0" borderId="26" xfId="0" applyFont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22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33" xfId="0" applyFont="1" applyBorder="1" applyAlignment="1">
      <alignment horizontal="center" vertical="center"/>
    </xf>
    <xf numFmtId="0" fontId="3" fillId="0" borderId="3" xfId="0" applyFont="1" applyBorder="1" applyAlignment="1"/>
    <xf numFmtId="0" fontId="3" fillId="0" borderId="4" xfId="0" applyFont="1" applyBorder="1" applyAlignment="1"/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34" xfId="0" applyFont="1" applyBorder="1" applyAlignment="1">
      <alignment horizontal="center" vertical="center"/>
    </xf>
    <xf numFmtId="0" fontId="3" fillId="0" borderId="34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3" borderId="34" xfId="0" applyFont="1" applyFill="1" applyBorder="1" applyAlignment="1">
      <alignment horizontal="center" vertical="center" wrapText="1"/>
    </xf>
    <xf numFmtId="0" fontId="3" fillId="3" borderId="13" xfId="0" applyFont="1" applyFill="1" applyBorder="1" applyAlignment="1">
      <alignment horizontal="center" vertical="center"/>
    </xf>
    <xf numFmtId="0" fontId="3" fillId="4" borderId="34" xfId="0" applyFont="1" applyFill="1" applyBorder="1" applyAlignment="1">
      <alignment horizontal="center" vertical="center" wrapText="1"/>
    </xf>
    <xf numFmtId="0" fontId="3" fillId="4" borderId="13" xfId="0" applyFont="1" applyFill="1" applyBorder="1" applyAlignment="1">
      <alignment horizontal="center" vertical="center"/>
    </xf>
    <xf numFmtId="0" fontId="3" fillId="5" borderId="34" xfId="0" applyFont="1" applyFill="1" applyBorder="1" applyAlignment="1">
      <alignment horizontal="center" vertical="center" wrapText="1"/>
    </xf>
    <xf numFmtId="0" fontId="3" fillId="5" borderId="13" xfId="0" applyFont="1" applyFill="1" applyBorder="1" applyAlignment="1">
      <alignment horizontal="center" vertical="center"/>
    </xf>
    <xf numFmtId="0" fontId="3" fillId="0" borderId="34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/>
    </xf>
    <xf numFmtId="0" fontId="3" fillId="3" borderId="34" xfId="0" applyFont="1" applyFill="1" applyBorder="1" applyAlignment="1">
      <alignment horizontal="center" vertical="center"/>
    </xf>
    <xf numFmtId="0" fontId="3" fillId="4" borderId="34" xfId="0" applyFont="1" applyFill="1" applyBorder="1" applyAlignment="1">
      <alignment horizontal="center" vertical="center"/>
    </xf>
    <xf numFmtId="0" fontId="3" fillId="0" borderId="34" xfId="0" applyFont="1" applyFill="1" applyBorder="1" applyAlignment="1">
      <alignment horizontal="center" vertical="center"/>
    </xf>
    <xf numFmtId="0" fontId="3" fillId="5" borderId="34" xfId="0" applyFont="1" applyFill="1" applyBorder="1" applyAlignment="1">
      <alignment horizontal="center" vertical="center"/>
    </xf>
    <xf numFmtId="0" fontId="3" fillId="0" borderId="34" xfId="0" applyFont="1" applyBorder="1" applyAlignment="1" applyProtection="1">
      <alignment horizontal="center" vertical="center"/>
      <protection hidden="1"/>
    </xf>
  </cellXfs>
  <cellStyles count="1">
    <cellStyle name="Normal" xfId="0" builtinId="0"/>
  </cellStyles>
  <dxfs count="10"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1" defaultTableStyle="TableStyleMedium9" defaultPivotStyle="PivotStyleLight16">
    <tableStyle name="Invisible" pivot="0" table="0" count="0" xr9:uid="{946AFCC6-1E69-4886-80E8-79211B8C89E3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B1:Q17"/>
  <sheetViews>
    <sheetView tabSelected="1" workbookViewId="0"/>
  </sheetViews>
  <sheetFormatPr defaultRowHeight="14.4" x14ac:dyDescent="0.3"/>
  <cols>
    <col min="2" max="2" width="5.6640625" customWidth="1"/>
    <col min="3" max="3" width="11.5546875" bestFit="1" customWidth="1"/>
    <col min="4" max="5" width="16.44140625" customWidth="1"/>
    <col min="6" max="6" width="14.109375" customWidth="1"/>
    <col min="7" max="7" width="16" bestFit="1" customWidth="1"/>
    <col min="8" max="8" width="18.6640625" bestFit="1" customWidth="1"/>
    <col min="11" max="11" width="5.6640625" customWidth="1"/>
    <col min="12" max="12" width="11.5546875" bestFit="1" customWidth="1"/>
    <col min="13" max="14" width="23.33203125" hidden="1" customWidth="1"/>
    <col min="15" max="15" width="15" customWidth="1"/>
    <col min="16" max="16" width="16.44140625" bestFit="1" customWidth="1"/>
    <col min="17" max="17" width="14.109375" customWidth="1"/>
    <col min="18" max="18" width="16" bestFit="1" customWidth="1"/>
    <col min="19" max="19" width="18.6640625" bestFit="1" customWidth="1"/>
    <col min="20" max="21" width="21.88671875" customWidth="1"/>
  </cols>
  <sheetData>
    <row r="1" spans="2:14" ht="15" thickBot="1" x14ac:dyDescent="0.35"/>
    <row r="2" spans="2:14" ht="15" thickBot="1" x14ac:dyDescent="0.35">
      <c r="B2" s="62" t="s">
        <v>88</v>
      </c>
      <c r="C2" s="66"/>
      <c r="D2" s="66"/>
      <c r="E2" s="66"/>
      <c r="F2" s="66"/>
      <c r="G2" s="66"/>
      <c r="H2" s="67"/>
      <c r="M2" s="16"/>
      <c r="N2" s="64"/>
    </row>
    <row r="3" spans="2:14" ht="43.8" thickBot="1" x14ac:dyDescent="0.35">
      <c r="B3" s="69" t="s">
        <v>0</v>
      </c>
      <c r="C3" s="69" t="s">
        <v>50</v>
      </c>
      <c r="D3" s="71" t="s">
        <v>109</v>
      </c>
      <c r="E3" s="73" t="s">
        <v>110</v>
      </c>
      <c r="F3" s="77" t="s">
        <v>111</v>
      </c>
      <c r="G3" s="75" t="s">
        <v>112</v>
      </c>
      <c r="H3" s="70" t="s">
        <v>113</v>
      </c>
      <c r="M3" s="16" t="s">
        <v>52</v>
      </c>
      <c r="N3" s="17" t="s">
        <v>53</v>
      </c>
    </row>
    <row r="4" spans="2:14" ht="22.05" customHeight="1" thickBot="1" x14ac:dyDescent="0.35">
      <c r="B4" s="68">
        <v>1</v>
      </c>
      <c r="C4" s="68" t="s">
        <v>80</v>
      </c>
      <c r="D4" s="79">
        <f ca="1">COUNTIFS('BLOOD DONOR REGISTER'!$N$3:$N$1048576,LEFT($C4,FIND(" ",$C4)-1),'BLOOD DONOR REGISTER'!$T$3:$T$1048576,"Red",'BLOOD DONOR REGISTER'!$O$3:$O$1048576,RIGHT($C4,LEN(C4)-LEN(RIGHT($C4,FIND(" ",$C4)))))</f>
        <v>0</v>
      </c>
      <c r="E4" s="80">
        <f>COUNTIFS('ISSUE REGISTER'!$J$5:$J$1048576,LEFT('BLOOD STOCK SUMMARY'!$C4,FIND(" ",$C4)-1),'ISSUE REGISTER'!$K$5:$K$1048576,RIGHT($C4,LEN($C4)-LEN(RIGHT($C4,FIND(" ",$C4)))))</f>
        <v>1</v>
      </c>
      <c r="F4" s="81">
        <f>COUNTIFS('BLOOD DONOR REGISTER'!$N$3:$N$1048576,LEFT('BLOOD STOCK SUMMARY'!$C4,FIND(" ",$C4)-1),'BLOOD DONOR REGISTER'!$O$3:$O$1048576,RIGHT($C4,LEN($C4)-LEN(RIGHT($C4,FIND(" ",$C4)))))</f>
        <v>1</v>
      </c>
      <c r="G4" s="82">
        <f t="shared" ref="G4:G11" ca="1" si="0">IF($F4-$D4-$E4&lt;0,0,$F4-$D4-$E4)</f>
        <v>0</v>
      </c>
      <c r="H4" s="68">
        <f t="shared" ref="H4:H11" ca="1" si="1">$G4*350</f>
        <v>0</v>
      </c>
      <c r="M4" s="15">
        <f t="shared" ref="M4:M11" ca="1" si="2">IF($F4&gt;=$D4,$F4-$D4,0)</f>
        <v>1</v>
      </c>
      <c r="N4" s="15">
        <f t="shared" ref="N4:N11" ca="1" si="3">IF($F4&lt;=$D4,0,$F4-$D4)</f>
        <v>1</v>
      </c>
    </row>
    <row r="5" spans="2:14" ht="22.05" customHeight="1" thickBot="1" x14ac:dyDescent="0.35">
      <c r="B5" s="68">
        <v>2</v>
      </c>
      <c r="C5" s="68" t="s">
        <v>84</v>
      </c>
      <c r="D5" s="79">
        <f ca="1">COUNTIFS('BLOOD DONOR REGISTER'!$N$3:$N$1048576,LEFT($C5,FIND(" ",$C5)-1),'BLOOD DONOR REGISTER'!$T$3:$T$1048576,"Red",'BLOOD DONOR REGISTER'!$O$3:$O$1048576,RIGHT($C5,LEN(C5)-LEN(RIGHT($C5,FIND(" ",$C5)))))</f>
        <v>0</v>
      </c>
      <c r="E5" s="80">
        <f>COUNTIFS('ISSUE REGISTER'!$J$5:$J$1048576,LEFT('BLOOD STOCK SUMMARY'!$C5,FIND(" ",$C5)-1),'ISSUE REGISTER'!$K$5:$K$1048576,RIGHT($C5,LEN($C5)-LEN(RIGHT($C5,FIND(" ",$C5)))))</f>
        <v>0</v>
      </c>
      <c r="F5" s="81">
        <f>COUNTIFS('BLOOD DONOR REGISTER'!$N$3:$N$1048576,LEFT('BLOOD STOCK SUMMARY'!$C5,FIND(" ",$C5)-1),'BLOOD DONOR REGISTER'!$O$3:$O$1048576,RIGHT($C5,LEN($C5)-LEN(RIGHT($C5,FIND(" ",$C5)))))</f>
        <v>1</v>
      </c>
      <c r="G5" s="82">
        <f t="shared" ca="1" si="0"/>
        <v>1</v>
      </c>
      <c r="H5" s="68">
        <f t="shared" ca="1" si="1"/>
        <v>350</v>
      </c>
      <c r="M5" s="15">
        <f t="shared" ca="1" si="2"/>
        <v>1</v>
      </c>
      <c r="N5" s="15">
        <f t="shared" ca="1" si="3"/>
        <v>1</v>
      </c>
    </row>
    <row r="6" spans="2:14" ht="22.05" customHeight="1" thickBot="1" x14ac:dyDescent="0.35">
      <c r="B6" s="68">
        <v>3</v>
      </c>
      <c r="C6" s="68" t="s">
        <v>81</v>
      </c>
      <c r="D6" s="79">
        <f ca="1">COUNTIFS('BLOOD DONOR REGISTER'!$N$3:$N$1048576,LEFT($C6,FIND(" ",$C6)-1),'BLOOD DONOR REGISTER'!$T$3:$T$1048576,"Red",'BLOOD DONOR REGISTER'!$O$3:$O$1048576,RIGHT($C6,LEN(C6)-LEN(RIGHT($C6,FIND(" ",$C6)))))</f>
        <v>1</v>
      </c>
      <c r="E6" s="80">
        <f>COUNTIFS('ISSUE REGISTER'!$J$5:$J$1048576,LEFT('BLOOD STOCK SUMMARY'!$C6,FIND(" ",$C6)-1),'ISSUE REGISTER'!$K$5:$K$1048576,RIGHT($C6,LEN($C6)-LEN(RIGHT($C6,FIND(" ",$C6)))))</f>
        <v>2</v>
      </c>
      <c r="F6" s="81">
        <f>COUNTIFS('BLOOD DONOR REGISTER'!$N$3:$N$1048576,LEFT('BLOOD STOCK SUMMARY'!$C6,FIND(" ",$C6)-1),'BLOOD DONOR REGISTER'!$O$3:$O$1048576,RIGHT($C6,LEN($C6)-LEN(RIGHT($C6,FIND(" ",$C6)))))</f>
        <v>3</v>
      </c>
      <c r="G6" s="82">
        <f t="shared" ca="1" si="0"/>
        <v>0</v>
      </c>
      <c r="H6" s="68">
        <f t="shared" ca="1" si="1"/>
        <v>0</v>
      </c>
      <c r="M6" s="2">
        <f t="shared" ca="1" si="2"/>
        <v>2</v>
      </c>
      <c r="N6" s="2">
        <f t="shared" ca="1" si="3"/>
        <v>2</v>
      </c>
    </row>
    <row r="7" spans="2:14" ht="22.05" customHeight="1" thickBot="1" x14ac:dyDescent="0.35">
      <c r="B7" s="68">
        <v>4</v>
      </c>
      <c r="C7" s="68" t="s">
        <v>85</v>
      </c>
      <c r="D7" s="79">
        <f ca="1">COUNTIFS('BLOOD DONOR REGISTER'!$N$3:$N$1048576,LEFT($C7,FIND(" ",$C7)-1),'BLOOD DONOR REGISTER'!$T$3:$T$1048576,"Red",'BLOOD DONOR REGISTER'!$O$3:$O$1048576,RIGHT($C7,LEN(C7)-LEN(RIGHT($C7,FIND(" ",$C7)))))</f>
        <v>0</v>
      </c>
      <c r="E7" s="80">
        <f>COUNTIFS('ISSUE REGISTER'!$J$5:$J$1048576,LEFT('BLOOD STOCK SUMMARY'!$C7,FIND(" ",$C7)-1),'ISSUE REGISTER'!$K$5:$K$1048576,RIGHT($C7,LEN($C7)-LEN(RIGHT($C7,FIND(" ",$C7)))))</f>
        <v>0</v>
      </c>
      <c r="F7" s="81">
        <f>COUNTIFS('BLOOD DONOR REGISTER'!$N$3:$N$1048576,LEFT('BLOOD STOCK SUMMARY'!$C7,FIND(" ",$C7)-1),'BLOOD DONOR REGISTER'!$O$3:$O$1048576,RIGHT($C7,LEN($C7)-LEN(RIGHT($C7,FIND(" ",$C7)))))</f>
        <v>1</v>
      </c>
      <c r="G7" s="82">
        <f t="shared" ca="1" si="0"/>
        <v>1</v>
      </c>
      <c r="H7" s="68">
        <f t="shared" ca="1" si="1"/>
        <v>350</v>
      </c>
      <c r="M7" s="2">
        <f t="shared" ca="1" si="2"/>
        <v>1</v>
      </c>
      <c r="N7" s="2">
        <f t="shared" ca="1" si="3"/>
        <v>1</v>
      </c>
    </row>
    <row r="8" spans="2:14" ht="22.05" customHeight="1" thickBot="1" x14ac:dyDescent="0.35">
      <c r="B8" s="68">
        <v>5</v>
      </c>
      <c r="C8" s="68" t="s">
        <v>82</v>
      </c>
      <c r="D8" s="79">
        <f ca="1">COUNTIFS('BLOOD DONOR REGISTER'!$N$3:$N$1048576,LEFT($C8,FIND(" ",$C8)-1),'BLOOD DONOR REGISTER'!$T$3:$T$1048576,"Red",'BLOOD DONOR REGISTER'!$O$3:$O$1048576,RIGHT($C8,LEN(C8)-LEN(RIGHT($C8,FIND(" ",$C8)))))</f>
        <v>0</v>
      </c>
      <c r="E8" s="80">
        <f>COUNTIFS('ISSUE REGISTER'!$J$5:$J$1048576,LEFT('BLOOD STOCK SUMMARY'!$C8,FIND(" ",$C8)-1),'ISSUE REGISTER'!$K$5:$K$1048576,RIGHT($C8,LEN($C8)-LEN(RIGHT($C8,FIND(" ",$C8)))))</f>
        <v>0</v>
      </c>
      <c r="F8" s="81">
        <f>COUNTIFS('BLOOD DONOR REGISTER'!$N$3:$N$1048576,LEFT('BLOOD STOCK SUMMARY'!$C8,FIND(" ",$C8)-1),'BLOOD DONOR REGISTER'!$O$3:$O$1048576,RIGHT($C8,LEN($C8)-LEN(RIGHT($C8,FIND(" ",$C8)))))</f>
        <v>1</v>
      </c>
      <c r="G8" s="82">
        <f t="shared" ca="1" si="0"/>
        <v>1</v>
      </c>
      <c r="H8" s="68">
        <f t="shared" ca="1" si="1"/>
        <v>350</v>
      </c>
      <c r="M8" s="2">
        <f t="shared" ca="1" si="2"/>
        <v>1</v>
      </c>
      <c r="N8" s="2">
        <f t="shared" ca="1" si="3"/>
        <v>1</v>
      </c>
    </row>
    <row r="9" spans="2:14" ht="22.05" customHeight="1" thickBot="1" x14ac:dyDescent="0.35">
      <c r="B9" s="68">
        <v>6</v>
      </c>
      <c r="C9" s="68" t="s">
        <v>86</v>
      </c>
      <c r="D9" s="79">
        <f ca="1">COUNTIFS('BLOOD DONOR REGISTER'!$N$3:$N$1048576,LEFT($C9,FIND(" ",$C9)-1),'BLOOD DONOR REGISTER'!$T$3:$T$1048576,"Red",'BLOOD DONOR REGISTER'!$O$3:$O$1048576,RIGHT($C9,LEN(C9)-LEN(RIGHT($C9,FIND(" ",$C9)))))</f>
        <v>0</v>
      </c>
      <c r="E9" s="80">
        <f>COUNTIFS('ISSUE REGISTER'!$J$5:$J$1048576,LEFT('BLOOD STOCK SUMMARY'!$C9,FIND(" ",$C9)-1),'ISSUE REGISTER'!$K$5:$K$1048576,RIGHT($C9,LEN($C9)-LEN(RIGHT($C9,FIND(" ",$C9)))))</f>
        <v>0</v>
      </c>
      <c r="F9" s="81">
        <f>COUNTIFS('BLOOD DONOR REGISTER'!$N$3:$N$1048576,LEFT('BLOOD STOCK SUMMARY'!$C9,FIND(" ",$C9)-1),'BLOOD DONOR REGISTER'!$O$3:$O$1048576,RIGHT($C9,LEN($C9)-LEN(RIGHT($C9,FIND(" ",$C9)))))</f>
        <v>1</v>
      </c>
      <c r="G9" s="82">
        <f t="shared" ca="1" si="0"/>
        <v>1</v>
      </c>
      <c r="H9" s="68">
        <f t="shared" ca="1" si="1"/>
        <v>350</v>
      </c>
      <c r="M9" s="2">
        <f t="shared" ca="1" si="2"/>
        <v>1</v>
      </c>
      <c r="N9" s="2">
        <f t="shared" ca="1" si="3"/>
        <v>1</v>
      </c>
    </row>
    <row r="10" spans="2:14" ht="22.05" customHeight="1" thickBot="1" x14ac:dyDescent="0.35">
      <c r="B10" s="68">
        <v>7</v>
      </c>
      <c r="C10" s="68" t="s">
        <v>83</v>
      </c>
      <c r="D10" s="79">
        <f ca="1">COUNTIFS('BLOOD DONOR REGISTER'!$N$3:$N$1048576,LEFT($C10,FIND(" ",$C10)-1),'BLOOD DONOR REGISTER'!$T$3:$T$1048576,"Red",'BLOOD DONOR REGISTER'!$O$3:$O$1048576,RIGHT($C10,LEN(C10)-LEN(RIGHT($C10,FIND(" ",$C10)))))</f>
        <v>0</v>
      </c>
      <c r="E10" s="80">
        <f>COUNTIFS('ISSUE REGISTER'!$J$5:$J$1048576,LEFT('BLOOD STOCK SUMMARY'!$C10,FIND(" ",$C10)-1),'ISSUE REGISTER'!$K$5:$K$1048576,RIGHT($C10,LEN($C10)-LEN(RIGHT($C10,FIND(" ",$C10)))))</f>
        <v>0</v>
      </c>
      <c r="F10" s="81">
        <f>COUNTIFS('BLOOD DONOR REGISTER'!$N$3:$N$1048576,LEFT('BLOOD STOCK SUMMARY'!$C10,FIND(" ",$C10)-1),'BLOOD DONOR REGISTER'!$O$3:$O$1048576,RIGHT($C10,LEN($C10)-LEN(RIGHT($C10,FIND(" ",$C10)))))</f>
        <v>1</v>
      </c>
      <c r="G10" s="82">
        <f t="shared" ca="1" si="0"/>
        <v>1</v>
      </c>
      <c r="H10" s="68">
        <f t="shared" ca="1" si="1"/>
        <v>350</v>
      </c>
      <c r="M10" s="2">
        <f t="shared" ca="1" si="2"/>
        <v>1</v>
      </c>
      <c r="N10" s="2">
        <f t="shared" ca="1" si="3"/>
        <v>1</v>
      </c>
    </row>
    <row r="11" spans="2:14" ht="22.05" customHeight="1" thickBot="1" x14ac:dyDescent="0.35">
      <c r="B11" s="68">
        <v>8</v>
      </c>
      <c r="C11" s="68" t="s">
        <v>87</v>
      </c>
      <c r="D11" s="79">
        <f ca="1">COUNTIFS('BLOOD DONOR REGISTER'!$N$3:$N$1048576,LEFT($C11,FIND(" ",$C11)-1),'BLOOD DONOR REGISTER'!$T$3:$T$1048576,"Red",'BLOOD DONOR REGISTER'!$O$3:$O$1048576,RIGHT($C11,LEN(C11)-LEN(RIGHT($C11,FIND(" ",$C11)))))</f>
        <v>0</v>
      </c>
      <c r="E11" s="80">
        <f>COUNTIFS('ISSUE REGISTER'!$J$5:$J$1048576,LEFT('BLOOD STOCK SUMMARY'!$C11,FIND(" ",$C11)-1),'ISSUE REGISTER'!$K$5:$K$1048576,RIGHT($C11,LEN($C11)-LEN(RIGHT($C11,FIND(" ",$C11)))))</f>
        <v>0</v>
      </c>
      <c r="F11" s="81">
        <f>COUNTIFS('BLOOD DONOR REGISTER'!$N$3:$N$1048576,LEFT('BLOOD STOCK SUMMARY'!$C11,FIND(" ",$C11)-1),'BLOOD DONOR REGISTER'!$O$3:$O$1048576,RIGHT($C11,LEN($C11)-LEN(RIGHT($C11,FIND(" ",$C11)))))</f>
        <v>1</v>
      </c>
      <c r="G11" s="82">
        <f t="shared" ca="1" si="0"/>
        <v>1</v>
      </c>
      <c r="H11" s="68">
        <f t="shared" ca="1" si="1"/>
        <v>350</v>
      </c>
      <c r="M11" s="2">
        <f t="shared" ca="1" si="2"/>
        <v>1</v>
      </c>
      <c r="N11" s="2">
        <f t="shared" ca="1" si="3"/>
        <v>1</v>
      </c>
    </row>
    <row r="12" spans="2:14" ht="22.05" customHeight="1" thickBot="1" x14ac:dyDescent="0.35">
      <c r="B12" s="62" t="s">
        <v>89</v>
      </c>
      <c r="C12" s="63"/>
      <c r="D12" s="72">
        <f ca="1">SUM(D4:D11)</f>
        <v>1</v>
      </c>
      <c r="E12" s="74">
        <f t="shared" ref="E12:H12" si="4">SUM(E4:E11)</f>
        <v>3</v>
      </c>
      <c r="F12" s="78">
        <f t="shared" si="4"/>
        <v>10</v>
      </c>
      <c r="G12" s="76">
        <f t="shared" ca="1" si="4"/>
        <v>6</v>
      </c>
      <c r="H12" s="68">
        <f t="shared" ca="1" si="4"/>
        <v>2100</v>
      </c>
      <c r="M12" s="25"/>
      <c r="N12" s="25"/>
    </row>
    <row r="13" spans="2:14" x14ac:dyDescent="0.3">
      <c r="B13" s="25"/>
      <c r="C13" s="25"/>
      <c r="D13" s="25"/>
      <c r="E13" s="25"/>
      <c r="F13" s="25"/>
      <c r="G13" s="25"/>
      <c r="H13" s="25"/>
      <c r="M13" s="25"/>
      <c r="N13" s="25"/>
    </row>
    <row r="14" spans="2:14" ht="15" thickBot="1" x14ac:dyDescent="0.35"/>
    <row r="15" spans="2:14" ht="15" thickBot="1" x14ac:dyDescent="0.35">
      <c r="B15" s="62" t="s">
        <v>88</v>
      </c>
      <c r="C15" s="66"/>
      <c r="D15" s="66"/>
      <c r="E15" s="66"/>
      <c r="F15" s="66"/>
      <c r="G15" s="66"/>
      <c r="H15" s="67"/>
      <c r="M15" s="65"/>
      <c r="N15" s="65"/>
    </row>
    <row r="16" spans="2:14" ht="43.8" thickBot="1" x14ac:dyDescent="0.35">
      <c r="B16" s="69" t="s">
        <v>0</v>
      </c>
      <c r="C16" s="69" t="s">
        <v>50</v>
      </c>
      <c r="D16" s="69" t="s">
        <v>109</v>
      </c>
      <c r="E16" s="69" t="s">
        <v>110</v>
      </c>
      <c r="F16" s="69" t="s">
        <v>111</v>
      </c>
      <c r="G16" s="69" t="s">
        <v>112</v>
      </c>
      <c r="H16" s="69" t="s">
        <v>113</v>
      </c>
      <c r="M16" s="24" t="s">
        <v>52</v>
      </c>
      <c r="N16" s="24" t="s">
        <v>53</v>
      </c>
    </row>
    <row r="17" spans="2:14" ht="22.05" customHeight="1" thickBot="1" x14ac:dyDescent="0.35">
      <c r="B17" s="83">
        <v>1</v>
      </c>
      <c r="C17" s="83" t="s">
        <v>87</v>
      </c>
      <c r="D17" s="72">
        <f ca="1">COUNTIFS('BLOOD DONOR REGISTER'!$N$3:$N$1048576,LEFT($C17,FIND(" ",$C17)-1),'BLOOD DONOR REGISTER'!$T$3:$T$1048576,"Red",'BLOOD DONOR REGISTER'!$O$3:$O$1048576,RIGHT($C17,LEN(C17)-LEN(RIGHT($C17,FIND(" ",$C17)))))</f>
        <v>0</v>
      </c>
      <c r="E17" s="74">
        <f>COUNTIFS('ISSUE REGISTER'!$J$5:$J$1048576,LEFT('BLOOD STOCK SUMMARY'!$C17,FIND(" ",$C17)-1),'ISSUE REGISTER'!$K$5:$K$1048576,RIGHT($C17,LEN($C17)-LEN(RIGHT($C17,FIND(" ",$C17)))))</f>
        <v>0</v>
      </c>
      <c r="F17" s="78">
        <f>COUNTIFS('BLOOD DONOR REGISTER'!$N$3:$N$1048576,LEFT('BLOOD STOCK SUMMARY'!$C17,FIND(" ",$C17)-1),'BLOOD DONOR REGISTER'!$O$3:$O$1048576,RIGHT($C17,LEN($C17)-LEN(RIGHT($C17,FIND(" ",$C17)))))</f>
        <v>1</v>
      </c>
      <c r="G17" s="76">
        <f ca="1">IF($F17-$D17-$E17&lt;0,0,$F17-$D17-$E17)</f>
        <v>1</v>
      </c>
      <c r="H17" s="68">
        <f ca="1">$G17*350</f>
        <v>350</v>
      </c>
      <c r="M17" s="2">
        <f ca="1">IF($F17&gt;=$D17,$F17-$D17,0)</f>
        <v>1</v>
      </c>
      <c r="N17" s="2">
        <f ca="1">IF($F17&lt;=$D17,0,$F17-$D17)</f>
        <v>1</v>
      </c>
    </row>
  </sheetData>
  <mergeCells count="3">
    <mergeCell ref="B12:C12"/>
    <mergeCell ref="B2:H2"/>
    <mergeCell ref="B15:H15"/>
  </mergeCells>
  <conditionalFormatting sqref="M4:M11">
    <cfRule type="expression" dxfId="7" priority="3">
      <formula>N4=Pos.</formula>
    </cfRule>
  </conditionalFormatting>
  <conditionalFormatting sqref="N4:N11">
    <cfRule type="expression" dxfId="6" priority="6">
      <formula>I4=Pos.</formula>
    </cfRule>
  </conditionalFormatting>
  <conditionalFormatting sqref="D4:H12">
    <cfRule type="cellIs" dxfId="2" priority="2" operator="equal">
      <formula>0</formula>
    </cfRule>
  </conditionalFormatting>
  <conditionalFormatting sqref="D17:H17">
    <cfRule type="cellIs" dxfId="0" priority="1" operator="equal">
      <formula>0</formula>
    </cfRule>
  </conditionalFormatting>
  <dataValidations count="1">
    <dataValidation type="list" allowBlank="1" showInputMessage="1" showErrorMessage="1" sqref="C17" xr:uid="{4DD1DCEB-1653-456C-A7EF-BDB43B8B90D8}">
      <formula1>"A Pos.,A Neg.,B Pos.,B Neg.,AB Pos.,AB Neg.,O Pos.,O Neg."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T25"/>
  <sheetViews>
    <sheetView workbookViewId="0">
      <pane ySplit="2" topLeftCell="A3" activePane="bottomLeft" state="frozen"/>
      <selection pane="bottomLeft" activeCell="A2" sqref="A2"/>
    </sheetView>
  </sheetViews>
  <sheetFormatPr defaultRowHeight="14.4" x14ac:dyDescent="0.3"/>
  <cols>
    <col min="1" max="1" width="8.88671875" style="1"/>
    <col min="2" max="2" width="11" style="19" customWidth="1"/>
    <col min="3" max="3" width="15.88671875" style="1" customWidth="1"/>
    <col min="4" max="4" width="20.6640625" style="1" customWidth="1"/>
    <col min="5" max="5" width="11.88671875" style="1" customWidth="1"/>
    <col min="6" max="6" width="10.6640625" style="1" bestFit="1" customWidth="1"/>
    <col min="7" max="11" width="8.88671875" style="1"/>
    <col min="12" max="12" width="30.6640625" style="1" customWidth="1"/>
    <col min="13" max="13" width="14.109375" style="1" customWidth="1"/>
    <col min="14" max="14" width="11" style="1" customWidth="1"/>
    <col min="15" max="15" width="8.88671875" style="1"/>
    <col min="16" max="16" width="14.6640625" style="22" bestFit="1" customWidth="1"/>
    <col min="17" max="17" width="11.44140625" style="1" customWidth="1"/>
    <col min="18" max="18" width="11.88671875" style="1" customWidth="1"/>
    <col min="19" max="19" width="8.88671875" style="1"/>
    <col min="20" max="20" width="13" style="1" customWidth="1"/>
  </cols>
  <sheetData>
    <row r="1" spans="1:20" ht="21" x14ac:dyDescent="0.3">
      <c r="A1" s="26" t="s">
        <v>47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8"/>
    </row>
    <row r="2" spans="1:20" ht="55.2" x14ac:dyDescent="0.3">
      <c r="A2" s="18" t="s">
        <v>0</v>
      </c>
      <c r="B2" s="18" t="s">
        <v>40</v>
      </c>
      <c r="C2" s="18" t="s">
        <v>15</v>
      </c>
      <c r="D2" s="18" t="s">
        <v>27</v>
      </c>
      <c r="E2" s="18" t="s">
        <v>28</v>
      </c>
      <c r="F2" s="18" t="s">
        <v>29</v>
      </c>
      <c r="G2" s="18" t="s">
        <v>30</v>
      </c>
      <c r="H2" s="18" t="s">
        <v>31</v>
      </c>
      <c r="I2" s="18" t="s">
        <v>32</v>
      </c>
      <c r="J2" s="18" t="s">
        <v>33</v>
      </c>
      <c r="K2" s="18" t="s">
        <v>34</v>
      </c>
      <c r="L2" s="18" t="s">
        <v>35</v>
      </c>
      <c r="M2" s="18" t="s">
        <v>36</v>
      </c>
      <c r="N2" s="18" t="s">
        <v>37</v>
      </c>
      <c r="O2" s="18" t="s">
        <v>17</v>
      </c>
      <c r="P2" s="23" t="s">
        <v>38</v>
      </c>
      <c r="Q2" s="18" t="s">
        <v>39</v>
      </c>
      <c r="R2" s="18" t="s">
        <v>79</v>
      </c>
      <c r="S2" s="18" t="s">
        <v>14</v>
      </c>
      <c r="T2" s="18" t="s">
        <v>51</v>
      </c>
    </row>
    <row r="3" spans="1:20" x14ac:dyDescent="0.3">
      <c r="A3" s="6">
        <f>IF(B3="","",COUNT($B$3:B3))</f>
        <v>1</v>
      </c>
      <c r="B3" s="7">
        <v>45265</v>
      </c>
      <c r="C3" s="6">
        <v>2201</v>
      </c>
      <c r="D3" s="6" t="s">
        <v>21</v>
      </c>
      <c r="E3" s="6" t="s">
        <v>41</v>
      </c>
      <c r="F3" s="6">
        <v>26</v>
      </c>
      <c r="G3" s="6" t="s">
        <v>42</v>
      </c>
      <c r="H3" s="8">
        <v>5.0999999999999996</v>
      </c>
      <c r="I3" s="6">
        <v>65</v>
      </c>
      <c r="J3" s="6" t="s">
        <v>43</v>
      </c>
      <c r="K3" s="6" t="s">
        <v>44</v>
      </c>
      <c r="L3" s="6" t="s">
        <v>45</v>
      </c>
      <c r="M3" s="6" t="s">
        <v>46</v>
      </c>
      <c r="N3" s="6" t="s">
        <v>24</v>
      </c>
      <c r="O3" s="6" t="s">
        <v>25</v>
      </c>
      <c r="P3" s="20">
        <v>9975615444</v>
      </c>
      <c r="Q3" s="6"/>
      <c r="R3" s="6"/>
      <c r="S3" s="9"/>
      <c r="T3" s="6" t="str">
        <f ca="1">IF($B3="","",IF(EDATE($B3,1)+DAY(15)&gt;=TODAY(),"Green","Red"))</f>
        <v>Red</v>
      </c>
    </row>
    <row r="4" spans="1:20" x14ac:dyDescent="0.3">
      <c r="A4" s="6">
        <f>IF(B4="","",COUNT($B$3:B4))</f>
        <v>2</v>
      </c>
      <c r="B4" s="7">
        <v>45297</v>
      </c>
      <c r="C4" s="10">
        <v>2202</v>
      </c>
      <c r="D4" s="10" t="s">
        <v>90</v>
      </c>
      <c r="E4" s="10" t="s">
        <v>91</v>
      </c>
      <c r="F4" s="10">
        <v>22</v>
      </c>
      <c r="G4" s="10" t="s">
        <v>42</v>
      </c>
      <c r="H4" s="8">
        <v>5.01</v>
      </c>
      <c r="I4" s="10">
        <v>55</v>
      </c>
      <c r="J4" s="10" t="s">
        <v>43</v>
      </c>
      <c r="K4" s="10" t="s">
        <v>44</v>
      </c>
      <c r="L4" s="6" t="s">
        <v>45</v>
      </c>
      <c r="M4" s="6" t="s">
        <v>46</v>
      </c>
      <c r="N4" s="10" t="s">
        <v>92</v>
      </c>
      <c r="O4" s="10" t="s">
        <v>25</v>
      </c>
      <c r="P4" s="21">
        <v>8875154230</v>
      </c>
      <c r="Q4" s="10"/>
      <c r="R4" s="10"/>
      <c r="S4" s="12"/>
      <c r="T4" s="6" t="str">
        <f t="shared" ref="T4:T25" ca="1" si="0">IF($B4="","",IF(EDATE($B4,1)+DAY(15)&gt;=TODAY(),"Green","Red"))</f>
        <v>Green</v>
      </c>
    </row>
    <row r="5" spans="1:20" x14ac:dyDescent="0.3">
      <c r="A5" s="6">
        <f>IF(B5="","",COUNT($B$3:B5))</f>
        <v>3</v>
      </c>
      <c r="B5" s="7">
        <v>45298</v>
      </c>
      <c r="C5" s="10">
        <v>2203</v>
      </c>
      <c r="D5" s="10" t="s">
        <v>98</v>
      </c>
      <c r="E5" s="10" t="s">
        <v>93</v>
      </c>
      <c r="F5" s="10">
        <v>20</v>
      </c>
      <c r="G5" s="10" t="s">
        <v>94</v>
      </c>
      <c r="H5" s="8">
        <v>5</v>
      </c>
      <c r="I5" s="10">
        <v>55</v>
      </c>
      <c r="J5" s="10" t="s">
        <v>43</v>
      </c>
      <c r="K5" s="10" t="s">
        <v>95</v>
      </c>
      <c r="L5" s="6" t="s">
        <v>45</v>
      </c>
      <c r="M5" s="6" t="s">
        <v>46</v>
      </c>
      <c r="N5" s="10" t="s">
        <v>96</v>
      </c>
      <c r="O5" s="10" t="s">
        <v>97</v>
      </c>
      <c r="P5" s="21">
        <v>9965254612</v>
      </c>
      <c r="Q5" s="10"/>
      <c r="R5" s="10"/>
      <c r="S5" s="12"/>
      <c r="T5" s="6" t="str">
        <f t="shared" ca="1" si="0"/>
        <v>Green</v>
      </c>
    </row>
    <row r="6" spans="1:20" x14ac:dyDescent="0.3">
      <c r="A6" s="6">
        <f>IF(B6="","",COUNT($B$3:B6))</f>
        <v>4</v>
      </c>
      <c r="B6" s="7">
        <v>45298</v>
      </c>
      <c r="C6" s="10">
        <v>2204</v>
      </c>
      <c r="D6" s="10" t="s">
        <v>99</v>
      </c>
      <c r="E6" s="10" t="s">
        <v>100</v>
      </c>
      <c r="F6" s="10">
        <v>35</v>
      </c>
      <c r="G6" s="10" t="s">
        <v>94</v>
      </c>
      <c r="H6" s="8">
        <v>5.0199999999999996</v>
      </c>
      <c r="I6" s="10">
        <v>55</v>
      </c>
      <c r="J6" s="10" t="s">
        <v>43</v>
      </c>
      <c r="K6" s="10" t="s">
        <v>95</v>
      </c>
      <c r="L6" s="6" t="s">
        <v>45</v>
      </c>
      <c r="M6" s="6" t="s">
        <v>46</v>
      </c>
      <c r="N6" s="10" t="s">
        <v>101</v>
      </c>
      <c r="O6" s="10" t="s">
        <v>25</v>
      </c>
      <c r="P6" s="21">
        <v>8975489562</v>
      </c>
      <c r="Q6" s="10"/>
      <c r="R6" s="10"/>
      <c r="S6" s="12"/>
      <c r="T6" s="6" t="str">
        <f t="shared" ca="1" si="0"/>
        <v>Green</v>
      </c>
    </row>
    <row r="7" spans="1:20" x14ac:dyDescent="0.3">
      <c r="A7" s="6">
        <f>IF(B7="","",COUNT($B$3:B7))</f>
        <v>5</v>
      </c>
      <c r="B7" s="7">
        <v>45299</v>
      </c>
      <c r="C7" s="10">
        <v>2205</v>
      </c>
      <c r="D7" s="10" t="s">
        <v>102</v>
      </c>
      <c r="E7" s="10" t="s">
        <v>91</v>
      </c>
      <c r="F7" s="10">
        <v>40</v>
      </c>
      <c r="G7" s="10" t="s">
        <v>42</v>
      </c>
      <c r="H7" s="8">
        <v>5.1100000000000003</v>
      </c>
      <c r="I7" s="10">
        <v>70</v>
      </c>
      <c r="J7" s="10" t="s">
        <v>43</v>
      </c>
      <c r="K7" s="10" t="s">
        <v>44</v>
      </c>
      <c r="L7" s="6" t="s">
        <v>45</v>
      </c>
      <c r="M7" s="6" t="s">
        <v>46</v>
      </c>
      <c r="N7" s="10" t="s">
        <v>92</v>
      </c>
      <c r="O7" s="10" t="s">
        <v>97</v>
      </c>
      <c r="P7" s="21">
        <v>9850402114</v>
      </c>
      <c r="Q7" s="10"/>
      <c r="R7" s="10"/>
      <c r="S7" s="12"/>
      <c r="T7" s="6" t="str">
        <f t="shared" ca="1" si="0"/>
        <v>Green</v>
      </c>
    </row>
    <row r="8" spans="1:20" x14ac:dyDescent="0.3">
      <c r="A8" s="6">
        <f>IF(B8="","",COUNT($B$3:B8))</f>
        <v>6</v>
      </c>
      <c r="B8" s="7">
        <v>45299</v>
      </c>
      <c r="C8" s="10">
        <v>2206</v>
      </c>
      <c r="D8" s="10" t="s">
        <v>103</v>
      </c>
      <c r="E8" s="10" t="s">
        <v>104</v>
      </c>
      <c r="F8" s="10">
        <v>35</v>
      </c>
      <c r="G8" s="10" t="s">
        <v>42</v>
      </c>
      <c r="H8" s="8">
        <v>5.05</v>
      </c>
      <c r="I8" s="10">
        <v>65</v>
      </c>
      <c r="J8" s="10" t="s">
        <v>43</v>
      </c>
      <c r="K8" s="10" t="s">
        <v>44</v>
      </c>
      <c r="L8" s="6" t="s">
        <v>45</v>
      </c>
      <c r="M8" s="6" t="s">
        <v>46</v>
      </c>
      <c r="N8" s="10" t="s">
        <v>101</v>
      </c>
      <c r="O8" s="10" t="s">
        <v>97</v>
      </c>
      <c r="P8" s="21">
        <v>9856324568</v>
      </c>
      <c r="Q8" s="10"/>
      <c r="R8" s="10"/>
      <c r="S8" s="12"/>
      <c r="T8" s="6" t="str">
        <f t="shared" ca="1" si="0"/>
        <v>Green</v>
      </c>
    </row>
    <row r="9" spans="1:20" x14ac:dyDescent="0.3">
      <c r="A9" s="6">
        <f>IF(B9="","",COUNT($B$3:B9))</f>
        <v>7</v>
      </c>
      <c r="B9" s="7">
        <v>45300</v>
      </c>
      <c r="C9" s="10">
        <v>2207</v>
      </c>
      <c r="D9" s="10" t="s">
        <v>105</v>
      </c>
      <c r="E9" s="10" t="s">
        <v>106</v>
      </c>
      <c r="F9" s="10">
        <v>30</v>
      </c>
      <c r="G9" s="10" t="s">
        <v>94</v>
      </c>
      <c r="H9" s="8">
        <v>5.03</v>
      </c>
      <c r="I9" s="10">
        <v>60</v>
      </c>
      <c r="J9" s="10" t="s">
        <v>43</v>
      </c>
      <c r="K9" s="10" t="s">
        <v>95</v>
      </c>
      <c r="L9" s="6" t="s">
        <v>45</v>
      </c>
      <c r="M9" s="6" t="s">
        <v>46</v>
      </c>
      <c r="N9" s="10" t="s">
        <v>24</v>
      </c>
      <c r="O9" s="10" t="s">
        <v>97</v>
      </c>
      <c r="P9" s="21">
        <v>9945621456</v>
      </c>
      <c r="Q9" s="10"/>
      <c r="R9" s="10"/>
      <c r="S9" s="12"/>
      <c r="T9" s="6" t="str">
        <f t="shared" ca="1" si="0"/>
        <v>Green</v>
      </c>
    </row>
    <row r="10" spans="1:20" x14ac:dyDescent="0.3">
      <c r="A10" s="6">
        <f>IF(B10="","",COUNT($B$3:B10))</f>
        <v>8</v>
      </c>
      <c r="B10" s="7">
        <v>45300</v>
      </c>
      <c r="C10" s="10">
        <v>2208</v>
      </c>
      <c r="D10" s="10" t="s">
        <v>107</v>
      </c>
      <c r="E10" s="10" t="s">
        <v>108</v>
      </c>
      <c r="F10" s="10">
        <v>35</v>
      </c>
      <c r="G10" s="10" t="s">
        <v>94</v>
      </c>
      <c r="H10" s="8">
        <v>5.03</v>
      </c>
      <c r="I10" s="10">
        <v>60</v>
      </c>
      <c r="J10" s="10" t="s">
        <v>43</v>
      </c>
      <c r="K10" s="10" t="s">
        <v>95</v>
      </c>
      <c r="L10" s="6" t="s">
        <v>45</v>
      </c>
      <c r="M10" s="6" t="s">
        <v>46</v>
      </c>
      <c r="N10" s="10" t="s">
        <v>96</v>
      </c>
      <c r="O10" s="10" t="s">
        <v>25</v>
      </c>
      <c r="P10" s="21">
        <v>9970544251</v>
      </c>
      <c r="Q10" s="10"/>
      <c r="R10" s="10"/>
      <c r="S10" s="12"/>
      <c r="T10" s="6" t="str">
        <f t="shared" ca="1" si="0"/>
        <v>Green</v>
      </c>
    </row>
    <row r="11" spans="1:20" x14ac:dyDescent="0.3">
      <c r="A11" s="6">
        <f>IF(B11="","",COUNT($B$3:B11))</f>
        <v>9</v>
      </c>
      <c r="B11" s="7">
        <v>45300</v>
      </c>
      <c r="C11" s="10">
        <v>2209</v>
      </c>
      <c r="D11" s="10" t="s">
        <v>114</v>
      </c>
      <c r="E11" s="10" t="s">
        <v>91</v>
      </c>
      <c r="F11" s="10">
        <v>33</v>
      </c>
      <c r="G11" s="10" t="s">
        <v>42</v>
      </c>
      <c r="H11" s="8">
        <v>5.0199999999999996</v>
      </c>
      <c r="I11" s="10">
        <v>65</v>
      </c>
      <c r="J11" s="10" t="s">
        <v>43</v>
      </c>
      <c r="K11" s="10" t="s">
        <v>44</v>
      </c>
      <c r="L11" s="6" t="s">
        <v>45</v>
      </c>
      <c r="M11" s="6" t="s">
        <v>46</v>
      </c>
      <c r="N11" s="10" t="s">
        <v>24</v>
      </c>
      <c r="O11" s="10" t="s">
        <v>25</v>
      </c>
      <c r="P11" s="21">
        <v>8874154265</v>
      </c>
      <c r="Q11" s="10"/>
      <c r="R11" s="10"/>
      <c r="S11" s="12"/>
      <c r="T11" s="6" t="str">
        <f t="shared" ca="1" si="0"/>
        <v>Green</v>
      </c>
    </row>
    <row r="12" spans="1:20" x14ac:dyDescent="0.3">
      <c r="A12" s="6">
        <f>IF(B12="","",COUNT($B$3:B12))</f>
        <v>10</v>
      </c>
      <c r="B12" s="7">
        <v>45301</v>
      </c>
      <c r="C12" s="10">
        <v>2210</v>
      </c>
      <c r="D12" s="10" t="s">
        <v>116</v>
      </c>
      <c r="E12" s="10" t="s">
        <v>117</v>
      </c>
      <c r="F12" s="10">
        <v>40</v>
      </c>
      <c r="G12" s="10" t="s">
        <v>42</v>
      </c>
      <c r="H12" s="8">
        <v>5.0199999999999996</v>
      </c>
      <c r="I12" s="10">
        <v>65</v>
      </c>
      <c r="J12" s="10" t="s">
        <v>43</v>
      </c>
      <c r="K12" s="10" t="s">
        <v>44</v>
      </c>
      <c r="L12" s="6" t="s">
        <v>45</v>
      </c>
      <c r="M12" s="6" t="s">
        <v>46</v>
      </c>
      <c r="N12" s="10" t="s">
        <v>24</v>
      </c>
      <c r="O12" s="10" t="s">
        <v>25</v>
      </c>
      <c r="P12" s="21">
        <v>8654421546</v>
      </c>
      <c r="Q12" s="10"/>
      <c r="R12" s="10"/>
      <c r="S12" s="12"/>
      <c r="T12" s="6" t="str">
        <f t="shared" ca="1" si="0"/>
        <v>Green</v>
      </c>
    </row>
    <row r="13" spans="1:20" x14ac:dyDescent="0.3">
      <c r="A13" s="6" t="str">
        <f>IF(B13="","",COUNT($B$3:B13))</f>
        <v/>
      </c>
      <c r="B13" s="7"/>
      <c r="C13" s="10"/>
      <c r="D13" s="10"/>
      <c r="E13" s="10"/>
      <c r="F13" s="10"/>
      <c r="G13" s="10"/>
      <c r="H13" s="8"/>
      <c r="I13" s="10"/>
      <c r="J13" s="10"/>
      <c r="K13" s="10"/>
      <c r="L13" s="10"/>
      <c r="M13" s="10"/>
      <c r="N13" s="10"/>
      <c r="O13" s="10"/>
      <c r="P13" s="21"/>
      <c r="Q13" s="10"/>
      <c r="R13" s="10"/>
      <c r="S13" s="12"/>
      <c r="T13" s="6" t="str">
        <f t="shared" ca="1" si="0"/>
        <v/>
      </c>
    </row>
    <row r="14" spans="1:20" x14ac:dyDescent="0.3">
      <c r="A14" s="6" t="str">
        <f>IF(B14="","",COUNT($B$3:B14))</f>
        <v/>
      </c>
      <c r="B14" s="7"/>
      <c r="C14" s="10"/>
      <c r="D14" s="10"/>
      <c r="E14" s="10"/>
      <c r="F14" s="10"/>
      <c r="G14" s="10"/>
      <c r="H14" s="8"/>
      <c r="I14" s="10"/>
      <c r="J14" s="10"/>
      <c r="K14" s="10"/>
      <c r="L14" s="10"/>
      <c r="M14" s="10"/>
      <c r="N14" s="10"/>
      <c r="O14" s="10"/>
      <c r="P14" s="21"/>
      <c r="Q14" s="10"/>
      <c r="R14" s="10"/>
      <c r="S14" s="12"/>
      <c r="T14" s="6" t="str">
        <f t="shared" ca="1" si="0"/>
        <v/>
      </c>
    </row>
    <row r="15" spans="1:20" x14ac:dyDescent="0.3">
      <c r="A15" s="6" t="str">
        <f>IF(B15="","",COUNT($B$3:B15))</f>
        <v/>
      </c>
      <c r="B15" s="7"/>
      <c r="C15" s="10"/>
      <c r="D15" s="10"/>
      <c r="E15" s="10"/>
      <c r="F15" s="10"/>
      <c r="G15" s="10"/>
      <c r="H15" s="8"/>
      <c r="I15" s="10"/>
      <c r="J15" s="10"/>
      <c r="K15" s="10"/>
      <c r="L15" s="10"/>
      <c r="M15" s="10"/>
      <c r="N15" s="10"/>
      <c r="O15" s="10"/>
      <c r="P15" s="21"/>
      <c r="Q15" s="10"/>
      <c r="R15" s="10"/>
      <c r="S15" s="12"/>
      <c r="T15" s="6" t="str">
        <f t="shared" ca="1" si="0"/>
        <v/>
      </c>
    </row>
    <row r="16" spans="1:20" x14ac:dyDescent="0.3">
      <c r="A16" s="6" t="str">
        <f>IF(B16="","",COUNT($B$3:B16))</f>
        <v/>
      </c>
      <c r="B16" s="7"/>
      <c r="C16" s="10"/>
      <c r="D16" s="10"/>
      <c r="E16" s="10"/>
      <c r="F16" s="10"/>
      <c r="G16" s="10"/>
      <c r="H16" s="8"/>
      <c r="I16" s="10"/>
      <c r="J16" s="10"/>
      <c r="K16" s="10"/>
      <c r="L16" s="10"/>
      <c r="M16" s="10"/>
      <c r="N16" s="10"/>
      <c r="O16" s="10"/>
      <c r="P16" s="21"/>
      <c r="Q16" s="10"/>
      <c r="R16" s="10"/>
      <c r="S16" s="12"/>
      <c r="T16" s="6" t="str">
        <f t="shared" ca="1" si="0"/>
        <v/>
      </c>
    </row>
    <row r="17" spans="1:20" x14ac:dyDescent="0.3">
      <c r="A17" s="6" t="str">
        <f>IF(B17="","",COUNT($B$3:B17))</f>
        <v/>
      </c>
      <c r="B17" s="7"/>
      <c r="C17" s="10"/>
      <c r="D17" s="10"/>
      <c r="E17" s="10"/>
      <c r="F17" s="10"/>
      <c r="G17" s="10"/>
      <c r="H17" s="8"/>
      <c r="I17" s="10"/>
      <c r="J17" s="10"/>
      <c r="K17" s="10"/>
      <c r="L17" s="10"/>
      <c r="M17" s="10"/>
      <c r="N17" s="10"/>
      <c r="O17" s="10"/>
      <c r="P17" s="21"/>
      <c r="Q17" s="10"/>
      <c r="R17" s="10"/>
      <c r="S17" s="12"/>
      <c r="T17" s="6" t="str">
        <f t="shared" ca="1" si="0"/>
        <v/>
      </c>
    </row>
    <row r="18" spans="1:20" x14ac:dyDescent="0.3">
      <c r="A18" s="6" t="str">
        <f>IF(B18="","",COUNT($B$3:B18))</f>
        <v/>
      </c>
      <c r="B18" s="7"/>
      <c r="C18" s="10"/>
      <c r="D18" s="10"/>
      <c r="E18" s="10"/>
      <c r="F18" s="10"/>
      <c r="G18" s="10"/>
      <c r="H18" s="8"/>
      <c r="I18" s="10"/>
      <c r="J18" s="10"/>
      <c r="K18" s="10"/>
      <c r="L18" s="10"/>
      <c r="M18" s="10"/>
      <c r="N18" s="10"/>
      <c r="O18" s="10"/>
      <c r="P18" s="21"/>
      <c r="Q18" s="10"/>
      <c r="R18" s="10"/>
      <c r="S18" s="12"/>
      <c r="T18" s="6" t="str">
        <f t="shared" ca="1" si="0"/>
        <v/>
      </c>
    </row>
    <row r="19" spans="1:20" x14ac:dyDescent="0.3">
      <c r="A19" s="6" t="str">
        <f>IF(B19="","",COUNT($B$3:B19))</f>
        <v/>
      </c>
      <c r="B19" s="7"/>
      <c r="C19" s="10"/>
      <c r="D19" s="10"/>
      <c r="E19" s="10"/>
      <c r="F19" s="10"/>
      <c r="G19" s="10"/>
      <c r="H19" s="8"/>
      <c r="I19" s="10"/>
      <c r="J19" s="10"/>
      <c r="K19" s="10"/>
      <c r="L19" s="10"/>
      <c r="M19" s="10"/>
      <c r="N19" s="10"/>
      <c r="O19" s="10"/>
      <c r="P19" s="21"/>
      <c r="Q19" s="10"/>
      <c r="R19" s="10"/>
      <c r="S19" s="12"/>
      <c r="T19" s="6" t="str">
        <f t="shared" ca="1" si="0"/>
        <v/>
      </c>
    </row>
    <row r="20" spans="1:20" x14ac:dyDescent="0.3">
      <c r="A20" s="6" t="str">
        <f>IF(B20="","",COUNT($B$3:B20))</f>
        <v/>
      </c>
      <c r="B20" s="7"/>
      <c r="C20" s="10"/>
      <c r="D20" s="10"/>
      <c r="E20" s="10"/>
      <c r="F20" s="10"/>
      <c r="G20" s="10"/>
      <c r="H20" s="8"/>
      <c r="I20" s="10"/>
      <c r="J20" s="10"/>
      <c r="K20" s="10"/>
      <c r="L20" s="10"/>
      <c r="M20" s="10"/>
      <c r="N20" s="10"/>
      <c r="O20" s="10"/>
      <c r="P20" s="21"/>
      <c r="Q20" s="10"/>
      <c r="R20" s="10"/>
      <c r="S20" s="12"/>
      <c r="T20" s="6" t="str">
        <f t="shared" ca="1" si="0"/>
        <v/>
      </c>
    </row>
    <row r="21" spans="1:20" x14ac:dyDescent="0.3">
      <c r="A21" s="6" t="str">
        <f>IF(B21="","",COUNT($B$3:B21))</f>
        <v/>
      </c>
      <c r="B21" s="7"/>
      <c r="C21" s="10"/>
      <c r="D21" s="10"/>
      <c r="E21" s="10"/>
      <c r="F21" s="10"/>
      <c r="G21" s="10"/>
      <c r="H21" s="8"/>
      <c r="I21" s="10"/>
      <c r="J21" s="10"/>
      <c r="K21" s="10"/>
      <c r="L21" s="10"/>
      <c r="M21" s="10"/>
      <c r="N21" s="10"/>
      <c r="O21" s="10"/>
      <c r="P21" s="21"/>
      <c r="Q21" s="10"/>
      <c r="R21" s="10"/>
      <c r="S21" s="12"/>
      <c r="T21" s="6" t="str">
        <f t="shared" ca="1" si="0"/>
        <v/>
      </c>
    </row>
    <row r="22" spans="1:20" x14ac:dyDescent="0.3">
      <c r="A22" s="6" t="str">
        <f>IF(B22="","",COUNT($B$3:B22))</f>
        <v/>
      </c>
      <c r="B22" s="7"/>
      <c r="C22" s="10"/>
      <c r="D22" s="10"/>
      <c r="E22" s="10"/>
      <c r="F22" s="10"/>
      <c r="G22" s="10"/>
      <c r="H22" s="8"/>
      <c r="I22" s="10"/>
      <c r="J22" s="10"/>
      <c r="K22" s="10"/>
      <c r="L22" s="10"/>
      <c r="M22" s="10"/>
      <c r="N22" s="10"/>
      <c r="O22" s="10"/>
      <c r="P22" s="21"/>
      <c r="Q22" s="10"/>
      <c r="R22" s="10"/>
      <c r="S22" s="12"/>
      <c r="T22" s="6" t="str">
        <f t="shared" ca="1" si="0"/>
        <v/>
      </c>
    </row>
    <row r="23" spans="1:20" x14ac:dyDescent="0.3">
      <c r="A23" s="6" t="str">
        <f>IF(B23="","",COUNT($B$3:B23))</f>
        <v/>
      </c>
      <c r="B23" s="7"/>
      <c r="C23" s="10"/>
      <c r="D23" s="10"/>
      <c r="E23" s="10"/>
      <c r="F23" s="10"/>
      <c r="G23" s="10"/>
      <c r="H23" s="8"/>
      <c r="I23" s="10"/>
      <c r="J23" s="10"/>
      <c r="K23" s="10"/>
      <c r="L23" s="10"/>
      <c r="M23" s="10"/>
      <c r="N23" s="10"/>
      <c r="O23" s="10"/>
      <c r="P23" s="21"/>
      <c r="Q23" s="10"/>
      <c r="R23" s="10"/>
      <c r="S23" s="12"/>
      <c r="T23" s="6" t="str">
        <f t="shared" ca="1" si="0"/>
        <v/>
      </c>
    </row>
    <row r="24" spans="1:20" x14ac:dyDescent="0.3">
      <c r="A24" s="6" t="str">
        <f>IF(B24="","",COUNT($B$3:B24))</f>
        <v/>
      </c>
      <c r="B24" s="7"/>
      <c r="C24" s="10"/>
      <c r="D24" s="10"/>
      <c r="E24" s="10"/>
      <c r="F24" s="10"/>
      <c r="G24" s="10"/>
      <c r="H24" s="8"/>
      <c r="I24" s="10"/>
      <c r="J24" s="10"/>
      <c r="K24" s="10"/>
      <c r="L24" s="10"/>
      <c r="M24" s="10"/>
      <c r="N24" s="10"/>
      <c r="O24" s="10"/>
      <c r="P24" s="21"/>
      <c r="Q24" s="10"/>
      <c r="R24" s="10"/>
      <c r="S24" s="12"/>
      <c r="T24" s="6" t="str">
        <f t="shared" ca="1" si="0"/>
        <v/>
      </c>
    </row>
    <row r="25" spans="1:20" x14ac:dyDescent="0.3">
      <c r="A25" s="6" t="str">
        <f>IF(B25="","",COUNT($B$3:B25))</f>
        <v/>
      </c>
      <c r="B25" s="7"/>
      <c r="C25" s="10"/>
      <c r="D25" s="10"/>
      <c r="E25" s="10"/>
      <c r="F25" s="10"/>
      <c r="G25" s="10"/>
      <c r="H25" s="8"/>
      <c r="I25" s="10"/>
      <c r="J25" s="10"/>
      <c r="K25" s="10"/>
      <c r="L25" s="10"/>
      <c r="M25" s="10"/>
      <c r="N25" s="10"/>
      <c r="O25" s="10"/>
      <c r="P25" s="21"/>
      <c r="Q25" s="10"/>
      <c r="R25" s="10"/>
      <c r="S25" s="12"/>
      <c r="T25" s="6" t="str">
        <f t="shared" ca="1" si="0"/>
        <v/>
      </c>
    </row>
  </sheetData>
  <autoFilter ref="A2:T2" xr:uid="{00000000-0001-0000-0100-000000000000}"/>
  <mergeCells count="1">
    <mergeCell ref="A1:T1"/>
  </mergeCells>
  <phoneticPr fontId="5" type="noConversion"/>
  <conditionalFormatting sqref="T3:T25">
    <cfRule type="containsText" dxfId="9" priority="1" operator="containsText" text="Green">
      <formula>NOT(ISERROR(SEARCH("Green",T3)))</formula>
    </cfRule>
    <cfRule type="containsText" dxfId="8" priority="2" operator="containsText" text="Red">
      <formula>NOT(ISERROR(SEARCH("Red",T3)))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U8"/>
  <sheetViews>
    <sheetView workbookViewId="0">
      <selection activeCell="B6" sqref="B6"/>
    </sheetView>
  </sheetViews>
  <sheetFormatPr defaultRowHeight="14.4" x14ac:dyDescent="0.3"/>
  <cols>
    <col min="1" max="1" width="5.6640625" bestFit="1" customWidth="1"/>
    <col min="2" max="2" width="20.6640625" customWidth="1"/>
    <col min="3" max="3" width="15.109375" customWidth="1"/>
    <col min="4" max="4" width="13.6640625" customWidth="1"/>
    <col min="7" max="7" width="14.44140625" customWidth="1"/>
    <col min="8" max="8" width="11.6640625" customWidth="1"/>
    <col min="9" max="10" width="10.44140625" customWidth="1"/>
    <col min="11" max="11" width="8.6640625" customWidth="1"/>
    <col min="12" max="12" width="11.33203125" customWidth="1"/>
    <col min="13" max="13" width="10.6640625" customWidth="1"/>
    <col min="14" max="14" width="11" customWidth="1"/>
    <col min="17" max="17" width="8" customWidth="1"/>
    <col min="18" max="18" width="7.44140625" customWidth="1"/>
    <col min="19" max="19" width="9.33203125" customWidth="1"/>
    <col min="20" max="20" width="9.6640625" customWidth="1"/>
  </cols>
  <sheetData>
    <row r="1" spans="1:21" ht="21.6" thickBot="1" x14ac:dyDescent="0.45">
      <c r="A1" s="29" t="s">
        <v>49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1"/>
    </row>
    <row r="2" spans="1:21" ht="60" customHeight="1" x14ac:dyDescent="0.3">
      <c r="A2" s="32" t="s">
        <v>0</v>
      </c>
      <c r="B2" s="35" t="s">
        <v>1</v>
      </c>
      <c r="C2" s="35" t="s">
        <v>2</v>
      </c>
      <c r="D2" s="35" t="s">
        <v>3</v>
      </c>
      <c r="E2" s="43" t="s">
        <v>4</v>
      </c>
      <c r="F2" s="44"/>
      <c r="G2" s="35" t="s">
        <v>5</v>
      </c>
      <c r="H2" s="35" t="s">
        <v>15</v>
      </c>
      <c r="I2" s="35" t="s">
        <v>6</v>
      </c>
      <c r="J2" s="47" t="s">
        <v>26</v>
      </c>
      <c r="K2" s="48"/>
      <c r="L2" s="35" t="s">
        <v>7</v>
      </c>
      <c r="M2" s="35" t="s">
        <v>8</v>
      </c>
      <c r="N2" s="35" t="s">
        <v>9</v>
      </c>
      <c r="O2" s="43" t="s">
        <v>10</v>
      </c>
      <c r="P2" s="44"/>
      <c r="Q2" s="35" t="s">
        <v>11</v>
      </c>
      <c r="R2" s="35" t="s">
        <v>12</v>
      </c>
      <c r="S2" s="35" t="s">
        <v>13</v>
      </c>
      <c r="T2" s="40" t="s">
        <v>14</v>
      </c>
      <c r="U2" s="1"/>
    </row>
    <row r="3" spans="1:21" x14ac:dyDescent="0.3">
      <c r="A3" s="33"/>
      <c r="B3" s="36"/>
      <c r="C3" s="36"/>
      <c r="D3" s="36"/>
      <c r="E3" s="38" t="s">
        <v>16</v>
      </c>
      <c r="F3" s="38" t="s">
        <v>17</v>
      </c>
      <c r="G3" s="36"/>
      <c r="H3" s="36"/>
      <c r="I3" s="36"/>
      <c r="J3" s="49"/>
      <c r="K3" s="50"/>
      <c r="L3" s="36"/>
      <c r="M3" s="36"/>
      <c r="N3" s="36"/>
      <c r="O3" s="45" t="s">
        <v>18</v>
      </c>
      <c r="P3" s="46"/>
      <c r="Q3" s="36"/>
      <c r="R3" s="36"/>
      <c r="S3" s="36"/>
      <c r="T3" s="41"/>
    </row>
    <row r="4" spans="1:21" ht="15" thickBot="1" x14ac:dyDescent="0.35">
      <c r="A4" s="34"/>
      <c r="B4" s="37"/>
      <c r="C4" s="37"/>
      <c r="D4" s="37"/>
      <c r="E4" s="39"/>
      <c r="F4" s="39"/>
      <c r="G4" s="37"/>
      <c r="H4" s="37"/>
      <c r="I4" s="37"/>
      <c r="J4" s="14" t="s">
        <v>16</v>
      </c>
      <c r="K4" s="14" t="s">
        <v>17</v>
      </c>
      <c r="L4" s="37"/>
      <c r="M4" s="37"/>
      <c r="N4" s="37"/>
      <c r="O4" s="61" t="s">
        <v>19</v>
      </c>
      <c r="P4" s="61" t="s">
        <v>20</v>
      </c>
      <c r="Q4" s="37"/>
      <c r="R4" s="37"/>
      <c r="S4" s="37"/>
      <c r="T4" s="42"/>
    </row>
    <row r="5" spans="1:21" x14ac:dyDescent="0.3">
      <c r="A5" s="6">
        <f>IF(B5="","",COUNTA($B$5:B5))</f>
        <v>1</v>
      </c>
      <c r="B5" s="6" t="s">
        <v>21</v>
      </c>
      <c r="C5" s="6" t="s">
        <v>22</v>
      </c>
      <c r="D5" s="6" t="s">
        <v>23</v>
      </c>
      <c r="E5" s="6" t="s">
        <v>24</v>
      </c>
      <c r="F5" s="6" t="s">
        <v>25</v>
      </c>
      <c r="G5" s="6" t="s">
        <v>48</v>
      </c>
      <c r="H5" s="6">
        <v>2201</v>
      </c>
      <c r="I5" s="6">
        <v>350</v>
      </c>
      <c r="J5" s="6" t="s">
        <v>24</v>
      </c>
      <c r="K5" s="6" t="s">
        <v>25</v>
      </c>
      <c r="L5" s="6"/>
      <c r="M5" s="6"/>
      <c r="N5" s="6"/>
      <c r="O5" s="6"/>
      <c r="P5" s="6"/>
      <c r="Q5" s="6"/>
      <c r="R5" s="6"/>
      <c r="S5" s="6"/>
      <c r="T5" s="6"/>
    </row>
    <row r="6" spans="1:21" x14ac:dyDescent="0.3">
      <c r="A6" s="6">
        <f>IF(B6="","",COUNTA($B$5:B6))</f>
        <v>2</v>
      </c>
      <c r="B6" s="10" t="s">
        <v>115</v>
      </c>
      <c r="C6" s="6" t="s">
        <v>22</v>
      </c>
      <c r="D6" s="6" t="s">
        <v>23</v>
      </c>
      <c r="E6" s="6" t="s">
        <v>92</v>
      </c>
      <c r="F6" s="6" t="s">
        <v>25</v>
      </c>
      <c r="G6" s="6" t="s">
        <v>48</v>
      </c>
      <c r="H6" s="10">
        <v>2209</v>
      </c>
      <c r="I6" s="6">
        <v>350</v>
      </c>
      <c r="J6" s="6" t="s">
        <v>92</v>
      </c>
      <c r="K6" s="6" t="s">
        <v>25</v>
      </c>
      <c r="L6" s="10"/>
      <c r="M6" s="10"/>
      <c r="N6" s="10"/>
      <c r="O6" s="10"/>
      <c r="P6" s="10"/>
      <c r="Q6" s="10"/>
      <c r="R6" s="10"/>
      <c r="S6" s="10"/>
      <c r="T6" s="10"/>
    </row>
    <row r="7" spans="1:21" x14ac:dyDescent="0.3">
      <c r="A7" s="6">
        <f>IF(B7="","",COUNTA($B$5:B7))</f>
        <v>3</v>
      </c>
      <c r="B7" s="10" t="s">
        <v>118</v>
      </c>
      <c r="C7" s="6" t="s">
        <v>22</v>
      </c>
      <c r="D7" s="6" t="s">
        <v>23</v>
      </c>
      <c r="E7" s="6" t="s">
        <v>24</v>
      </c>
      <c r="F7" s="6" t="s">
        <v>25</v>
      </c>
      <c r="G7" s="6" t="s">
        <v>48</v>
      </c>
      <c r="H7" s="10">
        <v>2210</v>
      </c>
      <c r="I7" s="6">
        <v>350</v>
      </c>
      <c r="J7" s="6" t="s">
        <v>24</v>
      </c>
      <c r="K7" s="6" t="s">
        <v>25</v>
      </c>
      <c r="L7" s="10"/>
      <c r="M7" s="10"/>
      <c r="N7" s="10"/>
      <c r="O7" s="10"/>
      <c r="P7" s="10"/>
      <c r="Q7" s="10"/>
      <c r="R7" s="10"/>
      <c r="S7" s="10"/>
      <c r="T7" s="10"/>
    </row>
    <row r="8" spans="1:21" x14ac:dyDescent="0.3">
      <c r="A8" s="6" t="str">
        <f>IF(B8="","",COUNTA($B$5:B8))</f>
        <v/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</row>
  </sheetData>
  <mergeCells count="21">
    <mergeCell ref="J2:K3"/>
    <mergeCell ref="M2:M4"/>
    <mergeCell ref="N2:N4"/>
    <mergeCell ref="Q2:Q4"/>
    <mergeCell ref="R2:R4"/>
    <mergeCell ref="A1:T1"/>
    <mergeCell ref="A2:A4"/>
    <mergeCell ref="B2:B4"/>
    <mergeCell ref="C2:C4"/>
    <mergeCell ref="D2:D4"/>
    <mergeCell ref="E3:E4"/>
    <mergeCell ref="S2:S4"/>
    <mergeCell ref="T2:T4"/>
    <mergeCell ref="F3:F4"/>
    <mergeCell ref="G2:G4"/>
    <mergeCell ref="H2:H4"/>
    <mergeCell ref="I2:I4"/>
    <mergeCell ref="L2:L4"/>
    <mergeCell ref="E2:F2"/>
    <mergeCell ref="O2:P2"/>
    <mergeCell ref="O3:P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14"/>
  <sheetViews>
    <sheetView workbookViewId="0">
      <selection activeCell="B4" sqref="B4"/>
    </sheetView>
  </sheetViews>
  <sheetFormatPr defaultRowHeight="14.4" x14ac:dyDescent="0.3"/>
  <cols>
    <col min="1" max="1" width="5.6640625" bestFit="1" customWidth="1"/>
    <col min="2" max="2" width="13.5546875" bestFit="1" customWidth="1"/>
    <col min="3" max="3" width="17" bestFit="1" customWidth="1"/>
    <col min="4" max="4" width="13.44140625" bestFit="1" customWidth="1"/>
    <col min="5" max="5" width="7.88671875" bestFit="1" customWidth="1"/>
    <col min="6" max="6" width="8.5546875" bestFit="1" customWidth="1"/>
    <col min="7" max="7" width="4.6640625" bestFit="1" customWidth="1"/>
    <col min="8" max="8" width="5.5546875" bestFit="1" customWidth="1"/>
    <col min="9" max="9" width="5.109375" bestFit="1" customWidth="1"/>
    <col min="10" max="10" width="8.33203125" bestFit="1" customWidth="1"/>
    <col min="11" max="11" width="7.6640625" bestFit="1" customWidth="1"/>
    <col min="12" max="12" width="13.88671875" bestFit="1" customWidth="1"/>
    <col min="13" max="13" width="16.6640625" bestFit="1" customWidth="1"/>
    <col min="14" max="14" width="17.33203125" bestFit="1" customWidth="1"/>
    <col min="15" max="15" width="17.6640625" bestFit="1" customWidth="1"/>
    <col min="16" max="16" width="19.33203125" bestFit="1" customWidth="1"/>
    <col min="17" max="17" width="19.5546875" bestFit="1" customWidth="1"/>
    <col min="18" max="18" width="14.6640625" bestFit="1" customWidth="1"/>
    <col min="19" max="19" width="8.5546875" bestFit="1" customWidth="1"/>
  </cols>
  <sheetData>
    <row r="1" spans="1:19" ht="21.6" thickBot="1" x14ac:dyDescent="0.35">
      <c r="A1" s="51" t="s">
        <v>78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3"/>
    </row>
    <row r="2" spans="1:19" ht="15" thickBot="1" x14ac:dyDescent="0.35">
      <c r="A2" s="59" t="s">
        <v>0</v>
      </c>
      <c r="B2" s="54" t="s">
        <v>54</v>
      </c>
      <c r="C2" s="54" t="s">
        <v>55</v>
      </c>
      <c r="D2" s="54" t="s">
        <v>56</v>
      </c>
      <c r="E2" s="56" t="s">
        <v>57</v>
      </c>
      <c r="F2" s="57"/>
      <c r="G2" s="57"/>
      <c r="H2" s="57"/>
      <c r="I2" s="58"/>
      <c r="J2" s="54" t="s">
        <v>58</v>
      </c>
      <c r="K2" s="54" t="s">
        <v>59</v>
      </c>
      <c r="L2" s="54" t="s">
        <v>60</v>
      </c>
      <c r="M2" s="54" t="s">
        <v>61</v>
      </c>
      <c r="N2" s="54" t="s">
        <v>62</v>
      </c>
      <c r="O2" s="54" t="s">
        <v>63</v>
      </c>
      <c r="P2" s="54" t="s">
        <v>64</v>
      </c>
      <c r="Q2" s="54" t="s">
        <v>65</v>
      </c>
      <c r="R2" s="54" t="s">
        <v>66</v>
      </c>
      <c r="S2" s="54" t="s">
        <v>67</v>
      </c>
    </row>
    <row r="3" spans="1:19" ht="15" thickBot="1" x14ac:dyDescent="0.35">
      <c r="A3" s="60"/>
      <c r="B3" s="55"/>
      <c r="C3" s="55"/>
      <c r="D3" s="55"/>
      <c r="E3" s="3" t="s">
        <v>68</v>
      </c>
      <c r="F3" s="4" t="s">
        <v>69</v>
      </c>
      <c r="G3" s="4" t="s">
        <v>70</v>
      </c>
      <c r="H3" s="4" t="s">
        <v>71</v>
      </c>
      <c r="I3" s="5" t="s">
        <v>72</v>
      </c>
      <c r="J3" s="55"/>
      <c r="K3" s="55"/>
      <c r="L3" s="55"/>
      <c r="M3" s="55"/>
      <c r="N3" s="55"/>
      <c r="O3" s="55"/>
      <c r="P3" s="55"/>
      <c r="Q3" s="55"/>
      <c r="R3" s="55"/>
      <c r="S3" s="55"/>
    </row>
    <row r="4" spans="1:19" x14ac:dyDescent="0.3">
      <c r="A4" s="6">
        <f>IF(B4="","",COUNTA($B$4:B4))</f>
        <v>1</v>
      </c>
      <c r="B4" s="6" t="s">
        <v>74</v>
      </c>
      <c r="C4" s="7">
        <v>43742</v>
      </c>
      <c r="D4" s="7">
        <v>43747</v>
      </c>
      <c r="E4" s="6" t="s">
        <v>73</v>
      </c>
      <c r="F4" s="6" t="s">
        <v>73</v>
      </c>
      <c r="G4" s="6" t="s">
        <v>73</v>
      </c>
      <c r="H4" s="6" t="s">
        <v>73</v>
      </c>
      <c r="I4" s="6" t="s">
        <v>73</v>
      </c>
      <c r="J4" s="6" t="s">
        <v>73</v>
      </c>
      <c r="K4" s="6" t="s">
        <v>76</v>
      </c>
      <c r="L4" s="6" t="s">
        <v>73</v>
      </c>
      <c r="M4" s="7">
        <v>43748</v>
      </c>
      <c r="N4" s="7">
        <v>43748</v>
      </c>
      <c r="O4" s="6" t="s">
        <v>75</v>
      </c>
      <c r="P4" s="6"/>
      <c r="Q4" s="6"/>
      <c r="R4" s="6"/>
      <c r="S4" s="6"/>
    </row>
    <row r="5" spans="1:19" x14ac:dyDescent="0.3">
      <c r="A5" s="6" t="str">
        <f>IF(B5="","",COUNTA($B$4:B5))</f>
        <v/>
      </c>
      <c r="B5" s="10"/>
      <c r="C5" s="11"/>
      <c r="D5" s="11"/>
      <c r="E5" s="10"/>
      <c r="F5" s="10"/>
      <c r="G5" s="10"/>
      <c r="H5" s="10"/>
      <c r="I5" s="10"/>
      <c r="J5" s="10"/>
      <c r="K5" s="10"/>
      <c r="L5" s="10"/>
      <c r="M5" s="11"/>
      <c r="N5" s="11"/>
      <c r="O5" s="10"/>
      <c r="P5" s="10"/>
      <c r="Q5" s="10"/>
      <c r="R5" s="10"/>
      <c r="S5" s="10"/>
    </row>
    <row r="6" spans="1:19" x14ac:dyDescent="0.3">
      <c r="A6" s="6" t="str">
        <f>IF(B6="","",COUNTA($B$4:B6))</f>
        <v/>
      </c>
      <c r="B6" s="10"/>
      <c r="C6" s="11"/>
      <c r="D6" s="11"/>
      <c r="E6" s="10"/>
      <c r="F6" s="10"/>
      <c r="G6" s="10"/>
      <c r="H6" s="10"/>
      <c r="I6" s="10"/>
      <c r="J6" s="10"/>
      <c r="K6" s="10"/>
      <c r="L6" s="10"/>
      <c r="M6" s="11"/>
      <c r="N6" s="11"/>
      <c r="O6" s="10"/>
      <c r="P6" s="10"/>
      <c r="Q6" s="10"/>
      <c r="R6" s="10"/>
      <c r="S6" s="10"/>
    </row>
    <row r="14" spans="1:19" x14ac:dyDescent="0.3">
      <c r="B14" s="13" t="s">
        <v>77</v>
      </c>
    </row>
  </sheetData>
  <mergeCells count="16">
    <mergeCell ref="A1:S1"/>
    <mergeCell ref="J2:J3"/>
    <mergeCell ref="E2:I2"/>
    <mergeCell ref="A2:A3"/>
    <mergeCell ref="B2:B3"/>
    <mergeCell ref="C2:C3"/>
    <mergeCell ref="D2:D3"/>
    <mergeCell ref="Q2:Q3"/>
    <mergeCell ref="R2:R3"/>
    <mergeCell ref="S2:S3"/>
    <mergeCell ref="K2:K3"/>
    <mergeCell ref="L2:L3"/>
    <mergeCell ref="M2:M3"/>
    <mergeCell ref="N2:N3"/>
    <mergeCell ref="O2:O3"/>
    <mergeCell ref="P2:P3"/>
  </mergeCells>
  <pageMargins left="0.7" right="0.7" top="0.75" bottom="0.75" header="0.3" footer="0.3"/>
  <pageSetup orientation="portrait" horizontalDpi="4294967294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BLOOD STOCK SUMMARY</vt:lpstr>
      <vt:lpstr>BLOOD DONOR REGISTER</vt:lpstr>
      <vt:lpstr>ISSUE REGISTER</vt:lpstr>
      <vt:lpstr>DISCARDING REGISTER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Bhagyoday Mahamuni</cp:lastModifiedBy>
  <dcterms:created xsi:type="dcterms:W3CDTF">2021-01-07T05:52:14Z</dcterms:created>
  <dcterms:modified xsi:type="dcterms:W3CDTF">2024-01-26T09:15:34Z</dcterms:modified>
</cp:coreProperties>
</file>