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erivar.nerseth\Documents\My Projects\PulpitRockCNC3D\Firmware\"/>
    </mc:Choice>
  </mc:AlternateContent>
  <bookViews>
    <workbookView xWindow="0" yWindow="0" windowWidth="7500" windowHeight="13335"/>
  </bookViews>
  <sheets>
    <sheet name="Thermistor Tables" sheetId="1" r:id="rId1"/>
    <sheet name="Reverse Engineer Repetier Table" sheetId="2" r:id="rId2"/>
  </sheets>
  <calcPr calcId="15251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7" i="2" l="1"/>
  <c r="C27" i="2"/>
  <c r="B26" i="2"/>
  <c r="C26" i="2"/>
  <c r="B25" i="2"/>
  <c r="C25" i="2"/>
  <c r="B24" i="2"/>
  <c r="C24" i="2"/>
  <c r="B23" i="2"/>
  <c r="C23" i="2"/>
  <c r="B22" i="2"/>
  <c r="C22" i="2"/>
  <c r="B21" i="2"/>
  <c r="C21" i="2"/>
  <c r="B20" i="2"/>
  <c r="C20" i="2"/>
  <c r="B19" i="2"/>
  <c r="C19" i="2"/>
  <c r="B18" i="2"/>
  <c r="C18" i="2"/>
  <c r="A15" i="2"/>
  <c r="B15" i="2"/>
  <c r="C15" i="2"/>
  <c r="A14" i="2"/>
  <c r="B14" i="2"/>
  <c r="C14" i="2"/>
  <c r="A13" i="2"/>
  <c r="B13" i="2"/>
  <c r="C13" i="2"/>
  <c r="A12" i="2"/>
  <c r="B12" i="2"/>
  <c r="C12" i="2"/>
  <c r="A11" i="2"/>
  <c r="B11" i="2"/>
  <c r="C11" i="2"/>
  <c r="A10" i="2"/>
  <c r="B10" i="2"/>
  <c r="C10" i="2"/>
  <c r="B9" i="2"/>
  <c r="C9" i="2"/>
  <c r="B8" i="2"/>
  <c r="C8" i="2"/>
  <c r="B7" i="2"/>
  <c r="C7" i="2"/>
  <c r="B6" i="2"/>
  <c r="C6" i="2"/>
  <c r="B5" i="2"/>
  <c r="C5" i="2"/>
  <c r="B4" i="2"/>
  <c r="C4" i="2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B18" i="1"/>
  <c r="B1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G3" i="1"/>
  <c r="G16" i="1"/>
  <c r="G13" i="1"/>
  <c r="G7" i="1"/>
  <c r="B20" i="1"/>
  <c r="B19" i="1"/>
  <c r="B17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G4" i="1"/>
  <c r="G5" i="1"/>
  <c r="G6" i="1"/>
  <c r="G8" i="1"/>
  <c r="G9" i="1"/>
  <c r="G10" i="1"/>
  <c r="G11" i="1"/>
  <c r="G12" i="1"/>
  <c r="G14" i="1"/>
  <c r="G15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</calcChain>
</file>

<file path=xl/sharedStrings.xml><?xml version="1.0" encoding="utf-8"?>
<sst xmlns="http://schemas.openxmlformats.org/spreadsheetml/2006/main" count="16" uniqueCount="11">
  <si>
    <t>R1</t>
  </si>
  <si>
    <t>R2</t>
  </si>
  <si>
    <t>USER_THERMISTORTABLE0</t>
  </si>
  <si>
    <t>USER_THERMISTORTABLE1</t>
  </si>
  <si>
    <t>{{1384,448},{1595,472},{1883,512}}</t>
  </si>
  <si>
    <t>{{1222,448},{1595,1496},{1883,4920},{2003,5520}}</t>
  </si>
  <si>
    <t>Marlin Table</t>
  </si>
  <si>
    <t>ADC</t>
  </si>
  <si>
    <t>TEMP*8</t>
  </si>
  <si>
    <t>TEMP</t>
  </si>
  <si>
    <t>ADC*4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</si>
</sst>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0" borderId="0" xfId="0" quotePrefix="1"/>
  </cellXfs>
  <cellStyles count="21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L60"/>
  <sheetViews>
    <sheetView tabSelected="1" workbookViewId="0">
      <selection activeCell="E14" sqref="E14"/>
    </sheetView>
  </sheetViews>
  <sheetFormatPr defaultColWidth="8.85546875" defaultRowHeight="15" x14ac:dyDescent="0.25"/>
  <cols>
    <col min="1" max="1" width="7.42578125" customWidth="1"/>
    <col min="2" max="2" width="8.7109375" customWidth="1"/>
    <col min="3" max="3" width="8.140625" customWidth="1"/>
    <col min="5" max="5" width="44.28515625" bestFit="1" customWidth="1"/>
    <col min="6" max="6" width="7.85546875" customWidth="1"/>
    <col min="7" max="7" width="7.85546875" bestFit="1" customWidth="1"/>
    <col min="8" max="8" width="5.85546875" bestFit="1" customWidth="1"/>
    <col min="10" max="10" width="8.42578125" customWidth="1"/>
    <col min="11" max="11" width="7.85546875" bestFit="1" customWidth="1"/>
    <col min="12" max="12" width="5.85546875" bestFit="1" customWidth="1"/>
  </cols>
  <sheetData>
    <row r="1" spans="1:12" x14ac:dyDescent="0.25">
      <c r="A1" t="s">
        <v>0</v>
      </c>
      <c r="C1">
        <v>0</v>
      </c>
      <c r="F1" t="s">
        <v>2</v>
      </c>
      <c r="J1" t="s">
        <v>3</v>
      </c>
    </row>
    <row r="2" spans="1:12" x14ac:dyDescent="0.25">
      <c r="A2" t="s">
        <v>1</v>
      </c>
      <c r="C2">
        <v>4700</v>
      </c>
      <c r="F2" t="s">
        <v>7</v>
      </c>
      <c r="G2" t="s">
        <v>8</v>
      </c>
      <c r="H2" t="s">
        <v>9</v>
      </c>
      <c r="J2" t="s">
        <v>7</v>
      </c>
      <c r="K2" t="s">
        <v>8</v>
      </c>
      <c r="L2" t="s">
        <v>9</v>
      </c>
    </row>
    <row r="3" spans="1:12" x14ac:dyDescent="0.25">
      <c r="F3">
        <v>56</v>
      </c>
      <c r="G3">
        <f>300*8</f>
        <v>2400</v>
      </c>
      <c r="H3">
        <f>G3/8</f>
        <v>300</v>
      </c>
      <c r="J3">
        <v>56</v>
      </c>
      <c r="K3">
        <f>300*8</f>
        <v>2400</v>
      </c>
      <c r="L3">
        <f>K3/8</f>
        <v>300</v>
      </c>
    </row>
    <row r="4" spans="1:12" x14ac:dyDescent="0.25">
      <c r="F4">
        <v>59</v>
      </c>
      <c r="G4">
        <f>295*8</f>
        <v>2360</v>
      </c>
      <c r="H4">
        <f t="shared" ref="H4:H60" si="0">G4/8</f>
        <v>295</v>
      </c>
      <c r="J4">
        <v>187</v>
      </c>
      <c r="K4">
        <f>250*8</f>
        <v>2000</v>
      </c>
      <c r="L4">
        <f t="shared" ref="L4:L35" si="1">K4/8</f>
        <v>250</v>
      </c>
    </row>
    <row r="5" spans="1:12" x14ac:dyDescent="0.25">
      <c r="B5">
        <v>56</v>
      </c>
      <c r="C5">
        <v>2400</v>
      </c>
      <c r="D5">
        <v>1384.2253521127</v>
      </c>
      <c r="E5" s="1" t="s">
        <v>4</v>
      </c>
      <c r="F5">
        <v>64</v>
      </c>
      <c r="G5">
        <f>290*8</f>
        <v>2320</v>
      </c>
      <c r="H5">
        <f t="shared" si="0"/>
        <v>290</v>
      </c>
      <c r="J5">
        <v>615</v>
      </c>
      <c r="K5">
        <f>190*8</f>
        <v>1520</v>
      </c>
      <c r="L5">
        <f t="shared" si="1"/>
        <v>190</v>
      </c>
    </row>
    <row r="6" spans="1:12" x14ac:dyDescent="0.25">
      <c r="B6">
        <v>59</v>
      </c>
      <c r="C6">
        <v>3000</v>
      </c>
      <c r="D6">
        <v>1595.4545454545</v>
      </c>
      <c r="F6">
        <v>70</v>
      </c>
      <c r="G6">
        <f>285*8</f>
        <v>2280</v>
      </c>
      <c r="H6">
        <f t="shared" si="0"/>
        <v>285</v>
      </c>
      <c r="J6">
        <v>690</v>
      </c>
      <c r="K6">
        <f>185*8</f>
        <v>1480</v>
      </c>
      <c r="L6">
        <f t="shared" si="1"/>
        <v>185</v>
      </c>
    </row>
    <row r="7" spans="1:12" x14ac:dyDescent="0.25">
      <c r="B7">
        <v>64</v>
      </c>
      <c r="C7">
        <v>4000</v>
      </c>
      <c r="D7">
        <v>1882.7586206896999</v>
      </c>
      <c r="F7">
        <v>76</v>
      </c>
      <c r="G7">
        <f>280*8</f>
        <v>2240</v>
      </c>
      <c r="H7">
        <f t="shared" si="0"/>
        <v>280</v>
      </c>
      <c r="J7">
        <v>750</v>
      </c>
      <c r="K7">
        <f>180*8</f>
        <v>1440</v>
      </c>
      <c r="L7">
        <f t="shared" si="1"/>
        <v>180</v>
      </c>
    </row>
    <row r="8" spans="1:12" x14ac:dyDescent="0.25">
      <c r="F8">
        <v>82</v>
      </c>
      <c r="G8">
        <f>275*8</f>
        <v>2200</v>
      </c>
      <c r="H8">
        <f t="shared" si="0"/>
        <v>275</v>
      </c>
      <c r="J8">
        <v>830</v>
      </c>
      <c r="K8">
        <f>175*8</f>
        <v>1400</v>
      </c>
      <c r="L8">
        <f t="shared" si="1"/>
        <v>175</v>
      </c>
    </row>
    <row r="9" spans="1:12" x14ac:dyDescent="0.25">
      <c r="B9">
        <v>56</v>
      </c>
      <c r="C9">
        <v>2000</v>
      </c>
      <c r="D9">
        <v>1222.3880597015</v>
      </c>
      <c r="E9" s="1" t="s">
        <v>5</v>
      </c>
      <c r="F9">
        <v>89</v>
      </c>
      <c r="G9">
        <f>270*8</f>
        <v>2160</v>
      </c>
      <c r="H9">
        <f t="shared" si="0"/>
        <v>270</v>
      </c>
      <c r="J9">
        <v>920</v>
      </c>
      <c r="K9">
        <f>170*8</f>
        <v>1360</v>
      </c>
      <c r="L9">
        <f t="shared" si="1"/>
        <v>170</v>
      </c>
    </row>
    <row r="10" spans="1:12" x14ac:dyDescent="0.25">
      <c r="B10">
        <v>187</v>
      </c>
      <c r="C10">
        <v>3000</v>
      </c>
      <c r="D10">
        <v>1595.4545454545</v>
      </c>
      <c r="F10">
        <v>98</v>
      </c>
      <c r="G10">
        <f>265*8</f>
        <v>2120</v>
      </c>
      <c r="H10">
        <f t="shared" si="0"/>
        <v>265</v>
      </c>
      <c r="J10">
        <v>1010</v>
      </c>
      <c r="K10">
        <f>165*8</f>
        <v>1320</v>
      </c>
      <c r="L10">
        <f t="shared" si="1"/>
        <v>165</v>
      </c>
    </row>
    <row r="11" spans="1:12" x14ac:dyDescent="0.25">
      <c r="B11">
        <v>615</v>
      </c>
      <c r="C11">
        <v>4000</v>
      </c>
      <c r="D11">
        <v>1882.7586206896999</v>
      </c>
      <c r="F11">
        <v>108</v>
      </c>
      <c r="G11">
        <f>260*8</f>
        <v>2080</v>
      </c>
      <c r="H11">
        <f t="shared" si="0"/>
        <v>260</v>
      </c>
      <c r="J11">
        <v>1118</v>
      </c>
      <c r="K11">
        <f>160*8</f>
        <v>1280</v>
      </c>
      <c r="L11">
        <f t="shared" si="1"/>
        <v>160</v>
      </c>
    </row>
    <row r="12" spans="1:12" x14ac:dyDescent="0.25">
      <c r="B12">
        <v>690</v>
      </c>
      <c r="C12">
        <v>4500</v>
      </c>
      <c r="D12">
        <v>2002.9891304348</v>
      </c>
      <c r="F12">
        <v>118</v>
      </c>
      <c r="G12">
        <f>255*8</f>
        <v>2040</v>
      </c>
      <c r="H12">
        <f t="shared" si="0"/>
        <v>255</v>
      </c>
      <c r="J12">
        <v>1215</v>
      </c>
      <c r="K12">
        <f>155*8</f>
        <v>1240</v>
      </c>
      <c r="L12">
        <f t="shared" si="1"/>
        <v>155</v>
      </c>
    </row>
    <row r="13" spans="1:12" x14ac:dyDescent="0.25">
      <c r="F13">
        <v>128</v>
      </c>
      <c r="G13">
        <f>250*8</f>
        <v>2000</v>
      </c>
      <c r="H13">
        <f t="shared" si="0"/>
        <v>250</v>
      </c>
      <c r="J13">
        <v>1330</v>
      </c>
      <c r="K13">
        <f>145*8</f>
        <v>1160</v>
      </c>
      <c r="L13">
        <f t="shared" si="1"/>
        <v>145</v>
      </c>
    </row>
    <row r="14" spans="1:12" x14ac:dyDescent="0.25">
      <c r="A14" t="s">
        <v>6</v>
      </c>
      <c r="F14">
        <v>145</v>
      </c>
      <c r="G14">
        <f>245*8</f>
        <v>1960</v>
      </c>
      <c r="H14">
        <f t="shared" si="0"/>
        <v>245</v>
      </c>
      <c r="J14">
        <v>1460</v>
      </c>
      <c r="K14">
        <f>140*8</f>
        <v>1120</v>
      </c>
      <c r="L14">
        <f t="shared" si="1"/>
        <v>140</v>
      </c>
    </row>
    <row r="15" spans="1:12" x14ac:dyDescent="0.25">
      <c r="A15" t="s">
        <v>7</v>
      </c>
      <c r="B15" t="s">
        <v>10</v>
      </c>
      <c r="C15" t="s">
        <v>9</v>
      </c>
      <c r="F15">
        <v>156</v>
      </c>
      <c r="G15">
        <f>240*8</f>
        <v>1920</v>
      </c>
      <c r="H15">
        <f t="shared" si="0"/>
        <v>240</v>
      </c>
      <c r="J15">
        <v>1594</v>
      </c>
      <c r="K15">
        <f>135*8</f>
        <v>1080</v>
      </c>
      <c r="L15">
        <f t="shared" si="1"/>
        <v>135</v>
      </c>
    </row>
    <row r="16" spans="1:12" x14ac:dyDescent="0.25">
      <c r="A16">
        <f>B16/4</f>
        <v>4</v>
      </c>
      <c r="B16">
        <f>1*16</f>
        <v>16</v>
      </c>
      <c r="C16">
        <v>713</v>
      </c>
      <c r="F16">
        <v>168</v>
      </c>
      <c r="G16">
        <f>235*8</f>
        <v>1880</v>
      </c>
      <c r="H16">
        <f t="shared" si="0"/>
        <v>235</v>
      </c>
      <c r="J16">
        <v>1752</v>
      </c>
      <c r="K16">
        <f>130*8</f>
        <v>1040</v>
      </c>
      <c r="L16">
        <f t="shared" si="1"/>
        <v>130</v>
      </c>
    </row>
    <row r="17" spans="1:12" x14ac:dyDescent="0.25">
      <c r="A17">
        <f>B17/4</f>
        <v>56</v>
      </c>
      <c r="B17">
        <f>14*16</f>
        <v>224</v>
      </c>
      <c r="C17">
        <v>300</v>
      </c>
      <c r="F17">
        <v>187</v>
      </c>
      <c r="G17">
        <f>230*8</f>
        <v>1840</v>
      </c>
      <c r="H17">
        <f t="shared" si="0"/>
        <v>230</v>
      </c>
      <c r="J17">
        <v>1900</v>
      </c>
      <c r="K17">
        <f>125*8</f>
        <v>1000</v>
      </c>
      <c r="L17">
        <f t="shared" si="1"/>
        <v>125</v>
      </c>
    </row>
    <row r="18" spans="1:12" x14ac:dyDescent="0.25">
      <c r="A18">
        <f>B18/4</f>
        <v>64</v>
      </c>
      <c r="B18">
        <f>16*16</f>
        <v>256</v>
      </c>
      <c r="C18">
        <v>290</v>
      </c>
      <c r="F18">
        <v>208</v>
      </c>
      <c r="G18">
        <f>225*8</f>
        <v>1800</v>
      </c>
      <c r="H18">
        <f t="shared" si="0"/>
        <v>225</v>
      </c>
      <c r="J18">
        <v>2040</v>
      </c>
      <c r="K18">
        <f>120*8</f>
        <v>960</v>
      </c>
      <c r="L18">
        <f t="shared" si="1"/>
        <v>120</v>
      </c>
    </row>
    <row r="19" spans="1:12" x14ac:dyDescent="0.25">
      <c r="A19">
        <f>B19/4</f>
        <v>76</v>
      </c>
      <c r="B19">
        <f>19*16</f>
        <v>304</v>
      </c>
      <c r="C19">
        <v>280</v>
      </c>
      <c r="F19">
        <v>227</v>
      </c>
      <c r="G19">
        <f>220*8</f>
        <v>1760</v>
      </c>
      <c r="H19">
        <f t="shared" si="0"/>
        <v>220</v>
      </c>
      <c r="J19">
        <v>2200</v>
      </c>
      <c r="K19">
        <f>115*8</f>
        <v>920</v>
      </c>
      <c r="L19">
        <f t="shared" si="1"/>
        <v>115</v>
      </c>
    </row>
    <row r="20" spans="1:12" x14ac:dyDescent="0.25">
      <c r="A20">
        <f>B20/4</f>
        <v>92</v>
      </c>
      <c r="B20">
        <f>23*16</f>
        <v>368</v>
      </c>
      <c r="C20">
        <v>270</v>
      </c>
      <c r="F20">
        <v>248</v>
      </c>
      <c r="G20">
        <f>215*8</f>
        <v>1720</v>
      </c>
      <c r="H20">
        <f t="shared" si="0"/>
        <v>215</v>
      </c>
      <c r="J20">
        <v>2350</v>
      </c>
      <c r="K20">
        <f>110*8</f>
        <v>880</v>
      </c>
      <c r="L20">
        <f t="shared" si="1"/>
        <v>110</v>
      </c>
    </row>
    <row r="21" spans="1:12" x14ac:dyDescent="0.25">
      <c r="A21">
        <f>B21/4</f>
        <v>108</v>
      </c>
      <c r="B21">
        <f>27*16</f>
        <v>432</v>
      </c>
      <c r="C21">
        <v>260</v>
      </c>
      <c r="F21">
        <v>272</v>
      </c>
      <c r="G21">
        <f>210*8</f>
        <v>1680</v>
      </c>
      <c r="H21">
        <f t="shared" si="0"/>
        <v>210</v>
      </c>
      <c r="J21">
        <v>2516</v>
      </c>
      <c r="K21">
        <f>105*8</f>
        <v>840</v>
      </c>
      <c r="L21">
        <f t="shared" si="1"/>
        <v>105</v>
      </c>
    </row>
    <row r="22" spans="1:12" x14ac:dyDescent="0.25">
      <c r="A22">
        <f>B22/4</f>
        <v>124</v>
      </c>
      <c r="B22">
        <f>31*16</f>
        <v>496</v>
      </c>
      <c r="C22">
        <v>250</v>
      </c>
      <c r="F22">
        <v>301</v>
      </c>
      <c r="G22">
        <f>205*8</f>
        <v>1640</v>
      </c>
      <c r="H22">
        <f t="shared" si="0"/>
        <v>205</v>
      </c>
      <c r="J22">
        <v>2671</v>
      </c>
      <c r="K22">
        <f>98*8</f>
        <v>784</v>
      </c>
      <c r="L22">
        <f t="shared" si="1"/>
        <v>98</v>
      </c>
    </row>
    <row r="23" spans="1:12" x14ac:dyDescent="0.25">
      <c r="A23">
        <f>B23/4</f>
        <v>148</v>
      </c>
      <c r="B23">
        <f>37*16</f>
        <v>592</v>
      </c>
      <c r="C23">
        <v>240</v>
      </c>
      <c r="F23">
        <v>336</v>
      </c>
      <c r="G23">
        <f>200*8</f>
        <v>1600</v>
      </c>
      <c r="H23">
        <f t="shared" si="0"/>
        <v>200</v>
      </c>
      <c r="J23">
        <v>2831</v>
      </c>
      <c r="K23">
        <f>92*8</f>
        <v>736</v>
      </c>
      <c r="L23">
        <f t="shared" si="1"/>
        <v>92</v>
      </c>
    </row>
    <row r="24" spans="1:12" x14ac:dyDescent="0.25">
      <c r="A24">
        <f>B24/4</f>
        <v>188</v>
      </c>
      <c r="B24">
        <f>47*16</f>
        <v>752</v>
      </c>
      <c r="C24">
        <v>230</v>
      </c>
      <c r="F24">
        <v>370</v>
      </c>
      <c r="G24">
        <f>195*8</f>
        <v>1560</v>
      </c>
      <c r="H24">
        <f t="shared" si="0"/>
        <v>195</v>
      </c>
      <c r="J24">
        <v>2975</v>
      </c>
      <c r="K24">
        <f>85*8</f>
        <v>680</v>
      </c>
      <c r="L24">
        <f t="shared" si="1"/>
        <v>85</v>
      </c>
    </row>
    <row r="25" spans="1:12" x14ac:dyDescent="0.25">
      <c r="A25">
        <f>B25/4</f>
        <v>228</v>
      </c>
      <c r="B25">
        <f>57*16</f>
        <v>912</v>
      </c>
      <c r="C25">
        <v>220</v>
      </c>
      <c r="F25">
        <v>400</v>
      </c>
      <c r="G25">
        <f>190*8</f>
        <v>1520</v>
      </c>
      <c r="H25">
        <f t="shared" si="0"/>
        <v>190</v>
      </c>
      <c r="J25">
        <v>3115</v>
      </c>
      <c r="K25">
        <f>76*8</f>
        <v>608</v>
      </c>
      <c r="L25">
        <f t="shared" si="1"/>
        <v>76</v>
      </c>
    </row>
    <row r="26" spans="1:12" x14ac:dyDescent="0.25">
      <c r="A26">
        <f>B26/4</f>
        <v>272</v>
      </c>
      <c r="B26">
        <f>68*16</f>
        <v>1088</v>
      </c>
      <c r="C26">
        <v>210</v>
      </c>
      <c r="F26">
        <v>450</v>
      </c>
      <c r="G26">
        <f>185*8</f>
        <v>1480</v>
      </c>
      <c r="H26">
        <f t="shared" si="0"/>
        <v>185</v>
      </c>
      <c r="J26">
        <v>3251</v>
      </c>
      <c r="K26">
        <f>72*8</f>
        <v>576</v>
      </c>
      <c r="L26">
        <f t="shared" si="1"/>
        <v>72</v>
      </c>
    </row>
    <row r="27" spans="1:12" x14ac:dyDescent="0.25">
      <c r="A27">
        <f>B27/4</f>
        <v>336</v>
      </c>
      <c r="B27">
        <f>84*16</f>
        <v>1344</v>
      </c>
      <c r="C27">
        <v>200</v>
      </c>
      <c r="F27">
        <v>492</v>
      </c>
      <c r="G27">
        <f>180*8</f>
        <v>1440</v>
      </c>
      <c r="H27">
        <f t="shared" si="0"/>
        <v>180</v>
      </c>
      <c r="J27">
        <v>3480</v>
      </c>
      <c r="K27">
        <f>62*8</f>
        <v>496</v>
      </c>
      <c r="L27">
        <f t="shared" si="1"/>
        <v>62</v>
      </c>
    </row>
    <row r="28" spans="1:12" x14ac:dyDescent="0.25">
      <c r="A28">
        <f>B28/4</f>
        <v>400</v>
      </c>
      <c r="B28">
        <f>100*16</f>
        <v>1600</v>
      </c>
      <c r="C28">
        <v>190</v>
      </c>
      <c r="F28">
        <v>552</v>
      </c>
      <c r="G28">
        <f>175*8</f>
        <v>1400</v>
      </c>
      <c r="H28">
        <f t="shared" si="0"/>
        <v>175</v>
      </c>
      <c r="J28">
        <v>3580</v>
      </c>
      <c r="K28">
        <f>52*8</f>
        <v>416</v>
      </c>
      <c r="L28">
        <f t="shared" si="1"/>
        <v>52</v>
      </c>
    </row>
    <row r="29" spans="1:12" x14ac:dyDescent="0.25">
      <c r="A29">
        <f>B29/4</f>
        <v>512</v>
      </c>
      <c r="B29">
        <f>128*16</f>
        <v>2048</v>
      </c>
      <c r="C29">
        <v>180</v>
      </c>
      <c r="F29">
        <v>615</v>
      </c>
      <c r="G29">
        <f>170*8</f>
        <v>1360</v>
      </c>
      <c r="H29">
        <f t="shared" si="0"/>
        <v>170</v>
      </c>
      <c r="J29">
        <v>3660</v>
      </c>
      <c r="K29">
        <f>46*8</f>
        <v>368</v>
      </c>
      <c r="L29">
        <f t="shared" si="1"/>
        <v>46</v>
      </c>
    </row>
    <row r="30" spans="1:12" x14ac:dyDescent="0.25">
      <c r="A30">
        <f>B30/4</f>
        <v>620</v>
      </c>
      <c r="B30">
        <f>155*16</f>
        <v>2480</v>
      </c>
      <c r="C30">
        <v>170</v>
      </c>
      <c r="F30">
        <v>690</v>
      </c>
      <c r="G30">
        <f>165*8</f>
        <v>1320</v>
      </c>
      <c r="H30">
        <f t="shared" si="0"/>
        <v>165</v>
      </c>
      <c r="J30">
        <v>3740</v>
      </c>
      <c r="K30">
        <f>40*8</f>
        <v>320</v>
      </c>
      <c r="L30">
        <f t="shared" si="1"/>
        <v>40</v>
      </c>
    </row>
    <row r="31" spans="1:12" x14ac:dyDescent="0.25">
      <c r="A31">
        <f>B31/4</f>
        <v>756</v>
      </c>
      <c r="B31">
        <f>189*16</f>
        <v>3024</v>
      </c>
      <c r="C31">
        <v>160</v>
      </c>
      <c r="F31">
        <v>750</v>
      </c>
      <c r="G31">
        <f>160*8</f>
        <v>1280</v>
      </c>
      <c r="H31">
        <f t="shared" si="0"/>
        <v>160</v>
      </c>
      <c r="J31">
        <v>3869</v>
      </c>
      <c r="K31">
        <f>30*8</f>
        <v>240</v>
      </c>
      <c r="L31">
        <f t="shared" si="1"/>
        <v>30</v>
      </c>
    </row>
    <row r="32" spans="1:12" x14ac:dyDescent="0.25">
      <c r="A32">
        <f>B32/4</f>
        <v>920</v>
      </c>
      <c r="B32">
        <f>230*16</f>
        <v>3680</v>
      </c>
      <c r="C32">
        <v>150</v>
      </c>
      <c r="F32">
        <v>830</v>
      </c>
      <c r="G32">
        <f>155*8</f>
        <v>1240</v>
      </c>
      <c r="H32">
        <f t="shared" si="0"/>
        <v>155</v>
      </c>
      <c r="J32">
        <v>3912</v>
      </c>
      <c r="K32">
        <f>25*8</f>
        <v>200</v>
      </c>
      <c r="L32">
        <f t="shared" si="1"/>
        <v>25</v>
      </c>
    </row>
    <row r="33" spans="1:12" x14ac:dyDescent="0.25">
      <c r="A33">
        <f>B33/4</f>
        <v>1112</v>
      </c>
      <c r="B33">
        <f>278*16</f>
        <v>4448</v>
      </c>
      <c r="C33">
        <v>140</v>
      </c>
      <c r="F33">
        <v>920</v>
      </c>
      <c r="G33">
        <f>150*8</f>
        <v>1200</v>
      </c>
      <c r="H33">
        <f t="shared" si="0"/>
        <v>150</v>
      </c>
      <c r="J33">
        <v>3948</v>
      </c>
      <c r="K33">
        <f>20*8</f>
        <v>160</v>
      </c>
      <c r="L33">
        <f t="shared" si="1"/>
        <v>20</v>
      </c>
    </row>
    <row r="34" spans="1:12" x14ac:dyDescent="0.25">
      <c r="A34">
        <f>B34/4</f>
        <v>1344</v>
      </c>
      <c r="B34">
        <f>336*16</f>
        <v>5376</v>
      </c>
      <c r="C34">
        <v>130</v>
      </c>
      <c r="F34">
        <v>1010</v>
      </c>
      <c r="G34">
        <f>145*8</f>
        <v>1160</v>
      </c>
      <c r="H34">
        <f t="shared" si="0"/>
        <v>145</v>
      </c>
      <c r="J34">
        <v>4077</v>
      </c>
      <c r="K34">
        <f>-20*8</f>
        <v>-160</v>
      </c>
      <c r="L34">
        <f t="shared" si="1"/>
        <v>-20</v>
      </c>
    </row>
    <row r="35" spans="1:12" x14ac:dyDescent="0.25">
      <c r="A35">
        <f>B35/4</f>
        <v>1608</v>
      </c>
      <c r="B35">
        <f>402*16</f>
        <v>6432</v>
      </c>
      <c r="C35">
        <v>120</v>
      </c>
      <c r="F35">
        <v>1118</v>
      </c>
      <c r="G35">
        <f>140*8</f>
        <v>1120</v>
      </c>
      <c r="H35">
        <f t="shared" si="0"/>
        <v>140</v>
      </c>
      <c r="J35">
        <v>4094</v>
      </c>
      <c r="K35">
        <f>-55*8</f>
        <v>-440</v>
      </c>
      <c r="L35">
        <f t="shared" si="1"/>
        <v>-55</v>
      </c>
    </row>
    <row r="36" spans="1:12" x14ac:dyDescent="0.25">
      <c r="A36">
        <f>B36/4</f>
        <v>1904</v>
      </c>
      <c r="B36">
        <f>476*16</f>
        <v>7616</v>
      </c>
      <c r="C36">
        <v>110</v>
      </c>
      <c r="F36">
        <v>1215</v>
      </c>
      <c r="G36">
        <f>135*8</f>
        <v>1080</v>
      </c>
      <c r="H36">
        <f t="shared" si="0"/>
        <v>135</v>
      </c>
    </row>
    <row r="37" spans="1:12" x14ac:dyDescent="0.25">
      <c r="A37">
        <f>B37/4</f>
        <v>2216</v>
      </c>
      <c r="B37">
        <f>554*16</f>
        <v>8864</v>
      </c>
      <c r="C37">
        <v>100</v>
      </c>
      <c r="F37">
        <v>1330</v>
      </c>
      <c r="G37">
        <f>130*8</f>
        <v>1040</v>
      </c>
      <c r="H37">
        <f t="shared" si="0"/>
        <v>130</v>
      </c>
    </row>
    <row r="38" spans="1:12" x14ac:dyDescent="0.25">
      <c r="A38">
        <f>B38/4</f>
        <v>2540</v>
      </c>
      <c r="B38">
        <f>635*16</f>
        <v>10160</v>
      </c>
      <c r="C38">
        <v>90</v>
      </c>
      <c r="F38">
        <v>1460</v>
      </c>
      <c r="G38">
        <f>125*8</f>
        <v>1000</v>
      </c>
      <c r="H38">
        <f t="shared" si="0"/>
        <v>125</v>
      </c>
    </row>
    <row r="39" spans="1:12" x14ac:dyDescent="0.25">
      <c r="A39">
        <f>B39/4</f>
        <v>2852</v>
      </c>
      <c r="B39">
        <f>713*16</f>
        <v>11408</v>
      </c>
      <c r="C39">
        <v>80</v>
      </c>
      <c r="F39">
        <v>1594</v>
      </c>
      <c r="G39">
        <f>120*8</f>
        <v>960</v>
      </c>
      <c r="H39">
        <f t="shared" si="0"/>
        <v>120</v>
      </c>
    </row>
    <row r="40" spans="1:12" x14ac:dyDescent="0.25">
      <c r="A40">
        <f>B40/4</f>
        <v>3136</v>
      </c>
      <c r="B40">
        <f>784*16</f>
        <v>12544</v>
      </c>
      <c r="C40">
        <v>70</v>
      </c>
      <c r="F40">
        <v>1752</v>
      </c>
      <c r="G40">
        <f>115*8</f>
        <v>920</v>
      </c>
      <c r="H40">
        <f t="shared" si="0"/>
        <v>115</v>
      </c>
    </row>
    <row r="41" spans="1:12" x14ac:dyDescent="0.25">
      <c r="A41">
        <f>B41/4</f>
        <v>3384</v>
      </c>
      <c r="B41">
        <f>846*16</f>
        <v>13536</v>
      </c>
      <c r="C41">
        <v>60</v>
      </c>
      <c r="F41">
        <v>1900</v>
      </c>
      <c r="G41">
        <f>110*8</f>
        <v>880</v>
      </c>
      <c r="H41">
        <f t="shared" si="0"/>
        <v>110</v>
      </c>
    </row>
    <row r="42" spans="1:12" x14ac:dyDescent="0.25">
      <c r="A42">
        <f>B42/4</f>
        <v>3588</v>
      </c>
      <c r="B42">
        <f>897*16</f>
        <v>14352</v>
      </c>
      <c r="C42">
        <v>50</v>
      </c>
      <c r="F42">
        <v>2040</v>
      </c>
      <c r="G42">
        <f>105*8</f>
        <v>840</v>
      </c>
      <c r="H42">
        <f t="shared" si="0"/>
        <v>105</v>
      </c>
    </row>
    <row r="43" spans="1:12" x14ac:dyDescent="0.25">
      <c r="A43">
        <f>B43/4</f>
        <v>3748</v>
      </c>
      <c r="B43">
        <f>937*16</f>
        <v>14992</v>
      </c>
      <c r="C43">
        <v>40</v>
      </c>
      <c r="F43">
        <v>2200</v>
      </c>
      <c r="G43">
        <f>100*8</f>
        <v>800</v>
      </c>
      <c r="H43">
        <f t="shared" si="0"/>
        <v>100</v>
      </c>
    </row>
    <row r="44" spans="1:12" x14ac:dyDescent="0.25">
      <c r="A44">
        <f>B44/4</f>
        <v>3864</v>
      </c>
      <c r="B44">
        <f>966*16</f>
        <v>15456</v>
      </c>
      <c r="C44">
        <v>30</v>
      </c>
      <c r="F44">
        <v>2350</v>
      </c>
      <c r="G44">
        <f>95*8</f>
        <v>760</v>
      </c>
      <c r="H44">
        <f t="shared" si="0"/>
        <v>95</v>
      </c>
    </row>
    <row r="45" spans="1:12" x14ac:dyDescent="0.25">
      <c r="A45">
        <f>B45/4</f>
        <v>3944</v>
      </c>
      <c r="B45">
        <f>986*16</f>
        <v>15776</v>
      </c>
      <c r="C45">
        <v>20</v>
      </c>
      <c r="F45">
        <v>2516</v>
      </c>
      <c r="G45">
        <f>90*8</f>
        <v>720</v>
      </c>
      <c r="H45">
        <f t="shared" si="0"/>
        <v>90</v>
      </c>
    </row>
    <row r="46" spans="1:12" x14ac:dyDescent="0.25">
      <c r="A46">
        <f>B46/4</f>
        <v>4000</v>
      </c>
      <c r="B46">
        <f>1000*16</f>
        <v>16000</v>
      </c>
      <c r="C46">
        <v>10</v>
      </c>
      <c r="F46">
        <v>2671</v>
      </c>
      <c r="G46">
        <f>85*8</f>
        <v>680</v>
      </c>
      <c r="H46">
        <f t="shared" si="0"/>
        <v>85</v>
      </c>
    </row>
    <row r="47" spans="1:12" x14ac:dyDescent="0.25">
      <c r="A47">
        <f>B47/4</f>
        <v>4040</v>
      </c>
      <c r="B47">
        <f>1010*16</f>
        <v>16160</v>
      </c>
      <c r="C47">
        <v>0</v>
      </c>
      <c r="F47">
        <v>2831</v>
      </c>
      <c r="G47">
        <f>80*8</f>
        <v>640</v>
      </c>
      <c r="H47">
        <f t="shared" si="0"/>
        <v>80</v>
      </c>
    </row>
    <row r="48" spans="1:12" x14ac:dyDescent="0.25">
      <c r="F48">
        <v>2975</v>
      </c>
      <c r="G48">
        <f>75*8</f>
        <v>600</v>
      </c>
      <c r="H48">
        <f t="shared" si="0"/>
        <v>75</v>
      </c>
    </row>
    <row r="49" spans="6:8" x14ac:dyDescent="0.25">
      <c r="F49">
        <v>3115</v>
      </c>
      <c r="G49">
        <f>70*8</f>
        <v>560</v>
      </c>
      <c r="H49">
        <f t="shared" si="0"/>
        <v>70</v>
      </c>
    </row>
    <row r="50" spans="6:8" x14ac:dyDescent="0.25">
      <c r="F50">
        <v>3251</v>
      </c>
      <c r="G50">
        <f>65*8</f>
        <v>520</v>
      </c>
      <c r="H50">
        <f t="shared" si="0"/>
        <v>65</v>
      </c>
    </row>
    <row r="51" spans="6:8" x14ac:dyDescent="0.25">
      <c r="F51">
        <v>3375</v>
      </c>
      <c r="G51">
        <f>60*8</f>
        <v>480</v>
      </c>
      <c r="H51">
        <f t="shared" si="0"/>
        <v>60</v>
      </c>
    </row>
    <row r="52" spans="6:8" x14ac:dyDescent="0.25">
      <c r="F52">
        <v>3480</v>
      </c>
      <c r="G52">
        <f>55*8</f>
        <v>440</v>
      </c>
      <c r="H52">
        <f t="shared" si="0"/>
        <v>55</v>
      </c>
    </row>
    <row r="53" spans="6:8" x14ac:dyDescent="0.25">
      <c r="F53">
        <v>3580</v>
      </c>
      <c r="G53">
        <f>50*8</f>
        <v>400</v>
      </c>
      <c r="H53">
        <f t="shared" si="0"/>
        <v>50</v>
      </c>
    </row>
    <row r="54" spans="6:8" x14ac:dyDescent="0.25">
      <c r="F54">
        <v>3660</v>
      </c>
      <c r="G54">
        <f>45*8</f>
        <v>360</v>
      </c>
      <c r="H54">
        <f t="shared" si="0"/>
        <v>45</v>
      </c>
    </row>
    <row r="55" spans="6:8" x14ac:dyDescent="0.25">
      <c r="F55">
        <v>3740</v>
      </c>
      <c r="G55">
        <f>40*8</f>
        <v>320</v>
      </c>
      <c r="H55">
        <f t="shared" si="0"/>
        <v>40</v>
      </c>
    </row>
    <row r="56" spans="6:8" x14ac:dyDescent="0.25">
      <c r="F56">
        <v>3869</v>
      </c>
      <c r="G56">
        <f>30*8</f>
        <v>240</v>
      </c>
      <c r="H56">
        <f t="shared" si="0"/>
        <v>30</v>
      </c>
    </row>
    <row r="57" spans="6:8" x14ac:dyDescent="0.25">
      <c r="F57">
        <v>3912</v>
      </c>
      <c r="G57">
        <f>25*8</f>
        <v>200</v>
      </c>
      <c r="H57">
        <f t="shared" si="0"/>
        <v>25</v>
      </c>
    </row>
    <row r="58" spans="6:8" x14ac:dyDescent="0.25">
      <c r="F58">
        <v>3948</v>
      </c>
      <c r="G58">
        <f>20*8</f>
        <v>160</v>
      </c>
      <c r="H58">
        <f t="shared" si="0"/>
        <v>20</v>
      </c>
    </row>
    <row r="59" spans="6:8" x14ac:dyDescent="0.25">
      <c r="F59">
        <v>4077</v>
      </c>
      <c r="G59">
        <f>-20*8</f>
        <v>-160</v>
      </c>
      <c r="H59">
        <f t="shared" si="0"/>
        <v>-20</v>
      </c>
    </row>
    <row r="60" spans="6:8" x14ac:dyDescent="0.25">
      <c r="F60">
        <v>4094</v>
      </c>
      <c r="G60">
        <f>-55*8</f>
        <v>-440</v>
      </c>
      <c r="H60">
        <f t="shared" si="0"/>
        <v>-55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topLeftCell="A9" workbookViewId="0">
      <selection activeCell="B7" sqref="B7"/>
    </sheetView>
  </sheetViews>
  <sheetFormatPr defaultRowHeight="15" x14ac:dyDescent="0.25"/>
  <sheetData>
    <row r="1" spans="1:3" x14ac:dyDescent="0.25">
      <c r="A1">
        <v>4700</v>
      </c>
      <c r="B1">
        <v>4095</v>
      </c>
    </row>
    <row r="4" spans="1:3" x14ac:dyDescent="0.25">
      <c r="A4">
        <v>2000</v>
      </c>
      <c r="B4">
        <f>A4/(A4+$A$1)</f>
        <v>0.29850746268656714</v>
      </c>
      <c r="C4">
        <f>B4*$B$1</f>
        <v>1222.3880597014925</v>
      </c>
    </row>
    <row r="5" spans="1:3" x14ac:dyDescent="0.25">
      <c r="A5">
        <v>2400</v>
      </c>
      <c r="B5">
        <f t="shared" ref="B5:B15" si="0">A5/(A5+$A$1)</f>
        <v>0.3380281690140845</v>
      </c>
      <c r="C5">
        <f t="shared" ref="C5:C15" si="1">B5*$B$1</f>
        <v>1384.2253521126761</v>
      </c>
    </row>
    <row r="6" spans="1:3" x14ac:dyDescent="0.25">
      <c r="A6">
        <v>3000</v>
      </c>
      <c r="B6">
        <f t="shared" si="0"/>
        <v>0.38961038961038963</v>
      </c>
      <c r="C6">
        <f t="shared" si="1"/>
        <v>1595.4545454545455</v>
      </c>
    </row>
    <row r="7" spans="1:3" x14ac:dyDescent="0.25">
      <c r="A7">
        <v>4000</v>
      </c>
      <c r="B7">
        <f t="shared" si="0"/>
        <v>0.45977011494252873</v>
      </c>
      <c r="C7">
        <f t="shared" si="1"/>
        <v>1882.7586206896551</v>
      </c>
    </row>
    <row r="8" spans="1:3" x14ac:dyDescent="0.25">
      <c r="A8">
        <v>4500</v>
      </c>
      <c r="B8">
        <f t="shared" si="0"/>
        <v>0.4891304347826087</v>
      </c>
      <c r="C8">
        <f t="shared" si="1"/>
        <v>2002.9891304347827</v>
      </c>
    </row>
    <row r="9" spans="1:3" x14ac:dyDescent="0.25">
      <c r="A9">
        <v>10</v>
      </c>
      <c r="B9">
        <f t="shared" si="0"/>
        <v>2.1231422505307855E-3</v>
      </c>
      <c r="C9">
        <f t="shared" si="1"/>
        <v>8.6942675159235669</v>
      </c>
    </row>
    <row r="10" spans="1:3" x14ac:dyDescent="0.25">
      <c r="A10">
        <f>C18</f>
        <v>65.164644714038133</v>
      </c>
      <c r="B10">
        <f t="shared" si="0"/>
        <v>1.3675213675213675E-2</v>
      </c>
      <c r="C10">
        <f t="shared" si="1"/>
        <v>56</v>
      </c>
    </row>
    <row r="11" spans="1:3" x14ac:dyDescent="0.25">
      <c r="A11">
        <f>C19</f>
        <v>68.706640237859261</v>
      </c>
      <c r="B11">
        <f t="shared" si="0"/>
        <v>1.4407814407814405E-2</v>
      </c>
      <c r="C11">
        <f t="shared" si="1"/>
        <v>58.999999999999986</v>
      </c>
    </row>
    <row r="12" spans="1:3" x14ac:dyDescent="0.25">
      <c r="A12">
        <f>C20</f>
        <v>4665.6934306569347</v>
      </c>
      <c r="B12">
        <f t="shared" si="0"/>
        <v>0.49816849816849818</v>
      </c>
      <c r="C12">
        <f t="shared" si="1"/>
        <v>2040</v>
      </c>
    </row>
    <row r="13" spans="1:3" x14ac:dyDescent="0.25">
      <c r="A13">
        <f>C24</f>
        <v>39544.827586206899</v>
      </c>
      <c r="B13">
        <f t="shared" si="0"/>
        <v>0.89377289377289382</v>
      </c>
      <c r="C13">
        <f t="shared" si="1"/>
        <v>3660</v>
      </c>
    </row>
    <row r="14" spans="1:3" x14ac:dyDescent="0.25">
      <c r="A14">
        <f>C26</f>
        <v>1064550</v>
      </c>
      <c r="B14">
        <f t="shared" si="0"/>
        <v>0.99560439560439562</v>
      </c>
      <c r="C14">
        <f t="shared" si="1"/>
        <v>4077</v>
      </c>
    </row>
    <row r="15" spans="1:3" x14ac:dyDescent="0.25">
      <c r="A15">
        <f>C27</f>
        <v>19241800</v>
      </c>
      <c r="B15">
        <f t="shared" si="0"/>
        <v>0.99975579975579976</v>
      </c>
      <c r="C15">
        <f t="shared" si="1"/>
        <v>4094</v>
      </c>
    </row>
    <row r="18" spans="1:3" x14ac:dyDescent="0.25">
      <c r="A18">
        <v>56</v>
      </c>
      <c r="B18">
        <f>$A$1*A18</f>
        <v>263200</v>
      </c>
      <c r="C18">
        <f>B18/($B$1-A18)</f>
        <v>65.164644714038133</v>
      </c>
    </row>
    <row r="19" spans="1:3" x14ac:dyDescent="0.25">
      <c r="A19">
        <v>59</v>
      </c>
      <c r="B19">
        <f t="shared" ref="B19:B27" si="2">$A$1*A19</f>
        <v>277300</v>
      </c>
      <c r="C19">
        <f t="shared" ref="C19:C26" si="3">B19/($B$1-A19)</f>
        <v>68.706640237859261</v>
      </c>
    </row>
    <row r="20" spans="1:3" x14ac:dyDescent="0.25">
      <c r="A20">
        <v>2040</v>
      </c>
      <c r="B20">
        <f t="shared" si="2"/>
        <v>9588000</v>
      </c>
      <c r="C20">
        <f t="shared" si="3"/>
        <v>4665.6934306569347</v>
      </c>
    </row>
    <row r="21" spans="1:3" x14ac:dyDescent="0.25">
      <c r="A21">
        <v>2516</v>
      </c>
      <c r="B21">
        <f t="shared" si="2"/>
        <v>11825200</v>
      </c>
      <c r="C21">
        <f t="shared" si="3"/>
        <v>7489.0436985433817</v>
      </c>
    </row>
    <row r="22" spans="1:3" x14ac:dyDescent="0.25">
      <c r="A22">
        <v>3115</v>
      </c>
      <c r="B22">
        <f t="shared" si="2"/>
        <v>14640500</v>
      </c>
      <c r="C22">
        <f t="shared" si="3"/>
        <v>14939.285714285714</v>
      </c>
    </row>
    <row r="23" spans="1:3" x14ac:dyDescent="0.25">
      <c r="A23">
        <v>3480</v>
      </c>
      <c r="B23">
        <f t="shared" si="2"/>
        <v>16356000</v>
      </c>
      <c r="C23">
        <f t="shared" si="3"/>
        <v>26595.121951219513</v>
      </c>
    </row>
    <row r="24" spans="1:3" x14ac:dyDescent="0.25">
      <c r="A24">
        <v>3660</v>
      </c>
      <c r="B24">
        <f t="shared" si="2"/>
        <v>17202000</v>
      </c>
      <c r="C24">
        <f t="shared" si="3"/>
        <v>39544.827586206899</v>
      </c>
    </row>
    <row r="25" spans="1:3" x14ac:dyDescent="0.25">
      <c r="A25">
        <v>3912</v>
      </c>
      <c r="B25">
        <f t="shared" si="2"/>
        <v>18386400</v>
      </c>
      <c r="C25">
        <f t="shared" si="3"/>
        <v>100472.13114754099</v>
      </c>
    </row>
    <row r="26" spans="1:3" x14ac:dyDescent="0.25">
      <c r="A26">
        <v>4077</v>
      </c>
      <c r="B26">
        <f t="shared" si="2"/>
        <v>19161900</v>
      </c>
      <c r="C26">
        <f t="shared" si="3"/>
        <v>1064550</v>
      </c>
    </row>
    <row r="27" spans="1:3" x14ac:dyDescent="0.25">
      <c r="A27">
        <v>4094</v>
      </c>
      <c r="B27">
        <f t="shared" si="2"/>
        <v>19241800</v>
      </c>
      <c r="C27">
        <f>B27/($B$1-A27)</f>
        <v>19241800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Thermistor Tables</vt:lpstr>
      <vt:lpstr>Reverse Engineer Repetier Table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 Ivar Nerseth</dc:creator>
  <cp:lastModifiedBy>Per Ivar Nerseth</cp:lastModifiedBy>
  <dcterms:created xsi:type="dcterms:W3CDTF">2016-03-19T22:51:33Z</dcterms:created>
  <dcterms:modified xsi:type="dcterms:W3CDTF">2016-03-27T14:16:19Z</dcterms:modified>
</cp:coreProperties>
</file>