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pivotTables/pivotTable10.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5.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7.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NGCS\Documents\coding ninjas data analytics\excel practicals\Case studies\CPI Inflation\"/>
    </mc:Choice>
  </mc:AlternateContent>
  <xr:revisionPtr revIDLastSave="0" documentId="13_ncr:1_{29D3BE45-BBCD-40B4-89AB-4E214F255050}" xr6:coauthVersionLast="36" xr6:coauthVersionMax="36" xr10:uidLastSave="{00000000-0000-0000-0000-000000000000}"/>
  <bookViews>
    <workbookView xWindow="0" yWindow="0" windowWidth="20490" windowHeight="6825" firstSheet="12" activeTab="23" xr2:uid="{00000000-000D-0000-FFFF-FFFF00000000}"/>
  </bookViews>
  <sheets>
    <sheet name="Actual Data" sheetId="1" r:id="rId1"/>
    <sheet name="Data Dictionary" sheetId="4" r:id="rId2"/>
    <sheet name="Data Cleaning" sheetId="5" r:id="rId3"/>
    <sheet name="Modified Data" sheetId="2" r:id="rId4"/>
    <sheet name="Categories" sheetId="8" r:id="rId5"/>
    <sheet name="Analysis - 1" sheetId="7" state="hidden" r:id="rId6"/>
    <sheet name="PB-1" sheetId="19" r:id="rId7"/>
    <sheet name="PB-2" sheetId="20" r:id="rId8"/>
    <sheet name="Analysis - 2" sheetId="12" state="hidden" r:id="rId9"/>
    <sheet name="PB-3" sheetId="21" r:id="rId10"/>
    <sheet name="Analysis - 3" sheetId="10" state="hidden" r:id="rId11"/>
    <sheet name="PB-4" sheetId="22" r:id="rId12"/>
    <sheet name="PB-4 CALCULATION" sheetId="24" r:id="rId13"/>
    <sheet name="PB-4 BASKET" sheetId="23" r:id="rId14"/>
    <sheet name="Analysis - 4" sheetId="15" state="hidden" r:id="rId15"/>
    <sheet name="PB-5" sheetId="26" r:id="rId16"/>
    <sheet name="Sheet1" sheetId="27" state="hidden" r:id="rId17"/>
    <sheet name="Sheet2" sheetId="28" state="hidden" r:id="rId18"/>
    <sheet name="Sheet3" sheetId="29" state="hidden" r:id="rId19"/>
    <sheet name="Sheet4" sheetId="30" state="hidden" r:id="rId20"/>
    <sheet name="Analysis - 5" sheetId="16" state="hidden" r:id="rId21"/>
    <sheet name="Communication" sheetId="9" state="hidden" r:id="rId22"/>
    <sheet name="Rough usage" sheetId="6" r:id="rId23"/>
    <sheet name="Problem Statement" sheetId="3" r:id="rId24"/>
    <sheet name="INSIGHTS" sheetId="31" r:id="rId25"/>
  </sheets>
  <definedNames>
    <definedName name="_xlnm._FilterDatabase" localSheetId="0" hidden="1">'Actual Data'!$A$1:$AD$373</definedName>
    <definedName name="_xlnm._FilterDatabase" localSheetId="4" hidden="1">Categories!$A$1:$L$374</definedName>
    <definedName name="_xlnm._FilterDatabase" localSheetId="3" hidden="1">'Modified Data'!$A$1:$AE$373</definedName>
    <definedName name="_xlnm._FilterDatabase" localSheetId="15" hidden="1">'PB-5'!$B$82:$C$82</definedName>
    <definedName name="_xlnm._FilterDatabase" localSheetId="22" hidden="1">'Rough usage'!$A$1:$N$373</definedName>
    <definedName name="Slicer_Period">#N/A</definedName>
    <definedName name="Slicer_Sector">#N/A</definedName>
    <definedName name="Slicer_Sector1">#N/A</definedName>
    <definedName name="Slicer_Sector2">#N/A</definedName>
    <definedName name="Slicer_Year">#N/A</definedName>
  </definedNames>
  <calcPr calcId="191029"/>
  <pivotCaches>
    <pivotCache cacheId="0" r:id="rId26"/>
    <pivotCache cacheId="1" r:id="rId27"/>
    <pivotCache cacheId="2" r:id="rId28"/>
    <pivotCache cacheId="3" r:id="rId29"/>
  </pivotCaches>
  <extLst>
    <ext xmlns:x14="http://schemas.microsoft.com/office/spreadsheetml/2009/9/main" uri="{BBE1A952-AA13-448e-AADC-164F8A28A991}">
      <x14:slicerCaches>
        <x14:slicerCache r:id="rId30"/>
        <x14:slicerCache r:id="rId31"/>
        <x14:slicerCache r:id="rId32"/>
        <x14:slicerCache r:id="rId33"/>
        <x14:slicerCache r:id="rId3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30" l="1"/>
  <c r="M4" i="29"/>
  <c r="P16" i="28"/>
  <c r="O16" i="28"/>
  <c r="O17" i="28"/>
  <c r="O18" i="28"/>
  <c r="O19" i="28"/>
  <c r="O20" i="28"/>
  <c r="M16" i="28"/>
  <c r="M17" i="28"/>
  <c r="M18" i="28"/>
  <c r="M19" i="28"/>
  <c r="M20" i="28"/>
  <c r="I18" i="28"/>
  <c r="I19" i="28"/>
  <c r="I20" i="28"/>
  <c r="I21" i="28"/>
  <c r="I17" i="28"/>
  <c r="H18" i="28"/>
  <c r="H19" i="28"/>
  <c r="H20" i="28"/>
  <c r="H21" i="28"/>
  <c r="H17" i="28"/>
  <c r="A4" i="30" l="1"/>
  <c r="J4" i="29"/>
  <c r="N10" i="28"/>
  <c r="N11" i="28"/>
  <c r="N12" i="28"/>
  <c r="N13" i="28"/>
  <c r="N9" i="28"/>
  <c r="M13" i="28"/>
  <c r="M12" i="28"/>
  <c r="M11" i="28"/>
  <c r="M10" i="28"/>
  <c r="M9" i="28"/>
  <c r="I10" i="28"/>
  <c r="I11" i="28"/>
  <c r="I12" i="28"/>
  <c r="I13" i="28"/>
  <c r="I9" i="28"/>
  <c r="H10" i="28"/>
  <c r="H11" i="28"/>
  <c r="H12" i="28"/>
  <c r="H13" i="28"/>
  <c r="H9" i="28"/>
  <c r="E3" i="30" l="1"/>
  <c r="E1" i="30"/>
  <c r="J3" i="30" l="1"/>
  <c r="K3" i="30" s="1"/>
  <c r="J4" i="30"/>
  <c r="K4" i="30" s="1"/>
  <c r="J5" i="30"/>
  <c r="K5" i="30" s="1"/>
  <c r="J6" i="30"/>
  <c r="K6" i="30" s="1"/>
  <c r="J7" i="30"/>
  <c r="K7" i="30" s="1"/>
  <c r="J8" i="30"/>
  <c r="K8" i="30" s="1"/>
  <c r="J9" i="30"/>
  <c r="K9" i="30" s="1"/>
  <c r="J10" i="30"/>
  <c r="K10" i="30" s="1"/>
  <c r="J11" i="30"/>
  <c r="K11" i="30" s="1"/>
  <c r="J12" i="30"/>
  <c r="K12" i="30" s="1"/>
  <c r="J13" i="30"/>
  <c r="K13" i="30" s="1"/>
  <c r="J14" i="30"/>
  <c r="K14" i="30" s="1"/>
  <c r="J15" i="30"/>
  <c r="K15" i="30" s="1"/>
  <c r="J16" i="30"/>
  <c r="K16" i="30" s="1"/>
  <c r="J17" i="30"/>
  <c r="K17" i="30" s="1"/>
  <c r="J18" i="30"/>
  <c r="K18" i="30" s="1"/>
  <c r="J19" i="30"/>
  <c r="K19" i="30" s="1"/>
  <c r="J20" i="30"/>
  <c r="K20" i="30" s="1"/>
  <c r="J21" i="30"/>
  <c r="K21" i="30" s="1"/>
  <c r="J2" i="30"/>
  <c r="K2" i="30" s="1"/>
  <c r="B1" i="30"/>
  <c r="I4" i="29"/>
  <c r="N2" i="28"/>
  <c r="N3" i="28"/>
  <c r="N4" i="28"/>
  <c r="N5" i="28"/>
  <c r="N1" i="28"/>
  <c r="M5" i="28"/>
  <c r="M4" i="28"/>
  <c r="M3" i="28"/>
  <c r="M2" i="28"/>
  <c r="M1" i="28"/>
  <c r="I2" i="28"/>
  <c r="I3" i="28"/>
  <c r="I4" i="28"/>
  <c r="I5" i="28"/>
  <c r="I1" i="28"/>
  <c r="H2" i="28"/>
  <c r="H3" i="28"/>
  <c r="H4" i="28"/>
  <c r="H5" i="28"/>
  <c r="H1" i="28"/>
  <c r="A1" i="28"/>
  <c r="J1" i="27"/>
  <c r="B1" i="27"/>
  <c r="C1" i="27"/>
  <c r="D1" i="27"/>
  <c r="E1" i="27"/>
  <c r="F1" i="27"/>
  <c r="G1" i="27"/>
  <c r="H1" i="27"/>
  <c r="I1" i="27"/>
  <c r="A1" i="27"/>
  <c r="F99" i="16" l="1"/>
  <c r="G99" i="16"/>
  <c r="H99" i="16"/>
  <c r="I99" i="16"/>
  <c r="J99" i="16"/>
  <c r="K99" i="16"/>
  <c r="L99" i="16"/>
  <c r="M99" i="16"/>
  <c r="N99" i="16"/>
  <c r="O99" i="16"/>
  <c r="P99" i="16"/>
  <c r="Q99" i="16"/>
  <c r="R99" i="16"/>
  <c r="S99" i="16"/>
  <c r="T99" i="16"/>
  <c r="U99" i="16"/>
  <c r="V99" i="16"/>
  <c r="W99" i="16"/>
  <c r="X99" i="16"/>
  <c r="Y99" i="16"/>
  <c r="Z99" i="16"/>
  <c r="AA99" i="16"/>
  <c r="AB99" i="16"/>
  <c r="AC99" i="16"/>
  <c r="AD99" i="16"/>
  <c r="AE99" i="16"/>
  <c r="E99" i="16"/>
  <c r="AF110" i="16"/>
  <c r="F157" i="24"/>
  <c r="F158" i="24"/>
  <c r="I158" i="24" s="1"/>
  <c r="F159" i="24"/>
  <c r="F160" i="24"/>
  <c r="F161" i="24"/>
  <c r="F162" i="24"/>
  <c r="I163" i="24" s="1"/>
  <c r="F163" i="24"/>
  <c r="F164" i="24"/>
  <c r="I164" i="24" s="1"/>
  <c r="F165" i="24"/>
  <c r="F166" i="24"/>
  <c r="I167" i="24" s="1"/>
  <c r="F167" i="24"/>
  <c r="F168" i="24"/>
  <c r="F169" i="24"/>
  <c r="F170" i="24"/>
  <c r="I171" i="24" s="1"/>
  <c r="F171" i="24"/>
  <c r="F172" i="24"/>
  <c r="F173" i="24"/>
  <c r="F174" i="24"/>
  <c r="I174" i="24" s="1"/>
  <c r="F175" i="24"/>
  <c r="F176" i="24"/>
  <c r="F177" i="24"/>
  <c r="F178" i="24"/>
  <c r="I178" i="24" s="1"/>
  <c r="F179" i="24"/>
  <c r="F180" i="24"/>
  <c r="I180" i="24" s="1"/>
  <c r="F181" i="24"/>
  <c r="F182" i="24"/>
  <c r="I182" i="24" s="1"/>
  <c r="F183" i="24"/>
  <c r="F184" i="24"/>
  <c r="F185" i="24"/>
  <c r="F186" i="24"/>
  <c r="I186" i="24" s="1"/>
  <c r="F187" i="24"/>
  <c r="F188" i="24"/>
  <c r="F189" i="24"/>
  <c r="F190" i="24"/>
  <c r="F191" i="24"/>
  <c r="F192" i="24"/>
  <c r="F193" i="24"/>
  <c r="F194" i="24"/>
  <c r="F195" i="24"/>
  <c r="F196" i="24"/>
  <c r="I196" i="24" s="1"/>
  <c r="F197" i="24"/>
  <c r="F198" i="24"/>
  <c r="I198" i="24" s="1"/>
  <c r="F199" i="24"/>
  <c r="F200" i="24"/>
  <c r="F201" i="24"/>
  <c r="F202" i="24"/>
  <c r="F203" i="24"/>
  <c r="F204" i="24"/>
  <c r="I204" i="24" s="1"/>
  <c r="F205" i="24"/>
  <c r="F206" i="24"/>
  <c r="I206" i="24" s="1"/>
  <c r="F207" i="24"/>
  <c r="F208" i="24"/>
  <c r="F209" i="24"/>
  <c r="F210" i="24"/>
  <c r="I211" i="24" s="1"/>
  <c r="F211" i="24"/>
  <c r="F212" i="24"/>
  <c r="F213" i="24"/>
  <c r="F214" i="24"/>
  <c r="I214" i="24" s="1"/>
  <c r="F215" i="24"/>
  <c r="F216" i="24"/>
  <c r="F217" i="24"/>
  <c r="F218" i="24"/>
  <c r="I219" i="24" s="1"/>
  <c r="F219" i="24"/>
  <c r="F220" i="24"/>
  <c r="F221" i="24"/>
  <c r="F222" i="24"/>
  <c r="I222" i="24" s="1"/>
  <c r="F223" i="24"/>
  <c r="F224" i="24"/>
  <c r="F225" i="24"/>
  <c r="F226" i="24"/>
  <c r="I227" i="24" s="1"/>
  <c r="F227" i="24"/>
  <c r="F228" i="24"/>
  <c r="F229" i="24"/>
  <c r="F230" i="24"/>
  <c r="F231" i="24"/>
  <c r="F232" i="24"/>
  <c r="F156" i="24"/>
  <c r="E157" i="24"/>
  <c r="E158" i="24"/>
  <c r="H158" i="24" s="1"/>
  <c r="E159" i="24"/>
  <c r="E160" i="24"/>
  <c r="E161" i="24"/>
  <c r="E162" i="24"/>
  <c r="E163" i="24"/>
  <c r="E164" i="24"/>
  <c r="H164" i="24" s="1"/>
  <c r="E165" i="24"/>
  <c r="E166" i="24"/>
  <c r="H166" i="24" s="1"/>
  <c r="E167" i="24"/>
  <c r="E168" i="24"/>
  <c r="E169" i="24"/>
  <c r="E170" i="24"/>
  <c r="E171" i="24"/>
  <c r="E172" i="24"/>
  <c r="E173" i="24"/>
  <c r="E174" i="24"/>
  <c r="H174" i="24" s="1"/>
  <c r="E175" i="24"/>
  <c r="E176" i="24"/>
  <c r="E177" i="24"/>
  <c r="E178" i="24"/>
  <c r="E179" i="24"/>
  <c r="E180" i="24"/>
  <c r="H180" i="24" s="1"/>
  <c r="E181" i="24"/>
  <c r="H182" i="24" s="1"/>
  <c r="E182" i="24"/>
  <c r="E183" i="24"/>
  <c r="E184" i="24"/>
  <c r="E185" i="24"/>
  <c r="E186" i="24"/>
  <c r="E187" i="24"/>
  <c r="E188" i="24"/>
  <c r="H188" i="24" s="1"/>
  <c r="E189" i="24"/>
  <c r="H190" i="24" s="1"/>
  <c r="E190" i="24"/>
  <c r="E191" i="24"/>
  <c r="E192" i="24"/>
  <c r="E193" i="24"/>
  <c r="E194" i="24"/>
  <c r="E195" i="24"/>
  <c r="E196" i="24"/>
  <c r="E197" i="24"/>
  <c r="E198" i="24"/>
  <c r="H198" i="24" s="1"/>
  <c r="E199" i="24"/>
  <c r="E200" i="24"/>
  <c r="E201" i="24"/>
  <c r="E202" i="24"/>
  <c r="E203" i="24"/>
  <c r="E204" i="24"/>
  <c r="H204" i="24" s="1"/>
  <c r="E205" i="24"/>
  <c r="E206" i="24"/>
  <c r="H206" i="24" s="1"/>
  <c r="E207" i="24"/>
  <c r="E208" i="24"/>
  <c r="E209" i="24"/>
  <c r="E210" i="24"/>
  <c r="E211" i="24"/>
  <c r="E212" i="24"/>
  <c r="E213" i="24"/>
  <c r="E214" i="24"/>
  <c r="H214" i="24" s="1"/>
  <c r="E215" i="24"/>
  <c r="E216" i="24"/>
  <c r="E217" i="24"/>
  <c r="E218" i="24"/>
  <c r="E219" i="24"/>
  <c r="E220" i="24"/>
  <c r="E221" i="24"/>
  <c r="E222" i="24"/>
  <c r="E223" i="24"/>
  <c r="E224" i="24"/>
  <c r="E225" i="24"/>
  <c r="E226" i="24"/>
  <c r="E227" i="24"/>
  <c r="E228" i="24"/>
  <c r="E229" i="24"/>
  <c r="E230" i="24"/>
  <c r="E231" i="24"/>
  <c r="E232" i="24"/>
  <c r="E156" i="24"/>
  <c r="D157" i="24"/>
  <c r="D158" i="24"/>
  <c r="D159" i="24"/>
  <c r="D160" i="24"/>
  <c r="D161" i="24"/>
  <c r="D162" i="24"/>
  <c r="G162" i="24" s="1"/>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G188" i="24" s="1"/>
  <c r="D189" i="24"/>
  <c r="D190" i="24"/>
  <c r="D191" i="24"/>
  <c r="D192" i="24"/>
  <c r="D193" i="24"/>
  <c r="D194" i="24"/>
  <c r="G194" i="24" s="1"/>
  <c r="D195" i="24"/>
  <c r="D196" i="24"/>
  <c r="G196" i="24" s="1"/>
  <c r="D197" i="24"/>
  <c r="D198" i="24"/>
  <c r="D199" i="24"/>
  <c r="D200" i="24"/>
  <c r="D201" i="24"/>
  <c r="D202" i="24"/>
  <c r="D203" i="24"/>
  <c r="D204" i="24"/>
  <c r="D205" i="24"/>
  <c r="D206" i="24"/>
  <c r="D207" i="24"/>
  <c r="D208" i="24"/>
  <c r="D209" i="24"/>
  <c r="D210" i="24"/>
  <c r="D211" i="24"/>
  <c r="D212" i="24"/>
  <c r="G212" i="24" s="1"/>
  <c r="D213" i="24"/>
  <c r="D214" i="24"/>
  <c r="D215" i="24"/>
  <c r="D216" i="24"/>
  <c r="D217" i="24"/>
  <c r="D218" i="24"/>
  <c r="D219" i="24"/>
  <c r="D220" i="24"/>
  <c r="G220" i="24" s="1"/>
  <c r="D221" i="24"/>
  <c r="D222" i="24"/>
  <c r="D223" i="24"/>
  <c r="D224" i="24"/>
  <c r="D225" i="24"/>
  <c r="D226" i="24"/>
  <c r="D227" i="24"/>
  <c r="D228" i="24"/>
  <c r="G228" i="24" s="1"/>
  <c r="D229" i="24"/>
  <c r="D230" i="24"/>
  <c r="D231" i="24"/>
  <c r="D232" i="24"/>
  <c r="D156" i="24"/>
  <c r="F80" i="24"/>
  <c r="F81" i="24"/>
  <c r="I82" i="24" s="1"/>
  <c r="F82" i="24"/>
  <c r="F83" i="24"/>
  <c r="F84" i="24"/>
  <c r="F85" i="24"/>
  <c r="F86" i="24"/>
  <c r="F87" i="24"/>
  <c r="I87" i="24" s="1"/>
  <c r="F88" i="24"/>
  <c r="F89" i="24"/>
  <c r="I90" i="24" s="1"/>
  <c r="F90" i="24"/>
  <c r="F91" i="24"/>
  <c r="F92" i="24"/>
  <c r="F93" i="24"/>
  <c r="F94" i="24"/>
  <c r="F95" i="24"/>
  <c r="I95" i="24" s="1"/>
  <c r="F96" i="24"/>
  <c r="F97" i="24"/>
  <c r="F98" i="24"/>
  <c r="F99" i="24"/>
  <c r="F100" i="24"/>
  <c r="F101" i="24"/>
  <c r="F102" i="24"/>
  <c r="F103" i="24"/>
  <c r="F104" i="24"/>
  <c r="F105" i="24"/>
  <c r="F106" i="24"/>
  <c r="F107" i="24"/>
  <c r="F108" i="24"/>
  <c r="F109" i="24"/>
  <c r="F110" i="24"/>
  <c r="F111" i="24"/>
  <c r="I111" i="24" s="1"/>
  <c r="F112" i="24"/>
  <c r="F113" i="24"/>
  <c r="F114" i="24"/>
  <c r="F115" i="24"/>
  <c r="F116" i="24"/>
  <c r="F117" i="24"/>
  <c r="F118" i="24"/>
  <c r="F119" i="24"/>
  <c r="I119" i="24" s="1"/>
  <c r="F120" i="24"/>
  <c r="F121" i="24"/>
  <c r="I122" i="24" s="1"/>
  <c r="F122" i="24"/>
  <c r="F123" i="24"/>
  <c r="F124" i="24"/>
  <c r="F125" i="24"/>
  <c r="F126" i="24"/>
  <c r="F127" i="24"/>
  <c r="I127" i="24" s="1"/>
  <c r="F128" i="24"/>
  <c r="F129" i="24"/>
  <c r="F130" i="24"/>
  <c r="F131" i="24"/>
  <c r="F132" i="24"/>
  <c r="F133" i="24"/>
  <c r="F134" i="24"/>
  <c r="F135" i="24"/>
  <c r="I135" i="24" s="1"/>
  <c r="F136" i="24"/>
  <c r="F137" i="24"/>
  <c r="I138" i="24" s="1"/>
  <c r="F138" i="24"/>
  <c r="F139" i="24"/>
  <c r="F140" i="24"/>
  <c r="F141" i="24"/>
  <c r="F142" i="24"/>
  <c r="F143" i="24"/>
  <c r="I143" i="24" s="1"/>
  <c r="F144" i="24"/>
  <c r="F145" i="24"/>
  <c r="F146" i="24"/>
  <c r="F147" i="24"/>
  <c r="F148" i="24"/>
  <c r="F149" i="24"/>
  <c r="F150" i="24"/>
  <c r="F151" i="24"/>
  <c r="I151" i="24" s="1"/>
  <c r="F152" i="24"/>
  <c r="F153" i="24"/>
  <c r="I154" i="24" s="1"/>
  <c r="F154" i="24"/>
  <c r="F155" i="24"/>
  <c r="I169" i="24"/>
  <c r="I177" i="24"/>
  <c r="I193" i="24"/>
  <c r="I201" i="24"/>
  <c r="I225" i="24"/>
  <c r="F79" i="24"/>
  <c r="E80" i="24"/>
  <c r="E81" i="24"/>
  <c r="H82" i="24" s="1"/>
  <c r="E82" i="24"/>
  <c r="E83" i="24"/>
  <c r="E84" i="24"/>
  <c r="E85" i="24"/>
  <c r="E86" i="24"/>
  <c r="E87" i="24"/>
  <c r="E88" i="24"/>
  <c r="E89" i="24"/>
  <c r="H90" i="24" s="1"/>
  <c r="E90" i="24"/>
  <c r="E91" i="24"/>
  <c r="E92" i="24"/>
  <c r="E93" i="24"/>
  <c r="E94" i="24"/>
  <c r="E95" i="24"/>
  <c r="E96" i="24"/>
  <c r="E97" i="24"/>
  <c r="H98" i="24" s="1"/>
  <c r="E98" i="24"/>
  <c r="E99" i="24"/>
  <c r="E100" i="24"/>
  <c r="E101" i="24"/>
  <c r="H101" i="24" s="1"/>
  <c r="E102" i="24"/>
  <c r="E103" i="24"/>
  <c r="E104" i="24"/>
  <c r="H104" i="24" s="1"/>
  <c r="E105" i="24"/>
  <c r="H106" i="24" s="1"/>
  <c r="E106" i="24"/>
  <c r="E107" i="24"/>
  <c r="E108" i="24"/>
  <c r="E109" i="24"/>
  <c r="E110" i="24"/>
  <c r="E111" i="24"/>
  <c r="E112" i="24"/>
  <c r="E113" i="24"/>
  <c r="H114" i="24" s="1"/>
  <c r="E114" i="24"/>
  <c r="E115" i="24"/>
  <c r="E116" i="24"/>
  <c r="E117" i="24"/>
  <c r="H117" i="24" s="1"/>
  <c r="E118" i="24"/>
  <c r="E119" i="24"/>
  <c r="H119" i="24" s="1"/>
  <c r="E120" i="24"/>
  <c r="H120" i="24" s="1"/>
  <c r="E121" i="24"/>
  <c r="H122" i="24" s="1"/>
  <c r="E122" i="24"/>
  <c r="E123" i="24"/>
  <c r="E124" i="24"/>
  <c r="E125" i="24"/>
  <c r="E126" i="24"/>
  <c r="E127" i="24"/>
  <c r="E128" i="24"/>
  <c r="E129" i="24"/>
  <c r="E130" i="24"/>
  <c r="E131" i="24"/>
  <c r="E132" i="24"/>
  <c r="E133" i="24"/>
  <c r="H133" i="24" s="1"/>
  <c r="E134" i="24"/>
  <c r="E135" i="24"/>
  <c r="E136" i="24"/>
  <c r="H136" i="24" s="1"/>
  <c r="E137" i="24"/>
  <c r="H138" i="24" s="1"/>
  <c r="E138" i="24"/>
  <c r="E139" i="24"/>
  <c r="E140" i="24"/>
  <c r="E141" i="24"/>
  <c r="E142" i="24"/>
  <c r="E143" i="24"/>
  <c r="E144" i="24"/>
  <c r="H144" i="24" s="1"/>
  <c r="E145" i="24"/>
  <c r="E146" i="24"/>
  <c r="E147" i="24"/>
  <c r="E148" i="24"/>
  <c r="E149" i="24"/>
  <c r="H149" i="24" s="1"/>
  <c r="E150" i="24"/>
  <c r="E151" i="24"/>
  <c r="E152" i="24"/>
  <c r="E153" i="24"/>
  <c r="H154" i="24" s="1"/>
  <c r="E154" i="24"/>
  <c r="E155" i="24"/>
  <c r="H161" i="24"/>
  <c r="H185" i="24"/>
  <c r="H191" i="24"/>
  <c r="H193" i="24"/>
  <c r="H199" i="24"/>
  <c r="H200" i="24"/>
  <c r="H217" i="24"/>
  <c r="H228" i="24"/>
  <c r="H230" i="24"/>
  <c r="E79" i="24"/>
  <c r="D80" i="24"/>
  <c r="D81" i="24"/>
  <c r="D82" i="24"/>
  <c r="D83" i="24"/>
  <c r="D84" i="24"/>
  <c r="D85" i="24"/>
  <c r="D86" i="24"/>
  <c r="D87" i="24"/>
  <c r="D88" i="24"/>
  <c r="D89" i="24"/>
  <c r="D90" i="24"/>
  <c r="D91" i="24"/>
  <c r="D92" i="24"/>
  <c r="D93" i="24"/>
  <c r="D94" i="24"/>
  <c r="G94" i="24" s="1"/>
  <c r="D95" i="24"/>
  <c r="D96" i="24"/>
  <c r="G96" i="24" s="1"/>
  <c r="D97" i="24"/>
  <c r="D98" i="24"/>
  <c r="D99" i="24"/>
  <c r="D100" i="24"/>
  <c r="D101" i="24"/>
  <c r="D102" i="24"/>
  <c r="D103" i="24"/>
  <c r="D104" i="24"/>
  <c r="G104" i="24" s="1"/>
  <c r="D105" i="24"/>
  <c r="D106" i="24"/>
  <c r="D107" i="24"/>
  <c r="D108" i="24"/>
  <c r="D109" i="24"/>
  <c r="D110" i="24"/>
  <c r="G110" i="24" s="1"/>
  <c r="D111" i="24"/>
  <c r="D112" i="24"/>
  <c r="G112" i="24" s="1"/>
  <c r="D113" i="24"/>
  <c r="D114" i="24"/>
  <c r="D115" i="24"/>
  <c r="D116" i="24"/>
  <c r="D117" i="24"/>
  <c r="D118" i="24"/>
  <c r="D119" i="24"/>
  <c r="D120" i="24"/>
  <c r="G120" i="24" s="1"/>
  <c r="D121" i="24"/>
  <c r="D122" i="24"/>
  <c r="D123" i="24"/>
  <c r="D124" i="24"/>
  <c r="D125" i="24"/>
  <c r="D126" i="24"/>
  <c r="G126" i="24" s="1"/>
  <c r="D127" i="24"/>
  <c r="D128" i="24"/>
  <c r="G128" i="24" s="1"/>
  <c r="D129" i="24"/>
  <c r="D130" i="24"/>
  <c r="D131" i="24"/>
  <c r="D132" i="24"/>
  <c r="D133" i="24"/>
  <c r="D134" i="24"/>
  <c r="D135" i="24"/>
  <c r="D136" i="24"/>
  <c r="G136" i="24" s="1"/>
  <c r="D137" i="24"/>
  <c r="D138" i="24"/>
  <c r="D139" i="24"/>
  <c r="D140" i="24"/>
  <c r="D141" i="24"/>
  <c r="D142" i="24"/>
  <c r="G142" i="24" s="1"/>
  <c r="D143" i="24"/>
  <c r="D144" i="24"/>
  <c r="G144" i="24" s="1"/>
  <c r="D145" i="24"/>
  <c r="D146" i="24"/>
  <c r="D147" i="24"/>
  <c r="D148" i="24"/>
  <c r="D149" i="24"/>
  <c r="D150" i="24"/>
  <c r="D151" i="24"/>
  <c r="D152" i="24"/>
  <c r="G152" i="24" s="1"/>
  <c r="D153" i="24"/>
  <c r="D154" i="24"/>
  <c r="D155" i="24"/>
  <c r="G161" i="24"/>
  <c r="G167" i="24"/>
  <c r="G169" i="24"/>
  <c r="G172" i="24"/>
  <c r="G177" i="24"/>
  <c r="G183" i="24"/>
  <c r="G185" i="24"/>
  <c r="G193" i="24"/>
  <c r="G199" i="24"/>
  <c r="G201" i="24"/>
  <c r="G204" i="24"/>
  <c r="G209" i="24"/>
  <c r="G215" i="24"/>
  <c r="G217" i="24"/>
  <c r="G225" i="24"/>
  <c r="G231" i="24"/>
  <c r="D79" i="24"/>
  <c r="F3" i="24"/>
  <c r="F4" i="24"/>
  <c r="I4" i="24" s="1"/>
  <c r="F5" i="24"/>
  <c r="F6" i="24"/>
  <c r="F7" i="24"/>
  <c r="F8" i="24"/>
  <c r="F9" i="24"/>
  <c r="I9" i="24" s="1"/>
  <c r="F10" i="24"/>
  <c r="I11" i="24" s="1"/>
  <c r="F11" i="24"/>
  <c r="F12" i="24"/>
  <c r="F13" i="24"/>
  <c r="F14" i="24"/>
  <c r="F15" i="24"/>
  <c r="F16" i="24"/>
  <c r="F17" i="24"/>
  <c r="I17" i="24" s="1"/>
  <c r="F18" i="24"/>
  <c r="F19" i="24"/>
  <c r="I19" i="24" s="1"/>
  <c r="F20" i="24"/>
  <c r="I20" i="24" s="1"/>
  <c r="F21" i="24"/>
  <c r="F22" i="24"/>
  <c r="F23" i="24"/>
  <c r="F24" i="24"/>
  <c r="F25" i="24"/>
  <c r="F26" i="24"/>
  <c r="F27" i="24"/>
  <c r="F28" i="24"/>
  <c r="F29" i="24"/>
  <c r="F30" i="24"/>
  <c r="F31" i="24"/>
  <c r="F32" i="24"/>
  <c r="F33" i="24"/>
  <c r="I33" i="24" s="1"/>
  <c r="F34" i="24"/>
  <c r="F35" i="24"/>
  <c r="I35" i="24" s="1"/>
  <c r="F36" i="24"/>
  <c r="I36" i="24" s="1"/>
  <c r="F37" i="24"/>
  <c r="F38" i="24"/>
  <c r="F39" i="24"/>
  <c r="F40" i="24"/>
  <c r="F41" i="24"/>
  <c r="F42" i="24"/>
  <c r="F43" i="24"/>
  <c r="F44" i="24"/>
  <c r="F45" i="24"/>
  <c r="F46" i="24"/>
  <c r="F47" i="24"/>
  <c r="F48" i="24"/>
  <c r="F49" i="24"/>
  <c r="I49" i="24" s="1"/>
  <c r="F50" i="24"/>
  <c r="F51" i="24"/>
  <c r="I51" i="24" s="1"/>
  <c r="F52" i="24"/>
  <c r="I52" i="24" s="1"/>
  <c r="F53" i="24"/>
  <c r="F54" i="24"/>
  <c r="F55" i="24"/>
  <c r="F56" i="24"/>
  <c r="F57" i="24"/>
  <c r="F58" i="24"/>
  <c r="F59" i="24"/>
  <c r="F60" i="24"/>
  <c r="F61" i="24"/>
  <c r="F62" i="24"/>
  <c r="F63" i="24"/>
  <c r="F64" i="24"/>
  <c r="F65" i="24"/>
  <c r="I65" i="24" s="1"/>
  <c r="F66" i="24"/>
  <c r="F67" i="24"/>
  <c r="I67" i="24" s="1"/>
  <c r="F68" i="24"/>
  <c r="I68" i="24" s="1"/>
  <c r="F69" i="24"/>
  <c r="F70" i="24"/>
  <c r="F71" i="24"/>
  <c r="F72" i="24"/>
  <c r="F73" i="24"/>
  <c r="F74" i="24"/>
  <c r="F75" i="24"/>
  <c r="F76" i="24"/>
  <c r="F77" i="24"/>
  <c r="F78" i="24"/>
  <c r="I84" i="24"/>
  <c r="I93" i="24"/>
  <c r="I103" i="24"/>
  <c r="I106" i="24"/>
  <c r="I109" i="24"/>
  <c r="I125" i="24"/>
  <c r="I140" i="24"/>
  <c r="I149" i="24"/>
  <c r="I179" i="24"/>
  <c r="I195" i="24"/>
  <c r="I203" i="24"/>
  <c r="I220" i="24"/>
  <c r="I228" i="24"/>
  <c r="F2" i="24"/>
  <c r="E3" i="24"/>
  <c r="E4" i="24"/>
  <c r="E5" i="24"/>
  <c r="E6" i="24"/>
  <c r="E7" i="24"/>
  <c r="E8" i="24"/>
  <c r="E9" i="24"/>
  <c r="H9" i="24" s="1"/>
  <c r="E10" i="24"/>
  <c r="E11" i="24"/>
  <c r="E12" i="24"/>
  <c r="E13" i="24"/>
  <c r="H14" i="24" s="1"/>
  <c r="E14" i="24"/>
  <c r="E15" i="24"/>
  <c r="E16" i="24"/>
  <c r="E17" i="24"/>
  <c r="E18" i="24"/>
  <c r="E19" i="24"/>
  <c r="E20" i="24"/>
  <c r="E21" i="24"/>
  <c r="E22" i="24"/>
  <c r="E23" i="24"/>
  <c r="E24" i="24"/>
  <c r="E25" i="24"/>
  <c r="E26" i="24"/>
  <c r="E27" i="24"/>
  <c r="E28" i="24"/>
  <c r="E29" i="24"/>
  <c r="H30" i="24" s="1"/>
  <c r="E30" i="24"/>
  <c r="E31" i="24"/>
  <c r="E32" i="24"/>
  <c r="E33" i="24"/>
  <c r="E34" i="24"/>
  <c r="E35" i="24"/>
  <c r="E36" i="24"/>
  <c r="E37" i="24"/>
  <c r="H38" i="24" s="1"/>
  <c r="E38" i="24"/>
  <c r="E39" i="24"/>
  <c r="E40" i="24"/>
  <c r="E41" i="24"/>
  <c r="E42" i="24"/>
  <c r="E43" i="24"/>
  <c r="E44" i="24"/>
  <c r="E45" i="24"/>
  <c r="E46" i="24"/>
  <c r="E47" i="24"/>
  <c r="E48" i="24"/>
  <c r="E49" i="24"/>
  <c r="E50" i="24"/>
  <c r="E51" i="24"/>
  <c r="E52" i="24"/>
  <c r="E53" i="24"/>
  <c r="E54" i="24"/>
  <c r="E55" i="24"/>
  <c r="E56" i="24"/>
  <c r="E57" i="24"/>
  <c r="E58" i="24"/>
  <c r="E59" i="24"/>
  <c r="E60" i="24"/>
  <c r="E61" i="24"/>
  <c r="H61" i="24" s="1"/>
  <c r="E62" i="24"/>
  <c r="E63" i="24"/>
  <c r="E64" i="24"/>
  <c r="E65" i="24"/>
  <c r="E66" i="24"/>
  <c r="E67" i="24"/>
  <c r="E68" i="24"/>
  <c r="E69" i="24"/>
  <c r="H70" i="24" s="1"/>
  <c r="E70" i="24"/>
  <c r="E71" i="24"/>
  <c r="E72" i="24"/>
  <c r="E73" i="24"/>
  <c r="E74" i="24"/>
  <c r="E75" i="24"/>
  <c r="E76" i="24"/>
  <c r="E77" i="24"/>
  <c r="H78" i="24" s="1"/>
  <c r="E78" i="24"/>
  <c r="H93" i="24"/>
  <c r="H96" i="24"/>
  <c r="H109" i="24"/>
  <c r="H128" i="24"/>
  <c r="H131" i="24"/>
  <c r="H147" i="24"/>
  <c r="H152" i="24"/>
  <c r="H169" i="24"/>
  <c r="H183" i="24"/>
  <c r="H201" i="24"/>
  <c r="H222" i="24"/>
  <c r="H225" i="24"/>
  <c r="E2" i="24"/>
  <c r="D3" i="24"/>
  <c r="D4" i="24"/>
  <c r="D5" i="24"/>
  <c r="D6" i="24"/>
  <c r="D7" i="24"/>
  <c r="D8" i="24"/>
  <c r="D9" i="24"/>
  <c r="D10" i="24"/>
  <c r="D11" i="24"/>
  <c r="D12" i="24"/>
  <c r="D13" i="24"/>
  <c r="D14" i="24"/>
  <c r="G15" i="24" s="1"/>
  <c r="D15" i="24"/>
  <c r="D16" i="24"/>
  <c r="D17" i="24"/>
  <c r="D18" i="24"/>
  <c r="G18" i="24" s="1"/>
  <c r="D19" i="24"/>
  <c r="D20" i="24"/>
  <c r="D21" i="24"/>
  <c r="D22" i="24"/>
  <c r="D23" i="24"/>
  <c r="D24" i="24"/>
  <c r="D25" i="24"/>
  <c r="D26" i="24"/>
  <c r="D27" i="24"/>
  <c r="D28" i="24"/>
  <c r="D29" i="24"/>
  <c r="D30" i="24"/>
  <c r="G31" i="24" s="1"/>
  <c r="D31" i="24"/>
  <c r="D32" i="24"/>
  <c r="D33" i="24"/>
  <c r="D34" i="24"/>
  <c r="G34" i="24" s="1"/>
  <c r="D35" i="24"/>
  <c r="D36" i="24"/>
  <c r="D37" i="24"/>
  <c r="D38" i="24"/>
  <c r="G39" i="24" s="1"/>
  <c r="D39" i="24"/>
  <c r="D40" i="24"/>
  <c r="D41" i="24"/>
  <c r="D42" i="24"/>
  <c r="D43" i="24"/>
  <c r="D44" i="24"/>
  <c r="D45" i="24"/>
  <c r="D46" i="24"/>
  <c r="D47" i="24"/>
  <c r="D48" i="24"/>
  <c r="G49" i="24" s="1"/>
  <c r="D49" i="24"/>
  <c r="D50" i="24"/>
  <c r="D51" i="24"/>
  <c r="D52" i="24"/>
  <c r="D53" i="24"/>
  <c r="D54" i="24"/>
  <c r="G55" i="24" s="1"/>
  <c r="D55" i="24"/>
  <c r="D56" i="24"/>
  <c r="D57" i="24"/>
  <c r="D58" i="24"/>
  <c r="G58" i="24" s="1"/>
  <c r="D59" i="24"/>
  <c r="D60" i="24"/>
  <c r="D61" i="24"/>
  <c r="D62" i="24"/>
  <c r="D63" i="24"/>
  <c r="D64" i="24"/>
  <c r="D65" i="24"/>
  <c r="D66" i="24"/>
  <c r="D67" i="24"/>
  <c r="D68" i="24"/>
  <c r="D69" i="24"/>
  <c r="D70" i="24"/>
  <c r="G71" i="24" s="1"/>
  <c r="D71" i="24"/>
  <c r="D72" i="24"/>
  <c r="D73" i="24"/>
  <c r="D74" i="24"/>
  <c r="G74" i="24" s="1"/>
  <c r="D75" i="24"/>
  <c r="D76" i="24"/>
  <c r="D77" i="24"/>
  <c r="D78" i="24"/>
  <c r="D2" i="24"/>
  <c r="H127" i="24"/>
  <c r="I161" i="24"/>
  <c r="I172" i="24"/>
  <c r="I185" i="24"/>
  <c r="I190" i="24"/>
  <c r="I212" i="24"/>
  <c r="I230" i="24"/>
  <c r="H167" i="24"/>
  <c r="H172" i="24"/>
  <c r="H175" i="24"/>
  <c r="H177" i="24"/>
  <c r="H209" i="24"/>
  <c r="H220" i="24"/>
  <c r="H223" i="24"/>
  <c r="H231" i="24"/>
  <c r="G159" i="24"/>
  <c r="G164" i="24"/>
  <c r="G175" i="24"/>
  <c r="G178" i="24"/>
  <c r="G180" i="24"/>
  <c r="G191" i="24"/>
  <c r="G207" i="24"/>
  <c r="G210" i="24"/>
  <c r="G223" i="24"/>
  <c r="G226" i="24"/>
  <c r="I85" i="24"/>
  <c r="I94" i="24"/>
  <c r="I98" i="24"/>
  <c r="I100" i="24"/>
  <c r="I101" i="24"/>
  <c r="I114" i="24"/>
  <c r="I117" i="24"/>
  <c r="I128" i="24"/>
  <c r="I130" i="24"/>
  <c r="I133" i="24"/>
  <c r="I146" i="24"/>
  <c r="H85" i="24"/>
  <c r="H88" i="24"/>
  <c r="H107" i="24"/>
  <c r="H112" i="24"/>
  <c r="H125" i="24"/>
  <c r="H141" i="24"/>
  <c r="H143" i="24"/>
  <c r="H79" i="24"/>
  <c r="G83" i="24"/>
  <c r="G86" i="24"/>
  <c r="G88" i="24"/>
  <c r="G91" i="24"/>
  <c r="G99" i="24"/>
  <c r="G102" i="24"/>
  <c r="G107" i="24"/>
  <c r="G109" i="24"/>
  <c r="G115" i="24"/>
  <c r="G117" i="24"/>
  <c r="G118" i="24"/>
  <c r="G123" i="24"/>
  <c r="G125" i="24"/>
  <c r="G131" i="24"/>
  <c r="G133" i="24"/>
  <c r="G134" i="24"/>
  <c r="G139" i="24"/>
  <c r="G141" i="24"/>
  <c r="G147" i="24"/>
  <c r="G149" i="24"/>
  <c r="G150" i="24"/>
  <c r="G155" i="24"/>
  <c r="I6" i="24"/>
  <c r="I12" i="24"/>
  <c r="I14" i="24"/>
  <c r="I15" i="24"/>
  <c r="I22" i="24"/>
  <c r="I25" i="24"/>
  <c r="I27" i="24"/>
  <c r="I28" i="24"/>
  <c r="I30" i="24"/>
  <c r="I38" i="24"/>
  <c r="I41" i="24"/>
  <c r="I43" i="24"/>
  <c r="I44" i="24"/>
  <c r="I46" i="24"/>
  <c r="I54" i="24"/>
  <c r="I57" i="24"/>
  <c r="I59" i="24"/>
  <c r="I60" i="24"/>
  <c r="I62" i="24"/>
  <c r="I70" i="24"/>
  <c r="I73" i="24"/>
  <c r="I75" i="24"/>
  <c r="I76" i="24"/>
  <c r="I78" i="24"/>
  <c r="H4" i="24"/>
  <c r="H6" i="24"/>
  <c r="H7" i="24"/>
  <c r="H12" i="24"/>
  <c r="H15" i="24"/>
  <c r="H20" i="24"/>
  <c r="H22" i="24"/>
  <c r="H23" i="24"/>
  <c r="H28" i="24"/>
  <c r="H31" i="24"/>
  <c r="H36" i="24"/>
  <c r="H39" i="24"/>
  <c r="H44" i="24"/>
  <c r="H46" i="24"/>
  <c r="H47" i="24"/>
  <c r="H52" i="24"/>
  <c r="H54" i="24"/>
  <c r="H55" i="24"/>
  <c r="H62" i="24"/>
  <c r="H63" i="24"/>
  <c r="H68" i="24"/>
  <c r="H71" i="24"/>
  <c r="H76" i="24"/>
  <c r="G7" i="24"/>
  <c r="G9" i="24"/>
  <c r="G10" i="24"/>
  <c r="G17" i="24"/>
  <c r="G23" i="24"/>
  <c r="G25" i="24"/>
  <c r="G26" i="24"/>
  <c r="G33" i="24"/>
  <c r="G37" i="24"/>
  <c r="G41" i="24"/>
  <c r="G42" i="24"/>
  <c r="G47" i="24"/>
  <c r="G50" i="24"/>
  <c r="G57" i="24"/>
  <c r="G63" i="24"/>
  <c r="G65" i="24"/>
  <c r="G66" i="24"/>
  <c r="G73" i="24"/>
  <c r="E134" i="21"/>
  <c r="F134" i="21"/>
  <c r="G134" i="21"/>
  <c r="H134" i="21"/>
  <c r="I134" i="21"/>
  <c r="J134" i="21"/>
  <c r="K134" i="21"/>
  <c r="L134" i="21"/>
  <c r="M134" i="21"/>
  <c r="N134" i="21"/>
  <c r="O134" i="21"/>
  <c r="D134" i="21"/>
  <c r="E133" i="21"/>
  <c r="F133" i="21"/>
  <c r="G133" i="21"/>
  <c r="H133" i="21"/>
  <c r="I133" i="21"/>
  <c r="J133" i="21"/>
  <c r="K133" i="21"/>
  <c r="L133" i="21"/>
  <c r="M133" i="21"/>
  <c r="N133" i="21"/>
  <c r="O133" i="21"/>
  <c r="D133" i="21"/>
  <c r="E132" i="21"/>
  <c r="F132" i="21"/>
  <c r="G132" i="21"/>
  <c r="H132" i="21"/>
  <c r="I132" i="21"/>
  <c r="J132" i="21"/>
  <c r="K132" i="21"/>
  <c r="L132" i="21"/>
  <c r="M132" i="21"/>
  <c r="N132" i="21"/>
  <c r="O132" i="21"/>
  <c r="D132" i="21"/>
  <c r="I187" i="24" l="1"/>
  <c r="I166" i="24"/>
  <c r="I210" i="24"/>
  <c r="I162" i="24"/>
  <c r="H207" i="24"/>
  <c r="H159" i="24"/>
  <c r="H215" i="24"/>
  <c r="I96" i="24"/>
  <c r="I152" i="24"/>
  <c r="I88" i="24"/>
  <c r="I170" i="24"/>
  <c r="I194" i="24"/>
  <c r="I144" i="24"/>
  <c r="I112" i="24"/>
  <c r="G218" i="24"/>
  <c r="G202" i="24"/>
  <c r="G186" i="24"/>
  <c r="G170" i="24"/>
  <c r="G103" i="24"/>
  <c r="G165" i="24"/>
  <c r="G101" i="24"/>
  <c r="G93" i="24"/>
  <c r="G85" i="24"/>
  <c r="G232" i="24"/>
  <c r="G176" i="24"/>
  <c r="I141" i="24"/>
  <c r="I136" i="24"/>
  <c r="I120" i="24"/>
  <c r="I104" i="24"/>
  <c r="H146" i="24"/>
  <c r="H130" i="24"/>
  <c r="H115" i="24"/>
  <c r="H83" i="24"/>
  <c r="H99" i="24"/>
  <c r="H155" i="24"/>
  <c r="H139" i="24"/>
  <c r="H123" i="24"/>
  <c r="H110" i="24"/>
  <c r="I207" i="24"/>
  <c r="G75" i="24"/>
  <c r="G67" i="24"/>
  <c r="G59" i="24"/>
  <c r="G51" i="24"/>
  <c r="G43" i="24"/>
  <c r="G35" i="24"/>
  <c r="G27" i="24"/>
  <c r="G19" i="24"/>
  <c r="G11" i="24"/>
  <c r="G3" i="24"/>
  <c r="H72" i="24"/>
  <c r="H64" i="24"/>
  <c r="H56" i="24"/>
  <c r="H48" i="24"/>
  <c r="H40" i="24"/>
  <c r="H32" i="24"/>
  <c r="H24" i="24"/>
  <c r="H16" i="24"/>
  <c r="H8" i="24"/>
  <c r="I21" i="24"/>
  <c r="H140" i="24"/>
  <c r="H124" i="24"/>
  <c r="I145" i="24"/>
  <c r="I137" i="24"/>
  <c r="I97" i="24"/>
  <c r="I81" i="24"/>
  <c r="G195" i="24"/>
  <c r="G179" i="24"/>
  <c r="G171" i="24"/>
  <c r="I221" i="24"/>
  <c r="I80" i="24"/>
  <c r="I188" i="24"/>
  <c r="I3" i="24"/>
  <c r="G156" i="24"/>
  <c r="G72" i="24"/>
  <c r="G64" i="24"/>
  <c r="G56" i="24"/>
  <c r="G48" i="24"/>
  <c r="G40" i="24"/>
  <c r="G32" i="24"/>
  <c r="G24" i="24"/>
  <c r="H69" i="24"/>
  <c r="H21" i="24"/>
  <c r="I42" i="24"/>
  <c r="I18" i="24"/>
  <c r="G116" i="24"/>
  <c r="G100" i="24"/>
  <c r="H137" i="24"/>
  <c r="H121" i="24"/>
  <c r="H113" i="24"/>
  <c r="I142" i="24"/>
  <c r="H60" i="24"/>
  <c r="H80" i="24"/>
  <c r="I156" i="24"/>
  <c r="G122" i="24"/>
  <c r="G106" i="24"/>
  <c r="G98" i="24"/>
  <c r="I79" i="24"/>
  <c r="I148" i="24"/>
  <c r="G77" i="24"/>
  <c r="G69" i="24"/>
  <c r="G61" i="24"/>
  <c r="G53" i="24"/>
  <c r="G45" i="24"/>
  <c r="G29" i="24"/>
  <c r="G21" i="24"/>
  <c r="G13" i="24"/>
  <c r="G5" i="24"/>
  <c r="H74" i="24"/>
  <c r="H66" i="24"/>
  <c r="H58" i="24"/>
  <c r="H50" i="24"/>
  <c r="H42" i="24"/>
  <c r="H34" i="24"/>
  <c r="H26" i="24"/>
  <c r="H18" i="24"/>
  <c r="H10" i="24"/>
  <c r="I71" i="24"/>
  <c r="I63" i="24"/>
  <c r="I55" i="24"/>
  <c r="I47" i="24"/>
  <c r="I39" i="24"/>
  <c r="I31" i="24"/>
  <c r="I23" i="24"/>
  <c r="I7" i="24"/>
  <c r="G153" i="24"/>
  <c r="G145" i="24"/>
  <c r="G137" i="24"/>
  <c r="G129" i="24"/>
  <c r="G121" i="24"/>
  <c r="G113" i="24"/>
  <c r="G105" i="24"/>
  <c r="G97" i="24"/>
  <c r="G89" i="24"/>
  <c r="G81" i="24"/>
  <c r="H150" i="24"/>
  <c r="H142" i="24"/>
  <c r="H134" i="24"/>
  <c r="H126" i="24"/>
  <c r="H118" i="24"/>
  <c r="H102" i="24"/>
  <c r="H94" i="24"/>
  <c r="H86" i="24"/>
  <c r="I155" i="24"/>
  <c r="I147" i="24"/>
  <c r="I139" i="24"/>
  <c r="I131" i="24"/>
  <c r="I123" i="24"/>
  <c r="I115" i="24"/>
  <c r="I107" i="24"/>
  <c r="I99" i="24"/>
  <c r="I91" i="24"/>
  <c r="I83" i="24"/>
  <c r="G229" i="24"/>
  <c r="G221" i="24"/>
  <c r="G213" i="24"/>
  <c r="G205" i="24"/>
  <c r="G197" i="24"/>
  <c r="G189" i="24"/>
  <c r="G181" i="24"/>
  <c r="G173" i="24"/>
  <c r="H226" i="24"/>
  <c r="H218" i="24"/>
  <c r="H210" i="24"/>
  <c r="H202" i="24"/>
  <c r="H194" i="24"/>
  <c r="H186" i="24"/>
  <c r="H178" i="24"/>
  <c r="H170" i="24"/>
  <c r="H162" i="24"/>
  <c r="I231" i="24"/>
  <c r="I223" i="24"/>
  <c r="I215" i="24"/>
  <c r="I199" i="24"/>
  <c r="I191" i="24"/>
  <c r="I183" i="24"/>
  <c r="I175" i="24"/>
  <c r="I159" i="24"/>
  <c r="I209" i="24"/>
  <c r="H216" i="24"/>
  <c r="G36" i="24"/>
  <c r="I213" i="24"/>
  <c r="G119" i="24"/>
  <c r="G95" i="24"/>
  <c r="G28" i="24"/>
  <c r="H192" i="24"/>
  <c r="G52" i="24"/>
  <c r="H212" i="24"/>
  <c r="H213" i="24"/>
  <c r="H196" i="24"/>
  <c r="H197" i="24"/>
  <c r="I217" i="24"/>
  <c r="I218" i="24"/>
  <c r="G192" i="24"/>
  <c r="I173" i="24"/>
  <c r="I157" i="24"/>
  <c r="I134" i="24"/>
  <c r="G92" i="24"/>
  <c r="H91" i="24"/>
  <c r="G78" i="24"/>
  <c r="G70" i="24"/>
  <c r="G62" i="24"/>
  <c r="G54" i="24"/>
  <c r="G46" i="24"/>
  <c r="G38" i="24"/>
  <c r="G30" i="24"/>
  <c r="G22" i="24"/>
  <c r="G14" i="24"/>
  <c r="H189" i="24"/>
  <c r="I45" i="24"/>
  <c r="G168" i="24"/>
  <c r="H116" i="24"/>
  <c r="G76" i="24"/>
  <c r="G68" i="24"/>
  <c r="G60" i="24"/>
  <c r="G44" i="24"/>
  <c r="G20" i="24"/>
  <c r="G12" i="24"/>
  <c r="G4" i="24"/>
  <c r="H73" i="24"/>
  <c r="H57" i="24"/>
  <c r="H49" i="24"/>
  <c r="G16" i="24"/>
  <c r="G8" i="24"/>
  <c r="H77" i="24"/>
  <c r="H53" i="24"/>
  <c r="H45" i="24"/>
  <c r="H37" i="24"/>
  <c r="H29" i="24"/>
  <c r="H13" i="24"/>
  <c r="H5" i="24"/>
  <c r="I74" i="24"/>
  <c r="I66" i="24"/>
  <c r="I58" i="24"/>
  <c r="I50" i="24"/>
  <c r="I34" i="24"/>
  <c r="I26" i="24"/>
  <c r="I10" i="24"/>
  <c r="G79" i="24"/>
  <c r="G148" i="24"/>
  <c r="G140" i="24"/>
  <c r="G132" i="24"/>
  <c r="G124" i="24"/>
  <c r="G108" i="24"/>
  <c r="G84" i="24"/>
  <c r="H153" i="24"/>
  <c r="H145" i="24"/>
  <c r="H129" i="24"/>
  <c r="H105" i="24"/>
  <c r="H97" i="24"/>
  <c r="H89" i="24"/>
  <c r="H81" i="24"/>
  <c r="I150" i="24"/>
  <c r="I126" i="24"/>
  <c r="I118" i="24"/>
  <c r="I110" i="24"/>
  <c r="I102" i="24"/>
  <c r="I86" i="24"/>
  <c r="G224" i="24"/>
  <c r="G216" i="24"/>
  <c r="G208" i="24"/>
  <c r="G200" i="24"/>
  <c r="G184" i="24"/>
  <c r="G160" i="24"/>
  <c r="H229" i="24"/>
  <c r="H221" i="24"/>
  <c r="H205" i="24"/>
  <c r="H181" i="24"/>
  <c r="H173" i="24"/>
  <c r="H165" i="24"/>
  <c r="H157" i="24"/>
  <c r="I226" i="24"/>
  <c r="I202" i="24"/>
  <c r="G6" i="24"/>
  <c r="H75" i="24"/>
  <c r="H67" i="24"/>
  <c r="H59" i="24"/>
  <c r="H51" i="24"/>
  <c r="H43" i="24"/>
  <c r="H35" i="24"/>
  <c r="H27" i="24"/>
  <c r="H19" i="24"/>
  <c r="H11" i="24"/>
  <c r="H3" i="24"/>
  <c r="I72" i="24"/>
  <c r="I64" i="24"/>
  <c r="I56" i="24"/>
  <c r="I48" i="24"/>
  <c r="I40" i="24"/>
  <c r="I32" i="24"/>
  <c r="I24" i="24"/>
  <c r="I16" i="24"/>
  <c r="I8" i="24"/>
  <c r="G154" i="24"/>
  <c r="G146" i="24"/>
  <c r="G138" i="24"/>
  <c r="G130" i="24"/>
  <c r="G114" i="24"/>
  <c r="G90" i="24"/>
  <c r="G82" i="24"/>
  <c r="H151" i="24"/>
  <c r="H135" i="24"/>
  <c r="H111" i="24"/>
  <c r="H103" i="24"/>
  <c r="H95" i="24"/>
  <c r="H87" i="24"/>
  <c r="I132" i="24"/>
  <c r="I124" i="24"/>
  <c r="I116" i="24"/>
  <c r="I108" i="24"/>
  <c r="I92" i="24"/>
  <c r="G230" i="24"/>
  <c r="G222" i="24"/>
  <c r="G214" i="24"/>
  <c r="G206" i="24"/>
  <c r="G198" i="24"/>
  <c r="G190" i="24"/>
  <c r="G182" i="24"/>
  <c r="G174" i="24"/>
  <c r="G166" i="24"/>
  <c r="G158" i="24"/>
  <c r="H227" i="24"/>
  <c r="H219" i="24"/>
  <c r="H211" i="24"/>
  <c r="H203" i="24"/>
  <c r="H195" i="24"/>
  <c r="H187" i="24"/>
  <c r="H179" i="24"/>
  <c r="H171" i="24"/>
  <c r="H163" i="24"/>
  <c r="I232" i="24"/>
  <c r="G157" i="24"/>
  <c r="H65" i="24"/>
  <c r="H41" i="24"/>
  <c r="H33" i="24"/>
  <c r="H25" i="24"/>
  <c r="H17" i="24"/>
  <c r="G80" i="24"/>
  <c r="H156" i="24"/>
  <c r="I77" i="24"/>
  <c r="I69" i="24"/>
  <c r="I61" i="24"/>
  <c r="I53" i="24"/>
  <c r="I37" i="24"/>
  <c r="I29" i="24"/>
  <c r="I13" i="24"/>
  <c r="I5" i="24"/>
  <c r="G151" i="24"/>
  <c r="G143" i="24"/>
  <c r="G135" i="24"/>
  <c r="G127" i="24"/>
  <c r="G111" i="24"/>
  <c r="G87" i="24"/>
  <c r="H148" i="24"/>
  <c r="H132" i="24"/>
  <c r="H108" i="24"/>
  <c r="H100" i="24"/>
  <c r="H92" i="24"/>
  <c r="H84" i="24"/>
  <c r="I153" i="24"/>
  <c r="I129" i="24"/>
  <c r="I121" i="24"/>
  <c r="I113" i="24"/>
  <c r="I105" i="24"/>
  <c r="I89" i="24"/>
  <c r="G227" i="24"/>
  <c r="G219" i="24"/>
  <c r="G211" i="24"/>
  <c r="G203" i="24"/>
  <c r="G187" i="24"/>
  <c r="G163" i="24"/>
  <c r="H232" i="24"/>
  <c r="H224" i="24"/>
  <c r="H208" i="24"/>
  <c r="H184" i="24"/>
  <c r="H176" i="24"/>
  <c r="H168" i="24"/>
  <c r="H160" i="24"/>
  <c r="I229" i="24"/>
  <c r="I205" i="24"/>
  <c r="I197" i="24"/>
  <c r="I189" i="24"/>
  <c r="I181" i="24"/>
  <c r="I165" i="24"/>
  <c r="I224" i="24"/>
  <c r="I216" i="24"/>
  <c r="I208" i="24"/>
  <c r="I200" i="24"/>
  <c r="I192" i="24"/>
  <c r="I184" i="24"/>
  <c r="I176" i="24"/>
  <c r="I168" i="24"/>
  <c r="I160" i="24"/>
  <c r="F80" i="21"/>
  <c r="F95" i="21"/>
  <c r="F110" i="21"/>
  <c r="O163" i="10"/>
  <c r="O164" i="10"/>
  <c r="O165" i="10"/>
  <c r="O166" i="10"/>
  <c r="O167" i="10"/>
  <c r="O168" i="10"/>
  <c r="O169" i="10"/>
  <c r="O170" i="10"/>
  <c r="O171" i="10"/>
  <c r="O172" i="10"/>
  <c r="O162" i="10"/>
  <c r="O161" i="10"/>
  <c r="O151" i="10"/>
  <c r="O152" i="10"/>
  <c r="O153" i="10"/>
  <c r="O154" i="10"/>
  <c r="O155" i="10"/>
  <c r="O156" i="10"/>
  <c r="O157" i="10"/>
  <c r="O158" i="10"/>
  <c r="O159" i="10"/>
  <c r="O160" i="10"/>
  <c r="O150" i="10"/>
  <c r="O149" i="10"/>
  <c r="O139" i="10"/>
  <c r="O140" i="10"/>
  <c r="O141" i="10"/>
  <c r="O142" i="10"/>
  <c r="O143" i="10"/>
  <c r="O144" i="10"/>
  <c r="O145" i="10"/>
  <c r="O146" i="10"/>
  <c r="O147" i="10"/>
  <c r="O148" i="10"/>
  <c r="O138" i="10"/>
  <c r="O137" i="10"/>
  <c r="E49" i="20" l="1"/>
  <c r="E48" i="20"/>
  <c r="E47" i="20"/>
  <c r="E46" i="20"/>
  <c r="E45" i="20"/>
  <c r="E44" i="20"/>
  <c r="O84" i="12"/>
  <c r="O85" i="12"/>
  <c r="O86" i="12"/>
  <c r="O87" i="12"/>
  <c r="O88" i="12"/>
  <c r="O83" i="12"/>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2"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2" i="8"/>
  <c r="H2"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2" i="8"/>
  <c r="I79" i="12" l="1"/>
  <c r="I80" i="12"/>
  <c r="I81" i="12"/>
  <c r="I82" i="12"/>
  <c r="I83" i="12"/>
  <c r="I78" i="1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2" i="2"/>
  <c r="N40" i="16" l="1"/>
  <c r="O40" i="16"/>
  <c r="M40" i="16"/>
  <c r="J16" i="16"/>
  <c r="J17" i="16"/>
  <c r="J18" i="16"/>
  <c r="J19" i="16"/>
  <c r="J20" i="16"/>
  <c r="J21" i="16"/>
  <c r="J22" i="16"/>
  <c r="J23" i="16"/>
  <c r="J24" i="16"/>
  <c r="J25" i="16"/>
  <c r="J15" i="16"/>
  <c r="J14" i="16"/>
  <c r="I16" i="16"/>
  <c r="I17" i="16"/>
  <c r="I18" i="16"/>
  <c r="I19" i="16"/>
  <c r="I20" i="16"/>
  <c r="I21" i="16"/>
  <c r="I22" i="16"/>
  <c r="I23" i="16"/>
  <c r="I24" i="16"/>
  <c r="I25" i="16"/>
  <c r="I15" i="16"/>
  <c r="I14" i="16"/>
  <c r="H16" i="16"/>
  <c r="H17" i="16"/>
  <c r="H18" i="16"/>
  <c r="H19" i="16"/>
  <c r="H20" i="16"/>
  <c r="H21" i="16"/>
  <c r="H22" i="16"/>
  <c r="H23" i="16"/>
  <c r="H24" i="16"/>
  <c r="H25" i="16"/>
  <c r="H15" i="16"/>
  <c r="H14" i="16"/>
  <c r="M46" i="15" l="1"/>
  <c r="N46" i="15"/>
  <c r="M47" i="15"/>
  <c r="N47" i="15"/>
  <c r="M48" i="15"/>
  <c r="N48" i="15"/>
  <c r="M49" i="15"/>
  <c r="N49" i="15"/>
  <c r="M50" i="15"/>
  <c r="N50" i="15"/>
  <c r="M51" i="15"/>
  <c r="N51" i="15"/>
  <c r="M52" i="15"/>
  <c r="N52" i="15"/>
  <c r="M53" i="15"/>
  <c r="N53" i="15"/>
  <c r="M54" i="15"/>
  <c r="N54" i="15"/>
  <c r="M55" i="15"/>
  <c r="N55" i="15"/>
  <c r="L47" i="15"/>
  <c r="L48" i="15"/>
  <c r="L49" i="15"/>
  <c r="L50" i="15"/>
  <c r="L51" i="15"/>
  <c r="L52" i="15"/>
  <c r="L53" i="15"/>
  <c r="L54" i="15"/>
  <c r="L55" i="15"/>
  <c r="L46" i="15"/>
  <c r="N81" i="10" l="1"/>
  <c r="O81" i="10"/>
  <c r="P81" i="10"/>
  <c r="Q81" i="10"/>
  <c r="R81" i="10"/>
  <c r="S81" i="10"/>
  <c r="T81" i="10"/>
  <c r="U81" i="10"/>
  <c r="V81" i="10"/>
  <c r="W81" i="10"/>
  <c r="X81" i="10"/>
  <c r="M81" i="10"/>
  <c r="R37" i="10"/>
  <c r="R38" i="10"/>
  <c r="R39" i="10"/>
  <c r="R40" i="10"/>
  <c r="R41" i="10"/>
  <c r="R42" i="10"/>
  <c r="R43" i="10"/>
  <c r="R44" i="10"/>
  <c r="R45" i="10"/>
  <c r="R46" i="10"/>
  <c r="R36" i="10"/>
  <c r="Q46" i="10"/>
  <c r="Q44" i="10"/>
  <c r="Q45" i="10"/>
  <c r="Q43" i="10"/>
  <c r="Q42" i="10"/>
  <c r="Q41" i="10"/>
  <c r="Q37" i="10"/>
  <c r="Q38" i="10"/>
  <c r="Q39" i="10"/>
  <c r="Q40" i="10"/>
  <c r="Q36" i="10"/>
  <c r="W38" i="12"/>
  <c r="W39" i="12"/>
  <c r="W40" i="12"/>
  <c r="W41" i="12"/>
  <c r="W42" i="12"/>
  <c r="W37" i="12"/>
  <c r="L48" i="12"/>
  <c r="M48" i="12"/>
  <c r="N48" i="12"/>
  <c r="O48" i="12"/>
  <c r="P48" i="12"/>
  <c r="Q48" i="12"/>
  <c r="K48" i="12"/>
  <c r="Q32" i="7" l="1"/>
  <c r="Q33" i="7"/>
  <c r="Q35" i="7"/>
  <c r="O38" i="7"/>
  <c r="R32" i="7" s="1"/>
  <c r="P38" i="7"/>
  <c r="S31" i="7" s="1"/>
  <c r="N38" i="7"/>
  <c r="Q34" i="7" s="1"/>
  <c r="F371" i="8"/>
  <c r="F372" i="8"/>
  <c r="F373" i="8"/>
  <c r="O17" i="7"/>
  <c r="O19" i="7"/>
  <c r="O20" i="7"/>
  <c r="N22" i="7"/>
  <c r="O21" i="7" s="1"/>
  <c r="J17" i="5"/>
  <c r="K17" i="5"/>
  <c r="L17" i="5"/>
  <c r="M17" i="5"/>
  <c r="N17" i="5"/>
  <c r="O17" i="5"/>
  <c r="P17" i="5"/>
  <c r="Q17" i="5"/>
  <c r="R17" i="5"/>
  <c r="S17" i="5"/>
  <c r="T17" i="5"/>
  <c r="U17" i="5"/>
  <c r="V17" i="5"/>
  <c r="W17" i="5"/>
  <c r="X17" i="5"/>
  <c r="Y17" i="5"/>
  <c r="Z17" i="5"/>
  <c r="AA17" i="5"/>
  <c r="AB17" i="5"/>
  <c r="AC17" i="5"/>
  <c r="AD17" i="5"/>
  <c r="AE17" i="5"/>
  <c r="AF17" i="5"/>
  <c r="AG17" i="5"/>
  <c r="AH17" i="5"/>
  <c r="AI17" i="5"/>
  <c r="I17" i="5"/>
  <c r="J10" i="5"/>
  <c r="K10" i="5"/>
  <c r="L10" i="5"/>
  <c r="M10" i="5"/>
  <c r="N10" i="5"/>
  <c r="O10" i="5"/>
  <c r="P10" i="5"/>
  <c r="Q10" i="5"/>
  <c r="R10" i="5"/>
  <c r="S10" i="5"/>
  <c r="T10" i="5"/>
  <c r="U10" i="5"/>
  <c r="V10" i="5"/>
  <c r="W10" i="5"/>
  <c r="X10" i="5"/>
  <c r="Y10" i="5"/>
  <c r="Z10" i="5"/>
  <c r="AA10" i="5"/>
  <c r="AB10" i="5"/>
  <c r="AC10" i="5"/>
  <c r="AD10" i="5"/>
  <c r="AE10" i="5"/>
  <c r="AF10" i="5"/>
  <c r="AG10" i="5"/>
  <c r="AH10" i="5"/>
  <c r="AI10" i="5"/>
  <c r="I10" i="5"/>
  <c r="J9" i="5"/>
  <c r="K9" i="5"/>
  <c r="L9" i="5"/>
  <c r="M9" i="5"/>
  <c r="N9" i="5"/>
  <c r="O9" i="5"/>
  <c r="P9" i="5"/>
  <c r="Q9" i="5"/>
  <c r="R9" i="5"/>
  <c r="S9" i="5"/>
  <c r="T9" i="5"/>
  <c r="U9" i="5"/>
  <c r="V9" i="5"/>
  <c r="W9" i="5"/>
  <c r="X9" i="5"/>
  <c r="Y9" i="5"/>
  <c r="Z9" i="5"/>
  <c r="AA9" i="5"/>
  <c r="AB9" i="5"/>
  <c r="AC9" i="5"/>
  <c r="AD9" i="5"/>
  <c r="AE9" i="5"/>
  <c r="AF9" i="5"/>
  <c r="AG9" i="5"/>
  <c r="AH9" i="5"/>
  <c r="AI9" i="5"/>
  <c r="I9" i="5"/>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2" i="8"/>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AF11" i="5" l="1"/>
  <c r="AF15" i="5" s="1"/>
  <c r="X11" i="5"/>
  <c r="X14" i="5" s="1"/>
  <c r="P11" i="5"/>
  <c r="P14" i="5" s="1"/>
  <c r="AG11" i="5"/>
  <c r="AG14" i="5" s="1"/>
  <c r="Y11" i="5"/>
  <c r="Y14" i="5" s="1"/>
  <c r="Q11" i="5"/>
  <c r="Q14" i="5" s="1"/>
  <c r="AD11" i="5"/>
  <c r="AD15" i="5" s="1"/>
  <c r="V11" i="5"/>
  <c r="V15" i="5" s="1"/>
  <c r="N11" i="5"/>
  <c r="N15" i="5" s="1"/>
  <c r="U11" i="5"/>
  <c r="U14" i="5" s="1"/>
  <c r="AC11" i="5"/>
  <c r="AC14" i="5" s="1"/>
  <c r="AG15" i="5"/>
  <c r="AG19" i="5" s="1"/>
  <c r="AH11" i="5"/>
  <c r="AH15" i="5" s="1"/>
  <c r="Z11" i="5"/>
  <c r="Z15" i="5" s="1"/>
  <c r="R11" i="5"/>
  <c r="R15" i="5" s="1"/>
  <c r="J11" i="5"/>
  <c r="J15" i="5" s="1"/>
  <c r="AE11" i="5"/>
  <c r="AE14" i="5" s="1"/>
  <c r="W11" i="5"/>
  <c r="W14" i="5" s="1"/>
  <c r="O11" i="5"/>
  <c r="O15" i="5" s="1"/>
  <c r="M11" i="5"/>
  <c r="M14" i="5" s="1"/>
  <c r="I11" i="5"/>
  <c r="I15" i="5" s="1"/>
  <c r="AB11" i="5"/>
  <c r="AB15" i="5" s="1"/>
  <c r="T11" i="5"/>
  <c r="T15" i="5" s="1"/>
  <c r="L11" i="5"/>
  <c r="L15" i="5" s="1"/>
  <c r="AI11" i="5"/>
  <c r="AI14" i="5" s="1"/>
  <c r="AA11" i="5"/>
  <c r="AA14" i="5" s="1"/>
  <c r="S11" i="5"/>
  <c r="S14" i="5" s="1"/>
  <c r="K11" i="5"/>
  <c r="K15" i="5" s="1"/>
  <c r="X15" i="5"/>
  <c r="P15" i="5"/>
  <c r="S35" i="7"/>
  <c r="R31" i="7"/>
  <c r="Q31" i="7"/>
  <c r="S38" i="7"/>
  <c r="S34" i="7"/>
  <c r="Q38" i="7"/>
  <c r="R38" i="7"/>
  <c r="R34" i="7"/>
  <c r="Q37" i="7"/>
  <c r="S37" i="7"/>
  <c r="S33" i="7"/>
  <c r="R35" i="7"/>
  <c r="Q36" i="7"/>
  <c r="R37" i="7"/>
  <c r="R33" i="7"/>
  <c r="S36" i="7"/>
  <c r="S32" i="7"/>
  <c r="R36" i="7"/>
  <c r="O18" i="7"/>
  <c r="O16" i="7"/>
  <c r="O15" i="7"/>
  <c r="O22" i="7"/>
  <c r="Z14" i="5" l="1"/>
  <c r="AF14" i="5"/>
  <c r="AF19" i="5" s="1"/>
  <c r="R14" i="5"/>
  <c r="X19" i="5"/>
  <c r="U15" i="5"/>
  <c r="U19" i="5" s="1"/>
  <c r="P19" i="5"/>
  <c r="AH14" i="5"/>
  <c r="AH19" i="5" s="1"/>
  <c r="AC15" i="5"/>
  <c r="AC19" i="5" s="1"/>
  <c r="N14" i="5"/>
  <c r="N19" i="5" s="1"/>
  <c r="Q15" i="5"/>
  <c r="Q19" i="5" s="1"/>
  <c r="O14" i="5"/>
  <c r="O19" i="5" s="1"/>
  <c r="AD14" i="5"/>
  <c r="AD19" i="5" s="1"/>
  <c r="J14" i="5"/>
  <c r="J19" i="5" s="1"/>
  <c r="Y15" i="5"/>
  <c r="Y19" i="5" s="1"/>
  <c r="W15" i="5"/>
  <c r="W19" i="5" s="1"/>
  <c r="S15" i="5"/>
  <c r="S19" i="5" s="1"/>
  <c r="AE15" i="5"/>
  <c r="AE19" i="5" s="1"/>
  <c r="I14" i="5"/>
  <c r="I19" i="5" s="1"/>
  <c r="V14" i="5"/>
  <c r="V19" i="5" s="1"/>
  <c r="AI15" i="5"/>
  <c r="AI19" i="5" s="1"/>
  <c r="Z19" i="5"/>
  <c r="K14" i="5"/>
  <c r="K19" i="5" s="1"/>
  <c r="AA15" i="5"/>
  <c r="AA19" i="5" s="1"/>
  <c r="M15" i="5"/>
  <c r="M19" i="5" s="1"/>
  <c r="R19" i="5"/>
  <c r="L14" i="5"/>
  <c r="L19" i="5" s="1"/>
  <c r="T14" i="5"/>
  <c r="T19" i="5" s="1"/>
  <c r="AB14" i="5"/>
  <c r="AB19" i="5" s="1"/>
  <c r="P264" i="6"/>
  <c r="P265" i="6"/>
  <c r="P263" i="6"/>
  <c r="N263" i="6"/>
  <c r="N264" i="6"/>
  <c r="N265" i="6"/>
  <c r="M264" i="6"/>
  <c r="M265" i="6"/>
  <c r="M263" i="6"/>
  <c r="K263" i="6"/>
  <c r="L263" i="6"/>
  <c r="O263" i="6"/>
  <c r="K264" i="6"/>
  <c r="L264" i="6"/>
  <c r="O264" i="6"/>
  <c r="K265" i="6"/>
  <c r="L265" i="6"/>
  <c r="O265" i="6"/>
  <c r="J264" i="6"/>
  <c r="J265" i="6"/>
  <c r="J263" i="6"/>
  <c r="I377" i="6"/>
  <c r="H377" i="6"/>
  <c r="G377" i="6"/>
  <c r="F377" i="6"/>
  <c r="E377" i="6"/>
  <c r="D377" i="6"/>
  <c r="C377" i="6"/>
  <c r="I376" i="6"/>
  <c r="H376" i="6"/>
  <c r="G376" i="6"/>
  <c r="F376" i="6"/>
  <c r="E376" i="6"/>
  <c r="D376" i="6"/>
  <c r="C376" i="6"/>
  <c r="U377" i="2"/>
  <c r="T377" i="2"/>
  <c r="S377" i="2"/>
  <c r="R377" i="2"/>
  <c r="Q377" i="2"/>
  <c r="U376" i="2"/>
  <c r="T376" i="2"/>
  <c r="S376" i="2"/>
  <c r="R376" i="2"/>
  <c r="Q376" i="2"/>
  <c r="F377" i="2"/>
  <c r="F376" i="2"/>
  <c r="K376" i="2" l="1"/>
  <c r="L376" i="2"/>
  <c r="M376" i="2"/>
  <c r="N376" i="2"/>
  <c r="O376" i="2"/>
  <c r="P376" i="2"/>
  <c r="V376" i="2"/>
  <c r="W376" i="2"/>
  <c r="X376" i="2"/>
  <c r="Y376" i="2"/>
  <c r="Z376" i="2"/>
  <c r="AA376" i="2"/>
  <c r="AB376" i="2"/>
  <c r="AC376" i="2"/>
  <c r="AD376" i="2"/>
  <c r="AE376" i="2"/>
  <c r="K377" i="2"/>
  <c r="L377" i="2"/>
  <c r="M377" i="2"/>
  <c r="N377" i="2"/>
  <c r="O377" i="2"/>
  <c r="P377" i="2"/>
  <c r="V377" i="2"/>
  <c r="W377" i="2"/>
  <c r="X377" i="2"/>
  <c r="Y377" i="2"/>
  <c r="Z377" i="2"/>
  <c r="AA377" i="2"/>
  <c r="AB377" i="2"/>
  <c r="AC377" i="2"/>
  <c r="AD377" i="2"/>
  <c r="AE377" i="2"/>
</calcChain>
</file>

<file path=xl/sharedStrings.xml><?xml version="1.0" encoding="utf-8"?>
<sst xmlns="http://schemas.openxmlformats.org/spreadsheetml/2006/main" count="6042" uniqueCount="272">
  <si>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</si>
  <si>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</si>
  <si>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</si>
  <si>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</si>
  <si>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</si>
  <si>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</si>
  <si>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</si>
  <si>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</si>
  <si>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</si>
  <si>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</si>
  <si>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</si>
  <si>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</si>
  <si>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</si>
  <si>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</si>
  <si>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</si>
  <si>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</si>
  <si>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</si>
  <si>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</si>
  <si>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</si>
  <si>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</si>
  <si>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</si>
  <si>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</si>
  <si>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</si>
  <si>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</si>
  <si>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</si>
  <si>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</si>
  <si>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</si>
  <si>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</si>
  <si>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</si>
  <si>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</si>
  <si>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</si>
  <si>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</si>
  <si>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</si>
  <si>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</si>
  <si>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</si>
  <si>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</si>
  <si>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</si>
  <si>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</si>
  <si>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</si>
  <si>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</si>
  <si>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</si>
  <si>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</si>
  <si>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</si>
  <si>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</si>
  <si>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 xml:space="preserve">November </t>
  </si>
  <si>
    <t>November</t>
  </si>
  <si>
    <t>December</t>
  </si>
  <si>
    <t>Marcrh</t>
  </si>
  <si>
    <t>-</t>
  </si>
  <si>
    <t>work with national statistical office</t>
  </si>
  <si>
    <t>what is CPI?</t>
  </si>
  <si>
    <t>Change in price of good and services over a period of time</t>
  </si>
  <si>
    <t xml:space="preserve">in the year 2022 and then the index increases to 103 in 2023, we </t>
  </si>
  <si>
    <t xml:space="preserve">can quickly calculate that prices in our economy have risen by 3 </t>
  </si>
  <si>
    <t>divided by 100, which is 3%.</t>
  </si>
  <si>
    <t>What is Inflation?</t>
  </si>
  <si>
    <t>T</t>
  </si>
  <si>
    <t>O</t>
  </si>
  <si>
    <t>S</t>
  </si>
  <si>
    <t>C</t>
  </si>
  <si>
    <t>A</t>
  </si>
  <si>
    <t>R</t>
  </si>
  <si>
    <t>TROUBLE</t>
  </si>
  <si>
    <t>OWNERSHIP</t>
  </si>
  <si>
    <t>SUCCESS CRITERIA</t>
  </si>
  <si>
    <t>CONSTRAINT</t>
  </si>
  <si>
    <t>ACTOR</t>
  </si>
  <si>
    <t>REFERENCES</t>
  </si>
  <si>
    <t>Identify which category influence CPI the most and ensure all contribution together upto 100%.</t>
  </si>
  <si>
    <t>National Statistical Team</t>
  </si>
  <si>
    <t>Merge categories into broader one and by using pivot and functions find which category infulence the most</t>
  </si>
  <si>
    <t>Analyst team</t>
  </si>
  <si>
    <t>the rate of increase in prices over given period of time.</t>
  </si>
  <si>
    <t>Column Name</t>
  </si>
  <si>
    <t>Description</t>
  </si>
  <si>
    <t>Data Type</t>
  </si>
  <si>
    <t>Data Dictionary</t>
  </si>
  <si>
    <t>Different areas like urban, rural and rural+urban</t>
  </si>
  <si>
    <t>year of that product purchase</t>
  </si>
  <si>
    <t>month of that product purchase</t>
  </si>
  <si>
    <t>CPI value of that product</t>
  </si>
  <si>
    <t>CPI value of other things</t>
  </si>
  <si>
    <t>overall inflation for that month for all categories combined</t>
  </si>
  <si>
    <t>String</t>
  </si>
  <si>
    <t>Numeric</t>
  </si>
  <si>
    <t>Cleaning Requied</t>
  </si>
  <si>
    <t>Data Cleaning</t>
  </si>
  <si>
    <t>No Changes</t>
  </si>
  <si>
    <t>convert Marcrh to March and "November " to November</t>
  </si>
  <si>
    <t>Fill missing value NA by mean or median by checking outlier</t>
  </si>
  <si>
    <t>Mean</t>
  </si>
  <si>
    <t>Median</t>
  </si>
  <si>
    <t>Broader Categories</t>
  </si>
  <si>
    <t>2. Healthcare &amp; Wellbeing</t>
  </si>
  <si>
    <t>Food &amp; Beverages</t>
  </si>
  <si>
    <t>Healthcare &amp; Wellbeing</t>
  </si>
  <si>
    <t>Essential Services &amp; Utilities</t>
  </si>
  <si>
    <t>Recreation &amp; Leisure</t>
  </si>
  <si>
    <t>Miscellaneous &amp; General Index</t>
  </si>
  <si>
    <t>Fashion</t>
  </si>
  <si>
    <t>Pan, Tobacco &amp; Intoxicants</t>
  </si>
  <si>
    <t>Total</t>
  </si>
  <si>
    <t>Outlier</t>
  </si>
  <si>
    <t>Qtr1</t>
  </si>
  <si>
    <t>Qtr3</t>
  </si>
  <si>
    <t>IQR</t>
  </si>
  <si>
    <t>Above Range</t>
  </si>
  <si>
    <t>Below Range</t>
  </si>
  <si>
    <t>Average</t>
  </si>
  <si>
    <t>Outlier or not</t>
  </si>
  <si>
    <t>Categories</t>
  </si>
  <si>
    <t>CPI</t>
  </si>
  <si>
    <t>% Contribution</t>
  </si>
  <si>
    <t>% Rural</t>
  </si>
  <si>
    <t>% Urban</t>
  </si>
  <si>
    <t>% Rural+Urban</t>
  </si>
  <si>
    <t>Highest CPI Contribution Analysis of Latest Month</t>
  </si>
  <si>
    <t>Analysis of various broad ranges based on index values ​​for optimal CPI contribution (MAY - 2023)</t>
  </si>
  <si>
    <t>Identify the year with highest inflation rate and give appropriate reasons</t>
  </si>
  <si>
    <t>Data analytics team</t>
  </si>
  <si>
    <t xml:space="preserve">find % change year over year to identify which year has highest inflation rate </t>
  </si>
  <si>
    <t>Row Labels</t>
  </si>
  <si>
    <t>Grand Total</t>
  </si>
  <si>
    <t>Column Labels</t>
  </si>
  <si>
    <t>As we have to calculate highest inflation rate from 2017 onwards for rural+urban sector</t>
  </si>
  <si>
    <t>appropriate scaling.</t>
  </si>
  <si>
    <r>
      <t xml:space="preserve">but our ending month and year is may 2023, so I take data from </t>
    </r>
    <r>
      <rPr>
        <b/>
        <sz val="11"/>
        <color theme="1"/>
        <rFont val="Calibri"/>
        <family val="2"/>
        <scheme val="minor"/>
      </rPr>
      <t>june 2016 to may 2023</t>
    </r>
    <r>
      <rPr>
        <sz val="11"/>
        <color theme="1"/>
        <rFont val="Calibri"/>
        <family val="2"/>
        <scheme val="minor"/>
      </rPr>
      <t xml:space="preserve"> for</t>
    </r>
  </si>
  <si>
    <t>2016-2017</t>
  </si>
  <si>
    <t>2017-2018</t>
  </si>
  <si>
    <t>2018-2019</t>
  </si>
  <si>
    <t>2019-2020</t>
  </si>
  <si>
    <t>2020-2021</t>
  </si>
  <si>
    <t>2021-2022</t>
  </si>
  <si>
    <t>2022-2023</t>
  </si>
  <si>
    <t>Year-O-Year</t>
  </si>
  <si>
    <t>% Change</t>
  </si>
  <si>
    <t>Yearly CPI Growth Analysis: Rural and Urban Inflation</t>
  </si>
  <si>
    <t>A deep Dive into the Year-on-Year Growth Trend of CPI (Rural+Urban) from 2017 Onwards.</t>
  </si>
  <si>
    <t>Data Analytics Team</t>
  </si>
  <si>
    <t>India's inflation reaching a 3-month high of 5.55% in November 2023, due to sharp rise in food prices.</t>
  </si>
  <si>
    <t>Investigate trend in food bucket and evaluate month-on-month changes for 12 months ending May-2023</t>
  </si>
  <si>
    <t xml:space="preserve">Analyze the Highest  inflation for 12 months ending May’23 </t>
  </si>
  <si>
    <t>Analysis of various broad broader food bucket category  for highest inflation and absolute changes in this  12 month</t>
  </si>
  <si>
    <t>Sum of Food &amp; Beverages</t>
  </si>
  <si>
    <t>Month-Year</t>
  </si>
  <si>
    <t>June-2022</t>
  </si>
  <si>
    <t>July-2022</t>
  </si>
  <si>
    <t>August-2022</t>
  </si>
  <si>
    <t>September-2022</t>
  </si>
  <si>
    <t>October-2022</t>
  </si>
  <si>
    <t>November-2022</t>
  </si>
  <si>
    <t>December-2022</t>
  </si>
  <si>
    <t>January-2023</t>
  </si>
  <si>
    <t>February-2023</t>
  </si>
  <si>
    <t>March-2023</t>
  </si>
  <si>
    <t>April-2023</t>
  </si>
  <si>
    <t>May-2023</t>
  </si>
  <si>
    <t>Month - Over - Month</t>
  </si>
  <si>
    <t>Month-O-Month</t>
  </si>
  <si>
    <t>Sum of Cereals and products</t>
  </si>
  <si>
    <t>Total Sum of Cereals and products</t>
  </si>
  <si>
    <t>Total Sum of Meat and fish</t>
  </si>
  <si>
    <t>Sum of Meat and fish</t>
  </si>
  <si>
    <t>Total Sum of Egg</t>
  </si>
  <si>
    <t>Sum of Egg</t>
  </si>
  <si>
    <t>Total Sum of Milk and products</t>
  </si>
  <si>
    <t>Sum of Milk and products</t>
  </si>
  <si>
    <t>Total Sum of Oils and fats</t>
  </si>
  <si>
    <t>Sum of Oils and fats</t>
  </si>
  <si>
    <t>Total Sum of Fruits</t>
  </si>
  <si>
    <t>Sum of Fruits</t>
  </si>
  <si>
    <t>Total Sum of Vegetables</t>
  </si>
  <si>
    <t>Sum of Vegetables</t>
  </si>
  <si>
    <t>Total Sum of Pulses and products</t>
  </si>
  <si>
    <t>Sum of Pulses and products</t>
  </si>
  <si>
    <t>Total Sum of Sugar and Confectionery</t>
  </si>
  <si>
    <t>Sum of Sugar and Confectionery</t>
  </si>
  <si>
    <t>Total Sum of Spices</t>
  </si>
  <si>
    <t>Sum of Spices</t>
  </si>
  <si>
    <t>Total Sum of Non-alcoholic beverages</t>
  </si>
  <si>
    <t>Sum of Non-alcoholic beverages</t>
  </si>
  <si>
    <t>Total Sum of Prepared meals, snacks, sweets etc.</t>
  </si>
  <si>
    <t>Sum of Prepared meals, snacks, sweets etc.</t>
  </si>
  <si>
    <t>Absolute Change</t>
  </si>
  <si>
    <t>Category</t>
  </si>
  <si>
    <t>Investigate onset and progression of the COVID-19 pandemic affected inflation rate in india</t>
  </si>
  <si>
    <t>Impact of COVID-19 Pandemic on Inflation Rates in India</t>
  </si>
  <si>
    <t>A Comparative Analysis of Inflation Trends in Healthcare, Food, and Essential Services Pre and Post Onset of COVID-19</t>
  </si>
  <si>
    <t>Analysis of crude oil price change and inflaction price change with oil price</t>
  </si>
  <si>
    <t xml:space="preserve"> </t>
  </si>
  <si>
    <t>Compare Inflation % change over year 2020 to analyze the trend</t>
  </si>
  <si>
    <t>Sum of Healthcare &amp; Wellbeing</t>
  </si>
  <si>
    <t>Sum of Essential Services &amp; Utilities</t>
  </si>
  <si>
    <t>Investigate how major global economic events have influenced india's inflation</t>
  </si>
  <si>
    <t>Find month-on-month % change for oil price and identify fluctuation trend across categories</t>
  </si>
  <si>
    <t>Crude Oil Price</t>
  </si>
  <si>
    <t>% Change Month-on-Month</t>
  </si>
  <si>
    <t>Food</t>
  </si>
  <si>
    <t>Correlation of Crude oil With Categories</t>
  </si>
  <si>
    <t>Sum of General index</t>
  </si>
  <si>
    <t>Month_updated</t>
  </si>
  <si>
    <t>Merge categories into broader one and use pivot and functions to find which category influences the most</t>
  </si>
  <si>
    <t>Cloth</t>
  </si>
  <si>
    <t>House</t>
  </si>
  <si>
    <t>Energy</t>
  </si>
  <si>
    <t>General Index</t>
  </si>
  <si>
    <t>Luxury</t>
  </si>
  <si>
    <t>Sum of Food</t>
  </si>
  <si>
    <t>Sum of Cloth</t>
  </si>
  <si>
    <t>Sum of House</t>
  </si>
  <si>
    <t>Sum of Health</t>
  </si>
  <si>
    <t>Sum of Energy</t>
  </si>
  <si>
    <t>Sum of Luxury</t>
  </si>
  <si>
    <t>Sum of Education</t>
  </si>
  <si>
    <t>1. Food</t>
  </si>
  <si>
    <t>6. Cloth</t>
  </si>
  <si>
    <t>5. General Index</t>
  </si>
  <si>
    <t>3. House</t>
  </si>
  <si>
    <t>4. Education</t>
  </si>
  <si>
    <t>7. Energy</t>
  </si>
  <si>
    <t>8. Luxury</t>
  </si>
  <si>
    <t>They want me to find insight from CPI data and find key trends and patterns from that data.</t>
  </si>
  <si>
    <t>Sum of General Index</t>
  </si>
  <si>
    <t>Yearly Inflation Rate</t>
  </si>
  <si>
    <t>Monthly Inflation Rate</t>
  </si>
  <si>
    <t>BUCKET</t>
  </si>
  <si>
    <t>Essential</t>
  </si>
  <si>
    <t>Essential_Services</t>
  </si>
  <si>
    <t>Food Inflation</t>
  </si>
  <si>
    <t>Health Inflation</t>
  </si>
  <si>
    <t>Essential_Services Inflation</t>
  </si>
  <si>
    <t>Period</t>
  </si>
  <si>
    <t>Before Covid</t>
  </si>
  <si>
    <t>Covid Onset</t>
  </si>
  <si>
    <t>Covid Progression</t>
  </si>
  <si>
    <t>Sum of Food Inflation</t>
  </si>
  <si>
    <t>Sum of Health Inflation</t>
  </si>
  <si>
    <t>Sum of Essential_Services Inflation</t>
  </si>
  <si>
    <t>Import Crude Oil($/Bbl)</t>
  </si>
  <si>
    <t>Correlation</t>
  </si>
  <si>
    <r>
      <rPr>
        <b/>
        <sz val="11"/>
        <rFont val="Calibri"/>
        <family val="2"/>
        <scheme val="minor"/>
      </rPr>
      <t>For example</t>
    </r>
    <r>
      <rPr>
        <sz val="11"/>
        <rFont val="Calibri"/>
        <family val="2"/>
        <scheme val="minor"/>
      </rPr>
      <t xml:space="preserve">, if the Consumer Price Index is said to start at 100 </t>
    </r>
  </si>
  <si>
    <t>Luxury things</t>
  </si>
  <si>
    <t>Transportation</t>
  </si>
  <si>
    <t>Contribution</t>
  </si>
  <si>
    <t>bhanu goel</t>
  </si>
  <si>
    <t>vaibhav pratap</t>
  </si>
  <si>
    <t>sandeep kumar</t>
  </si>
  <si>
    <t>gaurav singh</t>
  </si>
  <si>
    <t>saurav pathak</t>
  </si>
  <si>
    <t>product</t>
  </si>
  <si>
    <t>price</t>
  </si>
  <si>
    <t>sales</t>
  </si>
  <si>
    <t>quantity</t>
  </si>
  <si>
    <t>b</t>
  </si>
  <si>
    <t>a</t>
  </si>
  <si>
    <t>c</t>
  </si>
  <si>
    <t>d</t>
  </si>
  <si>
    <t>salary data of 20 emp</t>
  </si>
  <si>
    <t>10k to 70k</t>
  </si>
  <si>
    <t xml:space="preserve">high med low </t>
  </si>
  <si>
    <t>below 30k</t>
  </si>
  <si>
    <t xml:space="preserve">between 30k to 50k </t>
  </si>
  <si>
    <t xml:space="preserve">above 50 k high </t>
  </si>
  <si>
    <t>empid</t>
  </si>
  <si>
    <t>salary</t>
  </si>
  <si>
    <t>salary_level</t>
  </si>
  <si>
    <t>Amit negi</t>
  </si>
  <si>
    <t>abhinav gupta</t>
  </si>
  <si>
    <t>bhanu pratap</t>
  </si>
  <si>
    <t>sahil khan</t>
  </si>
  <si>
    <t>adnan sheikh</t>
  </si>
  <si>
    <t>choose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</si>
</sst>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3">
    <numFmt numFmtId="41" formatCode="_ * #,##0_ ;_ * \-#,##0_ ;_ * &quot;-&quot;_ ;_ @_ "/>
    <numFmt numFmtId="43" formatCode="_ * #,##0.00_ ;_ * \-#,##0.00_ ;_ * &quot;-&quot;??_ ;_ @_ "/>
    <numFmt numFmtId="164" formatCode="_ * #,##0_ ;_ * \-#,##0_ ;_ * &quot;-&quot;??_ ;_ @_ "/>
    <numFmt numFmtId="165" formatCode="0.0%"/>
    <numFmt numFmtId="166" formatCode="_-* #,##0_-;\-* #,##0_-;_-* &quot;-&quot;_-;_-@_-"/>
    <numFmt numFmtId="167" formatCode="_-* #,##0.00_-;\-* #,##0.00_-;_-* &quot;-&quot;??_-;_-@_-"/>
    <numFmt numFmtId="168" formatCode="0.0"/>
    <numFmt numFmtId="169" formatCode="_ &quot;\&quot;* #,##0_ ;_ &quot;\&quot;* \-#,##0_ ;_ &quot;\&quot;* &quot;-&quot;_ ;_ @_ "/>
    <numFmt numFmtId="170" formatCode="_ &quot;\&quot;* #,##0.00_ ;_ &quot;\&quot;* \-#,##0.00_ ;_ &quot;\&quot;* &quot;-&quot;??_ ;_ @_ "/>
    <numFmt numFmtId="171" formatCode="#,##0.00&quot; F&quot;_);[Red]\(#,##0.00&quot; F&quot;\)"/>
    <numFmt numFmtId="172" formatCode="0.0000_}"/>
    <numFmt numFmtId="173" formatCode="_-* #,##0.00\ _D_M_-;\-* #,##0.00\ _D_M_-;_-* &quot;-&quot;??\ _D_M_-;_-@_-"/>
    <numFmt numFmtId="174" formatCode="&quot;$&quot;#,##0\ ;\(&quot;$&quot;#,##0\)"/>
    <numFmt numFmtId="175" formatCode="0.00_)"/>
    <numFmt numFmtId="176" formatCode="0.00_);[Red]\(0.00\)"/>
    <numFmt numFmtId="177" formatCode="&quot;Rs.&quot;#,##0.00;[Red]\-&quot;Rs.&quot;#,##0.00"/>
    <numFmt numFmtId="178" formatCode="_-&quot;Rs.&quot;* #,##0_-;\-&quot;Rs.&quot;* #,##0_-;_-&quot;Rs.&quot;* &quot;-&quot;_-;_-@_-"/>
    <numFmt numFmtId="179" formatCode="_(&quot;Rs.&quot;* #,##0.00_);_(&quot;Rs.&quot;* \(#,##0.00\);_(&quot;Rs.&quot;* &quot;-&quot;??_);_(@_)"/>
    <numFmt numFmtId="180" formatCode="_-&quot;Rs.&quot;* #,##0.00_-;\-&quot;Rs.&quot;* #,##0.00_-;_-&quot;Rs.&quot;* &quot;-&quot;??_-;_-@_-"/>
    <numFmt numFmtId="181" formatCode="mm/dd/yy"/>
    <numFmt numFmtId="182" formatCode="&quot;Rs.&quot;#,##0.00;\-&quot;Rs.&quot;#,##0.00"/>
    <numFmt numFmtId="183" formatCode="&quot;Rs.&quot;#,##0;\-&quot;Rs.&quot;#,##0"/>
    <numFmt numFmtId="184" formatCode="&quot;Rs.&quot;#,##0;[Red]\-&quot;Rs.&quot;#,##0"/>
  </numFmts>
  <fonts count="11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20"/>
      <color theme="1"/>
      <name val="Calibri"/>
      <family val="2"/>
      <scheme val="minor"/>
    </font>
    <font>
      <sz val="11"/>
      <color theme="7" tint="0.59999389629810485"/>
      <name val="Calibri"/>
      <family val="2"/>
      <scheme val="minor"/>
    </font>
    <font>
      <b/>
      <sz val="18"/>
      <color theme="1"/>
      <name val="Calibri"/>
      <family val="2"/>
      <scheme val="minor"/>
    </font>
    <font>
      <b/>
      <sz val="28"/>
      <color rgb="FF000000"/>
      <name val="Calibri"/>
      <family val="2"/>
      <scheme val="minor"/>
    </font>
    <font>
      <sz val="16"/>
      <color rgb="FF000000"/>
      <name val="Calibri"/>
      <family val="2"/>
      <scheme val="minor"/>
    </font>
    <font>
      <b/>
      <sz val="14"/>
      <color theme="1"/>
      <name val="Calibri"/>
      <family val="2"/>
      <scheme val="minor"/>
    </font>
    <font>
      <u/>
      <sz val="11"/>
      <color theme="10"/>
      <name val="Calibri"/>
      <family val="2"/>
      <scheme val="minor"/>
    </font>
    <font>
      <sz val="11"/>
      <color indexed="8"/>
      <name val="Calibri"/>
      <family val="2"/>
    </font>
    <font>
      <sz val="10"/>
      <name val="Arial"/>
      <family val="2"/>
    </font>
    <font>
      <sz val="8"/>
      <name val="Arial"/>
      <family val="2"/>
    </font>
    <font>
      <sz val="12"/>
      <name val="Arial"/>
      <family val="2"/>
    </font>
    <font>
      <b/>
      <sz val="10"/>
      <name val="Times New Roman"/>
      <family val="1"/>
    </font>
    <font>
      <sz val="11"/>
      <name val="Times New Roman"/>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36"/>
      <name val="Arial"/>
      <family val="2"/>
    </font>
    <font>
      <sz val="12"/>
      <name val="¾©"/>
      <family val="3"/>
      <charset val="129"/>
    </font>
    <font>
      <sz val="12"/>
      <name val="¹ÙÅÁÃ¼"/>
      <family val="1"/>
      <charset val="129"/>
    </font>
    <font>
      <sz val="10"/>
      <color indexed="8"/>
      <name val="Calibri"/>
      <family val="2"/>
    </font>
    <font>
      <sz val="10"/>
      <color indexed="9"/>
      <name val="Calibri"/>
      <family val="2"/>
    </font>
    <font>
      <sz val="10"/>
      <color indexed="20"/>
      <name val="Calibri"/>
      <family val="2"/>
    </font>
    <font>
      <sz val="11"/>
      <color indexed="37"/>
      <name val="Calibri"/>
      <family val="2"/>
    </font>
    <font>
      <b/>
      <sz val="18"/>
      <color indexed="8"/>
      <name val="Footlight MT Light"/>
      <family val="1"/>
    </font>
    <font>
      <sz val="12"/>
      <name val="±¼¸²Ã¼"/>
      <family val="3"/>
      <charset val="129"/>
    </font>
    <font>
      <sz val="10"/>
      <color indexed="8"/>
      <name val="Arial"/>
      <family val="2"/>
    </font>
    <font>
      <b/>
      <sz val="10"/>
      <color indexed="52"/>
      <name val="Calibri"/>
      <family val="2"/>
    </font>
    <font>
      <b/>
      <sz val="11"/>
      <color indexed="17"/>
      <name val="Calibri"/>
      <family val="2"/>
    </font>
    <font>
      <b/>
      <sz val="10"/>
      <color indexed="9"/>
      <name val="Calibri"/>
      <family val="2"/>
    </font>
    <font>
      <u/>
      <sz val="10"/>
      <color indexed="12"/>
      <name val="Arial"/>
      <family val="2"/>
    </font>
    <font>
      <sz val="9"/>
      <name val="Times New Roman"/>
      <family val="1"/>
    </font>
    <font>
      <sz val="12"/>
      <color indexed="8"/>
      <name val="Arial"/>
      <family val="2"/>
    </font>
    <font>
      <sz val="10"/>
      <color indexed="8"/>
      <name val="Antique Olive"/>
      <family val="2"/>
    </font>
    <font>
      <sz val="10"/>
      <name val="Tahoma"/>
      <family val="2"/>
    </font>
    <font>
      <sz val="10"/>
      <color indexed="24"/>
      <name val="Arial"/>
      <family val="2"/>
    </font>
    <font>
      <sz val="10"/>
      <name val="MS Serif"/>
      <family val="1"/>
    </font>
    <font>
      <sz val="10"/>
      <color indexed="16"/>
      <name val="MS Serif"/>
      <family val="1"/>
    </font>
    <font>
      <i/>
      <sz val="10"/>
      <color indexed="23"/>
      <name val="Calibri"/>
      <family val="2"/>
    </font>
    <font>
      <sz val="16"/>
      <color indexed="8"/>
      <name val="Footlight MT Light"/>
      <family val="1"/>
    </font>
    <font>
      <sz val="10"/>
      <color indexed="17"/>
      <name val="Calibri"/>
      <family val="2"/>
    </font>
    <font>
      <b/>
      <sz val="12"/>
      <name val="Arial"/>
      <family val="2"/>
    </font>
    <font>
      <b/>
      <sz val="15"/>
      <color indexed="62"/>
      <name val="Calibri"/>
      <family val="2"/>
    </font>
    <font>
      <b/>
      <sz val="13"/>
      <color indexed="62"/>
      <name val="Calibri"/>
      <family val="2"/>
    </font>
    <font>
      <b/>
      <sz val="11"/>
      <color indexed="62"/>
      <name val="Calibri"/>
      <family val="2"/>
    </font>
    <font>
      <u/>
      <sz val="7.5"/>
      <color indexed="12"/>
      <name val="Antique Olive"/>
      <family val="2"/>
    </font>
    <font>
      <sz val="10"/>
      <color indexed="62"/>
      <name val="Calibri"/>
      <family val="2"/>
    </font>
    <font>
      <sz val="11"/>
      <color indexed="48"/>
      <name val="Calibri"/>
      <family val="2"/>
    </font>
    <font>
      <sz val="16"/>
      <name val="Times New Roman"/>
      <family val="1"/>
    </font>
    <font>
      <sz val="10"/>
      <color indexed="52"/>
      <name val="Calibri"/>
      <family val="2"/>
    </font>
    <font>
      <b/>
      <sz val="9"/>
      <name val="Helv"/>
    </font>
    <font>
      <b/>
      <sz val="10"/>
      <color indexed="8"/>
      <name val="Antique Olive"/>
      <family val="2"/>
    </font>
    <font>
      <sz val="10"/>
      <color indexed="60"/>
      <name val="Calibri"/>
      <family val="2"/>
    </font>
    <font>
      <sz val="7"/>
      <name val="Small Fonts"/>
      <family val="2"/>
    </font>
    <font>
      <b/>
      <i/>
      <sz val="16"/>
      <name val="Helv"/>
    </font>
    <font>
      <b/>
      <sz val="10"/>
      <color indexed="63"/>
      <name val="Calibri"/>
      <family val="2"/>
    </font>
    <font>
      <sz val="10"/>
      <name val="Courier"/>
      <family val="3"/>
    </font>
    <font>
      <sz val="8"/>
      <name val="Helv"/>
    </font>
    <font>
      <b/>
      <sz val="8"/>
      <color indexed="8"/>
      <name val="Arial"/>
      <family val="2"/>
    </font>
    <font>
      <b/>
      <sz val="8"/>
      <name val="Arial"/>
      <family val="2"/>
    </font>
    <font>
      <sz val="8"/>
      <color indexed="8"/>
      <name val="Arial"/>
      <family val="2"/>
    </font>
    <font>
      <sz val="19"/>
      <name val="Arial"/>
      <family val="2"/>
    </font>
    <font>
      <sz val="8"/>
      <color indexed="14"/>
      <name val="Arial"/>
      <family val="2"/>
    </font>
    <font>
      <b/>
      <sz val="18"/>
      <color indexed="62"/>
      <name val="Cambria"/>
      <family val="2"/>
    </font>
    <font>
      <b/>
      <sz val="12"/>
      <name val="MS Sans Serif"/>
      <family val="2"/>
    </font>
    <font>
      <sz val="12"/>
      <name val="MS Sans Serif"/>
      <family val="2"/>
    </font>
    <font>
      <b/>
      <sz val="8"/>
      <color indexed="8"/>
      <name val="Helv"/>
    </font>
    <font>
      <sz val="10"/>
      <color indexed="12"/>
      <name val="Arial"/>
      <family val="2"/>
    </font>
    <font>
      <sz val="10"/>
      <color indexed="10"/>
      <name val="Calibri"/>
      <family val="2"/>
    </font>
    <font>
      <sz val="11"/>
      <color indexed="14"/>
      <name val="Calibri"/>
      <family val="2"/>
    </font>
    <font>
      <sz val="12"/>
      <color theme="1"/>
      <name val="Arial"/>
      <family val="2"/>
    </font>
    <font>
      <sz val="12"/>
      <color theme="1"/>
      <name val="Tahoma"/>
      <family val="2"/>
    </font>
    <font>
      <sz val="11"/>
      <color rgb="FF000000"/>
      <name val="Arial"/>
      <family val="2"/>
    </font>
    <font>
      <sz val="11"/>
      <color theme="1"/>
      <name val="Arial"/>
      <family val="2"/>
    </font>
    <font>
      <b/>
      <sz val="20"/>
      <color theme="0"/>
      <name val="Calibri"/>
      <family val="2"/>
      <scheme val="minor"/>
    </font>
    <font>
      <b/>
      <sz val="12"/>
      <color theme="0"/>
      <name val="Calibri"/>
      <family val="2"/>
      <scheme val="minor"/>
    </font>
    <font>
      <b/>
      <sz val="22"/>
      <color theme="0"/>
      <name val="Calibri"/>
      <family val="2"/>
      <scheme val="minor"/>
    </font>
    <font>
      <b/>
      <sz val="14"/>
      <color theme="0"/>
      <name val="Calibri"/>
      <family val="2"/>
      <scheme val="minor"/>
    </font>
    <font>
      <sz val="12"/>
      <color theme="1"/>
      <name val="Times New Roman"/>
      <family val="1"/>
    </font>
    <font>
      <sz val="11"/>
      <name val="Calibri"/>
      <family val="2"/>
      <scheme val="minor"/>
    </font>
    <font>
      <b/>
      <sz val="11"/>
      <name val="Calibri"/>
      <family val="2"/>
      <scheme val="minor"/>
    </font>
  </fonts>
  <fills count="1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bgColor indexed="64"/>
      </patternFill>
    </fill>
    <fill>
      <patternFill patternType="solid">
        <fgColor rgb="FF0C083A"/>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tint="0.59999389629810485"/>
        <bgColor theme="4" tint="0.79998168889431442"/>
      </patternFill>
    </fill>
    <fill>
      <patternFill patternType="solid">
        <fgColor indexed="31"/>
      </patternFill>
    </fill>
    <fill>
      <patternFill patternType="solid">
        <fgColor indexed="22"/>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5"/>
      </patternFill>
    </fill>
    <fill>
      <patternFill patternType="solid">
        <fgColor indexed="52"/>
      </patternFill>
    </fill>
    <fill>
      <patternFill patternType="solid">
        <fgColor indexed="62"/>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48"/>
        <bgColor indexed="48"/>
      </patternFill>
    </fill>
    <fill>
      <patternFill patternType="solid">
        <fgColor indexed="10"/>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25"/>
        <bgColor indexed="25"/>
      </patternFill>
    </fill>
    <fill>
      <patternFill patternType="solid">
        <fgColor indexed="57"/>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7"/>
        <bgColor indexed="57"/>
      </patternFill>
    </fill>
    <fill>
      <patternFill patternType="solid">
        <fgColor indexed="55"/>
        <bgColor indexed="55"/>
      </patternFill>
    </fill>
    <fill>
      <patternFill patternType="solid">
        <fgColor indexed="54"/>
      </patternFill>
    </fill>
    <fill>
      <patternFill patternType="solid">
        <fgColor indexed="18"/>
        <bgColor indexed="18"/>
      </patternFill>
    </fill>
    <fill>
      <patternFill patternType="solid">
        <fgColor indexed="41"/>
        <bgColor indexed="41"/>
      </patternFill>
    </fill>
    <fill>
      <patternFill patternType="solid">
        <fgColor indexed="54"/>
        <bgColor indexed="54"/>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53"/>
        <bgColor indexed="53"/>
      </patternFill>
    </fill>
    <fill>
      <patternFill patternType="solid">
        <fgColor indexed="35"/>
        <bgColor indexed="35"/>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22"/>
        <bgColor indexed="64"/>
      </patternFill>
    </fill>
    <fill>
      <patternFill patternType="solid">
        <fgColor indexed="26"/>
        <bgColor indexed="64"/>
      </patternFill>
    </fill>
    <fill>
      <patternFill patternType="solid">
        <fgColor indexed="60"/>
      </patternFill>
    </fill>
    <fill>
      <patternFill patternType="solid">
        <fgColor indexed="43"/>
        <bgColor indexed="64"/>
      </patternFill>
    </fill>
    <fill>
      <patternFill patternType="solid">
        <fgColor indexed="12"/>
      </patternFill>
    </fill>
    <fill>
      <patternFill patternType="solid">
        <fgColor indexed="50"/>
      </patternFill>
    </fill>
    <fill>
      <patternFill patternType="lightUp">
        <fgColor indexed="48"/>
        <bgColor indexed="41"/>
      </patternFill>
    </fill>
    <fill>
      <patternFill patternType="solid">
        <fgColor indexed="40"/>
      </patternFill>
    </fill>
    <fill>
      <patternFill patternType="solid">
        <fgColor indexed="41"/>
      </patternFill>
    </fill>
    <fill>
      <patternFill patternType="solid">
        <fgColor indexed="23"/>
      </patternFill>
    </fill>
    <fill>
      <patternFill patternType="solid">
        <fgColor indexed="9"/>
      </patternFill>
    </fill>
    <fill>
      <patternFill patternType="solid">
        <fgColor indexed="15"/>
      </patternFill>
    </fill>
    <fill>
      <patternFill patternType="solid">
        <fgColor indexed="20"/>
      </patternFill>
    </fill>
    <fill>
      <patternFill patternType="solid">
        <fgColor indexed="9"/>
        <bgColor indexed="9"/>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1"/>
        <bgColor indexed="64"/>
      </patternFill>
    </fill>
    <fill>
      <patternFill patternType="solid">
        <fgColor theme="1"/>
        <bgColor theme="4" tint="0.79998168889431442"/>
      </patternFill>
    </fill>
    <fill>
      <patternFill patternType="solid">
        <fgColor rgb="FFFF0000"/>
        <bgColor indexed="64"/>
      </patternFill>
    </fill>
    <fill>
      <patternFill patternType="solid">
        <fgColor theme="5"/>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8"/>
      </top>
      <bottom style="medium">
        <color indexed="64"/>
      </bottom>
      <diagonal/>
    </border>
    <border>
      <left style="thin">
        <color indexed="23"/>
      </left>
      <right style="thin">
        <color indexed="23"/>
      </right>
      <top style="thin">
        <color indexed="23"/>
      </top>
      <bottom style="thin">
        <color indexed="23"/>
      </bottom>
      <diagonal/>
    </border>
    <border>
      <left style="thin">
        <color indexed="18"/>
      </left>
      <right style="thin">
        <color indexed="18"/>
      </right>
      <top style="thin">
        <color indexed="18"/>
      </top>
      <bottom style="thin">
        <color indexed="18"/>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48"/>
      </bottom>
      <diagonal/>
    </border>
    <border>
      <left/>
      <right/>
      <top/>
      <bottom style="thick">
        <color indexed="22"/>
      </bottom>
      <diagonal/>
    </border>
    <border>
      <left/>
      <right/>
      <top/>
      <bottom style="thick">
        <color indexed="58"/>
      </bottom>
      <diagonal/>
    </border>
    <border>
      <left/>
      <right/>
      <top/>
      <bottom style="medium">
        <color indexed="30"/>
      </bottom>
      <diagonal/>
    </border>
    <border>
      <left/>
      <right/>
      <top/>
      <bottom style="medium">
        <color indexed="49"/>
      </bottom>
      <diagonal/>
    </border>
    <border>
      <left/>
      <right/>
      <top/>
      <bottom style="medium">
        <color indexed="58"/>
      </bottom>
      <diagonal/>
    </border>
    <border>
      <left style="medium">
        <color indexed="64"/>
      </left>
      <right/>
      <top/>
      <bottom/>
      <diagonal/>
    </border>
    <border>
      <left/>
      <right/>
      <top/>
      <bottom style="double">
        <color indexed="52"/>
      </bottom>
      <diagonal/>
    </border>
    <border>
      <left/>
      <right/>
      <top/>
      <bottom style="double">
        <color indexed="17"/>
      </bottom>
      <diagonal/>
    </border>
    <border>
      <left/>
      <right style="thin">
        <color indexed="64"/>
      </right>
      <top/>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8"/>
      </left>
      <right style="thin">
        <color indexed="8"/>
      </right>
      <top style="thin">
        <color indexed="8"/>
      </top>
      <bottom style="thin">
        <color indexed="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right/>
      <top style="thin">
        <color indexed="62"/>
      </top>
      <bottom style="double">
        <color indexed="62"/>
      </bottom>
      <diagonal/>
    </border>
    <border>
      <left/>
      <right/>
      <top style="double">
        <color indexed="64"/>
      </top>
      <bottom/>
      <diagonal/>
    </border>
    <border>
      <left/>
      <right/>
      <top style="thin">
        <color indexed="48"/>
      </top>
      <bottom style="double">
        <color indexed="48"/>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indexed="64"/>
      </left>
      <right style="thin">
        <color indexed="64"/>
      </right>
      <top/>
      <bottom/>
      <diagonal/>
    </border>
  </borders>
  <cellStyleXfs count="79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48" fillId="0" borderId="0" applyNumberFormat="0" applyFill="0" applyBorder="0" applyAlignment="0" applyProtection="0">
      <alignment vertical="top"/>
      <protection locked="0"/>
    </xf>
    <xf numFmtId="0" fontId="49" fillId="0" borderId="0"/>
    <xf numFmtId="9" fontId="50" fillId="0" borderId="0" applyFont="0" applyFill="0" applyBorder="0" applyAlignment="0" applyProtection="0"/>
    <xf numFmtId="0" fontId="26" fillId="44" borderId="0" applyNumberFormat="0" applyBorder="0" applyAlignment="0" applyProtection="0"/>
    <xf numFmtId="0" fontId="51" fillId="45" borderId="0" applyNumberFormat="0" applyBorder="0" applyAlignment="0" applyProtection="0"/>
    <xf numFmtId="0" fontId="1" fillId="10" borderId="0" applyNumberFormat="0" applyBorder="0" applyAlignment="0" applyProtection="0"/>
    <xf numFmtId="0" fontId="26" fillId="44" borderId="0" applyNumberFormat="0" applyBorder="0" applyAlignment="0" applyProtection="0"/>
    <xf numFmtId="0" fontId="1" fillId="10" borderId="0" applyNumberFormat="0" applyBorder="0" applyAlignment="0" applyProtection="0"/>
    <xf numFmtId="0" fontId="26" fillId="44" borderId="0" applyNumberFormat="0" applyBorder="0" applyAlignment="0" applyProtection="0"/>
    <xf numFmtId="0" fontId="1" fillId="10" borderId="0" applyNumberFormat="0" applyBorder="0" applyAlignment="0" applyProtection="0"/>
    <xf numFmtId="0" fontId="51" fillId="45" borderId="0" applyNumberFormat="0" applyBorder="0" applyAlignment="0" applyProtection="0"/>
    <xf numFmtId="0" fontId="26" fillId="46" borderId="0" applyNumberFormat="0" applyBorder="0" applyAlignment="0" applyProtection="0"/>
    <xf numFmtId="0" fontId="51" fillId="47" borderId="0" applyNumberFormat="0" applyBorder="0" applyAlignment="0" applyProtection="0"/>
    <xf numFmtId="0" fontId="1" fillId="14" borderId="0" applyNumberFormat="0" applyBorder="0" applyAlignment="0" applyProtection="0"/>
    <xf numFmtId="0" fontId="26" fillId="46" borderId="0" applyNumberFormat="0" applyBorder="0" applyAlignment="0" applyProtection="0"/>
    <xf numFmtId="0" fontId="1" fillId="14" borderId="0" applyNumberFormat="0" applyBorder="0" applyAlignment="0" applyProtection="0"/>
    <xf numFmtId="0" fontId="26" fillId="46" borderId="0" applyNumberFormat="0" applyBorder="0" applyAlignment="0" applyProtection="0"/>
    <xf numFmtId="0" fontId="1" fillId="14" borderId="0" applyNumberFormat="0" applyBorder="0" applyAlignment="0" applyProtection="0"/>
    <xf numFmtId="0" fontId="51" fillId="47" borderId="0" applyNumberFormat="0" applyBorder="0" applyAlignment="0" applyProtection="0"/>
    <xf numFmtId="0" fontId="26" fillId="48" borderId="0" applyNumberFormat="0" applyBorder="0" applyAlignment="0" applyProtection="0"/>
    <xf numFmtId="0" fontId="51" fillId="49" borderId="0" applyNumberFormat="0" applyBorder="0" applyAlignment="0" applyProtection="0"/>
    <xf numFmtId="0" fontId="1" fillId="18" borderId="0" applyNumberFormat="0" applyBorder="0" applyAlignment="0" applyProtection="0"/>
    <xf numFmtId="0" fontId="26" fillId="48" borderId="0" applyNumberFormat="0" applyBorder="0" applyAlignment="0" applyProtection="0"/>
    <xf numFmtId="0" fontId="1" fillId="18" borderId="0" applyNumberFormat="0" applyBorder="0" applyAlignment="0" applyProtection="0"/>
    <xf numFmtId="0" fontId="26" fillId="48" borderId="0" applyNumberFormat="0" applyBorder="0" applyAlignment="0" applyProtection="0"/>
    <xf numFmtId="0" fontId="1" fillId="18" borderId="0" applyNumberFormat="0" applyBorder="0" applyAlignment="0" applyProtection="0"/>
    <xf numFmtId="0" fontId="51" fillId="49" borderId="0" applyNumberFormat="0" applyBorder="0" applyAlignment="0" applyProtection="0"/>
    <xf numFmtId="0" fontId="26" fillId="50" borderId="0" applyNumberFormat="0" applyBorder="0" applyAlignment="0" applyProtection="0"/>
    <xf numFmtId="0" fontId="51" fillId="45" borderId="0" applyNumberFormat="0" applyBorder="0" applyAlignment="0" applyProtection="0"/>
    <xf numFmtId="0" fontId="1" fillId="22" borderId="0" applyNumberFormat="0" applyBorder="0" applyAlignment="0" applyProtection="0"/>
    <xf numFmtId="0" fontId="26" fillId="50" borderId="0" applyNumberFormat="0" applyBorder="0" applyAlignment="0" applyProtection="0"/>
    <xf numFmtId="0" fontId="1" fillId="22" borderId="0" applyNumberFormat="0" applyBorder="0" applyAlignment="0" applyProtection="0"/>
    <xf numFmtId="0" fontId="26" fillId="50" borderId="0" applyNumberFormat="0" applyBorder="0" applyAlignment="0" applyProtection="0"/>
    <xf numFmtId="0" fontId="1" fillId="22" borderId="0" applyNumberFormat="0" applyBorder="0" applyAlignment="0" applyProtection="0"/>
    <xf numFmtId="0" fontId="51" fillId="45" borderId="0" applyNumberFormat="0" applyBorder="0" applyAlignment="0" applyProtection="0"/>
    <xf numFmtId="0" fontId="26" fillId="51" borderId="0" applyNumberFormat="0" applyBorder="0" applyAlignment="0" applyProtection="0"/>
    <xf numFmtId="0" fontId="51" fillId="51" borderId="0" applyNumberFormat="0" applyBorder="0" applyAlignment="0" applyProtection="0"/>
    <xf numFmtId="0" fontId="1" fillId="26" borderId="0" applyNumberFormat="0" applyBorder="0" applyAlignment="0" applyProtection="0"/>
    <xf numFmtId="0" fontId="26" fillId="51" borderId="0" applyNumberFormat="0" applyBorder="0" applyAlignment="0" applyProtection="0"/>
    <xf numFmtId="0" fontId="1" fillId="26" borderId="0" applyNumberFormat="0" applyBorder="0" applyAlignment="0" applyProtection="0"/>
    <xf numFmtId="0" fontId="26" fillId="51" borderId="0" applyNumberFormat="0" applyBorder="0" applyAlignment="0" applyProtection="0"/>
    <xf numFmtId="0" fontId="1" fillId="26" borderId="0" applyNumberFormat="0" applyBorder="0" applyAlignment="0" applyProtection="0"/>
    <xf numFmtId="0" fontId="51" fillId="51" borderId="0" applyNumberFormat="0" applyBorder="0" applyAlignment="0" applyProtection="0"/>
    <xf numFmtId="0" fontId="26" fillId="47" borderId="0" applyNumberFormat="0" applyBorder="0" applyAlignment="0" applyProtection="0"/>
    <xf numFmtId="0" fontId="51" fillId="47" borderId="0" applyNumberFormat="0" applyBorder="0" applyAlignment="0" applyProtection="0"/>
    <xf numFmtId="0" fontId="1" fillId="30" borderId="0" applyNumberFormat="0" applyBorder="0" applyAlignment="0" applyProtection="0"/>
    <xf numFmtId="0" fontId="26" fillId="47" borderId="0" applyNumberFormat="0" applyBorder="0" applyAlignment="0" applyProtection="0"/>
    <xf numFmtId="0" fontId="1" fillId="30" borderId="0" applyNumberFormat="0" applyBorder="0" applyAlignment="0" applyProtection="0"/>
    <xf numFmtId="0" fontId="26" fillId="47" borderId="0" applyNumberFormat="0" applyBorder="0" applyAlignment="0" applyProtection="0"/>
    <xf numFmtId="0" fontId="1" fillId="30" borderId="0" applyNumberFormat="0" applyBorder="0" applyAlignment="0" applyProtection="0"/>
    <xf numFmtId="0" fontId="51" fillId="47" borderId="0" applyNumberFormat="0" applyBorder="0" applyAlignment="0" applyProtection="0"/>
    <xf numFmtId="0" fontId="26" fillId="52" borderId="0" applyNumberFormat="0" applyBorder="0" applyAlignment="0" applyProtection="0"/>
    <xf numFmtId="0" fontId="51" fillId="45" borderId="0" applyNumberFormat="0" applyBorder="0" applyAlignment="0" applyProtection="0"/>
    <xf numFmtId="0" fontId="1" fillId="11" borderId="0" applyNumberFormat="0" applyBorder="0" applyAlignment="0" applyProtection="0"/>
    <xf numFmtId="0" fontId="26" fillId="52" borderId="0" applyNumberFormat="0" applyBorder="0" applyAlignment="0" applyProtection="0"/>
    <xf numFmtId="0" fontId="1" fillId="11" borderId="0" applyNumberFormat="0" applyBorder="0" applyAlignment="0" applyProtection="0"/>
    <xf numFmtId="0" fontId="26" fillId="52" borderId="0" applyNumberFormat="0" applyBorder="0" applyAlignment="0" applyProtection="0"/>
    <xf numFmtId="0" fontId="1" fillId="11" borderId="0" applyNumberFormat="0" applyBorder="0" applyAlignment="0" applyProtection="0"/>
    <xf numFmtId="0" fontId="51" fillId="45" borderId="0" applyNumberFormat="0" applyBorder="0" applyAlignment="0" applyProtection="0"/>
    <xf numFmtId="0" fontId="26" fillId="53" borderId="0" applyNumberFormat="0" applyBorder="0" applyAlignment="0" applyProtection="0"/>
    <xf numFmtId="0" fontId="51" fillId="53" borderId="0" applyNumberFormat="0" applyBorder="0" applyAlignment="0" applyProtection="0"/>
    <xf numFmtId="0" fontId="1" fillId="15" borderId="0" applyNumberFormat="0" applyBorder="0" applyAlignment="0" applyProtection="0"/>
    <xf numFmtId="0" fontId="26" fillId="53" borderId="0" applyNumberFormat="0" applyBorder="0" applyAlignment="0" applyProtection="0"/>
    <xf numFmtId="0" fontId="1" fillId="15" borderId="0" applyNumberFormat="0" applyBorder="0" applyAlignment="0" applyProtection="0"/>
    <xf numFmtId="0" fontId="26" fillId="53" borderId="0" applyNumberFormat="0" applyBorder="0" applyAlignment="0" applyProtection="0"/>
    <xf numFmtId="0" fontId="1" fillId="15" borderId="0" applyNumberFormat="0" applyBorder="0" applyAlignment="0" applyProtection="0"/>
    <xf numFmtId="0" fontId="51" fillId="53" borderId="0" applyNumberFormat="0" applyBorder="0" applyAlignment="0" applyProtection="0"/>
    <xf numFmtId="0" fontId="26" fillId="54" borderId="0" applyNumberFormat="0" applyBorder="0" applyAlignment="0" applyProtection="0"/>
    <xf numFmtId="0" fontId="51" fillId="55" borderId="0" applyNumberFormat="0" applyBorder="0" applyAlignment="0" applyProtection="0"/>
    <xf numFmtId="0" fontId="1" fillId="19" borderId="0" applyNumberFormat="0" applyBorder="0" applyAlignment="0" applyProtection="0"/>
    <xf numFmtId="0" fontId="26" fillId="54" borderId="0" applyNumberFormat="0" applyBorder="0" applyAlignment="0" applyProtection="0"/>
    <xf numFmtId="0" fontId="1" fillId="19" borderId="0" applyNumberFormat="0" applyBorder="0" applyAlignment="0" applyProtection="0"/>
    <xf numFmtId="0" fontId="26" fillId="54" borderId="0" applyNumberFormat="0" applyBorder="0" applyAlignment="0" applyProtection="0"/>
    <xf numFmtId="0" fontId="1" fillId="19" borderId="0" applyNumberFormat="0" applyBorder="0" applyAlignment="0" applyProtection="0"/>
    <xf numFmtId="0" fontId="51" fillId="55" borderId="0" applyNumberFormat="0" applyBorder="0" applyAlignment="0" applyProtection="0"/>
    <xf numFmtId="0" fontId="26" fillId="50" borderId="0" applyNumberFormat="0" applyBorder="0" applyAlignment="0" applyProtection="0"/>
    <xf numFmtId="0" fontId="51" fillId="45" borderId="0" applyNumberFormat="0" applyBorder="0" applyAlignment="0" applyProtection="0"/>
    <xf numFmtId="0" fontId="1" fillId="23" borderId="0" applyNumberFormat="0" applyBorder="0" applyAlignment="0" applyProtection="0"/>
    <xf numFmtId="0" fontId="26" fillId="50" borderId="0" applyNumberFormat="0" applyBorder="0" applyAlignment="0" applyProtection="0"/>
    <xf numFmtId="0" fontId="1" fillId="23" borderId="0" applyNumberFormat="0" applyBorder="0" applyAlignment="0" applyProtection="0"/>
    <xf numFmtId="0" fontId="26" fillId="50" borderId="0" applyNumberFormat="0" applyBorder="0" applyAlignment="0" applyProtection="0"/>
    <xf numFmtId="0" fontId="1" fillId="23" borderId="0" applyNumberFormat="0" applyBorder="0" applyAlignment="0" applyProtection="0"/>
    <xf numFmtId="0" fontId="51" fillId="45" borderId="0" applyNumberFormat="0" applyBorder="0" applyAlignment="0" applyProtection="0"/>
    <xf numFmtId="0" fontId="26" fillId="52" borderId="0" applyNumberFormat="0" applyBorder="0" applyAlignment="0" applyProtection="0"/>
    <xf numFmtId="0" fontId="51" fillId="52" borderId="0" applyNumberFormat="0" applyBorder="0" applyAlignment="0" applyProtection="0"/>
    <xf numFmtId="0" fontId="1" fillId="27" borderId="0" applyNumberFormat="0" applyBorder="0" applyAlignment="0" applyProtection="0"/>
    <xf numFmtId="0" fontId="26" fillId="52" borderId="0" applyNumberFormat="0" applyBorder="0" applyAlignment="0" applyProtection="0"/>
    <xf numFmtId="0" fontId="1" fillId="27" borderId="0" applyNumberFormat="0" applyBorder="0" applyAlignment="0" applyProtection="0"/>
    <xf numFmtId="0" fontId="26" fillId="52" borderId="0" applyNumberFormat="0" applyBorder="0" applyAlignment="0" applyProtection="0"/>
    <xf numFmtId="0" fontId="1" fillId="27" borderId="0" applyNumberFormat="0" applyBorder="0" applyAlignment="0" applyProtection="0"/>
    <xf numFmtId="0" fontId="51" fillId="52" borderId="0" applyNumberFormat="0" applyBorder="0" applyAlignment="0" applyProtection="0"/>
    <xf numFmtId="0" fontId="26" fillId="56" borderId="0" applyNumberFormat="0" applyBorder="0" applyAlignment="0" applyProtection="0"/>
    <xf numFmtId="0" fontId="51" fillId="47" borderId="0" applyNumberFormat="0" applyBorder="0" applyAlignment="0" applyProtection="0"/>
    <xf numFmtId="0" fontId="1" fillId="31" borderId="0" applyNumberFormat="0" applyBorder="0" applyAlignment="0" applyProtection="0"/>
    <xf numFmtId="0" fontId="26" fillId="56" borderId="0" applyNumberFormat="0" applyBorder="0" applyAlignment="0" applyProtection="0"/>
    <xf numFmtId="0" fontId="1" fillId="31" borderId="0" applyNumberFormat="0" applyBorder="0" applyAlignment="0" applyProtection="0"/>
    <xf numFmtId="0" fontId="26" fillId="56" borderId="0" applyNumberFormat="0" applyBorder="0" applyAlignment="0" applyProtection="0"/>
    <xf numFmtId="0" fontId="1" fillId="31" borderId="0" applyNumberFormat="0" applyBorder="0" applyAlignment="0" applyProtection="0"/>
    <xf numFmtId="0" fontId="51" fillId="47" borderId="0" applyNumberFormat="0" applyBorder="0" applyAlignment="0" applyProtection="0"/>
    <xf numFmtId="0" fontId="32" fillId="57" borderId="0" applyNumberFormat="0" applyBorder="0" applyAlignment="0" applyProtection="0"/>
    <xf numFmtId="0" fontId="52" fillId="58" borderId="0" applyNumberFormat="0" applyBorder="0" applyAlignment="0" applyProtection="0"/>
    <xf numFmtId="0" fontId="17" fillId="12"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52" fillId="58" borderId="0" applyNumberFormat="0" applyBorder="0" applyAlignment="0" applyProtection="0"/>
    <xf numFmtId="0" fontId="32" fillId="53" borderId="0" applyNumberFormat="0" applyBorder="0" applyAlignment="0" applyProtection="0"/>
    <xf numFmtId="0" fontId="52" fillId="53" borderId="0" applyNumberFormat="0" applyBorder="0" applyAlignment="0" applyProtection="0"/>
    <xf numFmtId="0" fontId="17" fillId="16" borderId="0" applyNumberFormat="0" applyBorder="0" applyAlignment="0" applyProtection="0"/>
    <xf numFmtId="0" fontId="32" fillId="53" borderId="0" applyNumberFormat="0" applyBorder="0" applyAlignment="0" applyProtection="0"/>
    <xf numFmtId="0" fontId="32" fillId="53" borderId="0" applyNumberFormat="0" applyBorder="0" applyAlignment="0" applyProtection="0"/>
    <xf numFmtId="0" fontId="52" fillId="53" borderId="0" applyNumberFormat="0" applyBorder="0" applyAlignment="0" applyProtection="0"/>
    <xf numFmtId="0" fontId="32" fillId="54" borderId="0" applyNumberFormat="0" applyBorder="0" applyAlignment="0" applyProtection="0"/>
    <xf numFmtId="0" fontId="52" fillId="55" borderId="0" applyNumberFormat="0" applyBorder="0" applyAlignment="0" applyProtection="0"/>
    <xf numFmtId="0" fontId="17" fillId="20" borderId="0" applyNumberFormat="0" applyBorder="0" applyAlignment="0" applyProtection="0"/>
    <xf numFmtId="0" fontId="32" fillId="54" borderId="0" applyNumberFormat="0" applyBorder="0" applyAlignment="0" applyProtection="0"/>
    <xf numFmtId="0" fontId="32" fillId="54" borderId="0" applyNumberFormat="0" applyBorder="0" applyAlignment="0" applyProtection="0"/>
    <xf numFmtId="0" fontId="52" fillId="55" borderId="0" applyNumberFormat="0" applyBorder="0" applyAlignment="0" applyProtection="0"/>
    <xf numFmtId="0" fontId="32" fillId="59" borderId="0" applyNumberFormat="0" applyBorder="0" applyAlignment="0" applyProtection="0"/>
    <xf numFmtId="0" fontId="52" fillId="60" borderId="0" applyNumberFormat="0" applyBorder="0" applyAlignment="0" applyProtection="0"/>
    <xf numFmtId="0" fontId="17" fillId="24" borderId="0" applyNumberFormat="0" applyBorder="0" applyAlignment="0" applyProtection="0"/>
    <xf numFmtId="0" fontId="32" fillId="59" borderId="0" applyNumberFormat="0" applyBorder="0" applyAlignment="0" applyProtection="0"/>
    <xf numFmtId="0" fontId="32" fillId="59" borderId="0" applyNumberFormat="0" applyBorder="0" applyAlignment="0" applyProtection="0"/>
    <xf numFmtId="0" fontId="52" fillId="60" borderId="0" applyNumberFormat="0" applyBorder="0" applyAlignment="0" applyProtection="0"/>
    <xf numFmtId="0" fontId="32" fillId="58" borderId="0" applyNumberFormat="0" applyBorder="0" applyAlignment="0" applyProtection="0"/>
    <xf numFmtId="0" fontId="52" fillId="58" borderId="0" applyNumberFormat="0" applyBorder="0" applyAlignment="0" applyProtection="0"/>
    <xf numFmtId="0" fontId="17" fillId="28" borderId="0" applyNumberFormat="0" applyBorder="0" applyAlignment="0" applyProtection="0"/>
    <xf numFmtId="0" fontId="32" fillId="58" borderId="0" applyNumberFormat="0" applyBorder="0" applyAlignment="0" applyProtection="0"/>
    <xf numFmtId="0" fontId="32" fillId="58" borderId="0" applyNumberFormat="0" applyBorder="0" applyAlignment="0" applyProtection="0"/>
    <xf numFmtId="0" fontId="52" fillId="58" borderId="0" applyNumberFormat="0" applyBorder="0" applyAlignment="0" applyProtection="0"/>
    <xf numFmtId="0" fontId="32" fillId="61" borderId="0" applyNumberFormat="0" applyBorder="0" applyAlignment="0" applyProtection="0"/>
    <xf numFmtId="0" fontId="52" fillId="47" borderId="0" applyNumberFormat="0" applyBorder="0" applyAlignment="0" applyProtection="0"/>
    <xf numFmtId="0" fontId="17" fillId="32" borderId="0" applyNumberFormat="0" applyBorder="0" applyAlignment="0" applyProtection="0"/>
    <xf numFmtId="0" fontId="32" fillId="61" borderId="0" applyNumberFormat="0" applyBorder="0" applyAlignment="0" applyProtection="0"/>
    <xf numFmtId="0" fontId="32" fillId="61" borderId="0" applyNumberFormat="0" applyBorder="0" applyAlignment="0" applyProtection="0"/>
    <xf numFmtId="0" fontId="52" fillId="47" borderId="0" applyNumberFormat="0" applyBorder="0" applyAlignment="0" applyProtection="0"/>
    <xf numFmtId="0" fontId="26" fillId="63" borderId="0" applyNumberFormat="0" applyBorder="0" applyAlignment="0" applyProtection="0"/>
    <xf numFmtId="0" fontId="26" fillId="64" borderId="0" applyNumberFormat="0" applyBorder="0" applyAlignment="0" applyProtection="0"/>
    <xf numFmtId="0" fontId="32" fillId="65" borderId="0" applyNumberFormat="0" applyBorder="0" applyAlignment="0" applyProtection="0"/>
    <xf numFmtId="0" fontId="32" fillId="62" borderId="0" applyNumberFormat="0" applyBorder="0" applyAlignment="0" applyProtection="0"/>
    <xf numFmtId="0" fontId="52" fillId="58" borderId="0" applyNumberFormat="0" applyBorder="0" applyAlignment="0" applyProtection="0"/>
    <xf numFmtId="0" fontId="32" fillId="66" borderId="0" applyNumberFormat="0" applyBorder="0" applyAlignment="0" applyProtection="0"/>
    <xf numFmtId="0" fontId="32" fillId="62" borderId="0" applyNumberFormat="0" applyBorder="0" applyAlignment="0" applyProtection="0"/>
    <xf numFmtId="0" fontId="32" fillId="62" borderId="0" applyNumberFormat="0" applyBorder="0" applyAlignment="0" applyProtection="0"/>
    <xf numFmtId="0" fontId="52" fillId="58" borderId="0" applyNumberFormat="0" applyBorder="0" applyAlignment="0" applyProtection="0"/>
    <xf numFmtId="0" fontId="26" fillId="68" borderId="0" applyNumberFormat="0" applyBorder="0" applyAlignment="0" applyProtection="0"/>
    <xf numFmtId="0" fontId="26" fillId="69" borderId="0" applyNumberFormat="0" applyBorder="0" applyAlignment="0" applyProtection="0"/>
    <xf numFmtId="0" fontId="32" fillId="70" borderId="0" applyNumberFormat="0" applyBorder="0" applyAlignment="0" applyProtection="0"/>
    <xf numFmtId="0" fontId="32" fillId="67" borderId="0" applyNumberFormat="0" applyBorder="0" applyAlignment="0" applyProtection="0"/>
    <xf numFmtId="0" fontId="52" fillId="67" borderId="0" applyNumberFormat="0" applyBorder="0" applyAlignment="0" applyProtection="0"/>
    <xf numFmtId="0" fontId="32" fillId="71" borderId="0" applyNumberFormat="0" applyBorder="0" applyAlignment="0" applyProtection="0"/>
    <xf numFmtId="0" fontId="32" fillId="67" borderId="0" applyNumberFormat="0" applyBorder="0" applyAlignment="0" applyProtection="0"/>
    <xf numFmtId="0" fontId="32" fillId="67" borderId="0" applyNumberFormat="0" applyBorder="0" applyAlignment="0" applyProtection="0"/>
    <xf numFmtId="0" fontId="52" fillId="67" borderId="0" applyNumberFormat="0" applyBorder="0" applyAlignment="0" applyProtection="0"/>
    <xf numFmtId="0" fontId="26" fillId="73" borderId="0" applyNumberFormat="0" applyBorder="0" applyAlignment="0" applyProtection="0"/>
    <xf numFmtId="0" fontId="26" fillId="74" borderId="0" applyNumberFormat="0" applyBorder="0" applyAlignment="0" applyProtection="0"/>
    <xf numFmtId="0" fontId="32" fillId="75" borderId="0" applyNumberFormat="0" applyBorder="0" applyAlignment="0" applyProtection="0"/>
    <xf numFmtId="0" fontId="32" fillId="72" borderId="0" applyNumberFormat="0" applyBorder="0" applyAlignment="0" applyProtection="0"/>
    <xf numFmtId="0" fontId="52" fillId="72" borderId="0" applyNumberFormat="0" applyBorder="0" applyAlignment="0" applyProtection="0"/>
    <xf numFmtId="0" fontId="32" fillId="76" borderId="0" applyNumberFormat="0" applyBorder="0" applyAlignment="0" applyProtection="0"/>
    <xf numFmtId="0" fontId="32" fillId="72" borderId="0" applyNumberFormat="0" applyBorder="0" applyAlignment="0" applyProtection="0"/>
    <xf numFmtId="0" fontId="32" fillId="72" borderId="0" applyNumberFormat="0" applyBorder="0" applyAlignment="0" applyProtection="0"/>
    <xf numFmtId="0" fontId="52" fillId="72" borderId="0" applyNumberFormat="0" applyBorder="0" applyAlignment="0" applyProtection="0"/>
    <xf numFmtId="0" fontId="26" fillId="68" borderId="0" applyNumberFormat="0" applyBorder="0" applyAlignment="0" applyProtection="0"/>
    <xf numFmtId="0" fontId="26" fillId="77" borderId="0" applyNumberFormat="0" applyBorder="0" applyAlignment="0" applyProtection="0"/>
    <xf numFmtId="0" fontId="32" fillId="69" borderId="0" applyNumberFormat="0" applyBorder="0" applyAlignment="0" applyProtection="0"/>
    <xf numFmtId="0" fontId="32" fillId="59" borderId="0" applyNumberFormat="0" applyBorder="0" applyAlignment="0" applyProtection="0"/>
    <xf numFmtId="0" fontId="52" fillId="78" borderId="0" applyNumberFormat="0" applyBorder="0" applyAlignment="0" applyProtection="0"/>
    <xf numFmtId="0" fontId="32" fillId="79" borderId="0" applyNumberFormat="0" applyBorder="0" applyAlignment="0" applyProtection="0"/>
    <xf numFmtId="0" fontId="32" fillId="59" borderId="0" applyNumberFormat="0" applyBorder="0" applyAlignment="0" applyProtection="0"/>
    <xf numFmtId="0" fontId="32" fillId="59" borderId="0" applyNumberFormat="0" applyBorder="0" applyAlignment="0" applyProtection="0"/>
    <xf numFmtId="0" fontId="52" fillId="78" borderId="0" applyNumberFormat="0" applyBorder="0" applyAlignment="0" applyProtection="0"/>
    <xf numFmtId="0" fontId="26" fillId="80" borderId="0" applyNumberFormat="0" applyBorder="0" applyAlignment="0" applyProtection="0"/>
    <xf numFmtId="0" fontId="26" fillId="81" borderId="0" applyNumberFormat="0" applyBorder="0" applyAlignment="0" applyProtection="0"/>
    <xf numFmtId="0" fontId="32" fillId="65" borderId="0" applyNumberFormat="0" applyBorder="0" applyAlignment="0" applyProtection="0"/>
    <xf numFmtId="0" fontId="32" fillId="58" borderId="0" applyNumberFormat="0" applyBorder="0" applyAlignment="0" applyProtection="0"/>
    <xf numFmtId="0" fontId="52" fillId="58" borderId="0" applyNumberFormat="0" applyBorder="0" applyAlignment="0" applyProtection="0"/>
    <xf numFmtId="0" fontId="32" fillId="65" borderId="0" applyNumberFormat="0" applyBorder="0" applyAlignment="0" applyProtection="0"/>
    <xf numFmtId="0" fontId="32" fillId="58" borderId="0" applyNumberFormat="0" applyBorder="0" applyAlignment="0" applyProtection="0"/>
    <xf numFmtId="0" fontId="32" fillId="58" borderId="0" applyNumberFormat="0" applyBorder="0" applyAlignment="0" applyProtection="0"/>
    <xf numFmtId="0" fontId="52" fillId="58" borderId="0" applyNumberFormat="0" applyBorder="0" applyAlignment="0" applyProtection="0"/>
    <xf numFmtId="0" fontId="26" fillId="83" borderId="0" applyNumberFormat="0" applyBorder="0" applyAlignment="0" applyProtection="0"/>
    <xf numFmtId="0" fontId="26" fillId="84" borderId="0" applyNumberFormat="0" applyBorder="0" applyAlignment="0" applyProtection="0"/>
    <xf numFmtId="0" fontId="32" fillId="85" borderId="0" applyNumberFormat="0" applyBorder="0" applyAlignment="0" applyProtection="0"/>
    <xf numFmtId="0" fontId="32" fillId="82" borderId="0" applyNumberFormat="0" applyBorder="0" applyAlignment="0" applyProtection="0"/>
    <xf numFmtId="0" fontId="52" fillId="82" borderId="0" applyNumberFormat="0" applyBorder="0" applyAlignment="0" applyProtection="0"/>
    <xf numFmtId="0" fontId="32" fillId="86" borderId="0" applyNumberFormat="0" applyBorder="0" applyAlignment="0" applyProtection="0"/>
    <xf numFmtId="0" fontId="32" fillId="82" borderId="0" applyNumberFormat="0" applyBorder="0" applyAlignment="0" applyProtection="0"/>
    <xf numFmtId="0" fontId="32" fillId="82" borderId="0" applyNumberFormat="0" applyBorder="0" applyAlignment="0" applyProtection="0"/>
    <xf numFmtId="0" fontId="52" fillId="82" borderId="0" applyNumberFormat="0" applyBorder="0" applyAlignment="0" applyProtection="0"/>
    <xf numFmtId="0" fontId="27" fillId="0" borderId="0" applyNumberFormat="0" applyFont="0" applyFill="0" applyBorder="0" applyAlignment="0">
      <protection locked="0"/>
    </xf>
    <xf numFmtId="0" fontId="27" fillId="0" borderId="0" applyNumberFormat="0" applyFont="0" applyFill="0" applyBorder="0" applyAlignment="0">
      <protection locked="0"/>
    </xf>
    <xf numFmtId="169" fontId="50" fillId="0" borderId="0" applyFont="0" applyFill="0" applyBorder="0" applyAlignment="0" applyProtection="0"/>
    <xf numFmtId="170" fontId="50" fillId="0" borderId="0" applyFont="0" applyFill="0" applyBorder="0" applyAlignment="0" applyProtection="0"/>
    <xf numFmtId="41" fontId="50" fillId="0" borderId="0" applyFont="0" applyFill="0" applyBorder="0" applyAlignment="0" applyProtection="0"/>
    <xf numFmtId="43" fontId="50" fillId="0" borderId="0" applyFont="0" applyFill="0" applyBorder="0" applyAlignment="0" applyProtection="0"/>
    <xf numFmtId="0" fontId="33" fillId="46" borderId="0" applyNumberFormat="0" applyBorder="0" applyAlignment="0" applyProtection="0"/>
    <xf numFmtId="0" fontId="53" fillId="46" borderId="0" applyNumberFormat="0" applyBorder="0" applyAlignment="0" applyProtection="0"/>
    <xf numFmtId="0" fontId="54" fillId="83" borderId="0" applyNumberFormat="0" applyBorder="0" applyAlignment="0" applyProtection="0"/>
    <xf numFmtId="0" fontId="33" fillId="46" borderId="0" applyNumberFormat="0" applyBorder="0" applyAlignment="0" applyProtection="0"/>
    <xf numFmtId="0" fontId="33" fillId="46" borderId="0" applyNumberFormat="0" applyBorder="0" applyAlignment="0" applyProtection="0"/>
    <xf numFmtId="0" fontId="53" fillId="46" borderId="0" applyNumberFormat="0" applyBorder="0" applyAlignment="0" applyProtection="0"/>
    <xf numFmtId="0" fontId="27" fillId="52" borderId="0" applyNumberFormat="0" applyBorder="0" applyAlignment="0">
      <protection locked="0"/>
    </xf>
    <xf numFmtId="0" fontId="27" fillId="52" borderId="0" applyNumberFormat="0" applyBorder="0" applyAlignment="0">
      <protection locked="0"/>
    </xf>
    <xf numFmtId="4" fontId="55" fillId="0" borderId="13" applyFill="0">
      <alignment vertical="center"/>
      <protection locked="0"/>
    </xf>
    <xf numFmtId="0" fontId="56" fillId="0" borderId="0"/>
    <xf numFmtId="0" fontId="57" fillId="0" borderId="0" applyFill="0" applyBorder="0" applyAlignment="0"/>
    <xf numFmtId="0" fontId="57" fillId="0" borderId="0" applyFill="0" applyBorder="0" applyAlignment="0"/>
    <xf numFmtId="0" fontId="27" fillId="0" borderId="0" applyFill="0" applyBorder="0" applyAlignment="0"/>
    <xf numFmtId="0" fontId="27" fillId="0" borderId="0" applyFill="0" applyBorder="0" applyAlignment="0"/>
    <xf numFmtId="0" fontId="34" fillId="45" borderId="14" applyNumberFormat="0" applyAlignment="0" applyProtection="0"/>
    <xf numFmtId="0" fontId="58" fillId="45" borderId="14" applyNumberFormat="0" applyAlignment="0" applyProtection="0"/>
    <xf numFmtId="0" fontId="59" fillId="87" borderId="15" applyNumberFormat="0" applyAlignment="0" applyProtection="0"/>
    <xf numFmtId="0" fontId="34" fillId="45" borderId="14" applyNumberFormat="0" applyAlignment="0" applyProtection="0"/>
    <xf numFmtId="0" fontId="34" fillId="45" borderId="14" applyNumberFormat="0" applyAlignment="0" applyProtection="0"/>
    <xf numFmtId="0" fontId="58" fillId="45" borderId="14" applyNumberFormat="0" applyAlignment="0" applyProtection="0"/>
    <xf numFmtId="0" fontId="35" fillId="60" borderId="16" applyNumberFormat="0" applyAlignment="0" applyProtection="0"/>
    <xf numFmtId="0" fontId="60" fillId="60" borderId="16" applyNumberFormat="0" applyAlignment="0" applyProtection="0"/>
    <xf numFmtId="0" fontId="35" fillId="79" borderId="16" applyNumberFormat="0" applyAlignment="0" applyProtection="0"/>
    <xf numFmtId="0" fontId="35" fillId="60" borderId="16" applyNumberFormat="0" applyAlignment="0" applyProtection="0"/>
    <xf numFmtId="0" fontId="35" fillId="60" borderId="16" applyNumberFormat="0" applyAlignment="0" applyProtection="0"/>
    <xf numFmtId="0" fontId="60" fillId="60" borderId="16" applyNumberFormat="0" applyAlignment="0" applyProtection="0"/>
    <xf numFmtId="0" fontId="61" fillId="0" borderId="0" applyNumberFormat="0" applyFill="0" applyBorder="0" applyAlignment="0" applyProtection="0">
      <alignment vertical="top"/>
      <protection locked="0"/>
    </xf>
    <xf numFmtId="171" fontId="62" fillId="0" borderId="0"/>
    <xf numFmtId="171" fontId="62" fillId="0" borderId="0"/>
    <xf numFmtId="171" fontId="62" fillId="0" borderId="0"/>
    <xf numFmtId="171" fontId="62" fillId="0" borderId="0"/>
    <xf numFmtId="171" fontId="62" fillId="0" borderId="0"/>
    <xf numFmtId="171" fontId="62" fillId="0" borderId="0"/>
    <xf numFmtId="171" fontId="62" fillId="0" borderId="0"/>
    <xf numFmtId="171" fontId="62" fillId="0" borderId="0"/>
    <xf numFmtId="172"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2"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7" fontId="6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7" fontId="101" fillId="0" borderId="0" applyFont="0" applyFill="0" applyBorder="0" applyAlignment="0" applyProtection="0"/>
    <xf numFmtId="43" fontId="102"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 fontId="64"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 fontId="64" fillId="0" borderId="0" applyFont="0" applyFill="0" applyBorder="0" applyAlignment="0" applyProtection="0"/>
    <xf numFmtId="17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 fontId="6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72" fontId="27" fillId="0" borderId="0" applyFont="0" applyFill="0" applyBorder="0" applyAlignment="0" applyProtection="0"/>
    <xf numFmtId="172"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72" fontId="27" fillId="0" borderId="0" applyFont="0" applyFill="0" applyBorder="0" applyAlignment="0" applyProtection="0"/>
    <xf numFmtId="172"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3" fontId="64" fillId="0" borderId="0" applyFont="0" applyFill="0" applyBorder="0" applyAlignment="0" applyProtection="0"/>
    <xf numFmtId="3" fontId="66" fillId="0" borderId="0" applyFont="0" applyFill="0" applyBorder="0" applyAlignment="0" applyProtection="0"/>
    <xf numFmtId="0" fontId="67" fillId="0" borderId="0" applyNumberFormat="0" applyAlignment="0">
      <alignment horizontal="left"/>
    </xf>
    <xf numFmtId="174" fontId="64" fillId="0" borderId="0" applyFont="0" applyFill="0" applyBorder="0" applyAlignment="0" applyProtection="0"/>
    <xf numFmtId="168" fontId="27" fillId="0" borderId="0" applyFont="0" applyFill="0" applyBorder="0" applyAlignment="0" applyProtection="0"/>
    <xf numFmtId="0" fontId="64" fillId="0" borderId="0" applyFont="0" applyFill="0" applyBorder="0" applyAlignment="0" applyProtection="0"/>
    <xf numFmtId="0" fontId="66" fillId="0" borderId="0" applyFont="0" applyFill="0" applyBorder="0" applyAlignment="0" applyProtection="0"/>
    <xf numFmtId="0" fontId="46" fillId="88" borderId="0" applyNumberFormat="0" applyBorder="0" applyAlignment="0" applyProtection="0"/>
    <xf numFmtId="0" fontId="46" fillId="89" borderId="0" applyNumberFormat="0" applyBorder="0" applyAlignment="0" applyProtection="0"/>
    <xf numFmtId="0" fontId="46" fillId="90" borderId="0" applyNumberFormat="0" applyBorder="0" applyAlignment="0" applyProtection="0"/>
    <xf numFmtId="0" fontId="68" fillId="0" borderId="0" applyNumberFormat="0" applyAlignment="0">
      <alignment horizontal="left"/>
    </xf>
    <xf numFmtId="0" fontId="36" fillId="0" borderId="0" applyNumberFormat="0" applyFill="0" applyBorder="0" applyAlignment="0" applyProtection="0"/>
    <xf numFmtId="0" fontId="69" fillId="0" borderId="0" applyNumberFormat="0" applyFill="0" applyBorder="0" applyAlignment="0" applyProtection="0"/>
    <xf numFmtId="0" fontId="15"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69" fillId="0" borderId="0" applyNumberFormat="0" applyFill="0" applyBorder="0" applyAlignment="0" applyProtection="0"/>
    <xf numFmtId="4" fontId="70" fillId="0" borderId="0" applyFill="0" applyBorder="0">
      <protection locked="0"/>
    </xf>
    <xf numFmtId="2" fontId="64" fillId="0" borderId="0" applyFont="0" applyFill="0" applyBorder="0" applyAlignment="0" applyProtection="0"/>
    <xf numFmtId="2" fontId="66" fillId="0" borderId="0" applyFont="0" applyFill="0" applyBorder="0" applyAlignment="0" applyProtection="0"/>
    <xf numFmtId="0" fontId="37" fillId="48" borderId="0" applyNumberFormat="0" applyBorder="0" applyAlignment="0" applyProtection="0"/>
    <xf numFmtId="0" fontId="71" fillId="48" borderId="0" applyNumberFormat="0" applyBorder="0" applyAlignment="0" applyProtection="0"/>
    <xf numFmtId="0" fontId="26" fillId="74"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71" fillId="48" borderId="0" applyNumberFormat="0" applyBorder="0" applyAlignment="0" applyProtection="0"/>
    <xf numFmtId="38" fontId="28" fillId="91" borderId="0" applyNumberFormat="0" applyBorder="0" applyAlignment="0" applyProtection="0"/>
    <xf numFmtId="38" fontId="28" fillId="91" borderId="0" applyNumberFormat="0" applyBorder="0" applyAlignment="0" applyProtection="0"/>
    <xf numFmtId="0" fontId="72" fillId="0" borderId="17" applyNumberFormat="0" applyAlignment="0" applyProtection="0">
      <alignment horizontal="left" vertical="center"/>
    </xf>
    <xf numFmtId="0" fontId="72" fillId="0" borderId="18">
      <alignment horizontal="left" vertical="center"/>
    </xf>
    <xf numFmtId="0" fontId="38" fillId="0" borderId="19"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73" fillId="0" borderId="20"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39" fillId="0" borderId="21"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74" fillId="0" borderId="22"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0" fillId="0" borderId="23" applyNumberFormat="0" applyFill="0" applyAlignment="0" applyProtection="0"/>
    <xf numFmtId="0" fontId="75" fillId="0" borderId="24" applyNumberFormat="0" applyFill="0" applyAlignment="0" applyProtection="0"/>
    <xf numFmtId="0" fontId="75" fillId="0" borderId="25" applyNumberFormat="0" applyFill="0" applyAlignment="0" applyProtection="0"/>
    <xf numFmtId="0" fontId="40" fillId="0" borderId="23" applyNumberFormat="0" applyFill="0" applyAlignment="0" applyProtection="0"/>
    <xf numFmtId="0" fontId="40" fillId="0" borderId="23" applyNumberFormat="0" applyFill="0" applyAlignment="0" applyProtection="0"/>
    <xf numFmtId="0" fontId="75" fillId="0" borderId="24" applyNumberFormat="0" applyFill="0" applyAlignment="0" applyProtection="0"/>
    <xf numFmtId="0" fontId="40" fillId="0" borderId="0" applyNumberFormat="0" applyFill="0" applyBorder="0" applyAlignment="0" applyProtection="0"/>
    <xf numFmtId="0" fontId="75" fillId="0" borderId="0" applyNumberFormat="0" applyFill="0" applyBorder="0" applyAlignment="0" applyProtection="0"/>
    <xf numFmtId="0" fontId="5"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alignment vertical="top"/>
      <protection locked="0"/>
    </xf>
    <xf numFmtId="0" fontId="25" fillId="0" borderId="0" applyNumberFormat="0" applyFill="0" applyBorder="0" applyAlignment="0" applyProtection="0"/>
    <xf numFmtId="0" fontId="61" fillId="0" borderId="0" applyNumberFormat="0" applyFill="0" applyBorder="0" applyAlignment="0" applyProtection="0">
      <alignment vertical="top"/>
      <protection locked="0"/>
    </xf>
    <xf numFmtId="10" fontId="28" fillId="92" borderId="10" applyNumberFormat="0" applyBorder="0" applyAlignment="0" applyProtection="0"/>
    <xf numFmtId="10" fontId="28" fillId="92" borderId="10" applyNumberFormat="0" applyBorder="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41" fillId="47" borderId="14" applyNumberFormat="0" applyAlignment="0" applyProtection="0"/>
    <xf numFmtId="0" fontId="77" fillId="47" borderId="14" applyNumberFormat="0" applyAlignment="0" applyProtection="0"/>
    <xf numFmtId="0" fontId="78" fillId="84" borderId="15" applyNumberFormat="0" applyAlignment="0" applyProtection="0"/>
    <xf numFmtId="0" fontId="77" fillId="47" borderId="14" applyNumberFormat="0" applyAlignment="0" applyProtection="0"/>
    <xf numFmtId="0" fontId="77" fillId="47" borderId="14" applyNumberFormat="0" applyAlignment="0" applyProtection="0"/>
    <xf numFmtId="0" fontId="41" fillId="47" borderId="14" applyNumberFormat="0" applyAlignment="0" applyProtection="0"/>
    <xf numFmtId="0" fontId="77" fillId="47" borderId="14" applyNumberFormat="0" applyAlignment="0" applyProtection="0"/>
    <xf numFmtId="0" fontId="41"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0" fontId="77" fillId="47" borderId="14" applyNumberFormat="0" applyAlignment="0" applyProtection="0"/>
    <xf numFmtId="175" fontId="79" fillId="0" borderId="26" applyNumberFormat="0" applyFill="0" applyBorder="0">
      <alignment horizontal="left" vertical="center"/>
    </xf>
    <xf numFmtId="0" fontId="42" fillId="0" borderId="27" applyNumberFormat="0" applyFill="0" applyAlignment="0" applyProtection="0"/>
    <xf numFmtId="0" fontId="80" fillId="0" borderId="27" applyNumberFormat="0" applyFill="0" applyAlignment="0" applyProtection="0"/>
    <xf numFmtId="0" fontId="37" fillId="0" borderId="28"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80" fillId="0" borderId="27" applyNumberFormat="0" applyFill="0" applyAlignment="0" applyProtection="0"/>
    <xf numFmtId="175" fontId="81" fillId="0" borderId="0"/>
    <xf numFmtId="168" fontId="30" fillId="0" borderId="29">
      <alignment horizontal="right"/>
    </xf>
    <xf numFmtId="176" fontId="82" fillId="0" borderId="0" applyNumberFormat="0" applyFont="0" applyBorder="0" applyAlignment="0"/>
    <xf numFmtId="0" fontId="43" fillId="55" borderId="0" applyNumberFormat="0" applyBorder="0" applyAlignment="0" applyProtection="0"/>
    <xf numFmtId="0" fontId="83" fillId="55" borderId="0" applyNumberFormat="0" applyBorder="0" applyAlignment="0" applyProtection="0"/>
    <xf numFmtId="0" fontId="37" fillId="84" borderId="0" applyNumberFormat="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3" fillId="55" borderId="0" applyNumberFormat="0" applyBorder="0" applyAlignment="0" applyProtection="0"/>
    <xf numFmtId="37" fontId="84" fillId="0" borderId="0"/>
    <xf numFmtId="41" fontId="27" fillId="0" borderId="0"/>
    <xf numFmtId="41" fontId="27" fillId="0" borderId="0"/>
    <xf numFmtId="41" fontId="27" fillId="0" borderId="0"/>
    <xf numFmtId="41" fontId="27" fillId="0" borderId="0"/>
    <xf numFmtId="175" fontId="85" fillId="0" borderId="0"/>
    <xf numFmtId="0" fontId="29" fillId="0" borderId="0"/>
    <xf numFmtId="0" fontId="1"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27" fillId="0" borderId="0"/>
    <xf numFmtId="0" fontId="27" fillId="0" borderId="0"/>
    <xf numFmtId="0" fontId="1" fillId="0" borderId="0"/>
    <xf numFmtId="0" fontId="1" fillId="0" borderId="0"/>
    <xf numFmtId="0" fontId="1" fillId="0" borderId="0"/>
    <xf numFmtId="0" fontId="1"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27" fillId="0" borderId="0"/>
    <xf numFmtId="0" fontId="64" fillId="0" borderId="0" applyBorder="0"/>
    <xf numFmtId="0" fontId="27" fillId="0" borderId="0"/>
    <xf numFmtId="0" fontId="27" fillId="0" borderId="0"/>
    <xf numFmtId="0" fontId="27" fillId="0" borderId="0"/>
    <xf numFmtId="0" fontId="101" fillId="0" borderId="0"/>
    <xf numFmtId="0" fontId="27" fillId="0" borderId="0"/>
    <xf numFmtId="0" fontId="10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27" fillId="0" borderId="0"/>
    <xf numFmtId="0" fontId="28" fillId="0" borderId="0"/>
    <xf numFmtId="0" fontId="27" fillId="0" borderId="0"/>
    <xf numFmtId="0" fontId="27" fillId="0" borderId="0"/>
    <xf numFmtId="0" fontId="27" fillId="0" borderId="0"/>
    <xf numFmtId="0" fontId="28" fillId="0" borderId="0"/>
    <xf numFmtId="0" fontId="28" fillId="0" borderId="0"/>
    <xf numFmtId="0" fontId="27" fillId="0" borderId="0"/>
    <xf numFmtId="0" fontId="26" fillId="0" borderId="0"/>
    <xf numFmtId="0" fontId="27" fillId="0" borderId="0"/>
    <xf numFmtId="0" fontId="29" fillId="0" borderId="0"/>
    <xf numFmtId="0" fontId="27" fillId="0" borderId="0"/>
    <xf numFmtId="0" fontId="27"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27" fillId="0" borderId="0"/>
    <xf numFmtId="0" fontId="101" fillId="0" borderId="0"/>
    <xf numFmtId="0" fontId="1" fillId="0" borderId="0"/>
    <xf numFmtId="0" fontId="1" fillId="0" borderId="0"/>
    <xf numFmtId="0" fontId="1" fillId="0" borderId="0"/>
    <xf numFmtId="0" fontId="1" fillId="0" borderId="0"/>
    <xf numFmtId="0" fontId="28" fillId="0" borderId="0"/>
    <xf numFmtId="0" fontId="27" fillId="0" borderId="0"/>
    <xf numFmtId="0" fontId="101" fillId="0" borderId="0"/>
    <xf numFmtId="0" fontId="101" fillId="0" borderId="0"/>
    <xf numFmtId="0" fontId="27"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1" fillId="0" borderId="0"/>
    <xf numFmtId="0" fontId="64" fillId="0" borderId="0" applyBorder="0"/>
    <xf numFmtId="0" fontId="27" fillId="0" borderId="0"/>
    <xf numFmtId="0" fontId="64" fillId="0" borderId="0" applyBorder="0"/>
    <xf numFmtId="0" fontId="64" fillId="0" borderId="0" applyBorder="0"/>
    <xf numFmtId="0" fontId="27" fillId="0" borderId="0"/>
    <xf numFmtId="0" fontId="28" fillId="93" borderId="0"/>
    <xf numFmtId="0" fontId="27"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27" fillId="0" borderId="0"/>
    <xf numFmtId="0" fontId="29" fillId="0" borderId="0"/>
    <xf numFmtId="0" fontId="2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02" fillId="0" borderId="0"/>
    <xf numFmtId="0" fontId="27" fillId="0" borderId="0"/>
    <xf numFmtId="0" fontId="27" fillId="0" borderId="0"/>
    <xf numFmtId="0" fontId="27" fillId="0" borderId="0"/>
    <xf numFmtId="0" fontId="1" fillId="0" borderId="0"/>
    <xf numFmtId="0" fontId="1" fillId="0" borderId="0"/>
    <xf numFmtId="0" fontId="1" fillId="0" borderId="0"/>
    <xf numFmtId="0" fontId="27"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27" fillId="0" borderId="0"/>
    <xf numFmtId="0" fontId="27" fillId="0" borderId="0"/>
    <xf numFmtId="0" fontId="1" fillId="0" borderId="0"/>
    <xf numFmtId="0" fontId="1" fillId="0" borderId="0"/>
    <xf numFmtId="0" fontId="1" fillId="0" borderId="0"/>
    <xf numFmtId="0" fontId="1" fillId="0" borderId="0"/>
    <xf numFmtId="0" fontId="27" fillId="0" borderId="0"/>
    <xf numFmtId="0" fontId="103" fillId="0" borderId="0"/>
    <xf numFmtId="0" fontId="27" fillId="0" borderId="0"/>
    <xf numFmtId="0" fontId="27" fillId="0" borderId="0"/>
    <xf numFmtId="0" fontId="27" fillId="0" borderId="0"/>
    <xf numFmtId="0" fontId="27" fillId="0" borderId="0"/>
    <xf numFmtId="0" fontId="27" fillId="0" borderId="0"/>
    <xf numFmtId="0" fontId="29" fillId="0" borderId="0"/>
    <xf numFmtId="0" fontId="104" fillId="0" borderId="0"/>
    <xf numFmtId="0" fontId="27" fillId="0" borderId="0"/>
    <xf numFmtId="0" fontId="27" fillId="0" borderId="0"/>
    <xf numFmtId="0" fontId="27" fillId="0" borderId="0"/>
    <xf numFmtId="0" fontId="27" fillId="0" borderId="0"/>
    <xf numFmtId="0" fontId="29" fillId="0" borderId="0"/>
    <xf numFmtId="0" fontId="27" fillId="0" borderId="0"/>
    <xf numFmtId="0" fontId="27" fillId="0" borderId="0"/>
    <xf numFmtId="0" fontId="27" fillId="0" borderId="0"/>
    <xf numFmtId="0" fontId="29" fillId="49" borderId="30" applyNumberFormat="0" applyFont="0" applyAlignment="0" applyProtection="0"/>
    <xf numFmtId="0" fontId="27" fillId="49" borderId="30" applyNumberFormat="0" applyFont="0" applyAlignment="0" applyProtection="0"/>
    <xf numFmtId="0" fontId="27" fillId="49" borderId="30" applyNumberFormat="0" applyFont="0" applyAlignment="0" applyProtection="0"/>
    <xf numFmtId="0" fontId="1" fillId="8" borderId="8" applyNumberFormat="0" applyFont="0" applyAlignment="0" applyProtection="0"/>
    <xf numFmtId="0" fontId="27" fillId="49" borderId="30" applyNumberFormat="0" applyFont="0" applyAlignment="0" applyProtection="0"/>
    <xf numFmtId="0" fontId="27" fillId="49" borderId="30" applyNumberFormat="0" applyFont="0" applyAlignment="0" applyProtection="0"/>
    <xf numFmtId="0" fontId="28" fillId="83" borderId="15" applyNumberFormat="0" applyFont="0" applyAlignment="0" applyProtection="0"/>
    <xf numFmtId="0" fontId="27" fillId="49" borderId="30" applyNumberFormat="0" applyFont="0" applyAlignment="0" applyProtection="0"/>
    <xf numFmtId="0" fontId="27" fillId="49" borderId="30" applyNumberFormat="0" applyFont="0" applyAlignment="0" applyProtection="0"/>
    <xf numFmtId="0" fontId="1" fillId="8" borderId="8" applyNumberFormat="0" applyFont="0" applyAlignment="0" applyProtection="0"/>
    <xf numFmtId="0" fontId="27" fillId="49" borderId="31" applyNumberFormat="0" applyFont="0" applyAlignment="0" applyProtection="0"/>
    <xf numFmtId="0" fontId="44" fillId="45" borderId="32" applyNumberFormat="0" applyAlignment="0" applyProtection="0"/>
    <xf numFmtId="0" fontId="86" fillId="45" borderId="32" applyNumberFormat="0" applyAlignment="0" applyProtection="0"/>
    <xf numFmtId="0" fontId="44" fillId="87" borderId="32" applyNumberFormat="0" applyAlignment="0" applyProtection="0"/>
    <xf numFmtId="0" fontId="44" fillId="45" borderId="32" applyNumberFormat="0" applyAlignment="0" applyProtection="0"/>
    <xf numFmtId="0" fontId="44" fillId="45" borderId="32" applyNumberFormat="0" applyAlignment="0" applyProtection="0"/>
    <xf numFmtId="0" fontId="86" fillId="45" borderId="32" applyNumberFormat="0" applyAlignment="0" applyProtection="0"/>
    <xf numFmtId="177" fontId="87" fillId="0" borderId="0">
      <protection hidden="1"/>
    </xf>
    <xf numFmtId="10" fontId="27" fillId="0" borderId="0" applyFont="0" applyFill="0" applyBorder="0" applyAlignment="0" applyProtection="0"/>
    <xf numFmtId="10" fontId="27" fillId="0" borderId="0" applyFont="0" applyFill="0" applyBorder="0" applyAlignment="0" applyProtection="0"/>
    <xf numFmtId="10" fontId="27" fillId="0" borderId="0" applyFont="0" applyFill="0" applyBorder="0" applyAlignment="0" applyProtection="0"/>
    <xf numFmtId="10" fontId="27"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0" fontId="64"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9" fontId="27" fillId="0" borderId="0" applyFont="0" applyFill="0" applyBorder="0" applyAlignment="0" applyProtection="0"/>
    <xf numFmtId="9" fontId="65" fillId="0" borderId="0" applyFont="0" applyFill="0" applyBorder="0" applyAlignment="0" applyProtection="0"/>
    <xf numFmtId="9" fontId="27" fillId="0" borderId="0" applyFont="0" applyFill="0" applyBorder="0" applyAlignment="0" applyProtection="0"/>
    <xf numFmtId="10" fontId="64" fillId="0" borderId="0" applyFont="0" applyFill="0" applyBorder="0" applyAlignment="0" applyProtection="0"/>
    <xf numFmtId="10" fontId="64" fillId="0" borderId="0" applyFont="0" applyFill="0" applyBorder="0" applyAlignment="0" applyProtection="0"/>
    <xf numFmtId="9" fontId="101" fillId="0" borderId="0" applyFont="0" applyFill="0" applyBorder="0" applyAlignment="0" applyProtection="0"/>
    <xf numFmtId="9" fontId="101" fillId="0" borderId="0" applyFont="0" applyFill="0" applyBorder="0" applyAlignment="0" applyProtection="0"/>
    <xf numFmtId="9" fontId="101" fillId="0" borderId="0" applyFont="0" applyFill="0" applyBorder="0" applyAlignment="0" applyProtection="0"/>
    <xf numFmtId="9" fontId="101" fillId="0" borderId="0" applyFont="0" applyFill="0" applyBorder="0" applyAlignment="0" applyProtection="0"/>
    <xf numFmtId="9" fontId="10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7"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8" fontId="87" fillId="0" borderId="0"/>
    <xf numFmtId="166" fontId="87" fillId="0" borderId="0"/>
    <xf numFmtId="179" fontId="87" fillId="0" borderId="0"/>
    <xf numFmtId="180" fontId="87" fillId="0" borderId="0"/>
    <xf numFmtId="181" fontId="88" fillId="0" borderId="0" applyNumberFormat="0" applyFill="0" applyBorder="0" applyAlignment="0" applyProtection="0">
      <alignment horizontal="left"/>
    </xf>
    <xf numFmtId="14" fontId="88" fillId="0" borderId="0" applyNumberFormat="0" applyFill="0" applyBorder="0" applyAlignment="0" applyProtection="0">
      <alignment horizontal="left"/>
    </xf>
    <xf numFmtId="4" fontId="28" fillId="55" borderId="15" applyNumberFormat="0" applyProtection="0">
      <alignment vertical="center"/>
    </xf>
    <xf numFmtId="4" fontId="28" fillId="55" borderId="15" applyNumberFormat="0" applyProtection="0">
      <alignment vertical="center"/>
    </xf>
    <xf numFmtId="4" fontId="28" fillId="94" borderId="15" applyNumberFormat="0" applyProtection="0">
      <alignment horizontal="left" vertical="center" indent="1"/>
    </xf>
    <xf numFmtId="0" fontId="89" fillId="55" borderId="33" applyNumberFormat="0" applyProtection="0">
      <alignment horizontal="left" vertical="top" indent="1"/>
    </xf>
    <xf numFmtId="4" fontId="28" fillId="58" borderId="15" applyNumberFormat="0" applyProtection="0">
      <alignment horizontal="left" vertical="center" indent="1"/>
    </xf>
    <xf numFmtId="4" fontId="28" fillId="46" borderId="15" applyNumberFormat="0" applyProtection="0">
      <alignment horizontal="right" vertical="center"/>
    </xf>
    <xf numFmtId="4" fontId="28" fillId="95" borderId="15" applyNumberFormat="0" applyProtection="0">
      <alignment horizontal="right" vertical="center"/>
    </xf>
    <xf numFmtId="4" fontId="28" fillId="67" borderId="34" applyNumberFormat="0" applyProtection="0">
      <alignment horizontal="right" vertical="center"/>
    </xf>
    <xf numFmtId="4" fontId="28" fillId="56" borderId="15" applyNumberFormat="0" applyProtection="0">
      <alignment horizontal="right" vertical="center"/>
    </xf>
    <xf numFmtId="4" fontId="28" fillId="61" borderId="15" applyNumberFormat="0" applyProtection="0">
      <alignment horizontal="right" vertical="center"/>
    </xf>
    <xf numFmtId="4" fontId="28" fillId="82" borderId="15" applyNumberFormat="0" applyProtection="0">
      <alignment horizontal="right" vertical="center"/>
    </xf>
    <xf numFmtId="4" fontId="28" fillId="72" borderId="15" applyNumberFormat="0" applyProtection="0">
      <alignment horizontal="right" vertical="center"/>
    </xf>
    <xf numFmtId="4" fontId="28" fillId="96" borderId="15" applyNumberFormat="0" applyProtection="0">
      <alignment horizontal="right" vertical="center"/>
    </xf>
    <xf numFmtId="4" fontId="28" fillId="54" borderId="15" applyNumberFormat="0" applyProtection="0">
      <alignment horizontal="right" vertical="center"/>
    </xf>
    <xf numFmtId="4" fontId="28" fillId="97" borderId="34" applyNumberFormat="0" applyProtection="0">
      <alignment horizontal="left" vertical="center" indent="1"/>
    </xf>
    <xf numFmtId="4" fontId="27" fillId="78" borderId="34" applyNumberFormat="0" applyProtection="0">
      <alignment horizontal="left" vertical="center" indent="1"/>
    </xf>
    <xf numFmtId="4" fontId="27" fillId="78" borderId="34" applyNumberFormat="0" applyProtection="0">
      <alignment horizontal="left" vertical="center" indent="1"/>
    </xf>
    <xf numFmtId="4" fontId="28" fillId="98" borderId="15" applyNumberFormat="0" applyProtection="0">
      <alignment horizontal="right" vertical="center"/>
    </xf>
    <xf numFmtId="4" fontId="28" fillId="99" borderId="34" applyNumberFormat="0" applyProtection="0">
      <alignment horizontal="left" vertical="center" indent="1"/>
    </xf>
    <xf numFmtId="4" fontId="28" fillId="98" borderId="34" applyNumberFormat="0" applyProtection="0">
      <alignment horizontal="left" vertical="center" indent="1"/>
    </xf>
    <xf numFmtId="0" fontId="28" fillId="45" borderId="15" applyNumberFormat="0" applyProtection="0">
      <alignment horizontal="left" vertical="center" indent="1"/>
    </xf>
    <xf numFmtId="0" fontId="28" fillId="78" borderId="33" applyNumberFormat="0" applyProtection="0">
      <alignment horizontal="left" vertical="top" indent="1"/>
    </xf>
    <xf numFmtId="0" fontId="28" fillId="100" borderId="15" applyNumberFormat="0" applyProtection="0">
      <alignment horizontal="left" vertical="center" indent="1"/>
    </xf>
    <xf numFmtId="0" fontId="28" fillId="98" borderId="33" applyNumberFormat="0" applyProtection="0">
      <alignment horizontal="left" vertical="top" indent="1"/>
    </xf>
    <xf numFmtId="0" fontId="28" fillId="52" borderId="15" applyNumberFormat="0" applyProtection="0">
      <alignment horizontal="left" vertical="center" indent="1"/>
    </xf>
    <xf numFmtId="0" fontId="28" fillId="52" borderId="33" applyNumberFormat="0" applyProtection="0">
      <alignment horizontal="left" vertical="top" indent="1"/>
    </xf>
    <xf numFmtId="0" fontId="28" fillId="99" borderId="15" applyNumberFormat="0" applyProtection="0">
      <alignment horizontal="left" vertical="center" indent="1"/>
    </xf>
    <xf numFmtId="0" fontId="28" fillId="99" borderId="33" applyNumberFormat="0" applyProtection="0">
      <alignment horizontal="left" vertical="top" indent="1"/>
    </xf>
    <xf numFmtId="0" fontId="28" fillId="101" borderId="35" applyNumberFormat="0">
      <protection locked="0"/>
    </xf>
    <xf numFmtId="0" fontId="90" fillId="78" borderId="36" applyBorder="0"/>
    <xf numFmtId="4" fontId="91" fillId="49" borderId="33" applyNumberFormat="0" applyProtection="0">
      <alignment vertical="center"/>
    </xf>
    <xf numFmtId="4" fontId="28" fillId="49" borderId="10" applyNumberFormat="0" applyProtection="0">
      <alignment vertical="center"/>
    </xf>
    <xf numFmtId="4" fontId="91" fillId="45" borderId="33" applyNumberFormat="0" applyProtection="0">
      <alignment horizontal="left" vertical="center" indent="1"/>
    </xf>
    <xf numFmtId="0" fontId="91" fillId="49" borderId="33" applyNumberFormat="0" applyProtection="0">
      <alignment horizontal="left" vertical="top" indent="1"/>
    </xf>
    <xf numFmtId="4" fontId="28" fillId="0" borderId="15" applyNumberFormat="0" applyProtection="0">
      <alignment horizontal="right" vertical="center"/>
    </xf>
    <xf numFmtId="4" fontId="28" fillId="101" borderId="15" applyNumberFormat="0" applyProtection="0">
      <alignment horizontal="right" vertical="center"/>
    </xf>
    <xf numFmtId="4" fontId="28" fillId="58" borderId="15" applyNumberFormat="0" applyProtection="0">
      <alignment horizontal="left" vertical="center" indent="1"/>
    </xf>
    <xf numFmtId="0" fontId="91" fillId="98" borderId="33" applyNumberFormat="0" applyProtection="0">
      <alignment horizontal="left" vertical="top" indent="1"/>
    </xf>
    <xf numFmtId="4" fontId="92" fillId="102" borderId="34" applyNumberFormat="0" applyProtection="0">
      <alignment horizontal="left" vertical="center" indent="1"/>
    </xf>
    <xf numFmtId="0" fontId="28" fillId="103" borderId="10"/>
    <xf numFmtId="4" fontId="93" fillId="101" borderId="15" applyNumberFormat="0" applyProtection="0">
      <alignment horizontal="right" vertical="center"/>
    </xf>
    <xf numFmtId="0" fontId="94" fillId="0" borderId="0" applyNumberFormat="0" applyFill="0" applyBorder="0" applyAlignment="0" applyProtection="0"/>
    <xf numFmtId="0" fontId="95" fillId="0" borderId="10">
      <alignment horizontal="center"/>
    </xf>
    <xf numFmtId="0" fontId="27" fillId="0" borderId="0" applyNumberFormat="0" applyFill="0" applyBorder="0" applyAlignment="0" applyProtection="0"/>
    <xf numFmtId="0" fontId="95" fillId="0" borderId="0">
      <alignment horizontal="center" vertical="center"/>
    </xf>
    <xf numFmtId="0" fontId="96" fillId="104" borderId="0" applyNumberFormat="0" applyFill="0">
      <alignment horizontal="left" vertical="center"/>
    </xf>
    <xf numFmtId="40" fontId="97" fillId="0" borderId="0" applyBorder="0">
      <alignment horizontal="right"/>
    </xf>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45" fillId="0" borderId="0" applyNumberFormat="0" applyFill="0" applyBorder="0" applyAlignment="0" applyProtection="0"/>
    <xf numFmtId="0" fontId="94"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94" fillId="0" borderId="0" applyNumberFormat="0" applyFill="0" applyBorder="0" applyAlignment="0" applyProtection="0"/>
    <xf numFmtId="0" fontId="46" fillId="0" borderId="37" applyNumberFormat="0" applyFill="0" applyAlignment="0" applyProtection="0"/>
    <xf numFmtId="0" fontId="64" fillId="0" borderId="38" applyNumberFormat="0" applyFont="0" applyFill="0" applyAlignment="0" applyProtection="0"/>
    <xf numFmtId="0" fontId="46" fillId="0" borderId="39" applyNumberFormat="0" applyFill="0" applyAlignment="0" applyProtection="0"/>
    <xf numFmtId="0" fontId="64" fillId="0" borderId="38" applyNumberFormat="0" applyFont="0" applyFill="0" applyAlignment="0" applyProtection="0"/>
    <xf numFmtId="0" fontId="64" fillId="0" borderId="38" applyNumberFormat="0" applyFont="0" applyFill="0" applyAlignment="0" applyProtection="0"/>
    <xf numFmtId="182" fontId="87" fillId="0" borderId="34">
      <protection locked="0"/>
    </xf>
    <xf numFmtId="179" fontId="87" fillId="0" borderId="34">
      <protection locked="0"/>
    </xf>
    <xf numFmtId="49" fontId="98" fillId="0" borderId="10">
      <alignment vertical="top"/>
      <protection locked="0"/>
    </xf>
    <xf numFmtId="183" fontId="87" fillId="0" borderId="34">
      <protection locked="0"/>
    </xf>
    <xf numFmtId="184" fontId="87" fillId="0" borderId="34">
      <protection locked="0"/>
    </xf>
    <xf numFmtId="49" fontId="98" fillId="0" borderId="34" applyFill="0" applyAlignment="0">
      <alignment horizontal="left"/>
      <protection locked="0"/>
    </xf>
    <xf numFmtId="0" fontId="47"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99" fillId="0" borderId="0" applyNumberFormat="0" applyFill="0" applyBorder="0" applyAlignment="0" applyProtection="0"/>
  </cellStyleXfs>
  <cellXfs count="112">
    <xf numFmtId="0" fontId="0" fillId="0" borderId="0" xfId="0"/>
    <xf numFmtId="0" fontId="0" fillId="0" borderId="10" xfId="0" applyBorder="1"/>
    <xf numFmtId="0" fontId="0" fillId="33" borderId="10" xfId="0" applyFill="1" applyBorder="1"/>
    <xf numFmtId="0" fontId="0" fillId="35" borderId="0" xfId="0" applyFill="1"/>
    <xf numFmtId="0" fontId="0" fillId="35" borderId="10" xfId="0" applyFill="1" applyBorder="1"/>
    <xf numFmtId="0" fontId="19" fillId="34" borderId="10" xfId="0" applyFont="1" applyFill="1" applyBorder="1" applyAlignment="1">
      <alignment horizontal="center" vertical="center"/>
    </xf>
    <xf numFmtId="0" fontId="0" fillId="36" borderId="0" xfId="0" applyFill="1"/>
    <xf numFmtId="0" fontId="0" fillId="36" borderId="10" xfId="0" applyFill="1" applyBorder="1"/>
    <xf numFmtId="0" fontId="18" fillId="36" borderId="10" xfId="0" applyFont="1" applyFill="1" applyBorder="1"/>
    <xf numFmtId="0" fontId="18" fillId="37" borderId="10" xfId="0" applyFont="1" applyFill="1" applyBorder="1"/>
    <xf numFmtId="0" fontId="0" fillId="38" borderId="0" xfId="0" applyFill="1" applyBorder="1"/>
    <xf numFmtId="0" fontId="0" fillId="38" borderId="10" xfId="0" applyFill="1" applyBorder="1"/>
    <xf numFmtId="0" fontId="20" fillId="39" borderId="10" xfId="0" applyFont="1" applyFill="1" applyBorder="1"/>
    <xf numFmtId="0" fontId="0" fillId="36" borderId="11" xfId="0" applyFill="1" applyBorder="1"/>
    <xf numFmtId="43" fontId="0" fillId="0" borderId="10" xfId="42" applyFont="1" applyBorder="1"/>
    <xf numFmtId="9" fontId="0" fillId="0" borderId="10" xfId="43" applyFont="1" applyBorder="1"/>
    <xf numFmtId="0" fontId="18" fillId="0" borderId="10" xfId="0" applyFont="1" applyBorder="1"/>
    <xf numFmtId="0" fontId="0" fillId="0" borderId="0" xfId="0" applyBorder="1"/>
    <xf numFmtId="0" fontId="23" fillId="0" borderId="0" xfId="0" applyFont="1"/>
    <xf numFmtId="0" fontId="23"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8" fillId="40" borderId="10" xfId="0" applyFont="1" applyFill="1" applyBorder="1"/>
    <xf numFmtId="0" fontId="18" fillId="41" borderId="10" xfId="0" applyFont="1" applyFill="1" applyBorder="1" applyAlignment="1">
      <alignment horizontal="left" indent="1"/>
    </xf>
    <xf numFmtId="0" fontId="16" fillId="0" borderId="10" xfId="0" applyFont="1" applyBorder="1"/>
    <xf numFmtId="43" fontId="16" fillId="0" borderId="10" xfId="42" applyFont="1" applyBorder="1"/>
    <xf numFmtId="0" fontId="24" fillId="40" borderId="10" xfId="0" applyFont="1" applyFill="1" applyBorder="1"/>
    <xf numFmtId="164" fontId="0" fillId="0" borderId="10" xfId="42" applyNumberFormat="1" applyFont="1" applyBorder="1"/>
    <xf numFmtId="0" fontId="0" fillId="42" borderId="10" xfId="0" applyFill="1" applyBorder="1"/>
    <xf numFmtId="0" fontId="24" fillId="42" borderId="10" xfId="0" applyFont="1" applyFill="1" applyBorder="1"/>
    <xf numFmtId="0" fontId="0" fillId="0" borderId="10" xfId="0" applyBorder="1" applyAlignment="1">
      <alignment horizontal="center"/>
    </xf>
    <xf numFmtId="0" fontId="18" fillId="42" borderId="10" xfId="0" applyFont="1" applyFill="1" applyBorder="1" applyAlignment="1">
      <alignment horizontal="center" vertical="center"/>
    </xf>
    <xf numFmtId="10" fontId="0" fillId="0" borderId="10" xfId="43" applyNumberFormat="1" applyFont="1" applyBorder="1" applyAlignment="1">
      <alignment horizontal="center"/>
    </xf>
    <xf numFmtId="0" fontId="0" fillId="42" borderId="10" xfId="0" applyFill="1" applyBorder="1" applyAlignment="1">
      <alignment horizontal="left"/>
    </xf>
    <xf numFmtId="0" fontId="16" fillId="43" borderId="10" xfId="0" applyFont="1" applyFill="1" applyBorder="1"/>
    <xf numFmtId="0" fontId="0" fillId="0" borderId="10" xfId="0" applyNumberFormat="1" applyBorder="1"/>
    <xf numFmtId="0" fontId="16" fillId="42" borderId="10" xfId="0" applyFont="1" applyFill="1" applyBorder="1" applyAlignment="1">
      <alignment horizontal="left"/>
    </xf>
    <xf numFmtId="0" fontId="0" fillId="0" borderId="10" xfId="0" applyBorder="1" applyAlignment="1">
      <alignment horizontal="left"/>
    </xf>
    <xf numFmtId="165" fontId="0" fillId="0" borderId="10" xfId="43" applyNumberFormat="1" applyFont="1" applyBorder="1"/>
    <xf numFmtId="17" fontId="0" fillId="0" borderId="10" xfId="0" applyNumberFormat="1" applyBorder="1"/>
    <xf numFmtId="1" fontId="31" fillId="38" borderId="0" xfId="514" applyNumberFormat="1" applyFont="1" applyFill="1" applyBorder="1" applyAlignment="1">
      <alignment horizontal="right"/>
    </xf>
    <xf numFmtId="168" fontId="0" fillId="0" borderId="10" xfId="0" applyNumberFormat="1" applyBorder="1"/>
    <xf numFmtId="0" fontId="16" fillId="33" borderId="10" xfId="0" applyFont="1" applyFill="1" applyBorder="1"/>
    <xf numFmtId="0" fontId="18" fillId="34" borderId="10" xfId="0" applyFont="1" applyFill="1" applyBorder="1"/>
    <xf numFmtId="0" fontId="0" fillId="34" borderId="10" xfId="0" applyFill="1" applyBorder="1"/>
    <xf numFmtId="1" fontId="31" fillId="38" borderId="10" xfId="514" applyNumberFormat="1" applyFont="1" applyFill="1" applyBorder="1" applyAlignment="1">
      <alignment horizontal="right"/>
    </xf>
    <xf numFmtId="1" fontId="31" fillId="38" borderId="10" xfId="514" applyNumberFormat="1" applyFont="1" applyFill="1" applyBorder="1" applyAlignment="1">
      <alignment horizontal="right"/>
    </xf>
    <xf numFmtId="1" fontId="31" fillId="38" borderId="10" xfId="514" applyNumberFormat="1" applyFont="1" applyFill="1" applyBorder="1" applyAlignment="1">
      <alignment horizontal="right"/>
    </xf>
    <xf numFmtId="1" fontId="31" fillId="38" borderId="10" xfId="514" applyNumberFormat="1" applyFont="1" applyFill="1" applyBorder="1" applyAlignment="1">
      <alignment horizontal="right"/>
    </xf>
    <xf numFmtId="1" fontId="31" fillId="38" borderId="10" xfId="514" applyNumberFormat="1" applyFont="1" applyFill="1" applyBorder="1" applyAlignment="1">
      <alignment horizontal="right"/>
    </xf>
    <xf numFmtId="1" fontId="31" fillId="38" borderId="10" xfId="514" applyNumberFormat="1" applyFont="1" applyFill="1" applyBorder="1" applyAlignment="1">
      <alignment horizontal="right"/>
    </xf>
    <xf numFmtId="9" fontId="31" fillId="38" borderId="10" xfId="43" applyFont="1" applyFill="1" applyBorder="1" applyAlignment="1">
      <alignment horizontal="right"/>
    </xf>
    <xf numFmtId="0" fontId="0" fillId="0" borderId="0" xfId="0"/>
    <xf numFmtId="1" fontId="31" fillId="38" borderId="10" xfId="514" applyNumberFormat="1" applyFont="1" applyFill="1" applyBorder="1" applyAlignment="1">
      <alignment horizontal="right"/>
    </xf>
    <xf numFmtId="0" fontId="16" fillId="105" borderId="40" xfId="0" applyFont="1" applyFill="1" applyBorder="1"/>
    <xf numFmtId="9" fontId="0" fillId="0" borderId="0" xfId="43" applyFont="1"/>
    <xf numFmtId="0" fontId="16" fillId="106" borderId="0" xfId="0" applyFont="1" applyFill="1" applyBorder="1"/>
    <xf numFmtId="0" fontId="0" fillId="38" borderId="0" xfId="0" applyFill="1" applyBorder="1" applyAlignment="1">
      <alignment horizontal="left"/>
    </xf>
    <xf numFmtId="0" fontId="0" fillId="38" borderId="0" xfId="0" applyNumberFormat="1" applyFill="1" applyBorder="1"/>
    <xf numFmtId="165" fontId="0" fillId="0" borderId="0" xfId="43" applyNumberFormat="1" applyFont="1"/>
    <xf numFmtId="0" fontId="0" fillId="107" borderId="0" xfId="0" applyFill="1"/>
    <xf numFmtId="0" fontId="0" fillId="107" borderId="0" xfId="0" applyFill="1" applyBorder="1"/>
    <xf numFmtId="0" fontId="17" fillId="107" borderId="41" xfId="0" applyFont="1" applyFill="1" applyBorder="1"/>
    <xf numFmtId="0" fontId="105" fillId="107" borderId="41" xfId="0" applyFont="1" applyFill="1" applyBorder="1" applyAlignment="1">
      <alignment horizontal="center" vertical="center"/>
    </xf>
    <xf numFmtId="0" fontId="13" fillId="107" borderId="41" xfId="0" applyFont="1" applyFill="1" applyBorder="1"/>
    <xf numFmtId="0" fontId="13" fillId="107" borderId="42" xfId="0" applyFont="1" applyFill="1" applyBorder="1"/>
    <xf numFmtId="0" fontId="17" fillId="107" borderId="43" xfId="0" applyFont="1" applyFill="1" applyBorder="1"/>
    <xf numFmtId="0" fontId="17" fillId="107" borderId="0" xfId="0" applyFont="1" applyFill="1" applyBorder="1"/>
    <xf numFmtId="0" fontId="106" fillId="107" borderId="41" xfId="0" applyFont="1" applyFill="1" applyBorder="1"/>
    <xf numFmtId="43" fontId="17" fillId="107" borderId="41" xfId="42" applyFont="1" applyFill="1" applyBorder="1"/>
    <xf numFmtId="9" fontId="17" fillId="107" borderId="41" xfId="43" applyFont="1" applyFill="1" applyBorder="1"/>
    <xf numFmtId="17" fontId="107" fillId="107" borderId="41" xfId="0" applyNumberFormat="1" applyFont="1" applyFill="1" applyBorder="1"/>
    <xf numFmtId="0" fontId="0" fillId="107" borderId="41" xfId="0" applyFill="1" applyBorder="1"/>
    <xf numFmtId="0" fontId="17" fillId="107" borderId="41" xfId="0" applyFont="1" applyFill="1" applyBorder="1" applyAlignment="1">
      <alignment horizontal="center"/>
    </xf>
    <xf numFmtId="0" fontId="17" fillId="107" borderId="0" xfId="0" applyFont="1" applyFill="1"/>
    <xf numFmtId="0" fontId="17" fillId="107" borderId="41" xfId="0" applyFont="1" applyFill="1" applyBorder="1" applyAlignment="1">
      <alignment horizontal="left"/>
    </xf>
    <xf numFmtId="0" fontId="17" fillId="107" borderId="41" xfId="0" applyNumberFormat="1" applyFont="1" applyFill="1" applyBorder="1"/>
    <xf numFmtId="165" fontId="16" fillId="106" borderId="0" xfId="43" applyNumberFormat="1" applyFont="1" applyFill="1" applyBorder="1"/>
    <xf numFmtId="0" fontId="0" fillId="35" borderId="10" xfId="0" applyFill="1" applyBorder="1" applyAlignment="1">
      <alignment horizontal="center" vertical="center"/>
    </xf>
    <xf numFmtId="165" fontId="13" fillId="108" borderId="41" xfId="43" applyNumberFormat="1" applyFont="1" applyFill="1" applyBorder="1" applyAlignment="1">
      <alignment horizontal="center"/>
    </xf>
    <xf numFmtId="0" fontId="17" fillId="107" borderId="41" xfId="0" applyNumberFormat="1" applyFont="1" applyFill="1" applyBorder="1" applyAlignment="1">
      <alignment horizontal="center"/>
    </xf>
    <xf numFmtId="165" fontId="17" fillId="107" borderId="41" xfId="43" applyNumberFormat="1" applyFont="1" applyFill="1" applyBorder="1"/>
    <xf numFmtId="0" fontId="17" fillId="107" borderId="0" xfId="43" applyNumberFormat="1" applyFont="1" applyFill="1" applyBorder="1"/>
    <xf numFmtId="0" fontId="17" fillId="107" borderId="42" xfId="0" applyFont="1" applyFill="1" applyBorder="1"/>
    <xf numFmtId="165" fontId="17" fillId="107" borderId="42" xfId="43" applyNumberFormat="1" applyFont="1" applyFill="1" applyBorder="1"/>
    <xf numFmtId="0" fontId="0" fillId="38" borderId="0" xfId="0" applyFill="1" applyBorder="1" applyAlignment="1"/>
    <xf numFmtId="165" fontId="0" fillId="0" borderId="10" xfId="0" applyNumberFormat="1" applyBorder="1"/>
    <xf numFmtId="0" fontId="0" fillId="36" borderId="44" xfId="0" applyFill="1" applyBorder="1"/>
    <xf numFmtId="0" fontId="0" fillId="38" borderId="44" xfId="0" applyFill="1" applyBorder="1"/>
    <xf numFmtId="4" fontId="109" fillId="0" borderId="10" xfId="0" applyNumberFormat="1" applyFont="1" applyBorder="1" applyAlignment="1">
      <alignment horizontal="right" vertical="center"/>
    </xf>
    <xf numFmtId="4" fontId="109" fillId="0" borderId="10" xfId="0" applyNumberFormat="1" applyFont="1" applyBorder="1" applyAlignment="1">
      <alignment horizontal="right" vertical="center"/>
    </xf>
    <xf numFmtId="4" fontId="109" fillId="0" borderId="10" xfId="0" applyNumberFormat="1" applyFont="1" applyBorder="1" applyAlignment="1">
      <alignment horizontal="right" vertical="center"/>
    </xf>
    <xf numFmtId="0" fontId="0" fillId="0" borderId="0" xfId="0"/>
    <xf numFmtId="4" fontId="109" fillId="0" borderId="10" xfId="0" applyNumberFormat="1" applyFont="1" applyBorder="1" applyAlignment="1">
      <alignment horizontal="right" vertical="center"/>
    </xf>
    <xf numFmtId="2" fontId="0" fillId="0" borderId="0" xfId="43" applyNumberFormat="1" applyFont="1"/>
    <xf numFmtId="2" fontId="110" fillId="107" borderId="41" xfId="43" applyNumberFormat="1" applyFont="1" applyFill="1" applyBorder="1"/>
    <xf numFmtId="0" fontId="17" fillId="110" borderId="0" xfId="0" applyFont="1" applyFill="1" applyBorder="1"/>
    <xf numFmtId="0" fontId="110" fillId="110" borderId="0" xfId="0" applyFont="1" applyFill="1" applyBorder="1"/>
    <xf numFmtId="14" fontId="0" fillId="0" borderId="0" xfId="0" applyNumberFormat="1"/>
    <xf numFmtId="1" fontId="0" fillId="0" borderId="0" xfId="0" applyNumberFormat="1"/>
    <xf numFmtId="0" fontId="19" fillId="0" borderId="10" xfId="0" applyFont="1" applyBorder="1" applyAlignment="1">
      <alignment horizontal="center"/>
    </xf>
    <xf numFmtId="0" fontId="21" fillId="0" borderId="12" xfId="0" applyFont="1" applyBorder="1" applyAlignment="1">
      <alignment horizontal="center"/>
    </xf>
    <xf numFmtId="0" fontId="17" fillId="107" borderId="41" xfId="0" applyFont="1" applyFill="1" applyBorder="1" applyAlignment="1">
      <alignment horizontal="center"/>
    </xf>
    <xf numFmtId="0" fontId="0" fillId="35" borderId="10" xfId="0" applyFill="1" applyBorder="1" applyAlignment="1">
      <alignment horizontal="center"/>
    </xf>
    <xf numFmtId="0" fontId="0" fillId="107" borderId="0" xfId="0" applyFill="1" applyBorder="1" applyAlignment="1">
      <alignment horizontal="center"/>
    </xf>
    <xf numFmtId="0" fontId="0" fillId="0" borderId="0" xfId="0" applyBorder="1" applyAlignment="1">
      <alignment horizontal="center"/>
    </xf>
    <xf numFmtId="0" fontId="108" fillId="109" borderId="0" xfId="0" applyFont="1" applyFill="1" applyBorder="1" applyAlignment="1">
      <alignment horizontal="center"/>
    </xf>
    <xf numFmtId="0" fontId="0" fillId="0" borderId="12" xfId="0" applyBorder="1" applyAlignment="1">
      <alignment horizontal="center"/>
    </xf>
    <xf numFmtId="0" fontId="22" fillId="0" borderId="0" xfId="0" applyFont="1" applyAlignment="1">
      <alignment horizontal="center"/>
    </xf>
    <xf numFmtId="0" fontId="0" fillId="0" borderId="0" xfId="0" applyAlignment="1">
      <alignment horizontal="center"/>
    </xf>
  </cellXfs>
  <cellStyles count="790">
    <cellStyle name="µÚ¿¡ ¿À´Â ÇÏÀÌÆÛ¸µÅ©" xfId="44" xr:uid="{00000000-0005-0000-0000-000000000000}"/>
    <cellStyle name="W?_BOOKSHIP_laroux_´ë¿ÜÇÑ¹®°ø¹® " xfId="45" xr:uid="{00000000-0005-0000-0000-000001000000}"/>
    <cellStyle name="¹éºÐÀ²_±âÅ¸" xfId="46" xr:uid="{00000000-0005-0000-0000-000002000000}"/>
    <cellStyle name="20% - Accent1" xfId="19" builtinId="30" customBuiltin="1"/>
    <cellStyle name="20% - Accent1 2" xfId="47" xr:uid="{00000000-0005-0000-0000-000003000000}"/>
    <cellStyle name="20% - Accent1 2 2" xfId="48" xr:uid="{00000000-0005-0000-0000-000004000000}"/>
    <cellStyle name="20% - Accent1 2 3" xfId="49" xr:uid="{00000000-0005-0000-0000-000005000000}"/>
    <cellStyle name="20% - Accent1 3" xfId="50" xr:uid="{00000000-0005-0000-0000-000006000000}"/>
    <cellStyle name="20% - Accent1 3 2" xfId="51" xr:uid="{00000000-0005-0000-0000-000007000000}"/>
    <cellStyle name="20% - Accent1 4" xfId="52" xr:uid="{00000000-0005-0000-0000-000008000000}"/>
    <cellStyle name="20% - Accent1 4 2" xfId="53" xr:uid="{00000000-0005-0000-0000-000009000000}"/>
    <cellStyle name="20% - Accent1 5" xfId="54" xr:uid="{00000000-0005-0000-0000-00000A000000}"/>
    <cellStyle name="20% - Accent2" xfId="23" builtinId="34" customBuiltin="1"/>
    <cellStyle name="20% - Accent2 2" xfId="55" xr:uid="{00000000-0005-0000-0000-00000B000000}"/>
    <cellStyle name="20% - Accent2 2 2" xfId="56" xr:uid="{00000000-0005-0000-0000-00000C000000}"/>
    <cellStyle name="20% - Accent2 2 3" xfId="57" xr:uid="{00000000-0005-0000-0000-00000D000000}"/>
    <cellStyle name="20% - Accent2 3" xfId="58" xr:uid="{00000000-0005-0000-0000-00000E000000}"/>
    <cellStyle name="20% - Accent2 3 2" xfId="59" xr:uid="{00000000-0005-0000-0000-00000F000000}"/>
    <cellStyle name="20% - Accent2 4" xfId="60" xr:uid="{00000000-0005-0000-0000-000010000000}"/>
    <cellStyle name="20% - Accent2 4 2" xfId="61" xr:uid="{00000000-0005-0000-0000-000011000000}"/>
    <cellStyle name="20% - Accent2 5" xfId="62" xr:uid="{00000000-0005-0000-0000-000012000000}"/>
    <cellStyle name="20% - Accent3" xfId="27" builtinId="38" customBuiltin="1"/>
    <cellStyle name="20% - Accent3 2" xfId="63" xr:uid="{00000000-0005-0000-0000-000013000000}"/>
    <cellStyle name="20% - Accent3 2 2" xfId="64" xr:uid="{00000000-0005-0000-0000-000014000000}"/>
    <cellStyle name="20% - Accent3 2 3" xfId="65" xr:uid="{00000000-0005-0000-0000-000015000000}"/>
    <cellStyle name="20% - Accent3 3" xfId="66" xr:uid="{00000000-0005-0000-0000-000016000000}"/>
    <cellStyle name="20% - Accent3 3 2" xfId="67" xr:uid="{00000000-0005-0000-0000-000017000000}"/>
    <cellStyle name="20% - Accent3 4" xfId="68" xr:uid="{00000000-0005-0000-0000-000018000000}"/>
    <cellStyle name="20% - Accent3 4 2" xfId="69" xr:uid="{00000000-0005-0000-0000-000019000000}"/>
    <cellStyle name="20% - Accent3 5" xfId="70" xr:uid="{00000000-0005-0000-0000-00001A000000}"/>
    <cellStyle name="20% - Accent4" xfId="31" builtinId="42" customBuiltin="1"/>
    <cellStyle name="20% - Accent4 2" xfId="71" xr:uid="{00000000-0005-0000-0000-00001B000000}"/>
    <cellStyle name="20% - Accent4 2 2" xfId="72" xr:uid="{00000000-0005-0000-0000-00001C000000}"/>
    <cellStyle name="20% - Accent4 2 3" xfId="73" xr:uid="{00000000-0005-0000-0000-00001D000000}"/>
    <cellStyle name="20% - Accent4 3" xfId="74" xr:uid="{00000000-0005-0000-0000-00001E000000}"/>
    <cellStyle name="20% - Accent4 3 2" xfId="75" xr:uid="{00000000-0005-0000-0000-00001F000000}"/>
    <cellStyle name="20% - Accent4 4" xfId="76" xr:uid="{00000000-0005-0000-0000-000020000000}"/>
    <cellStyle name="20% - Accent4 4 2" xfId="77" xr:uid="{00000000-0005-0000-0000-000021000000}"/>
    <cellStyle name="20% - Accent4 5" xfId="78" xr:uid="{00000000-0005-0000-0000-000022000000}"/>
    <cellStyle name="20% - Accent5" xfId="35" builtinId="46" customBuiltin="1"/>
    <cellStyle name="20% - Accent5 2" xfId="79" xr:uid="{00000000-0005-0000-0000-000023000000}"/>
    <cellStyle name="20% - Accent5 2 2" xfId="80" xr:uid="{00000000-0005-0000-0000-000024000000}"/>
    <cellStyle name="20% - Accent5 2 3" xfId="81" xr:uid="{00000000-0005-0000-0000-000025000000}"/>
    <cellStyle name="20% - Accent5 3" xfId="82" xr:uid="{00000000-0005-0000-0000-000026000000}"/>
    <cellStyle name="20% - Accent5 3 2" xfId="83" xr:uid="{00000000-0005-0000-0000-000027000000}"/>
    <cellStyle name="20% - Accent5 4" xfId="84" xr:uid="{00000000-0005-0000-0000-000028000000}"/>
    <cellStyle name="20% - Accent5 4 2" xfId="85" xr:uid="{00000000-0005-0000-0000-000029000000}"/>
    <cellStyle name="20% - Accent5 5" xfId="86" xr:uid="{00000000-0005-0000-0000-00002A000000}"/>
    <cellStyle name="20% - Accent6" xfId="39" builtinId="50" customBuiltin="1"/>
    <cellStyle name="20% - Accent6 2" xfId="87" xr:uid="{00000000-0005-0000-0000-00002B000000}"/>
    <cellStyle name="20% - Accent6 2 2" xfId="88" xr:uid="{00000000-0005-0000-0000-00002C000000}"/>
    <cellStyle name="20% - Accent6 2 3" xfId="89" xr:uid="{00000000-0005-0000-0000-00002D000000}"/>
    <cellStyle name="20% - Accent6 3" xfId="90" xr:uid="{00000000-0005-0000-0000-00002E000000}"/>
    <cellStyle name="20% - Accent6 3 2" xfId="91" xr:uid="{00000000-0005-0000-0000-00002F000000}"/>
    <cellStyle name="20% - Accent6 4" xfId="92" xr:uid="{00000000-0005-0000-0000-000030000000}"/>
    <cellStyle name="20% - Accent6 4 2" xfId="93" xr:uid="{00000000-0005-0000-0000-000031000000}"/>
    <cellStyle name="20% - Accent6 5" xfId="94" xr:uid="{00000000-0005-0000-0000-000032000000}"/>
    <cellStyle name="40% - Accent1" xfId="20" builtinId="31" customBuiltin="1"/>
    <cellStyle name="40% - Accent1 2" xfId="95" xr:uid="{00000000-0005-0000-0000-000033000000}"/>
    <cellStyle name="40% - Accent1 2 2" xfId="96" xr:uid="{00000000-0005-0000-0000-000034000000}"/>
    <cellStyle name="40% - Accent1 2 3" xfId="97" xr:uid="{00000000-0005-0000-0000-000035000000}"/>
    <cellStyle name="40% - Accent1 3" xfId="98" xr:uid="{00000000-0005-0000-0000-000036000000}"/>
    <cellStyle name="40% - Accent1 3 2" xfId="99" xr:uid="{00000000-0005-0000-0000-000037000000}"/>
    <cellStyle name="40% - Accent1 4" xfId="100" xr:uid="{00000000-0005-0000-0000-000038000000}"/>
    <cellStyle name="40% - Accent1 4 2" xfId="101" xr:uid="{00000000-0005-0000-0000-000039000000}"/>
    <cellStyle name="40% - Accent1 5" xfId="102" xr:uid="{00000000-0005-0000-0000-00003A000000}"/>
    <cellStyle name="40% - Accent2" xfId="24" builtinId="35" customBuiltin="1"/>
    <cellStyle name="40% - Accent2 2" xfId="103" xr:uid="{00000000-0005-0000-0000-00003B000000}"/>
    <cellStyle name="40% - Accent2 2 2" xfId="104" xr:uid="{00000000-0005-0000-0000-00003C000000}"/>
    <cellStyle name="40% - Accent2 2 3" xfId="105" xr:uid="{00000000-0005-0000-0000-00003D000000}"/>
    <cellStyle name="40% - Accent2 3" xfId="106" xr:uid="{00000000-0005-0000-0000-00003E000000}"/>
    <cellStyle name="40% - Accent2 3 2" xfId="107" xr:uid="{00000000-0005-0000-0000-00003F000000}"/>
    <cellStyle name="40% - Accent2 4" xfId="108" xr:uid="{00000000-0005-0000-0000-000040000000}"/>
    <cellStyle name="40% - Accent2 4 2" xfId="109" xr:uid="{00000000-0005-0000-0000-000041000000}"/>
    <cellStyle name="40% - Accent2 5" xfId="110" xr:uid="{00000000-0005-0000-0000-000042000000}"/>
    <cellStyle name="40% - Accent3" xfId="28" builtinId="39" customBuiltin="1"/>
    <cellStyle name="40% - Accent3 2" xfId="111" xr:uid="{00000000-0005-0000-0000-000043000000}"/>
    <cellStyle name="40% - Accent3 2 2" xfId="112" xr:uid="{00000000-0005-0000-0000-000044000000}"/>
    <cellStyle name="40% - Accent3 2 3" xfId="113" xr:uid="{00000000-0005-0000-0000-000045000000}"/>
    <cellStyle name="40% - Accent3 3" xfId="114" xr:uid="{00000000-0005-0000-0000-000046000000}"/>
    <cellStyle name="40% - Accent3 3 2" xfId="115" xr:uid="{00000000-0005-0000-0000-000047000000}"/>
    <cellStyle name="40% - Accent3 4" xfId="116" xr:uid="{00000000-0005-0000-0000-000048000000}"/>
    <cellStyle name="40% - Accent3 4 2" xfId="117" xr:uid="{00000000-0005-0000-0000-000049000000}"/>
    <cellStyle name="40% - Accent3 5" xfId="118" xr:uid="{00000000-0005-0000-0000-00004A000000}"/>
    <cellStyle name="40% - Accent4" xfId="32" builtinId="43" customBuiltin="1"/>
    <cellStyle name="40% - Accent4 2" xfId="119" xr:uid="{00000000-0005-0000-0000-00004B000000}"/>
    <cellStyle name="40% - Accent4 2 2" xfId="120" xr:uid="{00000000-0005-0000-0000-00004C000000}"/>
    <cellStyle name="40% - Accent4 2 3" xfId="121" xr:uid="{00000000-0005-0000-0000-00004D000000}"/>
    <cellStyle name="40% - Accent4 3" xfId="122" xr:uid="{00000000-0005-0000-0000-00004E000000}"/>
    <cellStyle name="40% - Accent4 3 2" xfId="123" xr:uid="{00000000-0005-0000-0000-00004F000000}"/>
    <cellStyle name="40% - Accent4 4" xfId="124" xr:uid="{00000000-0005-0000-0000-000050000000}"/>
    <cellStyle name="40% - Accent4 4 2" xfId="125" xr:uid="{00000000-0005-0000-0000-000051000000}"/>
    <cellStyle name="40% - Accent4 5" xfId="126" xr:uid="{00000000-0005-0000-0000-000052000000}"/>
    <cellStyle name="40% - Accent5" xfId="36" builtinId="47" customBuiltin="1"/>
    <cellStyle name="40% - Accent5 2" xfId="127" xr:uid="{00000000-0005-0000-0000-000053000000}"/>
    <cellStyle name="40% - Accent5 2 2" xfId="128" xr:uid="{00000000-0005-0000-0000-000054000000}"/>
    <cellStyle name="40% - Accent5 2 3" xfId="129" xr:uid="{00000000-0005-0000-0000-000055000000}"/>
    <cellStyle name="40% - Accent5 3" xfId="130" xr:uid="{00000000-0005-0000-0000-000056000000}"/>
    <cellStyle name="40% - Accent5 3 2" xfId="131" xr:uid="{00000000-0005-0000-0000-000057000000}"/>
    <cellStyle name="40% - Accent5 4" xfId="132" xr:uid="{00000000-0005-0000-0000-000058000000}"/>
    <cellStyle name="40% - Accent5 4 2" xfId="133" xr:uid="{00000000-0005-0000-0000-000059000000}"/>
    <cellStyle name="40% - Accent5 5" xfId="134" xr:uid="{00000000-0005-0000-0000-00005A000000}"/>
    <cellStyle name="40% - Accent6" xfId="40" builtinId="51" customBuiltin="1"/>
    <cellStyle name="40% - Accent6 2" xfId="135" xr:uid="{00000000-0005-0000-0000-00005B000000}"/>
    <cellStyle name="40% - Accent6 2 2" xfId="136" xr:uid="{00000000-0005-0000-0000-00005C000000}"/>
    <cellStyle name="40% - Accent6 2 3" xfId="137" xr:uid="{00000000-0005-0000-0000-00005D000000}"/>
    <cellStyle name="40% - Accent6 3" xfId="138" xr:uid="{00000000-0005-0000-0000-00005E000000}"/>
    <cellStyle name="40% - Accent6 3 2" xfId="139" xr:uid="{00000000-0005-0000-0000-00005F000000}"/>
    <cellStyle name="40% - Accent6 4" xfId="140" xr:uid="{00000000-0005-0000-0000-000060000000}"/>
    <cellStyle name="40% - Accent6 4 2" xfId="141" xr:uid="{00000000-0005-0000-0000-000061000000}"/>
    <cellStyle name="40% - Accent6 5" xfId="142" xr:uid="{00000000-0005-0000-0000-000062000000}"/>
    <cellStyle name="60% - Accent1" xfId="21" builtinId="32" customBuiltin="1"/>
    <cellStyle name="60% - Accent1 2" xfId="143" xr:uid="{00000000-0005-0000-0000-000063000000}"/>
    <cellStyle name="60% - Accent1 2 2" xfId="144" xr:uid="{00000000-0005-0000-0000-000064000000}"/>
    <cellStyle name="60% - Accent1 2 3" xfId="145" xr:uid="{00000000-0005-0000-0000-000065000000}"/>
    <cellStyle name="60% - Accent1 3" xfId="146" xr:uid="{00000000-0005-0000-0000-000066000000}"/>
    <cellStyle name="60% - Accent1 4" xfId="147" xr:uid="{00000000-0005-0000-0000-000067000000}"/>
    <cellStyle name="60% - Accent1 5" xfId="148" xr:uid="{00000000-0005-0000-0000-000068000000}"/>
    <cellStyle name="60% - Accent2" xfId="25" builtinId="36" customBuiltin="1"/>
    <cellStyle name="60% - Accent2 2" xfId="149" xr:uid="{00000000-0005-0000-0000-000069000000}"/>
    <cellStyle name="60% - Accent2 2 2" xfId="150" xr:uid="{00000000-0005-0000-0000-00006A000000}"/>
    <cellStyle name="60% - Accent2 2 3" xfId="151" xr:uid="{00000000-0005-0000-0000-00006B000000}"/>
    <cellStyle name="60% - Accent2 3" xfId="152" xr:uid="{00000000-0005-0000-0000-00006C000000}"/>
    <cellStyle name="60% - Accent2 4" xfId="153" xr:uid="{00000000-0005-0000-0000-00006D000000}"/>
    <cellStyle name="60% - Accent2 5" xfId="154" xr:uid="{00000000-0005-0000-0000-00006E000000}"/>
    <cellStyle name="60% - Accent3" xfId="29" builtinId="40" customBuiltin="1"/>
    <cellStyle name="60% - Accent3 2" xfId="155" xr:uid="{00000000-0005-0000-0000-00006F000000}"/>
    <cellStyle name="60% - Accent3 2 2" xfId="156" xr:uid="{00000000-0005-0000-0000-000070000000}"/>
    <cellStyle name="60% - Accent3 2 3" xfId="157" xr:uid="{00000000-0005-0000-0000-000071000000}"/>
    <cellStyle name="60% - Accent3 3" xfId="158" xr:uid="{00000000-0005-0000-0000-000072000000}"/>
    <cellStyle name="60% - Accent3 4" xfId="159" xr:uid="{00000000-0005-0000-0000-000073000000}"/>
    <cellStyle name="60% - Accent3 5" xfId="160" xr:uid="{00000000-0005-0000-0000-000074000000}"/>
    <cellStyle name="60% - Accent4" xfId="33" builtinId="44" customBuiltin="1"/>
    <cellStyle name="60% - Accent4 2" xfId="161" xr:uid="{00000000-0005-0000-0000-000075000000}"/>
    <cellStyle name="60% - Accent4 2 2" xfId="162" xr:uid="{00000000-0005-0000-0000-000076000000}"/>
    <cellStyle name="60% - Accent4 2 3" xfId="163" xr:uid="{00000000-0005-0000-0000-000077000000}"/>
    <cellStyle name="60% - Accent4 3" xfId="164" xr:uid="{00000000-0005-0000-0000-000078000000}"/>
    <cellStyle name="60% - Accent4 4" xfId="165" xr:uid="{00000000-0005-0000-0000-000079000000}"/>
    <cellStyle name="60% - Accent4 5" xfId="166" xr:uid="{00000000-0005-0000-0000-00007A000000}"/>
    <cellStyle name="60% - Accent5" xfId="37" builtinId="48" customBuiltin="1"/>
    <cellStyle name="60% - Accent5 2" xfId="167" xr:uid="{00000000-0005-0000-0000-00007B000000}"/>
    <cellStyle name="60% - Accent5 2 2" xfId="168" xr:uid="{00000000-0005-0000-0000-00007C000000}"/>
    <cellStyle name="60% - Accent5 2 3" xfId="169" xr:uid="{00000000-0005-0000-0000-00007D000000}"/>
    <cellStyle name="60% - Accent5 3" xfId="170" xr:uid="{00000000-0005-0000-0000-00007E000000}"/>
    <cellStyle name="60% - Accent5 4" xfId="171" xr:uid="{00000000-0005-0000-0000-00007F000000}"/>
    <cellStyle name="60% - Accent5 5" xfId="172" xr:uid="{00000000-0005-0000-0000-000080000000}"/>
    <cellStyle name="60% - Accent6" xfId="41" builtinId="52" customBuiltin="1"/>
    <cellStyle name="60% - Accent6 2" xfId="173" xr:uid="{00000000-0005-0000-0000-000081000000}"/>
    <cellStyle name="60% - Accent6 2 2" xfId="174" xr:uid="{00000000-0005-0000-0000-000082000000}"/>
    <cellStyle name="60% - Accent6 2 3" xfId="175" xr:uid="{00000000-0005-0000-0000-000083000000}"/>
    <cellStyle name="60% - Accent6 3" xfId="176" xr:uid="{00000000-0005-0000-0000-000084000000}"/>
    <cellStyle name="60% - Accent6 4" xfId="177" xr:uid="{00000000-0005-0000-0000-000085000000}"/>
    <cellStyle name="60% - Accent6 5" xfId="178" xr:uid="{00000000-0005-0000-0000-000086000000}"/>
    <cellStyle name="Accent1" xfId="18" builtinId="29" customBuiltin="1"/>
    <cellStyle name="Accent1 - 20%" xfId="179" xr:uid="{00000000-0005-0000-0000-000087000000}"/>
    <cellStyle name="Accent1 - 40%" xfId="180" xr:uid="{00000000-0005-0000-0000-000088000000}"/>
    <cellStyle name="Accent1 - 60%" xfId="181" xr:uid="{00000000-0005-0000-0000-000089000000}"/>
    <cellStyle name="Accent1 2" xfId="182" xr:uid="{00000000-0005-0000-0000-00008A000000}"/>
    <cellStyle name="Accent1 2 2" xfId="183" xr:uid="{00000000-0005-0000-0000-00008B000000}"/>
    <cellStyle name="Accent1 2 3" xfId="184" xr:uid="{00000000-0005-0000-0000-00008C000000}"/>
    <cellStyle name="Accent1 3" xfId="185" xr:uid="{00000000-0005-0000-0000-00008D000000}"/>
    <cellStyle name="Accent1 4" xfId="186" xr:uid="{00000000-0005-0000-0000-00008E000000}"/>
    <cellStyle name="Accent1 5" xfId="187" xr:uid="{00000000-0005-0000-0000-00008F000000}"/>
    <cellStyle name="Accent2" xfId="22" builtinId="33" customBuiltin="1"/>
    <cellStyle name="Accent2 - 20%" xfId="188" xr:uid="{00000000-0005-0000-0000-000090000000}"/>
    <cellStyle name="Accent2 - 40%" xfId="189" xr:uid="{00000000-0005-0000-0000-000091000000}"/>
    <cellStyle name="Accent2 - 60%" xfId="190" xr:uid="{00000000-0005-0000-0000-000092000000}"/>
    <cellStyle name="Accent2 2" xfId="191" xr:uid="{00000000-0005-0000-0000-000093000000}"/>
    <cellStyle name="Accent2 2 2" xfId="192" xr:uid="{00000000-0005-0000-0000-000094000000}"/>
    <cellStyle name="Accent2 2 3" xfId="193" xr:uid="{00000000-0005-0000-0000-000095000000}"/>
    <cellStyle name="Accent2 3" xfId="194" xr:uid="{00000000-0005-0000-0000-000096000000}"/>
    <cellStyle name="Accent2 4" xfId="195" xr:uid="{00000000-0005-0000-0000-000097000000}"/>
    <cellStyle name="Accent2 5" xfId="196" xr:uid="{00000000-0005-0000-0000-000098000000}"/>
    <cellStyle name="Accent3" xfId="26" builtinId="37" customBuiltin="1"/>
    <cellStyle name="Accent3 - 20%" xfId="197" xr:uid="{00000000-0005-0000-0000-000099000000}"/>
    <cellStyle name="Accent3 - 40%" xfId="198" xr:uid="{00000000-0005-0000-0000-00009A000000}"/>
    <cellStyle name="Accent3 - 60%" xfId="199" xr:uid="{00000000-0005-0000-0000-00009B000000}"/>
    <cellStyle name="Accent3 2" xfId="200" xr:uid="{00000000-0005-0000-0000-00009C000000}"/>
    <cellStyle name="Accent3 2 2" xfId="201" xr:uid="{00000000-0005-0000-0000-00009D000000}"/>
    <cellStyle name="Accent3 2 3" xfId="202" xr:uid="{00000000-0005-0000-0000-00009E000000}"/>
    <cellStyle name="Accent3 3" xfId="203" xr:uid="{00000000-0005-0000-0000-00009F000000}"/>
    <cellStyle name="Accent3 4" xfId="204" xr:uid="{00000000-0005-0000-0000-0000A0000000}"/>
    <cellStyle name="Accent3 5" xfId="205" xr:uid="{00000000-0005-0000-0000-0000A1000000}"/>
    <cellStyle name="Accent4" xfId="30" builtinId="41" customBuiltin="1"/>
    <cellStyle name="Accent4 - 20%" xfId="206" xr:uid="{00000000-0005-0000-0000-0000A2000000}"/>
    <cellStyle name="Accent4 - 40%" xfId="207" xr:uid="{00000000-0005-0000-0000-0000A3000000}"/>
    <cellStyle name="Accent4 - 60%" xfId="208" xr:uid="{00000000-0005-0000-0000-0000A4000000}"/>
    <cellStyle name="Accent4 2" xfId="209" xr:uid="{00000000-0005-0000-0000-0000A5000000}"/>
    <cellStyle name="Accent4 2 2" xfId="210" xr:uid="{00000000-0005-0000-0000-0000A6000000}"/>
    <cellStyle name="Accent4 2 3" xfId="211" xr:uid="{00000000-0005-0000-0000-0000A7000000}"/>
    <cellStyle name="Accent4 3" xfId="212" xr:uid="{00000000-0005-0000-0000-0000A8000000}"/>
    <cellStyle name="Accent4 4" xfId="213" xr:uid="{00000000-0005-0000-0000-0000A9000000}"/>
    <cellStyle name="Accent4 5" xfId="214" xr:uid="{00000000-0005-0000-0000-0000AA000000}"/>
    <cellStyle name="Accent5" xfId="34" builtinId="45" customBuiltin="1"/>
    <cellStyle name="Accent5 - 20%" xfId="215" xr:uid="{00000000-0005-0000-0000-0000AB000000}"/>
    <cellStyle name="Accent5 - 40%" xfId="216" xr:uid="{00000000-0005-0000-0000-0000AC000000}"/>
    <cellStyle name="Accent5 - 60%" xfId="217" xr:uid="{00000000-0005-0000-0000-0000AD000000}"/>
    <cellStyle name="Accent5 2" xfId="218" xr:uid="{00000000-0005-0000-0000-0000AE000000}"/>
    <cellStyle name="Accent5 2 2" xfId="219" xr:uid="{00000000-0005-0000-0000-0000AF000000}"/>
    <cellStyle name="Accent5 2 3" xfId="220" xr:uid="{00000000-0005-0000-0000-0000B0000000}"/>
    <cellStyle name="Accent5 3" xfId="221" xr:uid="{00000000-0005-0000-0000-0000B1000000}"/>
    <cellStyle name="Accent5 4" xfId="222" xr:uid="{00000000-0005-0000-0000-0000B2000000}"/>
    <cellStyle name="Accent5 5" xfId="223" xr:uid="{00000000-0005-0000-0000-0000B3000000}"/>
    <cellStyle name="Accent6" xfId="38" builtinId="49" customBuiltin="1"/>
    <cellStyle name="Accent6 - 20%" xfId="224" xr:uid="{00000000-0005-0000-0000-0000B4000000}"/>
    <cellStyle name="Accent6 - 40%" xfId="225" xr:uid="{00000000-0005-0000-0000-0000B5000000}"/>
    <cellStyle name="Accent6 - 60%" xfId="226" xr:uid="{00000000-0005-0000-0000-0000B6000000}"/>
    <cellStyle name="Accent6 2" xfId="227" xr:uid="{00000000-0005-0000-0000-0000B7000000}"/>
    <cellStyle name="Accent6 2 2" xfId="228" xr:uid="{00000000-0005-0000-0000-0000B8000000}"/>
    <cellStyle name="Accent6 2 3" xfId="229" xr:uid="{00000000-0005-0000-0000-0000B9000000}"/>
    <cellStyle name="Accent6 3" xfId="230" xr:uid="{00000000-0005-0000-0000-0000BA000000}"/>
    <cellStyle name="Accent6 4" xfId="231" xr:uid="{00000000-0005-0000-0000-0000BB000000}"/>
    <cellStyle name="Accent6 5" xfId="232" xr:uid="{00000000-0005-0000-0000-0000BC000000}"/>
    <cellStyle name="Adjustable" xfId="233" xr:uid="{00000000-0005-0000-0000-0000BD000000}"/>
    <cellStyle name="Adjustable 2" xfId="234" xr:uid="{00000000-0005-0000-0000-0000BE000000}"/>
    <cellStyle name="ÅëÈ­ [0]_±âÅ¸" xfId="235" xr:uid="{00000000-0005-0000-0000-0000BF000000}"/>
    <cellStyle name="ÅëÈ­_±âÅ¸" xfId="236" xr:uid="{00000000-0005-0000-0000-0000C0000000}"/>
    <cellStyle name="ÄÞ¸¶ [0]_±âÅ¸" xfId="237" xr:uid="{00000000-0005-0000-0000-0000C1000000}"/>
    <cellStyle name="ÄÞ¸¶_±âÅ¸" xfId="238" xr:uid="{00000000-0005-0000-0000-0000C2000000}"/>
    <cellStyle name="Bad" xfId="7" builtinId="27" customBuiltin="1"/>
    <cellStyle name="Bad 2" xfId="239" xr:uid="{00000000-0005-0000-0000-0000C3000000}"/>
    <cellStyle name="Bad 2 2" xfId="240" xr:uid="{00000000-0005-0000-0000-0000C4000000}"/>
    <cellStyle name="Bad 2 3" xfId="241" xr:uid="{00000000-0005-0000-0000-0000C5000000}"/>
    <cellStyle name="Bad 3" xfId="242" xr:uid="{00000000-0005-0000-0000-0000C6000000}"/>
    <cellStyle name="Bad 4" xfId="243" xr:uid="{00000000-0005-0000-0000-0000C7000000}"/>
    <cellStyle name="Bad 5" xfId="244" xr:uid="{00000000-0005-0000-0000-0000C8000000}"/>
    <cellStyle name="Best" xfId="245" xr:uid="{00000000-0005-0000-0000-0000C9000000}"/>
    <cellStyle name="Best 2" xfId="246" xr:uid="{00000000-0005-0000-0000-0000CA000000}"/>
    <cellStyle name="BORDERS" xfId="247" xr:uid="{00000000-0005-0000-0000-0000CB000000}"/>
    <cellStyle name="Ç¥ÁØ_¿ù°£¿ä¾àº¸°í" xfId="248" xr:uid="{00000000-0005-0000-0000-0000CC000000}"/>
    <cellStyle name="Calc Currency (0)" xfId="249" xr:uid="{00000000-0005-0000-0000-0000CD000000}"/>
    <cellStyle name="Calc Currency (0) 2" xfId="250" xr:uid="{00000000-0005-0000-0000-0000CE000000}"/>
    <cellStyle name="Calc Currency (0) 3" xfId="251" xr:uid="{00000000-0005-0000-0000-0000CF000000}"/>
    <cellStyle name="Calc Currency (0) 4" xfId="252" xr:uid="{00000000-0005-0000-0000-0000D0000000}"/>
    <cellStyle name="Calculation" xfId="11" builtinId="22" customBuiltin="1"/>
    <cellStyle name="Calculation 2" xfId="253" xr:uid="{00000000-0005-0000-0000-0000D1000000}"/>
    <cellStyle name="Calculation 2 2" xfId="254" xr:uid="{00000000-0005-0000-0000-0000D2000000}"/>
    <cellStyle name="Calculation 2 3" xfId="255" xr:uid="{00000000-0005-0000-0000-0000D3000000}"/>
    <cellStyle name="Calculation 3" xfId="256" xr:uid="{00000000-0005-0000-0000-0000D4000000}"/>
    <cellStyle name="Calculation 4" xfId="257" xr:uid="{00000000-0005-0000-0000-0000D5000000}"/>
    <cellStyle name="Calculation 5" xfId="258" xr:uid="{00000000-0005-0000-0000-0000D6000000}"/>
    <cellStyle name="Check Cell" xfId="13" builtinId="23" customBuiltin="1"/>
    <cellStyle name="Check Cell 2" xfId="259" xr:uid="{00000000-0005-0000-0000-0000D7000000}"/>
    <cellStyle name="Check Cell 2 2" xfId="260" xr:uid="{00000000-0005-0000-0000-0000D8000000}"/>
    <cellStyle name="Check Cell 2 3" xfId="261" xr:uid="{00000000-0005-0000-0000-0000D9000000}"/>
    <cellStyle name="Check Cell 3" xfId="262" xr:uid="{00000000-0005-0000-0000-0000DA000000}"/>
    <cellStyle name="Check Cell 4" xfId="263" xr:uid="{00000000-0005-0000-0000-0000DB000000}"/>
    <cellStyle name="Check Cell 5" xfId="264" xr:uid="{00000000-0005-0000-0000-0000DC000000}"/>
    <cellStyle name="ÇÏÀÌÆÛ¸µÅ©" xfId="265" xr:uid="{00000000-0005-0000-0000-0000DD000000}"/>
    <cellStyle name="Comma" xfId="42" builtinId="3"/>
    <cellStyle name="Comma  - Style1" xfId="266" xr:uid="{00000000-0005-0000-0000-0000DE000000}"/>
    <cellStyle name="Comma  - Style2" xfId="267" xr:uid="{00000000-0005-0000-0000-0000DF000000}"/>
    <cellStyle name="Comma  - Style3" xfId="268" xr:uid="{00000000-0005-0000-0000-0000E0000000}"/>
    <cellStyle name="Comma  - Style4" xfId="269" xr:uid="{00000000-0005-0000-0000-0000E1000000}"/>
    <cellStyle name="Comma  - Style5" xfId="270" xr:uid="{00000000-0005-0000-0000-0000E2000000}"/>
    <cellStyle name="Comma  - Style6" xfId="271" xr:uid="{00000000-0005-0000-0000-0000E3000000}"/>
    <cellStyle name="Comma  - Style7" xfId="272" xr:uid="{00000000-0005-0000-0000-0000E4000000}"/>
    <cellStyle name="Comma  - Style8" xfId="273" xr:uid="{00000000-0005-0000-0000-0000E5000000}"/>
    <cellStyle name="Comma 10" xfId="274" xr:uid="{00000000-0005-0000-0000-0000E6000000}"/>
    <cellStyle name="Comma 10 10" xfId="275" xr:uid="{00000000-0005-0000-0000-0000E7000000}"/>
    <cellStyle name="Comma 10 2" xfId="276" xr:uid="{00000000-0005-0000-0000-0000E8000000}"/>
    <cellStyle name="Comma 10 2 2" xfId="277" xr:uid="{00000000-0005-0000-0000-0000E9000000}"/>
    <cellStyle name="Comma 10 2 2 2" xfId="278" xr:uid="{00000000-0005-0000-0000-0000EA000000}"/>
    <cellStyle name="Comma 10 2 3" xfId="279" xr:uid="{00000000-0005-0000-0000-0000EB000000}"/>
    <cellStyle name="Comma 10 3" xfId="280" xr:uid="{00000000-0005-0000-0000-0000EC000000}"/>
    <cellStyle name="Comma 10_CRU PROC" xfId="281" xr:uid="{00000000-0005-0000-0000-0000ED000000}"/>
    <cellStyle name="Comma 11" xfId="282" xr:uid="{00000000-0005-0000-0000-0000EE000000}"/>
    <cellStyle name="Comma 11 2" xfId="283" xr:uid="{00000000-0005-0000-0000-0000EF000000}"/>
    <cellStyle name="Comma 12" xfId="284" xr:uid="{00000000-0005-0000-0000-0000F0000000}"/>
    <cellStyle name="Comma 12 2" xfId="285" xr:uid="{00000000-0005-0000-0000-0000F1000000}"/>
    <cellStyle name="Comma 12 2 2" xfId="286" xr:uid="{00000000-0005-0000-0000-0000F2000000}"/>
    <cellStyle name="Comma 12 2 3" xfId="287" xr:uid="{00000000-0005-0000-0000-0000F3000000}"/>
    <cellStyle name="Comma 12 3" xfId="288" xr:uid="{00000000-0005-0000-0000-0000F4000000}"/>
    <cellStyle name="Comma 13" xfId="289" xr:uid="{00000000-0005-0000-0000-0000F5000000}"/>
    <cellStyle name="Comma 14" xfId="290" xr:uid="{00000000-0005-0000-0000-0000F6000000}"/>
    <cellStyle name="Comma 15" xfId="291" xr:uid="{00000000-0005-0000-0000-0000F7000000}"/>
    <cellStyle name="Comma 16" xfId="292" xr:uid="{00000000-0005-0000-0000-0000F8000000}"/>
    <cellStyle name="Comma 17" xfId="293" xr:uid="{00000000-0005-0000-0000-0000F9000000}"/>
    <cellStyle name="Comma 18" xfId="294" xr:uid="{00000000-0005-0000-0000-0000FA000000}"/>
    <cellStyle name="Comma 18 2" xfId="295" xr:uid="{00000000-0005-0000-0000-0000FB000000}"/>
    <cellStyle name="Comma 19" xfId="296" xr:uid="{00000000-0005-0000-0000-0000FC000000}"/>
    <cellStyle name="Comma 19 2" xfId="297" xr:uid="{00000000-0005-0000-0000-0000FD000000}"/>
    <cellStyle name="Comma 2" xfId="298" xr:uid="{00000000-0005-0000-0000-0000FE000000}"/>
    <cellStyle name="Comma 2 2" xfId="299" xr:uid="{00000000-0005-0000-0000-0000FF000000}"/>
    <cellStyle name="Comma 2 3" xfId="300" xr:uid="{00000000-0005-0000-0000-000000010000}"/>
    <cellStyle name="Comma 2 3 2" xfId="301" xr:uid="{00000000-0005-0000-0000-000001010000}"/>
    <cellStyle name="Comma 2 38" xfId="302" xr:uid="{00000000-0005-0000-0000-000002010000}"/>
    <cellStyle name="Comma 2 4" xfId="303" xr:uid="{00000000-0005-0000-0000-000003010000}"/>
    <cellStyle name="Comma 2 4 2" xfId="304" xr:uid="{00000000-0005-0000-0000-000004010000}"/>
    <cellStyle name="Comma 2 4 2 2" xfId="305" xr:uid="{00000000-0005-0000-0000-000005010000}"/>
    <cellStyle name="Comma 2 4 3" xfId="306" xr:uid="{00000000-0005-0000-0000-000006010000}"/>
    <cellStyle name="Comma 2 5" xfId="307" xr:uid="{00000000-0005-0000-0000-000007010000}"/>
    <cellStyle name="Comma 2 6" xfId="308" xr:uid="{00000000-0005-0000-0000-000008010000}"/>
    <cellStyle name="Comma 20" xfId="309" xr:uid="{00000000-0005-0000-0000-000009010000}"/>
    <cellStyle name="Comma 20 2" xfId="310" xr:uid="{00000000-0005-0000-0000-00000A010000}"/>
    <cellStyle name="Comma 21" xfId="311" xr:uid="{00000000-0005-0000-0000-00000B010000}"/>
    <cellStyle name="Comma 21 2" xfId="312" xr:uid="{00000000-0005-0000-0000-00000C010000}"/>
    <cellStyle name="Comma 22" xfId="313" xr:uid="{00000000-0005-0000-0000-00000D010000}"/>
    <cellStyle name="Comma 22 2" xfId="314" xr:uid="{00000000-0005-0000-0000-00000E010000}"/>
    <cellStyle name="Comma 23" xfId="315" xr:uid="{00000000-0005-0000-0000-00000F010000}"/>
    <cellStyle name="Comma 24" xfId="316" xr:uid="{00000000-0005-0000-0000-000010010000}"/>
    <cellStyle name="Comma 25" xfId="317" xr:uid="{00000000-0005-0000-0000-000011010000}"/>
    <cellStyle name="Comma 26" xfId="318" xr:uid="{00000000-0005-0000-0000-000012010000}"/>
    <cellStyle name="Comma 27" xfId="319" xr:uid="{00000000-0005-0000-0000-000013010000}"/>
    <cellStyle name="Comma 28" xfId="320" xr:uid="{00000000-0005-0000-0000-000014010000}"/>
    <cellStyle name="Comma 29" xfId="321" xr:uid="{00000000-0005-0000-0000-000015010000}"/>
    <cellStyle name="Comma 3" xfId="322" xr:uid="{00000000-0005-0000-0000-000016010000}"/>
    <cellStyle name="Comma 3 2" xfId="323" xr:uid="{00000000-0005-0000-0000-000017010000}"/>
    <cellStyle name="Comma 3 2 2" xfId="324" xr:uid="{00000000-0005-0000-0000-000018010000}"/>
    <cellStyle name="Comma 3 3" xfId="325" xr:uid="{00000000-0005-0000-0000-000019010000}"/>
    <cellStyle name="Comma 3 4" xfId="326" xr:uid="{00000000-0005-0000-0000-00001A010000}"/>
    <cellStyle name="Comma 30" xfId="327" xr:uid="{00000000-0005-0000-0000-00001B010000}"/>
    <cellStyle name="Comma 31" xfId="328" xr:uid="{00000000-0005-0000-0000-00001C010000}"/>
    <cellStyle name="Comma 32" xfId="329" xr:uid="{00000000-0005-0000-0000-00001D010000}"/>
    <cellStyle name="Comma 33" xfId="330" xr:uid="{00000000-0005-0000-0000-00001E010000}"/>
    <cellStyle name="Comma 34" xfId="331" xr:uid="{00000000-0005-0000-0000-00001F010000}"/>
    <cellStyle name="Comma 4" xfId="332" xr:uid="{00000000-0005-0000-0000-000020010000}"/>
    <cellStyle name="Comma 4 2" xfId="333" xr:uid="{00000000-0005-0000-0000-000021010000}"/>
    <cellStyle name="Comma 4 3" xfId="334" xr:uid="{00000000-0005-0000-0000-000022010000}"/>
    <cellStyle name="Comma 5" xfId="335" xr:uid="{00000000-0005-0000-0000-000023010000}"/>
    <cellStyle name="Comma 5 2" xfId="336" xr:uid="{00000000-0005-0000-0000-000024010000}"/>
    <cellStyle name="Comma 6" xfId="337" xr:uid="{00000000-0005-0000-0000-000025010000}"/>
    <cellStyle name="Comma 6 2" xfId="338" xr:uid="{00000000-0005-0000-0000-000026010000}"/>
    <cellStyle name="Comma 6 3" xfId="339" xr:uid="{00000000-0005-0000-0000-000027010000}"/>
    <cellStyle name="Comma 6_CRU PROC" xfId="340" xr:uid="{00000000-0005-0000-0000-000028010000}"/>
    <cellStyle name="Comma 7" xfId="341" xr:uid="{00000000-0005-0000-0000-000029010000}"/>
    <cellStyle name="Comma 7 2" xfId="342" xr:uid="{00000000-0005-0000-0000-00002A010000}"/>
    <cellStyle name="Comma 7 3" xfId="343" xr:uid="{00000000-0005-0000-0000-00002B010000}"/>
    <cellStyle name="Comma 7_CRU PROC" xfId="344" xr:uid="{00000000-0005-0000-0000-00002C010000}"/>
    <cellStyle name="Comma 8" xfId="345" xr:uid="{00000000-0005-0000-0000-00002D010000}"/>
    <cellStyle name="Comma 8 2" xfId="346" xr:uid="{00000000-0005-0000-0000-00002E010000}"/>
    <cellStyle name="Comma 8 3" xfId="347" xr:uid="{00000000-0005-0000-0000-00002F010000}"/>
    <cellStyle name="Comma 8_CRU PROC" xfId="348" xr:uid="{00000000-0005-0000-0000-000030010000}"/>
    <cellStyle name="Comma 9" xfId="349" xr:uid="{00000000-0005-0000-0000-000031010000}"/>
    <cellStyle name="Comma 9 2" xfId="350" xr:uid="{00000000-0005-0000-0000-000032010000}"/>
    <cellStyle name="Comma 9 3" xfId="351" xr:uid="{00000000-0005-0000-0000-000033010000}"/>
    <cellStyle name="Comma 9_CRU PROC" xfId="352" xr:uid="{00000000-0005-0000-0000-000034010000}"/>
    <cellStyle name="Comma0" xfId="353" xr:uid="{00000000-0005-0000-0000-000035010000}"/>
    <cellStyle name="Comma0 2" xfId="354" xr:uid="{00000000-0005-0000-0000-000036010000}"/>
    <cellStyle name="Copied" xfId="355" xr:uid="{00000000-0005-0000-0000-000037010000}"/>
    <cellStyle name="Currency0" xfId="356" xr:uid="{00000000-0005-0000-0000-000038010000}"/>
    <cellStyle name="Currency0 2" xfId="357" xr:uid="{00000000-0005-0000-0000-000039010000}"/>
    <cellStyle name="Date" xfId="358" xr:uid="{00000000-0005-0000-0000-00003A010000}"/>
    <cellStyle name="Date 2" xfId="359" xr:uid="{00000000-0005-0000-0000-00003B010000}"/>
    <cellStyle name="Emphasis 1 2" xfId="360" xr:uid="{00000000-0005-0000-0000-00003C010000}"/>
    <cellStyle name="Emphasis 2 2" xfId="361" xr:uid="{00000000-0005-0000-0000-00003D010000}"/>
    <cellStyle name="Emphasis 3 2" xfId="362" xr:uid="{00000000-0005-0000-0000-00003E010000}"/>
    <cellStyle name="Entered" xfId="363" xr:uid="{00000000-0005-0000-0000-00003F010000}"/>
    <cellStyle name="Explanatory Text" xfId="16" builtinId="53" customBuiltin="1"/>
    <cellStyle name="Explanatory Text 2" xfId="364" xr:uid="{00000000-0005-0000-0000-000040010000}"/>
    <cellStyle name="Explanatory Text 2 2" xfId="365" xr:uid="{00000000-0005-0000-0000-000041010000}"/>
    <cellStyle name="Explanatory Text 2 3" xfId="366" xr:uid="{00000000-0005-0000-0000-000042010000}"/>
    <cellStyle name="Explanatory Text 3" xfId="367" xr:uid="{00000000-0005-0000-0000-000043010000}"/>
    <cellStyle name="Explanatory Text 4" xfId="368" xr:uid="{00000000-0005-0000-0000-000044010000}"/>
    <cellStyle name="Explanatory Text 5" xfId="369" xr:uid="{00000000-0005-0000-0000-000045010000}"/>
    <cellStyle name="FIGURES" xfId="370" xr:uid="{00000000-0005-0000-0000-000046010000}"/>
    <cellStyle name="Fixed" xfId="371" xr:uid="{00000000-0005-0000-0000-000047010000}"/>
    <cellStyle name="Fixed 2" xfId="372" xr:uid="{00000000-0005-0000-0000-000048010000}"/>
    <cellStyle name="Good" xfId="6" builtinId="26" customBuiltin="1"/>
    <cellStyle name="Good 2" xfId="373" xr:uid="{00000000-0005-0000-0000-000049010000}"/>
    <cellStyle name="Good 2 2" xfId="374" xr:uid="{00000000-0005-0000-0000-00004A010000}"/>
    <cellStyle name="Good 2 3" xfId="375" xr:uid="{00000000-0005-0000-0000-00004B010000}"/>
    <cellStyle name="Good 3" xfId="376" xr:uid="{00000000-0005-0000-0000-00004C010000}"/>
    <cellStyle name="Good 4" xfId="377" xr:uid="{00000000-0005-0000-0000-00004D010000}"/>
    <cellStyle name="Good 5" xfId="378" xr:uid="{00000000-0005-0000-0000-00004E010000}"/>
    <cellStyle name="Grey" xfId="379" xr:uid="{00000000-0005-0000-0000-00004F010000}"/>
    <cellStyle name="Grey 2" xfId="380" xr:uid="{00000000-0005-0000-0000-000050010000}"/>
    <cellStyle name="Header1" xfId="381" xr:uid="{00000000-0005-0000-0000-000051010000}"/>
    <cellStyle name="Header2" xfId="382" xr:uid="{00000000-0005-0000-0000-000052010000}"/>
    <cellStyle name="Heading 1" xfId="2" builtinId="16" customBuiltin="1"/>
    <cellStyle name="Heading 1 2" xfId="383" xr:uid="{00000000-0005-0000-0000-000053010000}"/>
    <cellStyle name="Heading 1 2 2" xfId="384" xr:uid="{00000000-0005-0000-0000-000054010000}"/>
    <cellStyle name="Heading 1 2 3" xfId="385" xr:uid="{00000000-0005-0000-0000-000055010000}"/>
    <cellStyle name="Heading 1 2 4" xfId="386" xr:uid="{00000000-0005-0000-0000-000056010000}"/>
    <cellStyle name="Heading 1 3" xfId="387" xr:uid="{00000000-0005-0000-0000-000057010000}"/>
    <cellStyle name="Heading 1 3 2" xfId="388" xr:uid="{00000000-0005-0000-0000-000058010000}"/>
    <cellStyle name="Heading 1 4" xfId="389" xr:uid="{00000000-0005-0000-0000-000059010000}"/>
    <cellStyle name="Heading 1 4 2" xfId="390" xr:uid="{00000000-0005-0000-0000-00005A010000}"/>
    <cellStyle name="Heading 1 5" xfId="391" xr:uid="{00000000-0005-0000-0000-00005B010000}"/>
    <cellStyle name="Heading 1 5 2" xfId="392" xr:uid="{00000000-0005-0000-0000-00005C010000}"/>
    <cellStyle name="Heading 2" xfId="3" builtinId="17" customBuiltin="1"/>
    <cellStyle name="Heading 2 2" xfId="393" xr:uid="{00000000-0005-0000-0000-00005D010000}"/>
    <cellStyle name="Heading 2 2 2" xfId="394" xr:uid="{00000000-0005-0000-0000-00005E010000}"/>
    <cellStyle name="Heading 2 2 3" xfId="395" xr:uid="{00000000-0005-0000-0000-00005F010000}"/>
    <cellStyle name="Heading 2 2 4" xfId="396" xr:uid="{00000000-0005-0000-0000-000060010000}"/>
    <cellStyle name="Heading 2 3" xfId="397" xr:uid="{00000000-0005-0000-0000-000061010000}"/>
    <cellStyle name="Heading 2 3 2" xfId="398" xr:uid="{00000000-0005-0000-0000-000062010000}"/>
    <cellStyle name="Heading 2 4" xfId="399" xr:uid="{00000000-0005-0000-0000-000063010000}"/>
    <cellStyle name="Heading 2 4 2" xfId="400" xr:uid="{00000000-0005-0000-0000-000064010000}"/>
    <cellStyle name="Heading 2 5" xfId="401" xr:uid="{00000000-0005-0000-0000-000065010000}"/>
    <cellStyle name="Heading 2 5 2" xfId="402" xr:uid="{00000000-0005-0000-0000-000066010000}"/>
    <cellStyle name="Heading 3" xfId="4" builtinId="18" customBuiltin="1"/>
    <cellStyle name="Heading 3 2" xfId="403" xr:uid="{00000000-0005-0000-0000-000067010000}"/>
    <cellStyle name="Heading 3 2 2" xfId="404" xr:uid="{00000000-0005-0000-0000-000068010000}"/>
    <cellStyle name="Heading 3 2 3" xfId="405" xr:uid="{00000000-0005-0000-0000-000069010000}"/>
    <cellStyle name="Heading 3 3" xfId="406" xr:uid="{00000000-0005-0000-0000-00006A010000}"/>
    <cellStyle name="Heading 3 4" xfId="407" xr:uid="{00000000-0005-0000-0000-00006B010000}"/>
    <cellStyle name="Heading 3 5" xfId="408" xr:uid="{00000000-0005-0000-0000-00006C010000}"/>
    <cellStyle name="Heading 4" xfId="5" builtinId="19" customBuiltin="1"/>
    <cellStyle name="Heading 4 2" xfId="409" xr:uid="{00000000-0005-0000-0000-00006D010000}"/>
    <cellStyle name="Heading 4 2 2" xfId="410" xr:uid="{00000000-0005-0000-0000-00006E010000}"/>
    <cellStyle name="Heading 4 2 3" xfId="411" xr:uid="{00000000-0005-0000-0000-00006F010000}"/>
    <cellStyle name="Heading 4 3" xfId="412" xr:uid="{00000000-0005-0000-0000-000070010000}"/>
    <cellStyle name="Heading 4 4" xfId="413" xr:uid="{00000000-0005-0000-0000-000071010000}"/>
    <cellStyle name="Heading 4 5" xfId="414" xr:uid="{00000000-0005-0000-0000-000072010000}"/>
    <cellStyle name="Hyperlink 2" xfId="415" xr:uid="{00000000-0005-0000-0000-000073010000}"/>
    <cellStyle name="Hyperlink 3" xfId="416" xr:uid="{00000000-0005-0000-0000-000074010000}"/>
    <cellStyle name="Hyperlink 4" xfId="417" xr:uid="{00000000-0005-0000-0000-000075010000}"/>
    <cellStyle name="Input" xfId="9" builtinId="20" customBuiltin="1"/>
    <cellStyle name="Input [yellow]" xfId="418" xr:uid="{00000000-0005-0000-0000-000076010000}"/>
    <cellStyle name="Input [yellow] 2" xfId="419" xr:uid="{00000000-0005-0000-0000-000077010000}"/>
    <cellStyle name="Input 10" xfId="420" xr:uid="{00000000-0005-0000-0000-000078010000}"/>
    <cellStyle name="Input 11" xfId="421" xr:uid="{00000000-0005-0000-0000-000079010000}"/>
    <cellStyle name="Input 12" xfId="422" xr:uid="{00000000-0005-0000-0000-00007A010000}"/>
    <cellStyle name="Input 13" xfId="423" xr:uid="{00000000-0005-0000-0000-00007B010000}"/>
    <cellStyle name="Input 14" xfId="424" xr:uid="{00000000-0005-0000-0000-00007C010000}"/>
    <cellStyle name="Input 15" xfId="425" xr:uid="{00000000-0005-0000-0000-00007D010000}"/>
    <cellStyle name="Input 16" xfId="426" xr:uid="{00000000-0005-0000-0000-00007E010000}"/>
    <cellStyle name="Input 17" xfId="427" xr:uid="{00000000-0005-0000-0000-00007F010000}"/>
    <cellStyle name="Input 18" xfId="428" xr:uid="{00000000-0005-0000-0000-000080010000}"/>
    <cellStyle name="Input 19" xfId="429" xr:uid="{00000000-0005-0000-0000-000081010000}"/>
    <cellStyle name="Input 2" xfId="430" xr:uid="{00000000-0005-0000-0000-000082010000}"/>
    <cellStyle name="Input 2 2" xfId="431" xr:uid="{00000000-0005-0000-0000-000083010000}"/>
    <cellStyle name="Input 2 3" xfId="432" xr:uid="{00000000-0005-0000-0000-000084010000}"/>
    <cellStyle name="Input 20" xfId="433" xr:uid="{00000000-0005-0000-0000-000085010000}"/>
    <cellStyle name="Input 21" xfId="434" xr:uid="{00000000-0005-0000-0000-000086010000}"/>
    <cellStyle name="Input 3" xfId="435" xr:uid="{00000000-0005-0000-0000-000087010000}"/>
    <cellStyle name="Input 3 2" xfId="436" xr:uid="{00000000-0005-0000-0000-000088010000}"/>
    <cellStyle name="Input 4" xfId="437" xr:uid="{00000000-0005-0000-0000-000089010000}"/>
    <cellStyle name="Input 4 2" xfId="438" xr:uid="{00000000-0005-0000-0000-00008A010000}"/>
    <cellStyle name="Input 5" xfId="439" xr:uid="{00000000-0005-0000-0000-00008B010000}"/>
    <cellStyle name="Input 6" xfId="440" xr:uid="{00000000-0005-0000-0000-00008C010000}"/>
    <cellStyle name="Input 7" xfId="441" xr:uid="{00000000-0005-0000-0000-00008D010000}"/>
    <cellStyle name="Input 8" xfId="442" xr:uid="{00000000-0005-0000-0000-00008E010000}"/>
    <cellStyle name="Input 9" xfId="443" xr:uid="{00000000-0005-0000-0000-00008F010000}"/>
    <cellStyle name="ITEMS" xfId="444" xr:uid="{00000000-0005-0000-0000-000090010000}"/>
    <cellStyle name="Linked Cell" xfId="12" builtinId="24" customBuiltin="1"/>
    <cellStyle name="Linked Cell 2" xfId="445" xr:uid="{00000000-0005-0000-0000-000091010000}"/>
    <cellStyle name="Linked Cell 2 2" xfId="446" xr:uid="{00000000-0005-0000-0000-000092010000}"/>
    <cellStyle name="Linked Cell 2 3" xfId="447" xr:uid="{00000000-0005-0000-0000-000093010000}"/>
    <cellStyle name="Linked Cell 3" xfId="448" xr:uid="{00000000-0005-0000-0000-000094010000}"/>
    <cellStyle name="Linked Cell 4" xfId="449" xr:uid="{00000000-0005-0000-0000-000095010000}"/>
    <cellStyle name="Linked Cell 5" xfId="450" xr:uid="{00000000-0005-0000-0000-000096010000}"/>
    <cellStyle name="m1 - Style1" xfId="451" xr:uid="{00000000-0005-0000-0000-000097010000}"/>
    <cellStyle name="MANKAD" xfId="452" xr:uid="{00000000-0005-0000-0000-000098010000}"/>
    <cellStyle name="METRO" xfId="453" xr:uid="{00000000-0005-0000-0000-000099010000}"/>
    <cellStyle name="Neutral" xfId="8" builtinId="28" customBuiltin="1"/>
    <cellStyle name="Neutral 2" xfId="454" xr:uid="{00000000-0005-0000-0000-00009A010000}"/>
    <cellStyle name="Neutral 2 2" xfId="455" xr:uid="{00000000-0005-0000-0000-00009B010000}"/>
    <cellStyle name="Neutral 2 3" xfId="456" xr:uid="{00000000-0005-0000-0000-00009C010000}"/>
    <cellStyle name="Neutral 3" xfId="457" xr:uid="{00000000-0005-0000-0000-00009D010000}"/>
    <cellStyle name="Neutral 4" xfId="458" xr:uid="{00000000-0005-0000-0000-00009E010000}"/>
    <cellStyle name="Neutral 5" xfId="459" xr:uid="{00000000-0005-0000-0000-00009F010000}"/>
    <cellStyle name="no dec" xfId="460" xr:uid="{00000000-0005-0000-0000-0000A0010000}"/>
    <cellStyle name="Normal" xfId="0" builtinId="0"/>
    <cellStyle name="Normal - Style1" xfId="461" xr:uid="{00000000-0005-0000-0000-0000A2010000}"/>
    <cellStyle name="Normal - Style1 2" xfId="462" xr:uid="{00000000-0005-0000-0000-0000A3010000}"/>
    <cellStyle name="Normal - Style1 2 2" xfId="463" xr:uid="{00000000-0005-0000-0000-0000A4010000}"/>
    <cellStyle name="Normal - Style1 3" xfId="464" xr:uid="{00000000-0005-0000-0000-0000A5010000}"/>
    <cellStyle name="Normal - Style1 4" xfId="465" xr:uid="{00000000-0005-0000-0000-0000A6010000}"/>
    <cellStyle name="Normal - Style1_CRU PROC" xfId="466" xr:uid="{00000000-0005-0000-0000-0000A7010000}"/>
    <cellStyle name="Normal 10" xfId="467" xr:uid="{00000000-0005-0000-0000-0000A8010000}"/>
    <cellStyle name="Normal 10 2" xfId="468" xr:uid="{00000000-0005-0000-0000-0000A9010000}"/>
    <cellStyle name="Normal 10 2 2" xfId="469" xr:uid="{00000000-0005-0000-0000-0000AA010000}"/>
    <cellStyle name="Normal 10 3" xfId="470" xr:uid="{00000000-0005-0000-0000-0000AB010000}"/>
    <cellStyle name="Normal 10 3 2" xfId="471" xr:uid="{00000000-0005-0000-0000-0000AC010000}"/>
    <cellStyle name="Normal 10 4" xfId="472" xr:uid="{00000000-0005-0000-0000-0000AD010000}"/>
    <cellStyle name="Normal 10 4 2" xfId="473" xr:uid="{00000000-0005-0000-0000-0000AE010000}"/>
    <cellStyle name="Normal 10 5" xfId="474" xr:uid="{00000000-0005-0000-0000-0000AF010000}"/>
    <cellStyle name="Normal 10_CRU PROC" xfId="475" xr:uid="{00000000-0005-0000-0000-0000B0010000}"/>
    <cellStyle name="Normal 11" xfId="476" xr:uid="{00000000-0005-0000-0000-0000B1010000}"/>
    <cellStyle name="Normal 11 2" xfId="477" xr:uid="{00000000-0005-0000-0000-0000B2010000}"/>
    <cellStyle name="Normal 11 2 2" xfId="478" xr:uid="{00000000-0005-0000-0000-0000B3010000}"/>
    <cellStyle name="Normal 11 2 2 2" xfId="479" xr:uid="{00000000-0005-0000-0000-0000B4010000}"/>
    <cellStyle name="Normal 11 2 3" xfId="480" xr:uid="{00000000-0005-0000-0000-0000B5010000}"/>
    <cellStyle name="Normal 11 2 4" xfId="481" xr:uid="{00000000-0005-0000-0000-0000B6010000}"/>
    <cellStyle name="Normal 11 3" xfId="482" xr:uid="{00000000-0005-0000-0000-0000B7010000}"/>
    <cellStyle name="Normal 12" xfId="483" xr:uid="{00000000-0005-0000-0000-0000B8010000}"/>
    <cellStyle name="Normal 12 2" xfId="484" xr:uid="{00000000-0005-0000-0000-0000B9010000}"/>
    <cellStyle name="Normal 12 2 2" xfId="485" xr:uid="{00000000-0005-0000-0000-0000BA010000}"/>
    <cellStyle name="Normal 12 3" xfId="486" xr:uid="{00000000-0005-0000-0000-0000BB010000}"/>
    <cellStyle name="Normal 12 3 2" xfId="487" xr:uid="{00000000-0005-0000-0000-0000BC010000}"/>
    <cellStyle name="Normal 12 4" xfId="488" xr:uid="{00000000-0005-0000-0000-0000BD010000}"/>
    <cellStyle name="Normal 12 5" xfId="489" xr:uid="{00000000-0005-0000-0000-0000BE010000}"/>
    <cellStyle name="Normal 12_CRU PROC" xfId="490" xr:uid="{00000000-0005-0000-0000-0000BF010000}"/>
    <cellStyle name="Normal 13" xfId="491" xr:uid="{00000000-0005-0000-0000-0000C0010000}"/>
    <cellStyle name="Normal 13 2" xfId="492" xr:uid="{00000000-0005-0000-0000-0000C1010000}"/>
    <cellStyle name="Normal 14" xfId="493" xr:uid="{00000000-0005-0000-0000-0000C2010000}"/>
    <cellStyle name="Normal 14 2" xfId="494" xr:uid="{00000000-0005-0000-0000-0000C3010000}"/>
    <cellStyle name="Normal 15" xfId="495" xr:uid="{00000000-0005-0000-0000-0000C4010000}"/>
    <cellStyle name="Normal 15 2" xfId="496" xr:uid="{00000000-0005-0000-0000-0000C5010000}"/>
    <cellStyle name="Normal 16" xfId="497" xr:uid="{00000000-0005-0000-0000-0000C6010000}"/>
    <cellStyle name="Normal 16 2" xfId="498" xr:uid="{00000000-0005-0000-0000-0000C7010000}"/>
    <cellStyle name="Normal 17" xfId="499" xr:uid="{00000000-0005-0000-0000-0000C8010000}"/>
    <cellStyle name="Normal 17 2" xfId="500" xr:uid="{00000000-0005-0000-0000-0000C9010000}"/>
    <cellStyle name="Normal 17 2 2" xfId="501" xr:uid="{00000000-0005-0000-0000-0000CA010000}"/>
    <cellStyle name="Normal 17 3" xfId="502" xr:uid="{00000000-0005-0000-0000-0000CB010000}"/>
    <cellStyle name="Normal 18" xfId="503" xr:uid="{00000000-0005-0000-0000-0000CC010000}"/>
    <cellStyle name="Normal 18 2" xfId="504" xr:uid="{00000000-0005-0000-0000-0000CD010000}"/>
    <cellStyle name="Normal 18 2 2" xfId="505" xr:uid="{00000000-0005-0000-0000-0000CE010000}"/>
    <cellStyle name="Normal 18 3" xfId="506" xr:uid="{00000000-0005-0000-0000-0000CF010000}"/>
    <cellStyle name="Normal 19" xfId="507" xr:uid="{00000000-0005-0000-0000-0000D0010000}"/>
    <cellStyle name="Normal 19 2" xfId="508" xr:uid="{00000000-0005-0000-0000-0000D1010000}"/>
    <cellStyle name="Normal 2" xfId="509" xr:uid="{00000000-0005-0000-0000-0000D2010000}"/>
    <cellStyle name="Normal 2 2" xfId="510" xr:uid="{00000000-0005-0000-0000-0000D3010000}"/>
    <cellStyle name="Normal 2 2 2" xfId="511" xr:uid="{00000000-0005-0000-0000-0000D4010000}"/>
    <cellStyle name="Normal 2 2 2 2" xfId="512" xr:uid="{00000000-0005-0000-0000-0000D5010000}"/>
    <cellStyle name="Normal 2 2 3" xfId="513" xr:uid="{00000000-0005-0000-0000-0000D6010000}"/>
    <cellStyle name="Normal 2 2 3 5" xfId="514" xr:uid="{00000000-0005-0000-0000-0000D7010000}"/>
    <cellStyle name="Normal 2 2 4" xfId="515" xr:uid="{00000000-0005-0000-0000-0000D8010000}"/>
    <cellStyle name="Normal 2 2 5" xfId="516" xr:uid="{00000000-0005-0000-0000-0000D9010000}"/>
    <cellStyle name="Normal 2 3" xfId="517" xr:uid="{00000000-0005-0000-0000-0000DA010000}"/>
    <cellStyle name="Normal 2 3 2" xfId="518" xr:uid="{00000000-0005-0000-0000-0000DB010000}"/>
    <cellStyle name="Normal 2 3 2 2" xfId="519" xr:uid="{00000000-0005-0000-0000-0000DC010000}"/>
    <cellStyle name="Normal 2 3 3" xfId="520" xr:uid="{00000000-0005-0000-0000-0000DD010000}"/>
    <cellStyle name="Normal 2 3 4" xfId="521" xr:uid="{00000000-0005-0000-0000-0000DE010000}"/>
    <cellStyle name="Normal 2 4" xfId="522" xr:uid="{00000000-0005-0000-0000-0000DF010000}"/>
    <cellStyle name="Normal 2 4 2" xfId="523" xr:uid="{00000000-0005-0000-0000-0000E0010000}"/>
    <cellStyle name="Normal 2 4 2 2" xfId="524" xr:uid="{00000000-0005-0000-0000-0000E1010000}"/>
    <cellStyle name="Normal 2 4 3" xfId="525" xr:uid="{00000000-0005-0000-0000-0000E2010000}"/>
    <cellStyle name="Normal 2 5" xfId="526" xr:uid="{00000000-0005-0000-0000-0000E3010000}"/>
    <cellStyle name="Normal 2 5 2" xfId="527" xr:uid="{00000000-0005-0000-0000-0000E4010000}"/>
    <cellStyle name="Normal 2 5 2 2" xfId="528" xr:uid="{00000000-0005-0000-0000-0000E5010000}"/>
    <cellStyle name="Normal 2 5 3" xfId="529" xr:uid="{00000000-0005-0000-0000-0000E6010000}"/>
    <cellStyle name="Normal 2 5 3 2" xfId="530" xr:uid="{00000000-0005-0000-0000-0000E7010000}"/>
    <cellStyle name="Normal 2 5 4" xfId="531" xr:uid="{00000000-0005-0000-0000-0000E8010000}"/>
    <cellStyle name="Normal 2 6" xfId="532" xr:uid="{00000000-0005-0000-0000-0000E9010000}"/>
    <cellStyle name="Normal 2 6 2" xfId="533" xr:uid="{00000000-0005-0000-0000-0000EA010000}"/>
    <cellStyle name="Normal 2 7" xfId="534" xr:uid="{00000000-0005-0000-0000-0000EB010000}"/>
    <cellStyle name="Normal 2 8" xfId="535" xr:uid="{00000000-0005-0000-0000-0000EC010000}"/>
    <cellStyle name="Normal 2 8 2" xfId="536" xr:uid="{00000000-0005-0000-0000-0000ED010000}"/>
    <cellStyle name="Normal 2 8 2 2" xfId="537" xr:uid="{00000000-0005-0000-0000-0000EE010000}"/>
    <cellStyle name="Normal 2 8 3" xfId="538" xr:uid="{00000000-0005-0000-0000-0000EF010000}"/>
    <cellStyle name="Normal 2 9" xfId="539" xr:uid="{00000000-0005-0000-0000-0000F0010000}"/>
    <cellStyle name="Normal 20" xfId="540" xr:uid="{00000000-0005-0000-0000-0000F1010000}"/>
    <cellStyle name="Normal 21" xfId="541" xr:uid="{00000000-0005-0000-0000-0000F2010000}"/>
    <cellStyle name="Normal 22" xfId="542" xr:uid="{00000000-0005-0000-0000-0000F3010000}"/>
    <cellStyle name="Normal 23" xfId="543" xr:uid="{00000000-0005-0000-0000-0000F4010000}"/>
    <cellStyle name="Normal 24" xfId="544" xr:uid="{00000000-0005-0000-0000-0000F5010000}"/>
    <cellStyle name="Normal 24 2" xfId="545" xr:uid="{00000000-0005-0000-0000-0000F6010000}"/>
    <cellStyle name="Normal 25" xfId="546" xr:uid="{00000000-0005-0000-0000-0000F7010000}"/>
    <cellStyle name="Normal 25 2" xfId="547" xr:uid="{00000000-0005-0000-0000-0000F8010000}"/>
    <cellStyle name="Normal 259" xfId="548" xr:uid="{00000000-0005-0000-0000-0000F9010000}"/>
    <cellStyle name="Normal 259 4" xfId="549" xr:uid="{00000000-0005-0000-0000-0000FA010000}"/>
    <cellStyle name="Normal 26" xfId="550" xr:uid="{00000000-0005-0000-0000-0000FB010000}"/>
    <cellStyle name="Normal 26 2" xfId="551" xr:uid="{00000000-0005-0000-0000-0000FC010000}"/>
    <cellStyle name="Normal 27" xfId="552" xr:uid="{00000000-0005-0000-0000-0000FD010000}"/>
    <cellStyle name="Normal 27 2" xfId="553" xr:uid="{00000000-0005-0000-0000-0000FE010000}"/>
    <cellStyle name="Normal 28" xfId="554" xr:uid="{00000000-0005-0000-0000-0000FF010000}"/>
    <cellStyle name="Normal 28 2" xfId="555" xr:uid="{00000000-0005-0000-0000-000000020000}"/>
    <cellStyle name="Normal 29" xfId="556" xr:uid="{00000000-0005-0000-0000-000001020000}"/>
    <cellStyle name="Normal 29 2" xfId="557" xr:uid="{00000000-0005-0000-0000-000002020000}"/>
    <cellStyle name="Normal 3" xfId="558" xr:uid="{00000000-0005-0000-0000-000003020000}"/>
    <cellStyle name="Normal 3 2" xfId="559" xr:uid="{00000000-0005-0000-0000-000004020000}"/>
    <cellStyle name="Normal 3 2 2" xfId="560" xr:uid="{00000000-0005-0000-0000-000005020000}"/>
    <cellStyle name="Normal 3 2 2 2" xfId="561" xr:uid="{00000000-0005-0000-0000-000006020000}"/>
    <cellStyle name="Normal 3 2 3" xfId="562" xr:uid="{00000000-0005-0000-0000-000007020000}"/>
    <cellStyle name="Normal 3 2 3 2" xfId="563" xr:uid="{00000000-0005-0000-0000-000008020000}"/>
    <cellStyle name="Normal 3 2 3 2 2" xfId="564" xr:uid="{00000000-0005-0000-0000-000009020000}"/>
    <cellStyle name="Normal 3 3" xfId="565" xr:uid="{00000000-0005-0000-0000-00000A020000}"/>
    <cellStyle name="Normal 3 4" xfId="566" xr:uid="{00000000-0005-0000-0000-00000B020000}"/>
    <cellStyle name="Normal 3 5" xfId="567" xr:uid="{00000000-0005-0000-0000-00000C020000}"/>
    <cellStyle name="Normal 3 6" xfId="568" xr:uid="{00000000-0005-0000-0000-00000D020000}"/>
    <cellStyle name="Normal 3 7" xfId="569" xr:uid="{00000000-0005-0000-0000-00000E020000}"/>
    <cellStyle name="Normal 3 8" xfId="570" xr:uid="{00000000-0005-0000-0000-00000F020000}"/>
    <cellStyle name="Normal 30" xfId="571" xr:uid="{00000000-0005-0000-0000-000010020000}"/>
    <cellStyle name="Normal 30 2" xfId="572" xr:uid="{00000000-0005-0000-0000-000011020000}"/>
    <cellStyle name="Normal 31" xfId="573" xr:uid="{00000000-0005-0000-0000-000012020000}"/>
    <cellStyle name="Normal 31 2" xfId="574" xr:uid="{00000000-0005-0000-0000-000013020000}"/>
    <cellStyle name="Normal 32" xfId="575" xr:uid="{00000000-0005-0000-0000-000014020000}"/>
    <cellStyle name="Normal 32 2" xfId="576" xr:uid="{00000000-0005-0000-0000-000015020000}"/>
    <cellStyle name="Normal 33" xfId="577" xr:uid="{00000000-0005-0000-0000-000016020000}"/>
    <cellStyle name="Normal 33 2" xfId="578" xr:uid="{00000000-0005-0000-0000-000017020000}"/>
    <cellStyle name="Normal 34" xfId="579" xr:uid="{00000000-0005-0000-0000-000018020000}"/>
    <cellStyle name="Normal 35" xfId="580" xr:uid="{00000000-0005-0000-0000-000019020000}"/>
    <cellStyle name="Normal 36" xfId="581" xr:uid="{00000000-0005-0000-0000-00001A020000}"/>
    <cellStyle name="Normal 37" xfId="582" xr:uid="{00000000-0005-0000-0000-00001B020000}"/>
    <cellStyle name="Normal 38" xfId="583" xr:uid="{00000000-0005-0000-0000-00001C020000}"/>
    <cellStyle name="Normal 39" xfId="584" xr:uid="{00000000-0005-0000-0000-00001D020000}"/>
    <cellStyle name="Normal 4" xfId="585" xr:uid="{00000000-0005-0000-0000-00001E020000}"/>
    <cellStyle name="Normal 4 2" xfId="586" xr:uid="{00000000-0005-0000-0000-00001F020000}"/>
    <cellStyle name="Normal 4 2 2" xfId="587" xr:uid="{00000000-0005-0000-0000-000020020000}"/>
    <cellStyle name="Normal 4 3" xfId="588" xr:uid="{00000000-0005-0000-0000-000021020000}"/>
    <cellStyle name="Normal 4 3 2" xfId="589" xr:uid="{00000000-0005-0000-0000-000022020000}"/>
    <cellStyle name="Normal 4 4" xfId="590" xr:uid="{00000000-0005-0000-0000-000023020000}"/>
    <cellStyle name="Normal 4 5" xfId="591" xr:uid="{00000000-0005-0000-0000-000024020000}"/>
    <cellStyle name="Normal 40" xfId="592" xr:uid="{00000000-0005-0000-0000-000025020000}"/>
    <cellStyle name="Normal 41" xfId="593" xr:uid="{00000000-0005-0000-0000-000026020000}"/>
    <cellStyle name="Normal 42" xfId="594" xr:uid="{00000000-0005-0000-0000-000027020000}"/>
    <cellStyle name="Normal 43" xfId="595" xr:uid="{00000000-0005-0000-0000-000028020000}"/>
    <cellStyle name="Normal 44" xfId="596" xr:uid="{00000000-0005-0000-0000-000029020000}"/>
    <cellStyle name="Normal 45" xfId="597" xr:uid="{00000000-0005-0000-0000-00002A020000}"/>
    <cellStyle name="Normal 46" xfId="598" xr:uid="{00000000-0005-0000-0000-00002B020000}"/>
    <cellStyle name="Normal 47" xfId="599" xr:uid="{00000000-0005-0000-0000-00002C020000}"/>
    <cellStyle name="Normal 5" xfId="600" xr:uid="{00000000-0005-0000-0000-00002D020000}"/>
    <cellStyle name="Normal 5 2" xfId="601" xr:uid="{00000000-0005-0000-0000-00002E020000}"/>
    <cellStyle name="Normal 5 2 2" xfId="602" xr:uid="{00000000-0005-0000-0000-00002F020000}"/>
    <cellStyle name="Normal 5 2 2 2" xfId="603" xr:uid="{00000000-0005-0000-0000-000030020000}"/>
    <cellStyle name="Normal 5 2 3" xfId="604" xr:uid="{00000000-0005-0000-0000-000031020000}"/>
    <cellStyle name="Normal 5 3" xfId="605" xr:uid="{00000000-0005-0000-0000-000032020000}"/>
    <cellStyle name="Normal 6" xfId="606" xr:uid="{00000000-0005-0000-0000-000033020000}"/>
    <cellStyle name="Normal 6 2" xfId="607" xr:uid="{00000000-0005-0000-0000-000034020000}"/>
    <cellStyle name="Normal 6 2 2" xfId="608" xr:uid="{00000000-0005-0000-0000-000035020000}"/>
    <cellStyle name="Normal 6 2 2 2" xfId="609" xr:uid="{00000000-0005-0000-0000-000036020000}"/>
    <cellStyle name="Normal 6 2 3" xfId="610" xr:uid="{00000000-0005-0000-0000-000037020000}"/>
    <cellStyle name="Normal 6 3" xfId="611" xr:uid="{00000000-0005-0000-0000-000038020000}"/>
    <cellStyle name="Normal 7" xfId="612" xr:uid="{00000000-0005-0000-0000-000039020000}"/>
    <cellStyle name="Normal 7 2" xfId="613" xr:uid="{00000000-0005-0000-0000-00003A020000}"/>
    <cellStyle name="Normal 7 3" xfId="614" xr:uid="{00000000-0005-0000-0000-00003B020000}"/>
    <cellStyle name="Normal 7 4" xfId="615" xr:uid="{00000000-0005-0000-0000-00003C020000}"/>
    <cellStyle name="Normal 7 5" xfId="616" xr:uid="{00000000-0005-0000-0000-00003D020000}"/>
    <cellStyle name="Normal 7_CRU PROC" xfId="617" xr:uid="{00000000-0005-0000-0000-00003E020000}"/>
    <cellStyle name="Normal 8" xfId="618" xr:uid="{00000000-0005-0000-0000-00003F020000}"/>
    <cellStyle name="Normal 8 2" xfId="619" xr:uid="{00000000-0005-0000-0000-000040020000}"/>
    <cellStyle name="Normal 8 2 2" xfId="620" xr:uid="{00000000-0005-0000-0000-000041020000}"/>
    <cellStyle name="Normal 8 3" xfId="621" xr:uid="{00000000-0005-0000-0000-000042020000}"/>
    <cellStyle name="Normal 8 4" xfId="622" xr:uid="{00000000-0005-0000-0000-000043020000}"/>
    <cellStyle name="Normal 8 5" xfId="623" xr:uid="{00000000-0005-0000-0000-000044020000}"/>
    <cellStyle name="Normal 8 6" xfId="624" xr:uid="{00000000-0005-0000-0000-000045020000}"/>
    <cellStyle name="Normal 8_CRU PROC" xfId="625" xr:uid="{00000000-0005-0000-0000-000046020000}"/>
    <cellStyle name="Normal 9" xfId="626" xr:uid="{00000000-0005-0000-0000-000047020000}"/>
    <cellStyle name="Normal 9 2" xfId="627" xr:uid="{00000000-0005-0000-0000-000048020000}"/>
    <cellStyle name="Note" xfId="15" builtinId="10" customBuiltin="1"/>
    <cellStyle name="Note 2" xfId="628" xr:uid="{00000000-0005-0000-0000-000049020000}"/>
    <cellStyle name="Note 2 2" xfId="629" xr:uid="{00000000-0005-0000-0000-00004A020000}"/>
    <cellStyle name="Note 2 3" xfId="630" xr:uid="{00000000-0005-0000-0000-00004B020000}"/>
    <cellStyle name="Note 2 4" xfId="631" xr:uid="{00000000-0005-0000-0000-00004C020000}"/>
    <cellStyle name="Note 3" xfId="632" xr:uid="{00000000-0005-0000-0000-00004D020000}"/>
    <cellStyle name="Note 3 2" xfId="633" xr:uid="{00000000-0005-0000-0000-00004E020000}"/>
    <cellStyle name="Note 3 3" xfId="634" xr:uid="{00000000-0005-0000-0000-00004F020000}"/>
    <cellStyle name="Note 4" xfId="635" xr:uid="{00000000-0005-0000-0000-000050020000}"/>
    <cellStyle name="Note 4 2" xfId="636" xr:uid="{00000000-0005-0000-0000-000051020000}"/>
    <cellStyle name="Note 4 3" xfId="637" xr:uid="{00000000-0005-0000-0000-000052020000}"/>
    <cellStyle name="Note 5" xfId="638" xr:uid="{00000000-0005-0000-0000-000053020000}"/>
    <cellStyle name="Output" xfId="10" builtinId="21" customBuiltin="1"/>
    <cellStyle name="Output 2" xfId="639" xr:uid="{00000000-0005-0000-0000-000054020000}"/>
    <cellStyle name="Output 2 2" xfId="640" xr:uid="{00000000-0005-0000-0000-000055020000}"/>
    <cellStyle name="Output 2 3" xfId="641" xr:uid="{00000000-0005-0000-0000-000056020000}"/>
    <cellStyle name="Output 3" xfId="642" xr:uid="{00000000-0005-0000-0000-000057020000}"/>
    <cellStyle name="Output 4" xfId="643" xr:uid="{00000000-0005-0000-0000-000058020000}"/>
    <cellStyle name="Output 5" xfId="644" xr:uid="{00000000-0005-0000-0000-000059020000}"/>
    <cellStyle name="P $,(0)" xfId="645" xr:uid="{00000000-0005-0000-0000-00005A020000}"/>
    <cellStyle name="Percent" xfId="43" builtinId="5"/>
    <cellStyle name="Percent [2]" xfId="646" xr:uid="{00000000-0005-0000-0000-00005B020000}"/>
    <cellStyle name="Percent [2] 2" xfId="647" xr:uid="{00000000-0005-0000-0000-00005C020000}"/>
    <cellStyle name="Percent [2] 2 2" xfId="648" xr:uid="{00000000-0005-0000-0000-00005D020000}"/>
    <cellStyle name="Percent [2] 3" xfId="649" xr:uid="{00000000-0005-0000-0000-00005E020000}"/>
    <cellStyle name="Percent 10" xfId="650" xr:uid="{00000000-0005-0000-0000-00005F020000}"/>
    <cellStyle name="Percent 10 2" xfId="651" xr:uid="{00000000-0005-0000-0000-000060020000}"/>
    <cellStyle name="Percent 10 2 2" xfId="652" xr:uid="{00000000-0005-0000-0000-000061020000}"/>
    <cellStyle name="Percent 10 2 2 2" xfId="653" xr:uid="{00000000-0005-0000-0000-000062020000}"/>
    <cellStyle name="Percent 11" xfId="654" xr:uid="{00000000-0005-0000-0000-000063020000}"/>
    <cellStyle name="Percent 12" xfId="655" xr:uid="{00000000-0005-0000-0000-000064020000}"/>
    <cellStyle name="Percent 12 2" xfId="656" xr:uid="{00000000-0005-0000-0000-000065020000}"/>
    <cellStyle name="Percent 12 3" xfId="657" xr:uid="{00000000-0005-0000-0000-000066020000}"/>
    <cellStyle name="Percent 13" xfId="658" xr:uid="{00000000-0005-0000-0000-000067020000}"/>
    <cellStyle name="Percent 14" xfId="659" xr:uid="{00000000-0005-0000-0000-000068020000}"/>
    <cellStyle name="Percent 15" xfId="660" xr:uid="{00000000-0005-0000-0000-000069020000}"/>
    <cellStyle name="Percent 16" xfId="661" xr:uid="{00000000-0005-0000-0000-00006A020000}"/>
    <cellStyle name="Percent 17" xfId="662" xr:uid="{00000000-0005-0000-0000-00006B020000}"/>
    <cellStyle name="Percent 18" xfId="663" xr:uid="{00000000-0005-0000-0000-00006C020000}"/>
    <cellStyle name="Percent 19" xfId="664" xr:uid="{00000000-0005-0000-0000-00006D020000}"/>
    <cellStyle name="Percent 2" xfId="665" xr:uid="{00000000-0005-0000-0000-00006E020000}"/>
    <cellStyle name="Percent 2 2" xfId="666" xr:uid="{00000000-0005-0000-0000-00006F020000}"/>
    <cellStyle name="Percent 2 2 2" xfId="667" xr:uid="{00000000-0005-0000-0000-000070020000}"/>
    <cellStyle name="Percent 20" xfId="668" xr:uid="{00000000-0005-0000-0000-000071020000}"/>
    <cellStyle name="Percent 21" xfId="669" xr:uid="{00000000-0005-0000-0000-000072020000}"/>
    <cellStyle name="Percent 22" xfId="670" xr:uid="{00000000-0005-0000-0000-000073020000}"/>
    <cellStyle name="Percent 23" xfId="671" xr:uid="{00000000-0005-0000-0000-000074020000}"/>
    <cellStyle name="Percent 24" xfId="672" xr:uid="{00000000-0005-0000-0000-000075020000}"/>
    <cellStyle name="Percent 25" xfId="673" xr:uid="{00000000-0005-0000-0000-000076020000}"/>
    <cellStyle name="Percent 26" xfId="674" xr:uid="{00000000-0005-0000-0000-000077020000}"/>
    <cellStyle name="Percent 27" xfId="675" xr:uid="{00000000-0005-0000-0000-000078020000}"/>
    <cellStyle name="Percent 28" xfId="676" xr:uid="{00000000-0005-0000-0000-000079020000}"/>
    <cellStyle name="Percent 3" xfId="677" xr:uid="{00000000-0005-0000-0000-00007A020000}"/>
    <cellStyle name="Percent 3 2" xfId="678" xr:uid="{00000000-0005-0000-0000-00007B020000}"/>
    <cellStyle name="Percent 3 2 2" xfId="679" xr:uid="{00000000-0005-0000-0000-00007C020000}"/>
    <cellStyle name="Percent 3 2 2 2" xfId="680" xr:uid="{00000000-0005-0000-0000-00007D020000}"/>
    <cellStyle name="Percent 3 2 2 2 2" xfId="681" xr:uid="{00000000-0005-0000-0000-00007E020000}"/>
    <cellStyle name="Percent 3 2 3" xfId="682" xr:uid="{00000000-0005-0000-0000-00007F020000}"/>
    <cellStyle name="Percent 3 3" xfId="683" xr:uid="{00000000-0005-0000-0000-000080020000}"/>
    <cellStyle name="Percent 3 4" xfId="684" xr:uid="{00000000-0005-0000-0000-000081020000}"/>
    <cellStyle name="Percent 4" xfId="685" xr:uid="{00000000-0005-0000-0000-000082020000}"/>
    <cellStyle name="Percent 4 2" xfId="686" xr:uid="{00000000-0005-0000-0000-000083020000}"/>
    <cellStyle name="Percent 4 3" xfId="687" xr:uid="{00000000-0005-0000-0000-000084020000}"/>
    <cellStyle name="Percent 4 4" xfId="688" xr:uid="{00000000-0005-0000-0000-000085020000}"/>
    <cellStyle name="Percent 5" xfId="689" xr:uid="{00000000-0005-0000-0000-000086020000}"/>
    <cellStyle name="Percent 5 2" xfId="690" xr:uid="{00000000-0005-0000-0000-000087020000}"/>
    <cellStyle name="Percent 5 3" xfId="691" xr:uid="{00000000-0005-0000-0000-000088020000}"/>
    <cellStyle name="Percent 5 4" xfId="692" xr:uid="{00000000-0005-0000-0000-000089020000}"/>
    <cellStyle name="Percent 6" xfId="693" xr:uid="{00000000-0005-0000-0000-00008A020000}"/>
    <cellStyle name="Percent 6 2" xfId="694" xr:uid="{00000000-0005-0000-0000-00008B020000}"/>
    <cellStyle name="Percent 6 3" xfId="695" xr:uid="{00000000-0005-0000-0000-00008C020000}"/>
    <cellStyle name="Percent 7" xfId="696" xr:uid="{00000000-0005-0000-0000-00008D020000}"/>
    <cellStyle name="Percent 7 2" xfId="697" xr:uid="{00000000-0005-0000-0000-00008E020000}"/>
    <cellStyle name="Percent 7 3" xfId="698" xr:uid="{00000000-0005-0000-0000-00008F020000}"/>
    <cellStyle name="Percent 8" xfId="699" xr:uid="{00000000-0005-0000-0000-000090020000}"/>
    <cellStyle name="Percent 8 2" xfId="700" xr:uid="{00000000-0005-0000-0000-000091020000}"/>
    <cellStyle name="Percent 8 3" xfId="701" xr:uid="{00000000-0005-0000-0000-000092020000}"/>
    <cellStyle name="Percent 9" xfId="702" xr:uid="{00000000-0005-0000-0000-000093020000}"/>
    <cellStyle name="Percent 9 2" xfId="703" xr:uid="{00000000-0005-0000-0000-000094020000}"/>
    <cellStyle name="Percent 9 3" xfId="704" xr:uid="{00000000-0005-0000-0000-000095020000}"/>
    <cellStyle name="Prot $,(0)" xfId="705" xr:uid="{00000000-0005-0000-0000-000096020000}"/>
    <cellStyle name="Prot Fixed (1)" xfId="706" xr:uid="{00000000-0005-0000-0000-000097020000}"/>
    <cellStyle name="Prot, (0)" xfId="707" xr:uid="{00000000-0005-0000-0000-000098020000}"/>
    <cellStyle name="Prot, Fixed (2)" xfId="708" xr:uid="{00000000-0005-0000-0000-000099020000}"/>
    <cellStyle name="RevList" xfId="709" xr:uid="{00000000-0005-0000-0000-00009A020000}"/>
    <cellStyle name="RevList 2" xfId="710" xr:uid="{00000000-0005-0000-0000-00009B020000}"/>
    <cellStyle name="SAPBEXaggData" xfId="711" xr:uid="{00000000-0005-0000-0000-00009C020000}"/>
    <cellStyle name="SAPBEXaggDataEmph" xfId="712" xr:uid="{00000000-0005-0000-0000-00009D020000}"/>
    <cellStyle name="SAPBEXaggItem" xfId="713" xr:uid="{00000000-0005-0000-0000-00009E020000}"/>
    <cellStyle name="SAPBEXaggItemX" xfId="714" xr:uid="{00000000-0005-0000-0000-00009F020000}"/>
    <cellStyle name="SAPBEXchaText" xfId="715" xr:uid="{00000000-0005-0000-0000-0000A0020000}"/>
    <cellStyle name="SAPBEXexcBad7" xfId="716" xr:uid="{00000000-0005-0000-0000-0000A1020000}"/>
    <cellStyle name="SAPBEXexcBad8" xfId="717" xr:uid="{00000000-0005-0000-0000-0000A2020000}"/>
    <cellStyle name="SAPBEXexcBad9" xfId="718" xr:uid="{00000000-0005-0000-0000-0000A3020000}"/>
    <cellStyle name="SAPBEXexcCritical4" xfId="719" xr:uid="{00000000-0005-0000-0000-0000A4020000}"/>
    <cellStyle name="SAPBEXexcCritical5" xfId="720" xr:uid="{00000000-0005-0000-0000-0000A5020000}"/>
    <cellStyle name="SAPBEXexcCritical6" xfId="721" xr:uid="{00000000-0005-0000-0000-0000A6020000}"/>
    <cellStyle name="SAPBEXexcGood1" xfId="722" xr:uid="{00000000-0005-0000-0000-0000A7020000}"/>
    <cellStyle name="SAPBEXexcGood2" xfId="723" xr:uid="{00000000-0005-0000-0000-0000A8020000}"/>
    <cellStyle name="SAPBEXexcGood3" xfId="724" xr:uid="{00000000-0005-0000-0000-0000A9020000}"/>
    <cellStyle name="SAPBEXfilterDrill" xfId="725" xr:uid="{00000000-0005-0000-0000-0000AA020000}"/>
    <cellStyle name="SAPBEXfilterItem" xfId="726" xr:uid="{00000000-0005-0000-0000-0000AB020000}"/>
    <cellStyle name="SAPBEXfilterText" xfId="727" xr:uid="{00000000-0005-0000-0000-0000AC020000}"/>
    <cellStyle name="SAPBEXformats" xfId="728" xr:uid="{00000000-0005-0000-0000-0000AD020000}"/>
    <cellStyle name="SAPBEXheaderItem" xfId="729" xr:uid="{00000000-0005-0000-0000-0000AE020000}"/>
    <cellStyle name="SAPBEXheaderText" xfId="730" xr:uid="{00000000-0005-0000-0000-0000AF020000}"/>
    <cellStyle name="SAPBEXHLevel0" xfId="731" xr:uid="{00000000-0005-0000-0000-0000B0020000}"/>
    <cellStyle name="SAPBEXHLevel0X" xfId="732" xr:uid="{00000000-0005-0000-0000-0000B1020000}"/>
    <cellStyle name="SAPBEXHLevel1" xfId="733" xr:uid="{00000000-0005-0000-0000-0000B2020000}"/>
    <cellStyle name="SAPBEXHLevel1X" xfId="734" xr:uid="{00000000-0005-0000-0000-0000B3020000}"/>
    <cellStyle name="SAPBEXHLevel2" xfId="735" xr:uid="{00000000-0005-0000-0000-0000B4020000}"/>
    <cellStyle name="SAPBEXHLevel2X" xfId="736" xr:uid="{00000000-0005-0000-0000-0000B5020000}"/>
    <cellStyle name="SAPBEXHLevel3" xfId="737" xr:uid="{00000000-0005-0000-0000-0000B6020000}"/>
    <cellStyle name="SAPBEXHLevel3X" xfId="738" xr:uid="{00000000-0005-0000-0000-0000B7020000}"/>
    <cellStyle name="SAPBEXinputData" xfId="739" xr:uid="{00000000-0005-0000-0000-0000B8020000}"/>
    <cellStyle name="SAPBEXItemHeader" xfId="740" xr:uid="{00000000-0005-0000-0000-0000B9020000}"/>
    <cellStyle name="SAPBEXresData" xfId="741" xr:uid="{00000000-0005-0000-0000-0000BA020000}"/>
    <cellStyle name="SAPBEXresDataEmph" xfId="742" xr:uid="{00000000-0005-0000-0000-0000BB020000}"/>
    <cellStyle name="SAPBEXresItem" xfId="743" xr:uid="{00000000-0005-0000-0000-0000BC020000}"/>
    <cellStyle name="SAPBEXresItemX" xfId="744" xr:uid="{00000000-0005-0000-0000-0000BD020000}"/>
    <cellStyle name="SAPBEXstdData" xfId="745" xr:uid="{00000000-0005-0000-0000-0000BE020000}"/>
    <cellStyle name="SAPBEXstdDataEmph" xfId="746" xr:uid="{00000000-0005-0000-0000-0000BF020000}"/>
    <cellStyle name="SAPBEXstdItem" xfId="747" xr:uid="{00000000-0005-0000-0000-0000C0020000}"/>
    <cellStyle name="SAPBEXstdItemX" xfId="748" xr:uid="{00000000-0005-0000-0000-0000C1020000}"/>
    <cellStyle name="SAPBEXtitle" xfId="749" xr:uid="{00000000-0005-0000-0000-0000C2020000}"/>
    <cellStyle name="SAPBEXunassignedItem" xfId="750" xr:uid="{00000000-0005-0000-0000-0000C3020000}"/>
    <cellStyle name="SAPBEXundefined" xfId="751" xr:uid="{00000000-0005-0000-0000-0000C4020000}"/>
    <cellStyle name="Sheet Title" xfId="752" xr:uid="{00000000-0005-0000-0000-0000C5020000}"/>
    <cellStyle name="style" xfId="753" xr:uid="{00000000-0005-0000-0000-0000C6020000}"/>
    <cellStyle name="Style 1" xfId="754" xr:uid="{00000000-0005-0000-0000-0000C7020000}"/>
    <cellStyle name="style1" xfId="755" xr:uid="{00000000-0005-0000-0000-0000C8020000}"/>
    <cellStyle name="style2" xfId="756" xr:uid="{00000000-0005-0000-0000-0000C9020000}"/>
    <cellStyle name="Subtotal" xfId="757" xr:uid="{00000000-0005-0000-0000-0000CA020000}"/>
    <cellStyle name="þ_x001d_ð &amp;ý&amp;†ýG_x0008_ X_x000a__x0007__x0001__x0001_" xfId="758" xr:uid="{00000000-0005-0000-0000-0000CB020000}"/>
    <cellStyle name="þ_x001d_ð &amp;ý&amp;†ýG_x0008_ X_x000a__x0007__x0001__x0001_ 2" xfId="759" xr:uid="{00000000-0005-0000-0000-0000CC020000}"/>
    <cellStyle name="þ_x001d_ð &amp;ý&amp;†ýG_x0008_ X_x000a__x0007__x0001__x0001_ 2 2" xfId="760" xr:uid="{00000000-0005-0000-0000-0000CD020000}"/>
    <cellStyle name="þ_x001d_ð &amp;ý&amp;†ýG_x0008_ X_x000a__x0007__x0001__x0001_ 3" xfId="761" xr:uid="{00000000-0005-0000-0000-0000CE020000}"/>
    <cellStyle name="þ_x001d_ð &amp;ý&amp;†ýG_x0008__x0009_X_x000a__x0007__x0001__x0001_" xfId="762" xr:uid="{00000000-0005-0000-0000-0000CF020000}"/>
    <cellStyle name="þ_x001d_ð &amp;ý&amp;†ýG_x0008__x0009_X_x000a__x0007__x0001__x0001_ 2" xfId="763" xr:uid="{00000000-0005-0000-0000-0000D0020000}"/>
    <cellStyle name="þ_x001d_ð&quot;_x000c_Býò_x000c_5ýU_x0001_e_x0005_¹,_x0007__x0001__x0001_" xfId="764" xr:uid="{00000000-0005-0000-0000-0000D1020000}"/>
    <cellStyle name="þ_x001d_ð&quot;_x000c_Býò_x000c_5ýU_x0001_e_x0005_¹,_x0007__x0001__x0001_ 2" xfId="765" xr:uid="{00000000-0005-0000-0000-0000D2020000}"/>
    <cellStyle name="þ_x001d_ð&quot;_x000c_Býò_x000c_5ýU_x0001_e_x0005_¹,_x0007__x0001__x0001_ 2 2" xfId="766" xr:uid="{00000000-0005-0000-0000-0000D3020000}"/>
    <cellStyle name="þ_x001d_ð&quot;_x000c_Býò_x000c_5ýU_x0001_e_x0005_¹,_x0007__x0001__x0001_ 3" xfId="767" xr:uid="{00000000-0005-0000-0000-0000D4020000}"/>
    <cellStyle name="Title" xfId="1" builtinId="15" customBuiltin="1"/>
    <cellStyle name="Title 2" xfId="768" xr:uid="{00000000-0005-0000-0000-0000D5020000}"/>
    <cellStyle name="Title 2 2" xfId="769" xr:uid="{00000000-0005-0000-0000-0000D6020000}"/>
    <cellStyle name="Title 3" xfId="770" xr:uid="{00000000-0005-0000-0000-0000D7020000}"/>
    <cellStyle name="Title 4" xfId="771" xr:uid="{00000000-0005-0000-0000-0000D8020000}"/>
    <cellStyle name="Title 5" xfId="772" xr:uid="{00000000-0005-0000-0000-0000D9020000}"/>
    <cellStyle name="Total" xfId="17" builtinId="25" customBuiltin="1"/>
    <cellStyle name="Total 2" xfId="773" xr:uid="{00000000-0005-0000-0000-0000DA020000}"/>
    <cellStyle name="Total 2 2" xfId="774" xr:uid="{00000000-0005-0000-0000-0000DB020000}"/>
    <cellStyle name="Total 2 3" xfId="775" xr:uid="{00000000-0005-0000-0000-0000DC020000}"/>
    <cellStyle name="Total 3" xfId="776" xr:uid="{00000000-0005-0000-0000-0000DD020000}"/>
    <cellStyle name="Total 4" xfId="777" xr:uid="{00000000-0005-0000-0000-0000DE020000}"/>
    <cellStyle name="Unp $,(2)" xfId="778" xr:uid="{00000000-0005-0000-0000-0000DF020000}"/>
    <cellStyle name="Unp Comma [0]" xfId="779" xr:uid="{00000000-0005-0000-0000-0000E0020000}"/>
    <cellStyle name="Unp comment" xfId="780" xr:uid="{00000000-0005-0000-0000-0000E1020000}"/>
    <cellStyle name="Unp Fixed (1)" xfId="781" xr:uid="{00000000-0005-0000-0000-0000E2020000}"/>
    <cellStyle name="Unp Fixed (2)" xfId="782" xr:uid="{00000000-0005-0000-0000-0000E3020000}"/>
    <cellStyle name="Unprotected" xfId="783" xr:uid="{00000000-0005-0000-0000-0000E4020000}"/>
    <cellStyle name="Warning Text" xfId="14" builtinId="11" customBuiltin="1"/>
    <cellStyle name="Warning Text 2" xfId="784" xr:uid="{00000000-0005-0000-0000-0000E5020000}"/>
    <cellStyle name="Warning Text 2 2" xfId="785" xr:uid="{00000000-0005-0000-0000-0000E6020000}"/>
    <cellStyle name="Warning Text 2 3" xfId="786" xr:uid="{00000000-0005-0000-0000-0000E7020000}"/>
    <cellStyle name="Warning Text 3" xfId="787" xr:uid="{00000000-0005-0000-0000-0000E8020000}"/>
    <cellStyle name="Warning Text 4" xfId="788" xr:uid="{00000000-0005-0000-0000-0000E9020000}"/>
    <cellStyle name="Warning Text 5" xfId="789" xr:uid="{00000000-0005-0000-0000-0000EA020000}"/>
  </cellStyles>
  <dxfs count="94">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top style="thin">
          <color theme="0"/>
        </top>
        <horizontal style="thin">
          <color theme="0"/>
        </horizontal>
      </border>
    </dxf>
    <dxf>
      <border>
        <top style="thin">
          <color theme="0"/>
        </top>
        <horizontal style="thin">
          <color theme="0"/>
        </horizontal>
      </border>
    </dxf>
    <dxf>
      <border>
        <left/>
        <right/>
        <top/>
        <bottom/>
        <vertical/>
        <horizontal/>
      </border>
    </dxf>
    <dxf>
      <border>
        <left/>
        <right/>
        <top/>
        <bottom/>
        <vertical/>
        <horizontal/>
      </border>
    </dxf>
    <dxf>
      <border>
        <left/>
        <right/>
        <top/>
        <bottom/>
        <vertical/>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s>
  <tableStyles count="1" defaultTableStyle="TableStyleMedium2" defaultPivotStyle="PivotStyleLight16">
    <tableStyle name="Slicer Style 1" pivot="0" table="0" count="2" xr9:uid="{17FCEA58-A38E-4E97-BDD6-7DDB36DB1E45}"/>
  </tableStyles>
  <colors>
    <mruColors>
      <color rgb="FF0C083A"/>
      <color rgb="FFD05252"/>
      <color rgb="FFE03E3E"/>
    </mruColors>
  </colors>
  <extLst>
    <ext xmlns:x14="http://schemas.microsoft.com/office/spreadsheetml/2009/9/main" uri="{46F421CA-312F-682f-3DD2-61675219B42D}">
      <x14:dxfs count="2">
        <dxf>
          <font>
            <b val="0"/>
            <i val="0"/>
            <color rgb="FFFF0000"/>
          </font>
          <fill>
            <patternFill patternType="lightHorizontal">
              <fgColor rgb="FFFF0000"/>
              <bgColor theme="1"/>
            </patternFill>
          </fill>
          <border>
            <left style="thin">
              <color auto="1"/>
            </left>
            <right style="thin">
              <color auto="1"/>
            </right>
            <top style="thin">
              <color auto="1"/>
            </top>
            <bottom style="thin">
              <color auto="1"/>
            </bottom>
          </border>
        </dxf>
        <dxf>
          <fill>
            <patternFill patternType="solid">
              <fgColor rgb="FFFF0000"/>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4.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1.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 Contribution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doughnutChart>
        <c:varyColors val="1"/>
        <c:ser>
          <c:idx val="1"/>
          <c:order val="1"/>
          <c:tx>
            <c:strRef>
              <c:f>'Analysis - 1'!$O$14</c:f>
              <c:strCache>
                <c:ptCount val="1"/>
                <c:pt idx="0">
                  <c:v>% Contribution</c:v>
                </c:pt>
              </c:strCache>
            </c:strRef>
          </c:tx>
          <c:dPt>
            <c:idx val="0"/>
            <c:bubble3D val="0"/>
            <c:spPr>
              <a:solidFill>
                <a:srgbClr val="D05252"/>
              </a:solidFill>
              <a:ln w="19050">
                <a:solidFill>
                  <a:schemeClr val="lt1"/>
                </a:solidFill>
              </a:ln>
              <a:effectLst/>
            </c:spPr>
            <c:extLst>
              <c:ext xmlns:c16="http://schemas.microsoft.com/office/drawing/2014/chart" uri="{C3380CC4-5D6E-409C-BE32-E72D297353CC}">
                <c16:uniqueId val="{00000003-65DB-4A06-BD17-5B0FEA783D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DC-41AA-8740-D18D58C00E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DC-41AA-8740-D18D58C00E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DC-41AA-8740-D18D58C00E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5DC-41AA-8740-D18D58C00E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5DC-41AA-8740-D18D58C00E97}"/>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2-65DB-4A06-BD17-5B0FEA783D22}"/>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alpha val="89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- 1'!$M$15:$M$21</c:f>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f>'Analysis - 1'!$O$15:$O$21</c:f>
              <c:numCache>
                <c:formatCode>0%</c:formatCode>
                <c:ptCount val="7"/>
                <c:pt idx="0">
                  <c:v>0.45774567218889162</c:v>
                </c:pt>
                <c:pt idx="1">
                  <c:v>7.9568722347112639E-2</c:v>
                </c:pt>
                <c:pt idx="2">
                  <c:v>0.15002362576783745</c:v>
                </c:pt>
                <c:pt idx="3">
                  <c:v>7.4915162015492781E-2</c:v>
                </c:pt>
                <c:pt idx="4">
                  <c:v>7.6168043643236566E-2</c:v>
                </c:pt>
                <c:pt idx="5">
                  <c:v>0.11825770701184153</c:v>
                </c:pt>
                <c:pt idx="6">
                  <c:v>4.3321067025587419E-2</c:v>
                </c:pt>
              </c:numCache>
            </c:numRef>
          </c:val>
          <c:extLst>
            <c:ext xmlns:c16="http://schemas.microsoft.com/office/drawing/2014/chart" uri="{C3380CC4-5D6E-409C-BE32-E72D297353CC}">
              <c16:uniqueId val="{00000001-65DB-4A06-BD17-5B0FEA783D22}"/>
            </c:ext>
          </c:extLst>
        </c:ser>
        <c:dLbls>
          <c:showLegendKey val="0"/>
          <c:showVal val="1"/>
          <c:showCatName val="0"/>
          <c:showSerName val="0"/>
          <c:showPercent val="0"/>
          <c:showBubbleSize val="0"/>
          <c:showLeaderLines val="1"/>
        </c:dLbls>
        <c:firstSliceAng val="0"/>
        <c:holeSize val="50"/>
        <c:extLst>
          <c:ext xmlns:c15="http://schemas.microsoft.com/office/drawing/2012/chart" uri="{02D57815-91ED-43cb-92C2-25804820EDAC}">
            <c15:filteredPieSeries>
              <c15:ser>
                <c:idx val="0"/>
                <c:order val="0"/>
                <c:tx>
                  <c:strRef>
                    <c:extLst>
                      <c:ext uri="{02D57815-91ED-43cb-92C2-25804820EDAC}">
                        <c15:formulaRef>
                          <c15:sqref>'Analysis - 1'!$N$14</c15:sqref>
                        </c15:formulaRef>
                      </c:ext>
                    </c:extLst>
                    <c:strCache>
                      <c:ptCount val="1"/>
                      <c:pt idx="0">
                        <c:v>CPI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D5DC-41AA-8740-D18D58C00E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D5DC-41AA-8740-D18D58C00E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D5DC-41AA-8740-D18D58C00E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5-D5DC-41AA-8740-D18D58C00E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7-D5DC-41AA-8740-D18D58C00E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9-D5DC-41AA-8740-D18D58C00E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B-D5DC-41AA-8740-D18D58C00E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'Analysis - 1'!$M$15:$M$21</c15:sqref>
                        </c15:formulaRef>
                      </c:ext>
                    </c:extLst>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extLst>
                      <c:ext uri="{02D57815-91ED-43cb-92C2-25804820EDAC}">
                        <c15:formulaRef>
                          <c15:sqref>'Analysis - 1'!$N$15:$N$21</c15:sqref>
                        </c15:formulaRef>
                      </c:ext>
                    </c:extLst>
                    <c:numCache>
                      <c:formatCode>_(* #,##0.00_);_(* \(#,##0.00\);_(* "-"??_);_(@_)</c:formatCode>
                      <c:ptCount val="7"/>
                      <c:pt idx="0">
                        <c:v>6393.7000000000007</c:v>
                      </c:pt>
                      <c:pt idx="1">
                        <c:v>1111.4000000000001</c:v>
                      </c:pt>
                      <c:pt idx="2">
                        <c:v>2095.5</c:v>
                      </c:pt>
                      <c:pt idx="3">
                        <c:v>1046.4000000000001</c:v>
                      </c:pt>
                      <c:pt idx="4">
                        <c:v>1063.8999999999999</c:v>
                      </c:pt>
                      <c:pt idx="5">
                        <c:v>1651.8000000000002</c:v>
                      </c:pt>
                      <c:pt idx="6">
                        <c:v>605.1</c:v>
                      </c:pt>
                    </c:numCache>
                  </c:numRef>
                </c:val>
                <c:extLst>
                  <c:ext xmlns:c16="http://schemas.microsoft.com/office/drawing/2014/chart" uri="{C3380CC4-5D6E-409C-BE32-E72D297353CC}">
                    <c16:uniqueId val="{00000000-65DB-4A06-BD17-5B0FEA783D22}"/>
                  </c:ext>
                </c:extLst>
              </c15:ser>
            </c15:filteredPieSeries>
          </c:ext>
        </c:extLst>
      </c:doughnutChart>
      <c:spPr>
        <a:noFill/>
        <a:ln>
          <a:noFill/>
        </a:ln>
        <a:effectLst/>
      </c:spPr>
    </c:plotArea>
    <c:legend>
      <c:legendPos val="l"/>
      <c:layout>
        <c:manualLayout>
          <c:xMode val="edge"/>
          <c:yMode val="edge"/>
          <c:x val="1.9444444444444445E-2"/>
          <c:y val="0.19349190726159229"/>
          <c:w val="0.32774234470691166"/>
          <c:h val="0.72780438903470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Sector wise Category %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426993107877639E-2"/>
          <c:y val="0.11819648246435634"/>
          <c:w val="0.9691460137842447"/>
          <c:h val="0.63158381609833369"/>
        </c:manualLayout>
      </c:layout>
      <c:barChart>
        <c:barDir val="col"/>
        <c:grouping val="clustered"/>
        <c:varyColors val="0"/>
        <c:ser>
          <c:idx val="3"/>
          <c:order val="3"/>
          <c:tx>
            <c:strRef>
              <c:f>'Analysis - 1'!$Q$30</c:f>
              <c:strCache>
                <c:ptCount val="1"/>
                <c:pt idx="0">
                  <c:v>% Rural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- 1'!$M$31:$M$37</c:f>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f>'Analysis - 1'!$Q$31:$Q$37</c:f>
              <c:numCache>
                <c:formatCode>0%</c:formatCode>
                <c:ptCount val="7"/>
                <c:pt idx="0">
                  <c:v>0.45193911147218546</c:v>
                </c:pt>
                <c:pt idx="1">
                  <c:v>7.9681019369735318E-2</c:v>
                </c:pt>
                <c:pt idx="2">
                  <c:v>0.15128062598879721</c:v>
                </c:pt>
                <c:pt idx="3">
                  <c:v>7.5704451190832509E-2</c:v>
                </c:pt>
                <c:pt idx="4">
                  <c:v>7.6816179929020387E-2</c:v>
                </c:pt>
                <c:pt idx="5">
                  <c:v>0.12184119382562963</c:v>
                </c:pt>
                <c:pt idx="6">
                  <c:v>4.2737418223799541E-2</c:v>
                </c:pt>
              </c:numCache>
            </c:numRef>
          </c:val>
          <c:extLst>
            <c:ext xmlns:c16="http://schemas.microsoft.com/office/drawing/2014/chart" uri="{C3380CC4-5D6E-409C-BE32-E72D297353CC}">
              <c16:uniqueId val="{00000003-5CF0-4520-A3CD-F192C43F413A}"/>
            </c:ext>
          </c:extLst>
        </c:ser>
        <c:ser>
          <c:idx val="4"/>
          <c:order val="4"/>
          <c:tx>
            <c:strRef>
              <c:f>'Analysis - 1'!$R$30</c:f>
              <c:strCache>
                <c:ptCount val="1"/>
                <c:pt idx="0">
                  <c:v>% Urban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- 1'!$M$31:$M$37</c:f>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f>'Analysis - 1'!$R$31:$R$37</c:f>
              <c:numCache>
                <c:formatCode>0%</c:formatCode>
                <c:ptCount val="7"/>
                <c:pt idx="0">
                  <c:v>0.4641932700603969</c:v>
                </c:pt>
                <c:pt idx="1">
                  <c:v>7.9335634167385663E-2</c:v>
                </c:pt>
                <c:pt idx="2">
                  <c:v>0.14872735116479724</c:v>
                </c:pt>
                <c:pt idx="3">
                  <c:v>7.4201898188093182E-2</c:v>
                </c:pt>
                <c:pt idx="4">
                  <c:v>7.5452976704055208E-2</c:v>
                </c:pt>
                <c:pt idx="5">
                  <c:v>0.11404227782571183</c:v>
                </c:pt>
                <c:pt idx="6">
                  <c:v>4.4046591889559963E-2</c:v>
                </c:pt>
              </c:numCache>
            </c:numRef>
          </c:val>
          <c:extLst>
            <c:ext xmlns:c16="http://schemas.microsoft.com/office/drawing/2014/chart" uri="{C3380CC4-5D6E-409C-BE32-E72D297353CC}">
              <c16:uniqueId val="{00000004-5CF0-4520-A3CD-F192C43F413A}"/>
            </c:ext>
          </c:extLst>
        </c:ser>
        <c:ser>
          <c:idx val="5"/>
          <c:order val="5"/>
          <c:tx>
            <c:strRef>
              <c:f>'Analysis - 1'!$S$30</c:f>
              <c:strCache>
                <c:ptCount val="1"/>
                <c:pt idx="0">
                  <c:v>% Rural+Urban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- 1'!$M$31:$M$37</c:f>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f>'Analysis - 1'!$S$31:$S$37</c:f>
              <c:numCache>
                <c:formatCode>0%</c:formatCode>
                <c:ptCount val="7"/>
                <c:pt idx="0">
                  <c:v>0.45715881746304571</c:v>
                </c:pt>
                <c:pt idx="1">
                  <c:v>7.9688037126160183E-2</c:v>
                </c:pt>
                <c:pt idx="2">
                  <c:v>0.15005156411137843</c:v>
                </c:pt>
                <c:pt idx="3">
                  <c:v>7.4832416638019914E-2</c:v>
                </c:pt>
                <c:pt idx="4">
                  <c:v>7.6228944654520431E-2</c:v>
                </c:pt>
                <c:pt idx="5">
                  <c:v>0.11885527672739772</c:v>
                </c:pt>
                <c:pt idx="6">
                  <c:v>4.3184943279477479E-2</c:v>
                </c:pt>
              </c:numCache>
            </c:numRef>
          </c:val>
          <c:extLst>
            <c:ext xmlns:c16="http://schemas.microsoft.com/office/drawing/2014/chart" uri="{C3380CC4-5D6E-409C-BE32-E72D297353CC}">
              <c16:uniqueId val="{00000005-5CF0-4520-A3CD-F192C43F413A}"/>
            </c:ext>
          </c:extLst>
        </c:ser>
        <c:dLbls>
          <c:dLblPos val="outEnd"/>
          <c:showLegendKey val="0"/>
          <c:showVal val="1"/>
          <c:showCatName val="0"/>
          <c:showSerName val="0"/>
          <c:showPercent val="0"/>
          <c:showBubbleSize val="0"/>
        </c:dLbls>
        <c:gapWidth val="100"/>
        <c:overlap val="-24"/>
        <c:axId val="728389600"/>
        <c:axId val="728386976"/>
        <c:extLst>
          <c:ext xmlns:c15="http://schemas.microsoft.com/office/drawing/2012/chart" uri="{02D57815-91ED-43cb-92C2-25804820EDAC}">
            <c15:filteredBarSeries>
              <c15:ser>
                <c:idx val="0"/>
                <c:order val="0"/>
                <c:tx>
                  <c:strRef>
                    <c:extLst>
                      <c:ext uri="{02D57815-91ED-43cb-92C2-25804820EDAC}">
                        <c15:formulaRef>
                          <c15:sqref>'Analysis - 1'!$N$30</c15:sqref>
                        </c15:formulaRef>
                      </c:ext>
                    </c:extLst>
                    <c:strCache>
                      <c:ptCount val="1"/>
                      <c:pt idx="0">
                        <c:v>Rural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'Analysis - 1'!$M$31:$M$37</c15:sqref>
                        </c15:formulaRef>
                      </c:ext>
                    </c:extLst>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extLst>
                      <c:ext uri="{02D57815-91ED-43cb-92C2-25804820EDAC}">
                        <c15:formulaRef>
                          <c15:sqref>'Analysis - 1'!$N$31:$N$37</c15:sqref>
                        </c15:formulaRef>
                      </c:ext>
                    </c:extLst>
                    <c:numCache>
                      <c:formatCode>General</c:formatCode>
                      <c:ptCount val="7"/>
                      <c:pt idx="0">
                        <c:v>2113.9000000000005</c:v>
                      </c:pt>
                      <c:pt idx="1">
                        <c:v>372.70000000000005</c:v>
                      </c:pt>
                      <c:pt idx="2">
                        <c:v>707.60000000000014</c:v>
                      </c:pt>
                      <c:pt idx="3">
                        <c:v>354.1</c:v>
                      </c:pt>
                      <c:pt idx="4">
                        <c:v>359.3</c:v>
                      </c:pt>
                      <c:pt idx="5">
                        <c:v>569.90000000000009</c:v>
                      </c:pt>
                      <c:pt idx="6">
                        <c:v>199.9</c:v>
                      </c:pt>
                    </c:numCache>
                  </c:numRef>
                </c:val>
                <c:extLst>
                  <c:ext xmlns:c16="http://schemas.microsoft.com/office/drawing/2014/chart" uri="{C3380CC4-5D6E-409C-BE32-E72D297353CC}">
                    <c16:uniqueId val="{00000000-5CF0-4520-A3CD-F192C43F413A}"/>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'Analysis - 1'!$O$30</c15:sqref>
                        </c15:formulaRef>
                      </c:ext>
                    </c:extLst>
                    <c:strCache>
                      <c:ptCount val="1"/>
                      <c:pt idx="0">
                        <c:v>Urban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- 1'!$M$31:$M$37</c15:sqref>
                        </c15:formulaRef>
                      </c:ext>
                    </c:extLst>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extLst xmlns:c15="http://schemas.microsoft.com/office/drawing/2012/chart">
                      <c:ext xmlns:c15="http://schemas.microsoft.com/office/drawing/2012/chart" uri="{02D57815-91ED-43cb-92C2-25804820EDAC}">
                        <c15:formulaRef>
                          <c15:sqref>'Analysis - 1'!$O$31:$O$37</c15:sqref>
                        </c15:formulaRef>
                      </c:ext>
                    </c:extLst>
                    <c:numCache>
                      <c:formatCode>General</c:formatCode>
                      <c:ptCount val="7"/>
                      <c:pt idx="0">
                        <c:v>2152</c:v>
                      </c:pt>
                      <c:pt idx="1">
                        <c:v>367.79999999999995</c:v>
                      </c:pt>
                      <c:pt idx="2">
                        <c:v>689.5</c:v>
                      </c:pt>
                      <c:pt idx="3">
                        <c:v>344</c:v>
                      </c:pt>
                      <c:pt idx="4">
                        <c:v>349.79999999999995</c:v>
                      </c:pt>
                      <c:pt idx="5">
                        <c:v>528.70000000000005</c:v>
                      </c:pt>
                      <c:pt idx="6">
                        <c:v>204.2</c:v>
                      </c:pt>
                    </c:numCache>
                  </c:numRef>
                </c:val>
                <c:extLst xmlns:c15="http://schemas.microsoft.com/office/drawing/2012/chart">
                  <c:ext xmlns:c16="http://schemas.microsoft.com/office/drawing/2014/chart" uri="{C3380CC4-5D6E-409C-BE32-E72D297353CC}">
                    <c16:uniqueId val="{00000001-5CF0-4520-A3CD-F192C43F413A}"/>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'Analysis - 1'!$P$30</c15:sqref>
                        </c15:formulaRef>
                      </c:ext>
                    </c:extLst>
                    <c:strCache>
                      <c:ptCount val="1"/>
                      <c:pt idx="0">
                        <c:v>Rural+Urban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- 1'!$M$31:$M$37</c15:sqref>
                        </c15:formulaRef>
                      </c:ext>
                    </c:extLst>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extLst xmlns:c15="http://schemas.microsoft.com/office/drawing/2012/chart">
                      <c:ext xmlns:c15="http://schemas.microsoft.com/office/drawing/2012/chart" uri="{02D57815-91ED-43cb-92C2-25804820EDAC}">
                        <c15:formulaRef>
                          <c15:sqref>'Analysis - 1'!$P$31:$P$37</c15:sqref>
                        </c15:formulaRef>
                      </c:ext>
                    </c:extLst>
                    <c:numCache>
                      <c:formatCode>General</c:formatCode>
                      <c:ptCount val="7"/>
                      <c:pt idx="0">
                        <c:v>2127.8000000000002</c:v>
                      </c:pt>
                      <c:pt idx="1">
                        <c:v>370.9</c:v>
                      </c:pt>
                      <c:pt idx="2">
                        <c:v>698.39999999999986</c:v>
                      </c:pt>
                      <c:pt idx="3">
                        <c:v>348.29999999999995</c:v>
                      </c:pt>
                      <c:pt idx="4">
                        <c:v>354.79999999999995</c:v>
                      </c:pt>
                      <c:pt idx="5">
                        <c:v>553.20000000000005</c:v>
                      </c:pt>
                      <c:pt idx="6">
                        <c:v>201</c:v>
                      </c:pt>
                    </c:numCache>
                  </c:numRef>
                </c:val>
                <c:extLst xmlns:c15="http://schemas.microsoft.com/office/drawing/2012/chart">
                  <c:ext xmlns:c16="http://schemas.microsoft.com/office/drawing/2014/chart" uri="{C3380CC4-5D6E-409C-BE32-E72D297353CC}">
                    <c16:uniqueId val="{00000002-5CF0-4520-A3CD-F192C43F413A}"/>
                  </c:ext>
                </c:extLst>
              </c15:ser>
            </c15:filteredBarSeries>
          </c:ext>
        </c:extLst>
      </c:barChart>
      <c:catAx>
        <c:axId val="7283896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386976"/>
        <c:crosses val="autoZero"/>
        <c:auto val="1"/>
        <c:lblAlgn val="ctr"/>
        <c:lblOffset val="100"/>
        <c:noMultiLvlLbl val="0"/>
      </c:catAx>
      <c:valAx>
        <c:axId val="728386976"/>
        <c:scaling>
          <c:orientation val="minMax"/>
        </c:scaling>
        <c:delete val="1"/>
        <c:axPos val="l"/>
        <c:numFmt formatCode="0%" sourceLinked="1"/>
        <c:majorTickMark val="out"/>
        <c:minorTickMark val="none"/>
        <c:tickLblPos val="nextTo"/>
        <c:crossAx val="72838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 Inflation.xlsx]Analysis - 1!PivotTable2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AFE55E0-9A58-40D1-8384-98DFCD9FAB59}" type="CELLRANGE">
                  <a:rPr lang="en-US"/>
                  <a:pPr>
                    <a:defRPr/>
                  </a:pPr>
                  <a:t>[CELLRANGE]</a:t>
                </a:fld>
                <a:endParaRPr lang="en-US" baseline="0"/>
              </a:p>
              <a:p>
                <a:pPr>
                  <a:defRPr/>
                </a:pPr>
                <a:fld id="{B73B8F7A-8B33-41B6-AE55-33146FE2B0AA}"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7F734A3-BEA4-43C9-8D25-5C4607D36155}" type="CELLRANGE">
                  <a:rPr lang="en-US"/>
                  <a:pPr>
                    <a:defRPr/>
                  </a:pPr>
                  <a:t>[CELLRANGE]</a:t>
                </a:fld>
                <a:endParaRPr lang="en-US" baseline="0"/>
              </a:p>
              <a:p>
                <a:pPr>
                  <a:defRPr/>
                </a:pPr>
                <a:fld id="{B835738A-2FC0-4187-96B5-B032A19DF132}"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43EB67C-B17A-4693-85F3-6219C326480D}" type="CELLRANGE">
                  <a:rPr lang="en-US"/>
                  <a:pPr>
                    <a:defRPr/>
                  </a:pPr>
                  <a:t>[CELLRANGE]</a:t>
                </a:fld>
                <a:endParaRPr lang="en-US" baseline="0"/>
              </a:p>
              <a:p>
                <a:pPr>
                  <a:defRPr/>
                </a:pPr>
                <a:fld id="{F1869564-1895-4AD4-A629-7B65B9488F9B}"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4"/>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0F0D56B-EBDF-48D0-A83D-8FFBAFD294A4}" type="CELLRANGE">
                  <a:rPr lang="en-US"/>
                  <a:pPr>
                    <a:defRPr/>
                  </a:pPr>
                  <a:t>[CELLRANGE]</a:t>
                </a:fld>
                <a:endParaRPr lang="en-US" baseline="0"/>
              </a:p>
              <a:p>
                <a:pPr>
                  <a:defRPr/>
                </a:pPr>
                <a:fld id="{F8A526BC-E174-4F88-95EA-603FECE5ABEB}"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5"/>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54A63E1-52C5-420C-8CDE-D6F189BFF99B}" type="CELLRANGE">
                  <a:rPr lang="en-US"/>
                  <a:pPr>
                    <a:defRPr/>
                  </a:pPr>
                  <a:t>[CELLRANGE]</a:t>
                </a:fld>
                <a:endParaRPr lang="en-US" baseline="0"/>
              </a:p>
              <a:p>
                <a:pPr>
                  <a:defRPr/>
                </a:pPr>
                <a:fld id="{D2BAB96D-0839-428A-B8D3-76E04122D65A}"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6"/>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113614B-351D-4021-8C58-05688C15D827}" type="CELLRANGE">
                  <a:rPr lang="en-US"/>
                  <a:pPr>
                    <a:defRPr/>
                  </a:pPr>
                  <a:t>[CELLRANGE]</a:t>
                </a:fld>
                <a:endParaRPr lang="en-US" baseline="0"/>
              </a:p>
              <a:p>
                <a:pPr>
                  <a:defRPr/>
                </a:pPr>
                <a:fld id="{3E4E7145-14C7-4E5F-A2FF-D79A37975D69}"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7"/>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D03F115-3F25-49F7-A644-AD457C28B8F5}" type="CELLRANGE">
                  <a:rPr lang="en-US"/>
                  <a:pPr>
                    <a:defRPr/>
                  </a:pPr>
                  <a:t>[CELLRANGE]</a:t>
                </a:fld>
                <a:endParaRPr lang="en-US" baseline="0"/>
              </a:p>
              <a:p>
                <a:pPr>
                  <a:defRPr/>
                </a:pPr>
                <a:fld id="{303650AF-4935-482A-80C8-553AC8E5D8BC}" type="PERCENTAGE">
                  <a:rPr lang="en-US"/>
                  <a:pPr>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- 1'!$B$49:$B$55</c:f>
              <c:strCache>
                <c:ptCount val="1"/>
                <c:pt idx="0">
                  <c:v>Urban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6042-4C5C-BB43-78472CCE78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42-4C5C-BB43-78472CCE78C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6042-4C5C-BB43-78472CCE78C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42-4C5C-BB43-78472CCE78C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6-6042-4C5C-BB43-78472CCE78C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42-4C5C-BB43-78472CCE78C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42-4C5C-BB43-78472CCE78C3}"/>
              </c:ext>
            </c:extLst>
          </c:dPt>
          <c:dLbls>
            <c:dLbl>
              <c:idx val="0"/>
              <c:tx>
                <c:rich>
                  <a:bodyPr/>
                  <a:lstStyle/>
                  <a:p>
                    <a:fld id="{143EB67C-B17A-4693-85F3-6219C326480D}" type="CELLRANGE">
                      <a:rPr lang="en-US"/>
                      <a:pPr/>
                      <a:t>[CELLRANGE]</a:t>
                    </a:fld>
                    <a:endParaRPr lang="en-US" baseline="0"/>
                  </a:p>
                  <a:p>
                    <a:fld id="{F1869564-1895-4AD4-A629-7B65B9488F9B}"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042-4C5C-BB43-78472CCE78C3}"/>
                </c:ext>
              </c:extLst>
            </c:dLbl>
            <c:dLbl>
              <c:idx val="1"/>
              <c:tx>
                <c:rich>
                  <a:bodyPr/>
                  <a:lstStyle/>
                  <a:p>
                    <a:fld id="{6AFE55E0-9A58-40D1-8384-98DFCD9FAB59}" type="CELLRANGE">
                      <a:rPr lang="en-US"/>
                      <a:pPr/>
                      <a:t>[CELLRANGE]</a:t>
                    </a:fld>
                    <a:endParaRPr lang="en-US" baseline="0"/>
                  </a:p>
                  <a:p>
                    <a:fld id="{B73B8F7A-8B33-41B6-AE55-33146FE2B0AA}"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042-4C5C-BB43-78472CCE78C3}"/>
                </c:ext>
              </c:extLst>
            </c:dLbl>
            <c:dLbl>
              <c:idx val="2"/>
              <c:tx>
                <c:rich>
                  <a:bodyPr/>
                  <a:lstStyle/>
                  <a:p>
                    <a:fld id="{20F0D56B-EBDF-48D0-A83D-8FFBAFD294A4}" type="CELLRANGE">
                      <a:rPr lang="en-US"/>
                      <a:pPr/>
                      <a:t>[CELLRANGE]</a:t>
                    </a:fld>
                    <a:endParaRPr lang="en-US" baseline="0"/>
                  </a:p>
                  <a:p>
                    <a:fld id="{F8A526BC-E174-4F88-95EA-603FECE5ABEB}"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042-4C5C-BB43-78472CCE78C3}"/>
                </c:ext>
              </c:extLst>
            </c:dLbl>
            <c:dLbl>
              <c:idx val="3"/>
              <c:tx>
                <c:rich>
                  <a:bodyPr/>
                  <a:lstStyle/>
                  <a:p>
                    <a:fld id="{054A63E1-52C5-420C-8CDE-D6F189BFF99B}" type="CELLRANGE">
                      <a:rPr lang="en-US"/>
                      <a:pPr/>
                      <a:t>[CELLRANGE]</a:t>
                    </a:fld>
                    <a:endParaRPr lang="en-US" baseline="0"/>
                  </a:p>
                  <a:p>
                    <a:fld id="{D2BAB96D-0839-428A-B8D3-76E04122D65A}"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042-4C5C-BB43-78472CCE78C3}"/>
                </c:ext>
              </c:extLst>
            </c:dLbl>
            <c:dLbl>
              <c:idx val="4"/>
              <c:tx>
                <c:rich>
                  <a:bodyPr/>
                  <a:lstStyle/>
                  <a:p>
                    <a:fld id="{0113614B-351D-4021-8C58-05688C15D827}" type="CELLRANGE">
                      <a:rPr lang="en-US"/>
                      <a:pPr/>
                      <a:t>[CELLRANGE]</a:t>
                    </a:fld>
                    <a:endParaRPr lang="en-US" baseline="0"/>
                  </a:p>
                  <a:p>
                    <a:fld id="{3E4E7145-14C7-4E5F-A2FF-D79A37975D69}"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042-4C5C-BB43-78472CCE78C3}"/>
                </c:ext>
              </c:extLst>
            </c:dLbl>
            <c:dLbl>
              <c:idx val="5"/>
              <c:tx>
                <c:rich>
                  <a:bodyPr/>
                  <a:lstStyle/>
                  <a:p>
                    <a:fld id="{67F734A3-BEA4-43C9-8D25-5C4607D36155}" type="CELLRANGE">
                      <a:rPr lang="en-US"/>
                      <a:pPr/>
                      <a:t>[CELLRANGE]</a:t>
                    </a:fld>
                    <a:endParaRPr lang="en-US" baseline="0"/>
                  </a:p>
                  <a:p>
                    <a:fld id="{B835738A-2FC0-4187-96B5-B032A19DF132}"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042-4C5C-BB43-78472CCE78C3}"/>
                </c:ext>
              </c:extLst>
            </c:dLbl>
            <c:dLbl>
              <c:idx val="6"/>
              <c:tx>
                <c:rich>
                  <a:bodyPr/>
                  <a:lstStyle/>
                  <a:p>
                    <a:fld id="{8D03F115-3F25-49F7-A644-AD457C28B8F5}" type="CELLRANGE">
                      <a:rPr lang="en-US"/>
                      <a:pPr/>
                      <a:t>[CELLRANGE]</a:t>
                    </a:fld>
                    <a:endParaRPr lang="en-US" baseline="0"/>
                  </a:p>
                  <a:p>
                    <a:fld id="{303650AF-4935-482A-80C8-553AC8E5D8BC}"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042-4C5C-BB43-78472CCE78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s>
          <c:cat>
            <c:strRef>
              <c:f>'Analysis - 1'!$B$49:$B$55</c:f>
              <c:strCache>
                <c:ptCount val="7"/>
                <c:pt idx="0">
                  <c:v>Sum of Food</c:v>
                </c:pt>
                <c:pt idx="1">
                  <c:v>Sum of Cloth</c:v>
                </c:pt>
                <c:pt idx="2">
                  <c:v>Sum of House</c:v>
                </c:pt>
                <c:pt idx="3">
                  <c:v>Sum of Health</c:v>
                </c:pt>
                <c:pt idx="4">
                  <c:v>Sum of Luxury</c:v>
                </c:pt>
                <c:pt idx="5">
                  <c:v>Sum of Education</c:v>
                </c:pt>
                <c:pt idx="6">
                  <c:v>Sum of Energy</c:v>
                </c:pt>
              </c:strCache>
            </c:strRef>
          </c:cat>
          <c:val>
            <c:numRef>
              <c:f>'Analysis - 1'!$B$49:$B$55</c:f>
              <c:numCache>
                <c:formatCode>General</c:formatCode>
                <c:ptCount val="7"/>
                <c:pt idx="0">
                  <c:v>10663.400000000001</c:v>
                </c:pt>
                <c:pt idx="1">
                  <c:v>2627.8</c:v>
                </c:pt>
                <c:pt idx="2">
                  <c:v>1716</c:v>
                </c:pt>
                <c:pt idx="3">
                  <c:v>1815.5</c:v>
                </c:pt>
                <c:pt idx="4">
                  <c:v>2708.7</c:v>
                </c:pt>
                <c:pt idx="5">
                  <c:v>865.8</c:v>
                </c:pt>
                <c:pt idx="6">
                  <c:v>1710.6</c:v>
                </c:pt>
              </c:numCache>
            </c:numRef>
          </c:val>
          <c:extLst>
            <c:ext xmlns:c15="http://schemas.microsoft.com/office/drawing/2012/chart" uri="{02D57815-91ED-43cb-92C2-25804820EDAC}">
              <c15:datalabelsRange>
                <c15:f>'Analysis - 1'!$B$49:$B$55</c15:f>
                <c15:dlblRangeCache>
                  <c:ptCount val="7"/>
                  <c:pt idx="0">
                    <c:v>Food</c:v>
                  </c:pt>
                  <c:pt idx="1">
                    <c:v>Cloth</c:v>
                  </c:pt>
                  <c:pt idx="2">
                    <c:v>House</c:v>
                  </c:pt>
                  <c:pt idx="3">
                    <c:v>Health</c:v>
                  </c:pt>
                  <c:pt idx="4">
                    <c:v>Luxury</c:v>
                  </c:pt>
                  <c:pt idx="5">
                    <c:v>Education</c:v>
                  </c:pt>
                  <c:pt idx="6">
                    <c:v>Energy</c:v>
                  </c:pt>
                </c15:dlblRangeCache>
              </c15:datalabelsRange>
            </c:ext>
            <c:ext xmlns:c16="http://schemas.microsoft.com/office/drawing/2014/chart" uri="{C3380CC4-5D6E-409C-BE32-E72D297353CC}">
              <c16:uniqueId val="{00000000-6042-4C5C-BB43-78472CCE78C3}"/>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 Inflation.xlsx]Analysis - 1!PivotTable2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0C083A"/>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5B87B5D-0D04-4ADF-8DEF-0D51EC16B66A}"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E90A163-46C6-4617-9077-5FB36E9F8800}"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
        <c:spPr>
          <a:solidFill>
            <a:schemeClr val="accent6"/>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203EA98-52A3-4FD6-8F67-E7F43590D76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08C75277-2BF1-47E4-87C9-9E56FCA50BD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59062-F417-481A-85D0-47E344C9C25B}"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3EF2436-077E-4B20-9F05-E178EDA8537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4"/>
        <c:spPr>
          <a:solidFill>
            <a:schemeClr val="accent3"/>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514319-2249-4AE0-931D-80131C6F178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8EBE50A-F31C-40CF-915F-4CB826BAFEF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5"/>
        <c:spPr>
          <a:solidFill>
            <a:schemeClr val="accent4"/>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B9633D0-CBDA-4D4D-85EB-BC4D4C056E9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E4ABFA5-E581-4F8A-9120-5D822F1C011D}"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6"/>
        <c:spPr>
          <a:solidFill>
            <a:schemeClr val="accent5"/>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868BB0A-4F7D-4335-BDE8-6D772C1A3143}"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E2C681C-06F5-4E0C-98CB-8EE5F74FAA4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7"/>
        <c:spPr>
          <a:solidFill>
            <a:schemeClr val="accent1">
              <a:lumMod val="60000"/>
            </a:schemeClr>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E887B41-FC68-46F0-AEB2-81AE8D7BFAB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1D6B174-CDA2-4CE9-A98D-AFD75D14CEE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59062-F417-481A-85D0-47E344C9C25B}"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3EF2436-077E-4B20-9F05-E178EDA8537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5B87B5D-0D04-4ADF-8DEF-0D51EC16B66A}"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E90A163-46C6-4617-9077-5FB36E9F8800}"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1"/>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514319-2249-4AE0-931D-80131C6F178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8EBE50A-F31C-40CF-915F-4CB826BAFEF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2"/>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B9633D0-CBDA-4D4D-85EB-BC4D4C056E9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E4ABFA5-E581-4F8A-9120-5D822F1C011D}"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868BB0A-4F7D-4335-BDE8-6D772C1A3143}"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E2C681C-06F5-4E0C-98CB-8EE5F74FAA4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4"/>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203EA98-52A3-4FD6-8F67-E7F43590D76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08C75277-2BF1-47E4-87C9-9E56FCA50BD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5"/>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E887B41-FC68-46F0-AEB2-81AE8D7BFAB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1D6B174-CDA2-4CE9-A98D-AFD75D14CEE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76859062-F417-481A-85D0-47E344C9C25B}" type="CELLRANGE">
                  <a:rPr lang="en-US"/>
                  <a:pPr>
                    <a:defRPr sz="1000">
                      <a:solidFill>
                        <a:schemeClr val="tx1"/>
                      </a:solidFill>
                    </a:defRPr>
                  </a:pPr>
                  <a:t>[CELLRANGE]</a:t>
                </a:fld>
                <a:endParaRPr lang="en-US" baseline="0"/>
              </a:p>
              <a:p>
                <a:pPr>
                  <a:defRPr sz="1000">
                    <a:solidFill>
                      <a:schemeClr val="tx1"/>
                    </a:solidFill>
                  </a:defRPr>
                </a:pPr>
                <a:fld id="{B3EF2436-077E-4B20-9F05-E178EDA8537C}" type="PERCENTAGE">
                  <a:rPr lang="en-US"/>
                  <a:pPr>
                    <a:defRPr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8"/>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B5B87B5D-0D04-4ADF-8DEF-0D51EC16B66A}" type="CELLRANGE">
                  <a:rPr lang="en-US" sz="1000">
                    <a:solidFill>
                      <a:schemeClr val="tx1"/>
                    </a:solidFill>
                  </a:rPr>
                  <a:pPr>
                    <a:defRPr sz="1000">
                      <a:solidFill>
                        <a:schemeClr val="tx1"/>
                      </a:solidFill>
                    </a:defRPr>
                  </a:pPr>
                  <a:t>[CELLRANGE]</a:t>
                </a:fld>
                <a:endParaRPr lang="en-US" sz="1000" baseline="0">
                  <a:solidFill>
                    <a:schemeClr val="tx1"/>
                  </a:solidFill>
                </a:endParaRPr>
              </a:p>
              <a:p>
                <a:pPr>
                  <a:defRPr sz="1000">
                    <a:solidFill>
                      <a:schemeClr val="tx1"/>
                    </a:solidFill>
                  </a:defRPr>
                </a:pPr>
                <a:fld id="{7E90A163-46C6-4617-9077-5FB36E9F8800}" type="PERCENTAGE">
                  <a:rPr lang="en-US" sz="1000">
                    <a:solidFill>
                      <a:schemeClr val="tx1"/>
                    </a:solidFill>
                  </a:rPr>
                  <a:pPr>
                    <a:defRPr sz="1000">
                      <a:solidFill>
                        <a:schemeClr val="tx1"/>
                      </a:solidFill>
                    </a:defRPr>
                  </a:pPr>
                  <a:t>[PERCENTAGE]</a:t>
                </a:fld>
                <a:endParaRPr lang="en-IN"/>
              </a:p>
            </c:rich>
          </c:tx>
          <c:spPr>
            <a:solidFill>
              <a:sysClr val="window" lastClr="FFFFFF"/>
            </a:solidFill>
            <a:ln>
              <a:solidFill>
                <a:schemeClr val="bg1"/>
              </a:solid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9"/>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DF514319-2249-4AE0-931D-80131C6F1781}" type="CELLRANGE">
                  <a:rPr lang="en-US"/>
                  <a:pPr>
                    <a:defRPr sz="1000">
                      <a:solidFill>
                        <a:schemeClr val="tx1"/>
                      </a:solidFill>
                    </a:defRPr>
                  </a:pPr>
                  <a:t>[CELLRANGE]</a:t>
                </a:fld>
                <a:endParaRPr lang="en-US" baseline="0"/>
              </a:p>
              <a:p>
                <a:pPr>
                  <a:defRPr sz="1000">
                    <a:solidFill>
                      <a:schemeClr val="tx1"/>
                    </a:solidFill>
                  </a:defRPr>
                </a:pPr>
                <a:fld id="{78EBE50A-F31C-40CF-915F-4CB826BAFEF8}" type="PERCENTAGE">
                  <a:rPr lang="en-US"/>
                  <a:pPr>
                    <a:defRPr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0"/>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fld id="{4B9633D0-CBDA-4D4D-85EB-BC4D4C056E91}" type="CELLRANGE">
                  <a:rPr lang="en-US" sz="1000" b="0" i="0" u="none" strike="noStrike" kern="1200" baseline="0">
                    <a:solidFill>
                      <a:schemeClr val="tx1"/>
                    </a:solidFill>
                    <a:latin typeface="+mn-lt"/>
                    <a:ea typeface="+mn-ea"/>
                    <a:cs typeface="+mn-cs"/>
                  </a:rPr>
                  <a:pPr algn="ctr" rtl="0">
                    <a:defRPr lang="en-US" sz="1000">
                      <a:solidFill>
                        <a:schemeClr val="tx1"/>
                      </a:solidFill>
                    </a:defRPr>
                  </a:pPr>
                  <a:t>[CELLRANGE]</a:t>
                </a:fld>
                <a:endParaRPr lang="en-US" sz="1000" b="0" i="0" u="none" strike="noStrike" kern="1200" baseline="0">
                  <a:solidFill>
                    <a:schemeClr val="tx1"/>
                  </a:solidFill>
                  <a:latin typeface="+mn-lt"/>
                  <a:ea typeface="+mn-ea"/>
                  <a:cs typeface="+mn-cs"/>
                </a:endParaRPr>
              </a:p>
              <a:p>
                <a:pPr algn="ctr" rtl="0">
                  <a:defRPr lang="en-US" sz="1000">
                    <a:solidFill>
                      <a:schemeClr val="tx1"/>
                    </a:solidFill>
                  </a:defRPr>
                </a:pPr>
                <a:fld id="{FE4ABFA5-E581-4F8A-9120-5D822F1C011D}" type="PERCENTAGE">
                  <a:rPr lang="en-US" sz="1000" b="0" i="0" u="none" strike="noStrike" kern="1200" baseline="0">
                    <a:solidFill>
                      <a:schemeClr val="tx1"/>
                    </a:solidFill>
                    <a:latin typeface="+mn-lt"/>
                    <a:ea typeface="+mn-ea"/>
                    <a:cs typeface="+mn-cs"/>
                  </a:rPr>
                  <a:pPr algn="ctr" rtl="0">
                    <a:defRPr lang="en-US"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2.0660613121811281E-2"/>
              <c:y val="-7.442850482803646E-3"/>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3868BB0A-4F7D-4335-BDE8-6D772C1A3143}" type="CELLRANGE">
                  <a:rPr lang="en-US"/>
                  <a:pPr>
                    <a:defRPr sz="1000">
                      <a:solidFill>
                        <a:schemeClr val="tx1"/>
                      </a:solidFill>
                    </a:defRPr>
                  </a:pPr>
                  <a:t>[CELLRANGE]</a:t>
                </a:fld>
                <a:endParaRPr lang="en-US" baseline="0"/>
              </a:p>
              <a:p>
                <a:pPr>
                  <a:defRPr sz="1000">
                    <a:solidFill>
                      <a:schemeClr val="tx1"/>
                    </a:solidFill>
                  </a:defRPr>
                </a:pPr>
                <a:fld id="{BE2C681C-06F5-4E0C-98CB-8EE5F74FAA4E}" type="PERCENTAGE">
                  <a:rPr lang="en-US"/>
                  <a:pPr>
                    <a:defRPr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6904138008754625E-2"/>
              <c:y val="-1.4885700965607292E-2"/>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5203EA98-52A3-4FD6-8F67-E7F43590D76D}" type="CELLRANGE">
                  <a:rPr lang="en-US"/>
                  <a:pPr>
                    <a:defRPr sz="1000">
                      <a:solidFill>
                        <a:schemeClr val="tx1"/>
                      </a:solidFill>
                    </a:defRPr>
                  </a:pPr>
                  <a:t>[CELLRANGE]</a:t>
                </a:fld>
                <a:endParaRPr lang="en-US" baseline="0"/>
              </a:p>
              <a:p>
                <a:pPr>
                  <a:defRPr sz="1000">
                    <a:solidFill>
                      <a:schemeClr val="tx1"/>
                    </a:solidFill>
                  </a:defRPr>
                </a:pPr>
                <a:fld id="{08C75277-2BF1-47E4-87C9-9E56FCA50BDE}" type="PERCENTAGE">
                  <a:rPr lang="en-US"/>
                  <a:pPr>
                    <a:defRPr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CE887B41-FC68-46F0-AEB2-81AE8D7BFAB0}" type="CELLRANGE">
                  <a:rPr lang="en-US"/>
                  <a:pPr>
                    <a:defRPr sz="1000">
                      <a:solidFill>
                        <a:schemeClr val="tx1"/>
                      </a:solidFill>
                    </a:defRPr>
                  </a:pPr>
                  <a:t>[CELLRANGE]</a:t>
                </a:fld>
                <a:endParaRPr lang="en-US" baseline="0"/>
              </a:p>
              <a:p>
                <a:pPr>
                  <a:defRPr sz="1000">
                    <a:solidFill>
                      <a:schemeClr val="tx1"/>
                    </a:solidFill>
                  </a:defRPr>
                </a:pPr>
                <a:fld id="{F1D6B174-CDA2-4CE9-A98D-AFD75D14CEE9}" type="PERCENTAGE">
                  <a:rPr lang="en-US"/>
                  <a:pPr>
                    <a:defRPr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- 1'!$B$49:$B$55</c:f>
              <c:strCache>
                <c:ptCount val="1"/>
                <c:pt idx="0">
                  <c:v>Urban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168-49C9-B8C0-BADE9CEE368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168-49C9-B8C0-BADE9CEE368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168-49C9-B8C0-BADE9CEE368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168-49C9-B8C0-BADE9CEE368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168-49C9-B8C0-BADE9CEE368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168-49C9-B8C0-BADE9CEE368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168-49C9-B8C0-BADE9CEE368A}"/>
              </c:ext>
            </c:extLst>
          </c:dPt>
          <c:dLbls>
            <c:dLbl>
              <c:idx val="0"/>
              <c:tx>
                <c:rich>
                  <a:bodyPr/>
                  <a:lstStyle/>
                  <a:p>
                    <a:fld id="{76859062-F417-481A-85D0-47E344C9C25B}" type="CELLRANGE">
                      <a:rPr lang="en-US"/>
                      <a:pPr/>
                      <a:t>[CELLRANGE]</a:t>
                    </a:fld>
                    <a:endParaRPr lang="en-US" baseline="0"/>
                  </a:p>
                  <a:p>
                    <a:fld id="{B3EF2436-077E-4B20-9F05-E178EDA8537C}"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E168-49C9-B8C0-BADE9CEE368A}"/>
                </c:ext>
              </c:extLst>
            </c:dLbl>
            <c:dLbl>
              <c:idx val="1"/>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B5B87B5D-0D04-4ADF-8DEF-0D51EC16B66A}" type="CELLRANGE">
                      <a:rPr lang="en-US" sz="1000">
                        <a:solidFill>
                          <a:schemeClr val="tx1"/>
                        </a:solidFill>
                      </a:rPr>
                      <a:pPr>
                        <a:defRPr sz="1000">
                          <a:solidFill>
                            <a:schemeClr val="tx1"/>
                          </a:solidFill>
                        </a:defRPr>
                      </a:pPr>
                      <a:t>[CELLRANGE]</a:t>
                    </a:fld>
                    <a:endParaRPr lang="en-US" sz="1000" baseline="0">
                      <a:solidFill>
                        <a:schemeClr val="tx1"/>
                      </a:solidFill>
                    </a:endParaRPr>
                  </a:p>
                  <a:p>
                    <a:pPr>
                      <a:defRPr sz="1000">
                        <a:solidFill>
                          <a:schemeClr val="tx1"/>
                        </a:solidFill>
                      </a:defRPr>
                    </a:pPr>
                    <a:fld id="{7E90A163-46C6-4617-9077-5FB36E9F8800}" type="PERCENTAGE">
                      <a:rPr lang="en-US" sz="1000">
                        <a:solidFill>
                          <a:schemeClr val="tx1"/>
                        </a:solidFill>
                      </a:rPr>
                      <a:pPr>
                        <a:defRPr sz="1000">
                          <a:solidFill>
                            <a:schemeClr val="tx1"/>
                          </a:solidFill>
                        </a:defRPr>
                      </a:pPr>
                      <a:t>[PERCENTAGE]</a:t>
                    </a:fld>
                    <a:endParaRPr lang="en-IN"/>
                  </a:p>
                </c:rich>
              </c:tx>
              <c:spPr>
                <a:solidFill>
                  <a:sysClr val="window" lastClr="FFFFFF"/>
                </a:solidFill>
                <a:ln>
                  <a:solidFill>
                    <a:schemeClr val="bg1"/>
                  </a:solid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 xmlns:c16="http://schemas.microsoft.com/office/drawing/2014/chart" uri="{C3380CC4-5D6E-409C-BE32-E72D297353CC}">
                  <c16:uniqueId val="{00000003-E168-49C9-B8C0-BADE9CEE368A}"/>
                </c:ext>
              </c:extLst>
            </c:dLbl>
            <c:dLbl>
              <c:idx val="2"/>
              <c:tx>
                <c:rich>
                  <a:bodyPr/>
                  <a:lstStyle/>
                  <a:p>
                    <a:fld id="{DF514319-2249-4AE0-931D-80131C6F1781}" type="CELLRANGE">
                      <a:rPr lang="en-US"/>
                      <a:pPr/>
                      <a:t>[CELLRANGE]</a:t>
                    </a:fld>
                    <a:endParaRPr lang="en-US" baseline="0"/>
                  </a:p>
                  <a:p>
                    <a:fld id="{78EBE50A-F31C-40CF-915F-4CB826BAFEF8}"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E168-49C9-B8C0-BADE9CEE368A}"/>
                </c:ext>
              </c:extLst>
            </c:dLbl>
            <c:dLbl>
              <c:idx val="3"/>
              <c:tx>
                <c:rich>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fld id="{4B9633D0-CBDA-4D4D-85EB-BC4D4C056E91}" type="CELLRANGE">
                      <a:rPr lang="en-US" sz="1000" b="0" i="0" u="none" strike="noStrike" kern="1200" baseline="0">
                        <a:solidFill>
                          <a:schemeClr val="tx1"/>
                        </a:solidFill>
                        <a:latin typeface="+mn-lt"/>
                        <a:ea typeface="+mn-ea"/>
                        <a:cs typeface="+mn-cs"/>
                      </a:rPr>
                      <a:pPr algn="ctr" rtl="0">
                        <a:defRPr lang="en-US" sz="1000">
                          <a:solidFill>
                            <a:schemeClr val="tx1"/>
                          </a:solidFill>
                        </a:defRPr>
                      </a:pPr>
                      <a:t>[CELLRANGE]</a:t>
                    </a:fld>
                    <a:endParaRPr lang="en-US" sz="1000" b="0" i="0" u="none" strike="noStrike" kern="1200" baseline="0">
                      <a:solidFill>
                        <a:schemeClr val="tx1"/>
                      </a:solidFill>
                      <a:latin typeface="+mn-lt"/>
                      <a:ea typeface="+mn-ea"/>
                      <a:cs typeface="+mn-cs"/>
                    </a:endParaRPr>
                  </a:p>
                  <a:p>
                    <a:pPr algn="ctr" rtl="0">
                      <a:defRPr lang="en-US" sz="1000">
                        <a:solidFill>
                          <a:schemeClr val="tx1"/>
                        </a:solidFill>
                      </a:defRPr>
                    </a:pPr>
                    <a:fld id="{FE4ABFA5-E581-4F8A-9120-5D822F1C011D}" type="PERCENTAGE">
                      <a:rPr lang="en-US" sz="1000" b="0" i="0" u="none" strike="noStrike" kern="1200" baseline="0">
                        <a:solidFill>
                          <a:schemeClr val="tx1"/>
                        </a:solidFill>
                        <a:latin typeface="+mn-lt"/>
                        <a:ea typeface="+mn-ea"/>
                        <a:cs typeface="+mn-cs"/>
                      </a:rPr>
                      <a:pPr algn="ctr" rtl="0">
                        <a:defRPr lang="en-US" sz="1000">
                          <a:solidFill>
                            <a:schemeClr val="tx1"/>
                          </a:solidFill>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 xmlns:c16="http://schemas.microsoft.com/office/drawing/2014/chart" uri="{C3380CC4-5D6E-409C-BE32-E72D297353CC}">
                  <c16:uniqueId val="{00000007-E168-49C9-B8C0-BADE9CEE368A}"/>
                </c:ext>
              </c:extLst>
            </c:dLbl>
            <c:dLbl>
              <c:idx val="4"/>
              <c:layout>
                <c:manualLayout>
                  <c:x val="-2.0660613121811281E-2"/>
                  <c:y val="-7.442850482803646E-3"/>
                </c:manualLayout>
              </c:layout>
              <c:tx>
                <c:rich>
                  <a:bodyPr/>
                  <a:lstStyle/>
                  <a:p>
                    <a:fld id="{3868BB0A-4F7D-4335-BDE8-6D772C1A3143}" type="CELLRANGE">
                      <a:rPr lang="en-US"/>
                      <a:pPr/>
                      <a:t>[CELLRANGE]</a:t>
                    </a:fld>
                    <a:endParaRPr lang="en-US" baseline="0"/>
                  </a:p>
                  <a:p>
                    <a:fld id="{BE2C681C-06F5-4E0C-98CB-8EE5F74FAA4E}" type="PERCENTAGE">
                      <a:rPr lang="en-US"/>
                      <a:pPr/>
                      <a:t>[PERCENTAGE]</a:t>
                    </a:fld>
                    <a:endParaRPr lang="en-IN"/>
                  </a:p>
                </c:rich>
              </c:tx>
              <c:dLblPos val="bestFit"/>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E168-49C9-B8C0-BADE9CEE368A}"/>
                </c:ext>
              </c:extLst>
            </c:dLbl>
            <c:dLbl>
              <c:idx val="5"/>
              <c:layout>
                <c:manualLayout>
                  <c:x val="-1.6904138008754625E-2"/>
                  <c:y val="-1.4885700965607292E-2"/>
                </c:manualLayout>
              </c:layout>
              <c:tx>
                <c:rich>
                  <a:bodyPr/>
                  <a:lstStyle/>
                  <a:p>
                    <a:fld id="{5203EA98-52A3-4FD6-8F67-E7F43590D76D}" type="CELLRANGE">
                      <a:rPr lang="en-US"/>
                      <a:pPr/>
                      <a:t>[CELLRANGE]</a:t>
                    </a:fld>
                    <a:endParaRPr lang="en-US" baseline="0"/>
                  </a:p>
                  <a:p>
                    <a:fld id="{08C75277-2BF1-47E4-87C9-9E56FCA50BDE}" type="PERCENTAGE">
                      <a:rPr lang="en-US"/>
                      <a:pPr/>
                      <a:t>[PERCENTAGE]</a:t>
                    </a:fld>
                    <a:endParaRPr lang="en-IN"/>
                  </a:p>
                </c:rich>
              </c:tx>
              <c:dLblPos val="bestFit"/>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E168-49C9-B8C0-BADE9CEE368A}"/>
                </c:ext>
              </c:extLst>
            </c:dLbl>
            <c:dLbl>
              <c:idx val="6"/>
              <c:tx>
                <c:rich>
                  <a:bodyPr/>
                  <a:lstStyle/>
                  <a:p>
                    <a:fld id="{CE887B41-FC68-46F0-AEB2-81AE8D7BFAB0}" type="CELLRANGE">
                      <a:rPr lang="en-US"/>
                      <a:pPr/>
                      <a:t>[CELLRANGE]</a:t>
                    </a:fld>
                    <a:endParaRPr lang="en-US" baseline="0"/>
                  </a:p>
                  <a:p>
                    <a:fld id="{F1D6B174-CDA2-4CE9-A98D-AFD75D14CEE9}"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E168-49C9-B8C0-BADE9CEE368A}"/>
                </c:ext>
              </c:extLst>
            </c:dLbl>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15:showDataLabelsRange val="1"/>
              </c:ext>
            </c:extLst>
          </c:dLbls>
          <c:cat>
            <c:strRef>
              <c:f>'Analysis - 1'!$B$49:$B$55</c:f>
              <c:strCache>
                <c:ptCount val="7"/>
                <c:pt idx="0">
                  <c:v>Sum of Food</c:v>
                </c:pt>
                <c:pt idx="1">
                  <c:v>Sum of Cloth</c:v>
                </c:pt>
                <c:pt idx="2">
                  <c:v>Sum of House</c:v>
                </c:pt>
                <c:pt idx="3">
                  <c:v>Sum of Health</c:v>
                </c:pt>
                <c:pt idx="4">
                  <c:v>Sum of Luxury</c:v>
                </c:pt>
                <c:pt idx="5">
                  <c:v>Sum of Education</c:v>
                </c:pt>
                <c:pt idx="6">
                  <c:v>Sum of Energy</c:v>
                </c:pt>
              </c:strCache>
            </c:strRef>
          </c:cat>
          <c:val>
            <c:numRef>
              <c:f>'Analysis - 1'!$B$49:$B$55</c:f>
              <c:numCache>
                <c:formatCode>General</c:formatCode>
                <c:ptCount val="7"/>
                <c:pt idx="0">
                  <c:v>10663.400000000001</c:v>
                </c:pt>
                <c:pt idx="1">
                  <c:v>2627.8</c:v>
                </c:pt>
                <c:pt idx="2">
                  <c:v>1716</c:v>
                </c:pt>
                <c:pt idx="3">
                  <c:v>1815.5</c:v>
                </c:pt>
                <c:pt idx="4">
                  <c:v>2708.7</c:v>
                </c:pt>
                <c:pt idx="5">
                  <c:v>865.8</c:v>
                </c:pt>
                <c:pt idx="6">
                  <c:v>1710.6</c:v>
                </c:pt>
              </c:numCache>
            </c:numRef>
          </c:val>
          <c:extLst>
            <c:ext xmlns:c15="http://schemas.microsoft.com/office/drawing/2012/chart" uri="{02D57815-91ED-43cb-92C2-25804820EDAC}">
              <c15:datalabelsRange>
                <c15:f>'Analysis - 1'!$B$49:$B$55</c15:f>
                <c15:dlblRangeCache>
                  <c:ptCount val="7"/>
                  <c:pt idx="0">
                    <c:v>Food</c:v>
                  </c:pt>
                  <c:pt idx="1">
                    <c:v>Cloth</c:v>
                  </c:pt>
                  <c:pt idx="2">
                    <c:v>House</c:v>
                  </c:pt>
                  <c:pt idx="3">
                    <c:v>Health</c:v>
                  </c:pt>
                  <c:pt idx="4">
                    <c:v>Luxury</c:v>
                  </c:pt>
                  <c:pt idx="5">
                    <c:v>Education</c:v>
                  </c:pt>
                  <c:pt idx="6">
                    <c:v>Energy</c:v>
                  </c:pt>
                </c15:dlblRangeCache>
              </c15:datalabelsRange>
            </c:ext>
            <c:ext xmlns:c16="http://schemas.microsoft.com/office/drawing/2014/chart" uri="{C3380CC4-5D6E-409C-BE32-E72D297353CC}">
              <c16:uniqueId val="{0000000E-E168-49C9-B8C0-BADE9CEE368A}"/>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solidFill>
                  <a:schemeClr val="tx1"/>
                </a:solidFill>
              </a:rPr>
              <a:t>Yearly Inflation Rate (Rural+Urban)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'Analysis - 2'!$O$82</c:f>
              <c:strCache>
                <c:ptCount val="1"/>
                <c:pt idx="0">
                  <c:v>Yearly Inflation Rate</c:v>
                </c:pt>
              </c:strCache>
            </c:strRef>
          </c:tx>
          <c:spPr>
            <a:ln w="22225" cap="rnd">
              <a:solidFill>
                <a:srgbClr val="0C083A"/>
              </a:solidFill>
              <a:round/>
            </a:ln>
            <a:effectLst/>
          </c:spPr>
          <c:marker>
            <c:symbol val="diamond"/>
            <c:size val="6"/>
            <c:spPr>
              <a:solidFill>
                <a:srgbClr val="FFC000"/>
              </a:solidFill>
              <a:ln w="9525">
                <a:solidFill>
                  <a:srgbClr val="D0525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'Analysis - 2'!$L$83:$L$88</c:f>
              <c:numCache>
                <c:formatCode>General</c:formatCode>
                <c:ptCount val="6"/>
                <c:pt idx="0">
                  <c:v>2017</c:v>
                </c:pt>
                <c:pt idx="1">
                  <c:v>2018</c:v>
                </c:pt>
                <c:pt idx="2">
                  <c:v>2019</c:v>
                </c:pt>
                <c:pt idx="3">
                  <c:v>2020</c:v>
                </c:pt>
                <c:pt idx="4">
                  <c:v>2021</c:v>
                </c:pt>
                <c:pt idx="5">
                  <c:v>2022</c:v>
                </c:pt>
              </c:numCache>
            </c:numRef>
          </c:cat>
          <c:val>
            <c:numRef>
              <c:f>'Analysis - 2'!$O$83:$O$88</c:f>
              <c:numCache>
                <c:formatCode>0.0%</c:formatCode>
                <c:ptCount val="6"/>
                <c:pt idx="0">
                  <c:v>5.295471987720627E-2</c:v>
                </c:pt>
                <c:pt idx="1">
                  <c:v>2.3374726077428697E-2</c:v>
                </c:pt>
                <c:pt idx="2">
                  <c:v>7.7363896848137617E-2</c:v>
                </c:pt>
                <c:pt idx="3">
                  <c:v>5.7922769640479481E-2</c:v>
                </c:pt>
                <c:pt idx="4">
                  <c:v>5.657978385251098E-2</c:v>
                </c:pt>
                <c:pt idx="5">
                  <c:v>6.0350030175015092E-2</c:v>
                </c:pt>
              </c:numCache>
            </c:numRef>
          </c:val>
          <c:smooth val="0"/>
          <c:extLst>
            <c:ext xmlns:c16="http://schemas.microsoft.com/office/drawing/2014/chart" uri="{C3380CC4-5D6E-409C-BE32-E72D297353CC}">
              <c16:uniqueId val="{00000000-556A-43C3-B836-EF75A47306F3}"/>
            </c:ext>
          </c:extLst>
        </c:ser>
        <c:dLbls>
          <c:dLblPos val="t"/>
          <c:showLegendKey val="0"/>
          <c:showVal val="1"/>
          <c:showCatName val="0"/>
          <c:showSerName val="0"/>
          <c:showPercent val="0"/>
          <c:showBubbleSize val="0"/>
        </c:dLbls>
        <c:marker val="1"/>
        <c:smooth val="0"/>
        <c:axId val="526751096"/>
        <c:axId val="526752736"/>
      </c:lineChart>
      <c:catAx>
        <c:axId val="526751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mn-lt"/>
                <a:ea typeface="+mn-ea"/>
                <a:cs typeface="+mn-cs"/>
              </a:defRPr>
            </a:pPr>
            <a:endParaRPr lang="en-US"/>
          </a:p>
        </c:txPr>
        <c:crossAx val="526752736"/>
        <c:crosses val="autoZero"/>
        <c:auto val="1"/>
        <c:lblAlgn val="ctr"/>
        <c:lblOffset val="100"/>
        <c:noMultiLvlLbl val="0"/>
      </c:catAx>
      <c:valAx>
        <c:axId val="526752736"/>
        <c:scaling>
          <c:orientation val="minMax"/>
        </c:scaling>
        <c:delete val="0"/>
        <c:axPos val="l"/>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67510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Change Year over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3257425207691553E-2"/>
          <c:y val="0.18659075146828932"/>
          <c:w val="0.95736138711923213"/>
          <c:h val="0.76148670195566248"/>
        </c:manualLayout>
      </c:layout>
      <c:barChart>
        <c:barDir val="col"/>
        <c:grouping val="clustered"/>
        <c:varyColors val="0"/>
        <c:dLbls>
          <c:showLegendKey val="0"/>
          <c:showVal val="1"/>
          <c:showCatName val="0"/>
          <c:showSerName val="0"/>
          <c:showPercent val="0"/>
          <c:showBubbleSize val="0"/>
        </c:dLbls>
        <c:gapWidth val="219"/>
        <c:overlap val="-27"/>
        <c:axId val="569698624"/>
        <c:axId val="569698296"/>
        <c:extLst>
          <c:ext xmlns:c15="http://schemas.microsoft.com/office/drawing/2012/chart" uri="{02D57815-91ED-43cb-92C2-25804820EDAC}">
            <c15:filteredBarSeries>
              <c15:ser>
                <c:idx val="0"/>
                <c:order val="0"/>
                <c:tx>
                  <c:strRef>
                    <c:extLst>
                      <c:ext uri="{02D57815-91ED-43cb-92C2-25804820EDAC}">
                        <c15:formulaRef>
                          <c15:sqref>'Analysis - 2'!$V$35</c15:sqref>
                        </c15:formulaRef>
                      </c:ext>
                    </c:extLst>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3"/>
                    <c:layout>
                      <c:manualLayout>
                        <c:x val="0"/>
                        <c:y val="-1.8731680840182258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6-20BE-462F-8FE8-3AC504E443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'Analysis - 2'!$U$36:$U$42</c15:sqref>
                        </c15:formulaRef>
                      </c:ext>
                    </c:extLst>
                    <c:strCache>
                      <c:ptCount val="7"/>
                      <c:pt idx="0">
                        <c:v>2016-2017</c:v>
                      </c:pt>
                      <c:pt idx="1">
                        <c:v>2017-2018</c:v>
                      </c:pt>
                      <c:pt idx="2">
                        <c:v>2018-2019</c:v>
                      </c:pt>
                      <c:pt idx="3">
                        <c:v>2019-2020</c:v>
                      </c:pt>
                      <c:pt idx="4">
                        <c:v>2020-2021</c:v>
                      </c:pt>
                      <c:pt idx="5">
                        <c:v>2021-2022</c:v>
                      </c:pt>
                      <c:pt idx="6">
                        <c:v>2022-2023</c:v>
                      </c:pt>
                    </c:strCache>
                  </c:strRef>
                </c:cat>
                <c:val>
                  <c:numRef>
                    <c:extLst>
                      <c:ext uri="{02D57815-91ED-43cb-92C2-25804820EDAC}">
                        <c15:formulaRef>
                          <c15:sqref>'Analysis - 2'!$V$36:$V$42</c15:sqref>
                        </c15:formulaRef>
                      </c:ext>
                    </c:extLst>
                    <c:numCache>
                      <c:formatCode>_ * #,##0_ ;_ * \-#,##0_ ;_ * "-"??_ ;_ @_ </c:formatCode>
                      <c:ptCount val="7"/>
                      <c:pt idx="0">
                        <c:v>40955.699999999997</c:v>
                      </c:pt>
                      <c:pt idx="1">
                        <c:v>42243</c:v>
                      </c:pt>
                      <c:pt idx="2">
                        <c:v>39796.500000000007</c:v>
                      </c:pt>
                      <c:pt idx="3">
                        <c:v>45687.149999999994</c:v>
                      </c:pt>
                      <c:pt idx="4">
                        <c:v>48627.899999999994</c:v>
                      </c:pt>
                      <c:pt idx="5">
                        <c:v>51890.6</c:v>
                      </c:pt>
                      <c:pt idx="6">
                        <c:v>54938.200000000012</c:v>
                      </c:pt>
                    </c:numCache>
                  </c:numRef>
                </c:val>
                <c:extLst>
                  <c:ext xmlns:c16="http://schemas.microsoft.com/office/drawing/2014/chart" uri="{C3380CC4-5D6E-409C-BE32-E72D297353CC}">
                    <c16:uniqueId val="{00000000-20BE-462F-8FE8-3AC504E443D3}"/>
                  </c:ext>
                </c:extLst>
              </c15:ser>
            </c15:filteredBarSeries>
          </c:ext>
        </c:extLst>
      </c:barChart>
      <c:lineChart>
        <c:grouping val="standard"/>
        <c:varyColors val="0"/>
        <c:ser>
          <c:idx val="1"/>
          <c:order val="1"/>
          <c:tx>
            <c:strRef>
              <c:f>'Analysis - 2'!$W$35</c:f>
              <c:strCache>
                <c:ptCount val="1"/>
                <c:pt idx="0">
                  <c:v>% Change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Pt>
            <c:idx val="3"/>
            <c:marker>
              <c:symbol val="none"/>
            </c:marker>
            <c:bubble3D val="0"/>
            <c:spPr>
              <a:ln w="34925" cap="rnd">
                <a:solidFill>
                  <a:schemeClr val="accent2"/>
                </a:solidFill>
                <a:round/>
              </a:ln>
              <a:effectLst>
                <a:glow rad="101600">
                  <a:schemeClr val="accent1">
                    <a:satMod val="175000"/>
                    <a:alpha val="40000"/>
                  </a:schemeClr>
                </a:glow>
              </a:effectLst>
            </c:spPr>
            <c:extLst>
              <c:ext xmlns:c16="http://schemas.microsoft.com/office/drawing/2014/chart" uri="{C3380CC4-5D6E-409C-BE32-E72D297353CC}">
                <c16:uniqueId val="{00000005-20BE-462F-8FE8-3AC504E443D3}"/>
              </c:ext>
            </c:extLst>
          </c:dPt>
          <c:dLbls>
            <c:dLbl>
              <c:idx val="0"/>
              <c:layout>
                <c:manualLayout>
                  <c:x val="-3.4886137811537328E-2"/>
                  <c:y val="-7.11019250367770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BE-462F-8FE8-3AC504E443D3}"/>
                </c:ext>
              </c:extLst>
            </c:dLbl>
            <c:dLbl>
              <c:idx val="1"/>
              <c:layout>
                <c:manualLayout>
                  <c:x val="-1.9381187673076294E-2"/>
                  <c:y val="-8.49641671244423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0BE-462F-8FE8-3AC504E443D3}"/>
                </c:ext>
              </c:extLst>
            </c:dLbl>
            <c:dLbl>
              <c:idx val="2"/>
              <c:layout>
                <c:manualLayout>
                  <c:x val="-5.8143563019228883E-3"/>
                  <c:y val="6.1363009589875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BE-462F-8FE8-3AC504E443D3}"/>
                </c:ext>
              </c:extLst>
            </c:dLbl>
            <c:dLbl>
              <c:idx val="3"/>
              <c:layout>
                <c:manualLayout>
                  <c:x val="-2.9457258136968364E-2"/>
                  <c:y val="0.1077071648310479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BE-462F-8FE8-3AC504E443D3}"/>
                </c:ext>
              </c:extLst>
            </c:dLbl>
            <c:dLbl>
              <c:idx val="4"/>
              <c:layout>
                <c:manualLayout>
                  <c:x val="0"/>
                  <c:y val="3.7463361680364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BE-462F-8FE8-3AC504E443D3}"/>
                </c:ext>
              </c:extLst>
            </c:dLbl>
            <c:dLbl>
              <c:idx val="5"/>
              <c:layout>
                <c:manualLayout>
                  <c:x val="0"/>
                  <c:y val="6.08779627305922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BE-462F-8FE8-3AC504E443D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prstDash val="sysDot"/>
                    </a:ln>
                    <a:effectLst/>
                  </c:spPr>
                </c15:leaderLines>
              </c:ext>
            </c:extLst>
          </c:dLbls>
          <c:cat>
            <c:strRef>
              <c:f>'Analysis - 2'!$U$36:$U$42</c:f>
              <c:strCache>
                <c:ptCount val="7"/>
                <c:pt idx="0">
                  <c:v>2016-2017</c:v>
                </c:pt>
                <c:pt idx="1">
                  <c:v>2017-2018</c:v>
                </c:pt>
                <c:pt idx="2">
                  <c:v>2018-2019</c:v>
                </c:pt>
                <c:pt idx="3">
                  <c:v>2019-2020</c:v>
                </c:pt>
                <c:pt idx="4">
                  <c:v>2020-2021</c:v>
                </c:pt>
                <c:pt idx="5">
                  <c:v>2021-2022</c:v>
                </c:pt>
                <c:pt idx="6">
                  <c:v>2022-2023</c:v>
                </c:pt>
              </c:strCache>
            </c:strRef>
          </c:cat>
          <c:val>
            <c:numRef>
              <c:f>'Analysis - 2'!$W$36:$W$42</c:f>
              <c:numCache>
                <c:formatCode>0%</c:formatCode>
                <c:ptCount val="7"/>
                <c:pt idx="0">
                  <c:v>0</c:v>
                </c:pt>
                <c:pt idx="1">
                  <c:v>3.1431522352200134E-2</c:v>
                </c:pt>
                <c:pt idx="2">
                  <c:v>-5.7914920815282836E-2</c:v>
                </c:pt>
                <c:pt idx="3">
                  <c:v>0.14801929817948778</c:v>
                </c:pt>
                <c:pt idx="4">
                  <c:v>6.4367114166674885E-2</c:v>
                </c:pt>
                <c:pt idx="5">
                  <c:v>6.7095227225522899E-2</c:v>
                </c:pt>
                <c:pt idx="6">
                  <c:v>5.8731253830173732E-2</c:v>
                </c:pt>
              </c:numCache>
            </c:numRef>
          </c:val>
          <c:smooth val="0"/>
          <c:extLst>
            <c:ext xmlns:c16="http://schemas.microsoft.com/office/drawing/2014/chart" uri="{C3380CC4-5D6E-409C-BE32-E72D297353CC}">
              <c16:uniqueId val="{00000001-20BE-462F-8FE8-3AC504E443D3}"/>
            </c:ext>
          </c:extLst>
        </c:ser>
        <c:dLbls>
          <c:showLegendKey val="0"/>
          <c:showVal val="1"/>
          <c:showCatName val="0"/>
          <c:showSerName val="0"/>
          <c:showPercent val="0"/>
          <c:showBubbleSize val="0"/>
        </c:dLbls>
        <c:marker val="1"/>
        <c:smooth val="0"/>
        <c:axId val="581579872"/>
        <c:axId val="581579216"/>
      </c:lineChart>
      <c:catAx>
        <c:axId val="569698624"/>
        <c:scaling>
          <c:orientation val="minMax"/>
        </c:scaling>
        <c:delete val="0"/>
        <c:axPos val="b"/>
        <c:numFmt formatCode="General" sourceLinked="1"/>
        <c:majorTickMark val="none"/>
        <c:minorTickMark val="none"/>
        <c:tickLblPos val="nextTo"/>
        <c:spPr>
          <a:noFill/>
          <a:ln w="19050" cap="flat" cmpd="sng" algn="ctr">
            <a:solidFill>
              <a:schemeClr val="lt1">
                <a:lumMod val="95000"/>
                <a:alpha val="52000"/>
              </a:schemeClr>
            </a:solidFill>
            <a:round/>
          </a:ln>
          <a:effectLst/>
        </c:spPr>
        <c:txPr>
          <a:bodyPr rot="-60000000" spcFirstLastPara="1" vertOverflow="ellipsis" vert="horz" wrap="square" anchor="ctr" anchorCtr="1"/>
          <a:lstStyle/>
          <a:p>
            <a:pPr>
              <a:defRPr sz="900" b="0" i="0" u="none" strike="noStrike" kern="1200" baseline="0">
                <a:solidFill>
                  <a:schemeClr val="bg1">
                    <a:alpha val="88000"/>
                  </a:schemeClr>
                </a:solidFill>
                <a:latin typeface="+mn-lt"/>
                <a:ea typeface="+mn-ea"/>
                <a:cs typeface="+mn-cs"/>
              </a:defRPr>
            </a:pPr>
            <a:endParaRPr lang="en-US"/>
          </a:p>
        </c:txPr>
        <c:crossAx val="569698296"/>
        <c:crosses val="autoZero"/>
        <c:auto val="1"/>
        <c:lblAlgn val="ctr"/>
        <c:lblOffset val="100"/>
        <c:noMultiLvlLbl val="0"/>
      </c:catAx>
      <c:valAx>
        <c:axId val="569698296"/>
        <c:scaling>
          <c:orientation val="minMax"/>
        </c:scaling>
        <c:delete val="1"/>
        <c:axPos val="l"/>
        <c:numFmt formatCode="General" sourceLinked="1"/>
        <c:majorTickMark val="none"/>
        <c:minorTickMark val="none"/>
        <c:tickLblPos val="nextTo"/>
        <c:crossAx val="569698624"/>
        <c:crosses val="autoZero"/>
        <c:crossBetween val="between"/>
      </c:valAx>
      <c:valAx>
        <c:axId val="581579216"/>
        <c:scaling>
          <c:orientation val="minMax"/>
        </c:scaling>
        <c:delete val="1"/>
        <c:axPos val="r"/>
        <c:numFmt formatCode="0%" sourceLinked="1"/>
        <c:majorTickMark val="none"/>
        <c:minorTickMark val="none"/>
        <c:tickLblPos val="nextTo"/>
        <c:crossAx val="581579872"/>
        <c:crosses val="max"/>
        <c:crossBetween val="between"/>
      </c:valAx>
      <c:catAx>
        <c:axId val="581579872"/>
        <c:scaling>
          <c:orientation val="minMax"/>
        </c:scaling>
        <c:delete val="1"/>
        <c:axPos val="b"/>
        <c:numFmt formatCode="General" sourceLinked="1"/>
        <c:majorTickMark val="none"/>
        <c:minorTickMark val="none"/>
        <c:tickLblPos val="nextTo"/>
        <c:crossAx val="581579216"/>
        <c:crosses val="autoZero"/>
        <c:auto val="1"/>
        <c:lblAlgn val="ctr"/>
        <c:lblOffset val="100"/>
        <c:noMultiLvlLbl val="0"/>
      </c:catAx>
      <c:spPr>
        <a:noFill/>
        <a:ln>
          <a:noFill/>
        </a:ln>
        <a:effectLst>
          <a:glow rad="228600">
            <a:schemeClr val="accent1">
              <a:satMod val="175000"/>
              <a:alpha val="40000"/>
            </a:schemeClr>
          </a:glow>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a:t>
            </a:r>
            <a:r>
              <a:rPr lang="en-US" baseline="0"/>
              <a:t> Total Year over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'Analysis - 2'!$V$35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- 2'!$U$36:$U$42</c:f>
              <c:strCache>
                <c:ptCount val="7"/>
                <c:pt idx="0">
                  <c:v>2016-2017</c:v>
                </c:pt>
                <c:pt idx="1">
                  <c:v>2017-2018</c:v>
                </c:pt>
                <c:pt idx="2">
                  <c:v>2018-2019</c:v>
                </c:pt>
                <c:pt idx="3">
                  <c:v>2019-2020</c:v>
                </c:pt>
                <c:pt idx="4">
                  <c:v>2020-2021</c:v>
                </c:pt>
                <c:pt idx="5">
                  <c:v>2021-2022</c:v>
                </c:pt>
                <c:pt idx="6">
                  <c:v>2022-2023</c:v>
                </c:pt>
              </c:strCache>
            </c:strRef>
          </c:cat>
          <c:val>
            <c:numRef>
              <c:f>'Analysis - 2'!$V$36:$V$42</c:f>
              <c:numCache>
                <c:formatCode>_ * #,##0_ ;_ * \-#,##0_ ;_ * "-"??_ ;_ @_ </c:formatCode>
                <c:ptCount val="7"/>
                <c:pt idx="0">
                  <c:v>40955.699999999997</c:v>
                </c:pt>
                <c:pt idx="1">
                  <c:v>42243</c:v>
                </c:pt>
                <c:pt idx="2">
                  <c:v>39796.500000000007</c:v>
                </c:pt>
                <c:pt idx="3">
                  <c:v>45687.149999999994</c:v>
                </c:pt>
                <c:pt idx="4">
                  <c:v>48627.899999999994</c:v>
                </c:pt>
                <c:pt idx="5">
                  <c:v>51890.6</c:v>
                </c:pt>
                <c:pt idx="6">
                  <c:v>54938.200000000012</c:v>
                </c:pt>
              </c:numCache>
            </c:numRef>
          </c:val>
          <c:extLst>
            <c:ext xmlns:c16="http://schemas.microsoft.com/office/drawing/2014/chart" uri="{C3380CC4-5D6E-409C-BE32-E72D297353CC}">
              <c16:uniqueId val="{00000000-BD9A-4BF0-83C0-82F567D90DE0}"/>
            </c:ext>
          </c:extLst>
        </c:ser>
        <c:dLbls>
          <c:dLblPos val="outEnd"/>
          <c:showLegendKey val="0"/>
          <c:showVal val="1"/>
          <c:showCatName val="0"/>
          <c:showSerName val="0"/>
          <c:showPercent val="0"/>
          <c:showBubbleSize val="0"/>
        </c:dLbls>
        <c:gapWidth val="100"/>
        <c:overlap val="-24"/>
        <c:axId val="648162584"/>
        <c:axId val="648158976"/>
      </c:barChart>
      <c:catAx>
        <c:axId val="648162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8158976"/>
        <c:crosses val="autoZero"/>
        <c:auto val="1"/>
        <c:lblAlgn val="ctr"/>
        <c:lblOffset val="100"/>
        <c:noMultiLvlLbl val="0"/>
      </c:catAx>
      <c:valAx>
        <c:axId val="648158976"/>
        <c:scaling>
          <c:orientation val="minMax"/>
        </c:scaling>
        <c:delete val="1"/>
        <c:axPos val="l"/>
        <c:numFmt formatCode="_ * #,##0_ ;_ * \-#,##0_ ;_ * &quot;-&quot;??_ ;_ @_ " sourceLinked="1"/>
        <c:majorTickMark val="none"/>
        <c:minorTickMark val="none"/>
        <c:tickLblPos val="nextTo"/>
        <c:crossAx val="648162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solidFill>
                  <a:schemeClr val="tx1"/>
                </a:solidFill>
              </a:rPr>
              <a:t>Yearly Inflation Rate (Rural+Urban)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'Analysis - 2'!$O$82</c:f>
              <c:strCache>
                <c:ptCount val="1"/>
                <c:pt idx="0">
                  <c:v>Yearly Inflation Rate</c:v>
                </c:pt>
              </c:strCache>
            </c:strRef>
          </c:tx>
          <c:spPr>
            <a:ln w="22225" cap="rnd">
              <a:solidFill>
                <a:srgbClr val="FF0000"/>
              </a:solidFill>
              <a:round/>
            </a:ln>
            <a:effectLst/>
          </c:spPr>
          <c:marker>
            <c:symbol val="diamond"/>
            <c:size val="6"/>
            <c:spPr>
              <a:solidFill>
                <a:srgbClr val="D05252"/>
              </a:solidFill>
              <a:ln w="9525">
                <a:solidFill>
                  <a:srgbClr val="D0525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'Analysis - 2'!$L$83:$L$88</c:f>
              <c:numCache>
                <c:formatCode>General</c:formatCode>
                <c:ptCount val="6"/>
                <c:pt idx="0">
                  <c:v>2017</c:v>
                </c:pt>
                <c:pt idx="1">
                  <c:v>2018</c:v>
                </c:pt>
                <c:pt idx="2">
                  <c:v>2019</c:v>
                </c:pt>
                <c:pt idx="3">
                  <c:v>2020</c:v>
                </c:pt>
                <c:pt idx="4">
                  <c:v>2021</c:v>
                </c:pt>
                <c:pt idx="5">
                  <c:v>2022</c:v>
                </c:pt>
              </c:numCache>
            </c:numRef>
          </c:cat>
          <c:val>
            <c:numRef>
              <c:f>'Analysis - 2'!$O$83:$O$88</c:f>
              <c:numCache>
                <c:formatCode>0.0%</c:formatCode>
                <c:ptCount val="6"/>
                <c:pt idx="0">
                  <c:v>5.295471987720627E-2</c:v>
                </c:pt>
                <c:pt idx="1">
                  <c:v>2.3374726077428697E-2</c:v>
                </c:pt>
                <c:pt idx="2">
                  <c:v>7.7363896848137617E-2</c:v>
                </c:pt>
                <c:pt idx="3">
                  <c:v>5.7922769640479481E-2</c:v>
                </c:pt>
                <c:pt idx="4">
                  <c:v>5.657978385251098E-2</c:v>
                </c:pt>
                <c:pt idx="5">
                  <c:v>6.0350030175015092E-2</c:v>
                </c:pt>
              </c:numCache>
            </c:numRef>
          </c:val>
          <c:smooth val="0"/>
          <c:extLst>
            <c:ext xmlns:c16="http://schemas.microsoft.com/office/drawing/2014/chart" uri="{C3380CC4-5D6E-409C-BE32-E72D297353CC}">
              <c16:uniqueId val="{00000000-1558-4CE2-88E9-50A47B933DF8}"/>
            </c:ext>
          </c:extLst>
        </c:ser>
        <c:dLbls>
          <c:dLblPos val="t"/>
          <c:showLegendKey val="0"/>
          <c:showVal val="1"/>
          <c:showCatName val="0"/>
          <c:showSerName val="0"/>
          <c:showPercent val="0"/>
          <c:showBubbleSize val="0"/>
        </c:dLbls>
        <c:marker val="1"/>
        <c:smooth val="0"/>
        <c:axId val="526751096"/>
        <c:axId val="526752736"/>
      </c:lineChart>
      <c:catAx>
        <c:axId val="526751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mn-lt"/>
                <a:ea typeface="+mn-ea"/>
                <a:cs typeface="+mn-cs"/>
              </a:defRPr>
            </a:pPr>
            <a:endParaRPr lang="en-US"/>
          </a:p>
        </c:txPr>
        <c:crossAx val="526752736"/>
        <c:crosses val="autoZero"/>
        <c:auto val="1"/>
        <c:lblAlgn val="ctr"/>
        <c:lblOffset val="100"/>
        <c:noMultiLvlLbl val="0"/>
      </c:catAx>
      <c:valAx>
        <c:axId val="526752736"/>
        <c:scaling>
          <c:orientation val="minMax"/>
        </c:scaling>
        <c:delete val="0"/>
        <c:axPos val="l"/>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67510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Sectors Vs Monthly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'Analysis - 3'!$R$148</c:f>
              <c:strCache>
                <c:ptCount val="1"/>
                <c:pt idx="0">
                  <c:v>Rural</c:v>
                </c:pt>
              </c:strCache>
            </c:strRef>
          </c:tx>
          <c:spPr>
            <a:ln w="28575" cap="rnd">
              <a:solidFill>
                <a:schemeClr val="accent1"/>
              </a:solidFill>
              <a:round/>
            </a:ln>
            <a:effectLst/>
          </c:spPr>
          <c:marker>
            <c:symbol val="none"/>
          </c:marker>
          <c:dLbls>
            <c:dLbl>
              <c:idx val="0"/>
              <c:layout>
                <c:manualLayout>
                  <c:x val="-4.2778434032778395E-2"/>
                  <c:y val="4.78066602292320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38B-43FA-883F-90BCA52D2D79}"/>
                </c:ext>
              </c:extLst>
            </c:dLbl>
            <c:dLbl>
              <c:idx val="1"/>
              <c:layout>
                <c:manualLayout>
                  <c:x val="-4.4284053193169276E-2"/>
                  <c:y val="2.5961524609856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8B-43FA-883F-90BCA52D2D79}"/>
                </c:ext>
              </c:extLst>
            </c:dLbl>
            <c:dLbl>
              <c:idx val="2"/>
              <c:layout>
                <c:manualLayout>
                  <c:x val="-5.7834625636687245E-2"/>
                  <c:y val="3.9614734371966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8B-43FA-883F-90BCA52D2D79}"/>
                </c:ext>
              </c:extLst>
            </c:dLbl>
            <c:dLbl>
              <c:idx val="3"/>
              <c:layout>
                <c:manualLayout>
                  <c:x val="-5.7834625636687217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8B-43FA-883F-90BCA52D2D79}"/>
                </c:ext>
              </c:extLst>
            </c:dLbl>
            <c:dLbl>
              <c:idx val="4"/>
              <c:layout>
                <c:manualLayout>
                  <c:x val="-4.8800910674341981E-2"/>
                  <c:y val="-4.2304524200690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8B-43FA-883F-90BCA52D2D79}"/>
                </c:ext>
              </c:extLst>
            </c:dLbl>
            <c:dLbl>
              <c:idx val="5"/>
              <c:layout>
                <c:manualLayout>
                  <c:x val="-1.7182908306133393E-2"/>
                  <c:y val="-5.86883759152220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8B-43FA-883F-90BCA52D2D79}"/>
                </c:ext>
              </c:extLst>
            </c:dLbl>
            <c:dLbl>
              <c:idx val="10"/>
              <c:layout>
                <c:manualLayout>
                  <c:x val="3.8993860849074542E-3"/>
                  <c:y val="1.23083148477473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38B-43FA-883F-90BCA52D2D79}"/>
                </c:ext>
              </c:extLst>
            </c:dLbl>
            <c:dLbl>
              <c:idx val="11"/>
              <c:layout>
                <c:manualLayout>
                  <c:x val="-6.2167565499623599E-4"/>
                  <c:y val="-4.5035166153112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8B-43FA-883F-90BCA52D2D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- 3'!$R$149:$R$160</c:f>
              <c:numCache>
                <c:formatCode>0.0%</c:formatCode>
                <c:ptCount val="12"/>
                <c:pt idx="0">
                  <c:v>9.6789883268482927E-3</c:v>
                </c:pt>
                <c:pt idx="1">
                  <c:v>1.9750469675802827E-3</c:v>
                </c:pt>
                <c:pt idx="2">
                  <c:v>9.1346153846136357E-4</c:v>
                </c:pt>
                <c:pt idx="3">
                  <c:v>4.9954368605603285E-3</c:v>
                </c:pt>
                <c:pt idx="4">
                  <c:v>7.0735554174830217E-3</c:v>
                </c:pt>
                <c:pt idx="5">
                  <c:v>1.8983436951260026E-3</c:v>
                </c:pt>
                <c:pt idx="6">
                  <c:v>-3.9789683103595716E-3</c:v>
                </c:pt>
                <c:pt idx="7">
                  <c:v>2.6156845959958413E-3</c:v>
                </c:pt>
                <c:pt idx="8">
                  <c:v>-8.206052556683727E-3</c:v>
                </c:pt>
                <c:pt idx="9">
                  <c:v>4.7826294897108332E-5</c:v>
                </c:pt>
                <c:pt idx="10">
                  <c:v>3.6824485891916873E-3</c:v>
                </c:pt>
                <c:pt idx="11">
                  <c:v>7.2425787392198645E-3</c:v>
                </c:pt>
              </c:numCache>
            </c:numRef>
          </c:val>
          <c:smooth val="0"/>
          <c:extLst>
            <c:ext xmlns:c16="http://schemas.microsoft.com/office/drawing/2014/chart" uri="{C3380CC4-5D6E-409C-BE32-E72D297353CC}">
              <c16:uniqueId val="{00000008-638B-43FA-883F-90BCA52D2D79}"/>
            </c:ext>
          </c:extLst>
        </c:ser>
        <c:ser>
          <c:idx val="1"/>
          <c:order val="1"/>
          <c:tx>
            <c:strRef>
              <c:f>'Analysis - 3'!$S$148</c:f>
              <c:strCache>
                <c:ptCount val="1"/>
                <c:pt idx="0">
                  <c:v>Rural+Urban</c:v>
                </c:pt>
              </c:strCache>
            </c:strRef>
          </c:tx>
          <c:spPr>
            <a:ln w="28575" cap="rnd">
              <a:solidFill>
                <a:schemeClr val="accent2"/>
              </a:solidFill>
              <a:round/>
            </a:ln>
            <a:effectLst/>
          </c:spPr>
          <c:marker>
            <c:symbol val="none"/>
          </c:marker>
          <c:dLbls>
            <c:dLbl>
              <c:idx val="0"/>
              <c:layout>
                <c:manualLayout>
                  <c:x val="-3.9767195711996634E-2"/>
                  <c:y val="-7.50722276297533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8B-43FA-883F-90BCA52D2D79}"/>
                </c:ext>
              </c:extLst>
            </c:dLbl>
            <c:dLbl>
              <c:idx val="1"/>
              <c:layout>
                <c:manualLayout>
                  <c:x val="-6.6868340599032516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38B-43FA-883F-90BCA52D2D79}"/>
                </c:ext>
              </c:extLst>
            </c:dLbl>
            <c:dLbl>
              <c:idx val="2"/>
              <c:layout>
                <c:manualLayout>
                  <c:x val="-2.6216623268478744E-2"/>
                  <c:y val="-7.23415856773315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38B-43FA-883F-90BCA52D2D79}"/>
                </c:ext>
              </c:extLst>
            </c:dLbl>
            <c:dLbl>
              <c:idx val="3"/>
              <c:layout>
                <c:manualLayout>
                  <c:x val="-2.0194146626915214E-2"/>
                  <c:y val="-8.05335115345971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38B-43FA-883F-90BCA52D2D79}"/>
                </c:ext>
              </c:extLst>
            </c:dLbl>
            <c:dLbl>
              <c:idx val="4"/>
              <c:layout>
                <c:manualLayout>
                  <c:x val="2.3901407789480773E-3"/>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38B-43FA-883F-90BCA52D2D79}"/>
                </c:ext>
              </c:extLst>
            </c:dLbl>
            <c:dLbl>
              <c:idx val="5"/>
              <c:layout>
                <c:manualLayout>
                  <c:x val="2.3901407789480773E-3"/>
                  <c:y val="-4.77658081055343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38B-43FA-883F-90BCA52D2D79}"/>
                </c:ext>
              </c:extLst>
            </c:dLbl>
            <c:dLbl>
              <c:idx val="9"/>
              <c:layout>
                <c:manualLayout>
                  <c:x val="2.9491285665983961E-2"/>
                  <c:y val="-2.04593885813154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38B-43FA-883F-90BCA52D2D79}"/>
                </c:ext>
              </c:extLst>
            </c:dLbl>
            <c:dLbl>
              <c:idx val="10"/>
              <c:layout>
                <c:manualLayout>
                  <c:x val="-7.1451642913490959E-2"/>
                  <c:y val="-5.32270920103782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38B-43FA-883F-90BCA52D2D79}"/>
                </c:ext>
              </c:extLst>
            </c:dLbl>
            <c:dLbl>
              <c:idx val="11"/>
              <c:layout>
                <c:manualLayout>
                  <c:x val="-1.5691881454676052E-2"/>
                  <c:y val="9.9688857325248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38B-43FA-883F-90BCA52D2D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- 3'!$S$149:$S$160</c:f>
              <c:numCache>
                <c:formatCode>0.0%</c:formatCode>
                <c:ptCount val="12"/>
                <c:pt idx="0">
                  <c:v>1.0360185902401061E-2</c:v>
                </c:pt>
                <c:pt idx="1">
                  <c:v>2.0603737422137912E-3</c:v>
                </c:pt>
                <c:pt idx="2">
                  <c:v>7.6507435566389756E-4</c:v>
                </c:pt>
                <c:pt idx="3">
                  <c:v>4.8736203354196655E-3</c:v>
                </c:pt>
                <c:pt idx="4">
                  <c:v>6.9421330417005203E-3</c:v>
                </c:pt>
                <c:pt idx="5">
                  <c:v>3.7776833356930966E-4</c:v>
                </c:pt>
                <c:pt idx="6">
                  <c:v>-5.1923530800094403E-3</c:v>
                </c:pt>
                <c:pt idx="7">
                  <c:v>4.0332147093712929E-3</c:v>
                </c:pt>
                <c:pt idx="8">
                  <c:v>-6.5689981096408749E-3</c:v>
                </c:pt>
                <c:pt idx="9">
                  <c:v>4.7571476142861449E-5</c:v>
                </c:pt>
                <c:pt idx="10">
                  <c:v>4.5190752544955071E-3</c:v>
                </c:pt>
                <c:pt idx="11">
                  <c:v>7.6241890420040287E-3</c:v>
                </c:pt>
              </c:numCache>
            </c:numRef>
          </c:val>
          <c:smooth val="0"/>
          <c:extLst>
            <c:ext xmlns:c16="http://schemas.microsoft.com/office/drawing/2014/chart" uri="{C3380CC4-5D6E-409C-BE32-E72D297353CC}">
              <c16:uniqueId val="{00000012-638B-43FA-883F-90BCA52D2D79}"/>
            </c:ext>
          </c:extLst>
        </c:ser>
        <c:ser>
          <c:idx val="2"/>
          <c:order val="2"/>
          <c:tx>
            <c:strRef>
              <c:f>'Analysis - 3'!$T$148</c:f>
              <c:strCache>
                <c:ptCount val="1"/>
                <c:pt idx="0">
                  <c:v>Urban</c:v>
                </c:pt>
              </c:strCache>
            </c:strRef>
          </c:tx>
          <c:spPr>
            <a:ln w="28575" cap="rnd">
              <a:solidFill>
                <a:schemeClr val="accent3"/>
              </a:solidFill>
              <a:round/>
            </a:ln>
            <a:effectLst/>
          </c:spPr>
          <c:marker>
            <c:symbol val="none"/>
          </c:marker>
          <c:dLbls>
            <c:dLbl>
              <c:idx val="0"/>
              <c:layout>
                <c:manualLayout>
                  <c:x val="1.4435094062075137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38B-43FA-883F-90BCA52D2D79}"/>
                </c:ext>
              </c:extLst>
            </c:dLbl>
            <c:dLbl>
              <c:idx val="1"/>
              <c:layout>
                <c:manualLayout>
                  <c:x val="-1.7182908306133393E-2"/>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38B-43FA-883F-90BCA52D2D79}"/>
                </c:ext>
              </c:extLst>
            </c:dLbl>
            <c:dLbl>
              <c:idx val="2"/>
              <c:layout>
                <c:manualLayout>
                  <c:x val="3.0996904826374842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38B-43FA-883F-90BCA52D2D79}"/>
                </c:ext>
              </c:extLst>
            </c:dLbl>
            <c:dLbl>
              <c:idx val="3"/>
              <c:layout>
                <c:manualLayout>
                  <c:x val="9.9182365809024897E-3"/>
                  <c:y val="3.68840924195443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38B-43FA-883F-90BCA52D2D79}"/>
                </c:ext>
              </c:extLst>
            </c:dLbl>
            <c:dLbl>
              <c:idx val="4"/>
              <c:layout>
                <c:manualLayout>
                  <c:x val="2.3468809024420487E-2"/>
                  <c:y val="-9.536820771627813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38B-43FA-883F-90BCA52D2D79}"/>
                </c:ext>
              </c:extLst>
            </c:dLbl>
            <c:dLbl>
              <c:idx val="5"/>
              <c:layout>
                <c:manualLayout>
                  <c:x val="-5.68973480711715E-2"/>
                  <c:y val="-1.77287466288935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38B-43FA-883F-90BCA52D2D79}"/>
                </c:ext>
              </c:extLst>
            </c:dLbl>
            <c:dLbl>
              <c:idx val="9"/>
              <c:layout>
                <c:manualLayout>
                  <c:x val="-4.2778434032778506E-2"/>
                  <c:y val="-7.5072227629753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38B-43FA-883F-90BCA52D2D79}"/>
                </c:ext>
              </c:extLst>
            </c:dLbl>
            <c:dLbl>
              <c:idx val="11"/>
              <c:layout>
                <c:manualLayout>
                  <c:x val="-7.4465684073426783E-2"/>
                  <c:y val="-9.691736324912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38B-43FA-883F-90BCA52D2D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- 3'!$T$149:$T$160</c:f>
              <c:numCache>
                <c:formatCode>0.0%</c:formatCode>
                <c:ptCount val="12"/>
                <c:pt idx="0">
                  <c:v>1.1272605171007598E-2</c:v>
                </c:pt>
                <c:pt idx="1">
                  <c:v>1.8973531922967463E-3</c:v>
                </c:pt>
                <c:pt idx="2">
                  <c:v>5.2078401666504548E-4</c:v>
                </c:pt>
                <c:pt idx="3">
                  <c:v>5.3470874934936751E-3</c:v>
                </c:pt>
                <c:pt idx="4">
                  <c:v>6.7777463993222683E-3</c:v>
                </c:pt>
                <c:pt idx="5">
                  <c:v>-2.7582982702197712E-3</c:v>
                </c:pt>
                <c:pt idx="6">
                  <c:v>-7.4539402747175899E-3</c:v>
                </c:pt>
                <c:pt idx="7">
                  <c:v>6.3763461175139124E-3</c:v>
                </c:pt>
                <c:pt idx="8">
                  <c:v>-3.8485004927959225E-3</c:v>
                </c:pt>
                <c:pt idx="9">
                  <c:v>4.7114252061205678E-5</c:v>
                </c:pt>
                <c:pt idx="10">
                  <c:v>6.1245642137003932E-3</c:v>
                </c:pt>
                <c:pt idx="11">
                  <c:v>7.6793407005055414E-3</c:v>
                </c:pt>
              </c:numCache>
            </c:numRef>
          </c:val>
          <c:smooth val="0"/>
          <c:extLst>
            <c:ext xmlns:c16="http://schemas.microsoft.com/office/drawing/2014/chart" uri="{C3380CC4-5D6E-409C-BE32-E72D297353CC}">
              <c16:uniqueId val="{0000001B-638B-43FA-883F-90BCA52D2D79}"/>
            </c:ext>
          </c:extLst>
        </c:ser>
        <c:dLbls>
          <c:dLblPos val="t"/>
          <c:showLegendKey val="0"/>
          <c:showVal val="1"/>
          <c:showCatName val="0"/>
          <c:showSerName val="0"/>
          <c:showPercent val="0"/>
          <c:showBubbleSize val="0"/>
        </c:dLbls>
        <c:smooth val="0"/>
        <c:axId val="564149392"/>
        <c:axId val="564147424"/>
      </c:lineChart>
      <c:catAx>
        <c:axId val="5641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47424"/>
        <c:crosses val="autoZero"/>
        <c:auto val="1"/>
        <c:lblAlgn val="ctr"/>
        <c:lblOffset val="100"/>
        <c:noMultiLvlLbl val="0"/>
      </c:catAx>
      <c:valAx>
        <c:axId val="564147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4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Sectors Vs Food</a:t>
            </a:r>
            <a:r>
              <a:rPr lang="en-IN" baseline="0">
                <a:solidFill>
                  <a:schemeClr val="tx1"/>
                </a:solidFill>
              </a:rPr>
              <a:t> Categories</a:t>
            </a:r>
            <a:r>
              <a:rPr lang="en-IN">
                <a:solidFill>
                  <a:schemeClr val="tx1"/>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'PB-3'!$C$132</c:f>
              <c:strCache>
                <c:ptCount val="1"/>
                <c:pt idx="0">
                  <c:v>Rural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'PB-3'!$D$132:$P$132</c:f>
              <c:numCache>
                <c:formatCode>0.0%</c:formatCode>
                <c:ptCount val="13"/>
                <c:pt idx="0">
                  <c:v>0.13276651406147796</c:v>
                </c:pt>
                <c:pt idx="1">
                  <c:v>-1.4904517931998085E-2</c:v>
                </c:pt>
                <c:pt idx="2">
                  <c:v>5.9479553903345687E-2</c:v>
                </c:pt>
                <c:pt idx="3">
                  <c:v>9.1130012150668294E-2</c:v>
                </c:pt>
                <c:pt idx="4">
                  <c:v>-0.17436874702239158</c:v>
                </c:pt>
                <c:pt idx="5">
                  <c:v>5.9523809523809521E-3</c:v>
                </c:pt>
                <c:pt idx="6">
                  <c:v>-7.2942643391521303E-2</c:v>
                </c:pt>
                <c:pt idx="7">
                  <c:v>6.0000000000000032E-2</c:v>
                </c:pt>
                <c:pt idx="8">
                  <c:v>2.5231286795626577E-2</c:v>
                </c:pt>
                <c:pt idx="9">
                  <c:v>0.18435155412647378</c:v>
                </c:pt>
                <c:pt idx="10">
                  <c:v>3.1755196304849888E-2</c:v>
                </c:pt>
                <c:pt idx="11">
                  <c:v>5.93126385809312E-2</c:v>
                </c:pt>
              </c:numCache>
            </c:numRef>
          </c:val>
          <c:extLst>
            <c:ext xmlns:c16="http://schemas.microsoft.com/office/drawing/2014/chart" uri="{C3380CC4-5D6E-409C-BE32-E72D297353CC}">
              <c16:uniqueId val="{00000000-E42B-427A-9957-4DED521A240D}"/>
            </c:ext>
          </c:extLst>
        </c:ser>
        <c:ser>
          <c:idx val="1"/>
          <c:order val="1"/>
          <c:tx>
            <c:strRef>
              <c:f>'PB-3'!$C$133</c:f>
              <c:strCache>
                <c:ptCount val="1"/>
                <c:pt idx="0">
                  <c:v>Rural+Urban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'PB-3'!$D$133:$P$133</c:f>
              <c:numCache>
                <c:formatCode>0.0%</c:formatCode>
                <c:ptCount val="13"/>
                <c:pt idx="0">
                  <c:v>0.12719013627514597</c:v>
                </c:pt>
                <c:pt idx="1">
                  <c:v>-1.2442396313364003E-2</c:v>
                </c:pt>
                <c:pt idx="2">
                  <c:v>6.6502463054187083E-2</c:v>
                </c:pt>
                <c:pt idx="3">
                  <c:v>8.853850818677983E-2</c:v>
                </c:pt>
                <c:pt idx="4">
                  <c:v>-0.16007905138339923</c:v>
                </c:pt>
                <c:pt idx="5">
                  <c:v>7.0175438596490562E-3</c:v>
                </c:pt>
                <c:pt idx="6">
                  <c:v>-7.9473985134362518E-2</c:v>
                </c:pt>
                <c:pt idx="7">
                  <c:v>6.6180935033394089E-2</c:v>
                </c:pt>
                <c:pt idx="8">
                  <c:v>2.5062656641604009E-2</c:v>
                </c:pt>
                <c:pt idx="9">
                  <c:v>0.1790156841535965</c:v>
                </c:pt>
                <c:pt idx="10">
                  <c:v>3.7701974865350159E-2</c:v>
                </c:pt>
                <c:pt idx="11">
                  <c:v>6.410958904109583E-2</c:v>
                </c:pt>
              </c:numCache>
            </c:numRef>
          </c:val>
          <c:extLst>
            <c:ext xmlns:c16="http://schemas.microsoft.com/office/drawing/2014/chart" uri="{C3380CC4-5D6E-409C-BE32-E72D297353CC}">
              <c16:uniqueId val="{00000001-E42B-427A-9957-4DED521A240D}"/>
            </c:ext>
          </c:extLst>
        </c:ser>
        <c:ser>
          <c:idx val="2"/>
          <c:order val="2"/>
          <c:tx>
            <c:strRef>
              <c:f>'PB-3'!$C$134</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'PB-3'!$D$134:$P$134</c:f>
              <c:numCache>
                <c:formatCode>0.0%</c:formatCode>
                <c:ptCount val="13"/>
                <c:pt idx="0">
                  <c:v>0.11486917677089982</c:v>
                </c:pt>
                <c:pt idx="1">
                  <c:v>-8.1374321880650236E-3</c:v>
                </c:pt>
                <c:pt idx="2">
                  <c:v>7.6782449725776927E-2</c:v>
                </c:pt>
                <c:pt idx="3">
                  <c:v>8.4643288996372426E-2</c:v>
                </c:pt>
                <c:pt idx="4">
                  <c:v>-0.13245382585751975</c:v>
                </c:pt>
                <c:pt idx="5">
                  <c:v>7.4498567335244204E-3</c:v>
                </c:pt>
                <c:pt idx="6">
                  <c:v>-8.956692913385822E-2</c:v>
                </c:pt>
                <c:pt idx="7">
                  <c:v>7.800121876904334E-2</c:v>
                </c:pt>
                <c:pt idx="8">
                  <c:v>2.475247524752475E-2</c:v>
                </c:pt>
                <c:pt idx="9">
                  <c:v>0.1681367144432194</c:v>
                </c:pt>
                <c:pt idx="10">
                  <c:v>4.6687697160883314E-2</c:v>
                </c:pt>
                <c:pt idx="11">
                  <c:v>6.922660897782576E-2</c:v>
                </c:pt>
              </c:numCache>
            </c:numRef>
          </c:val>
          <c:extLst>
            <c:ext xmlns:c16="http://schemas.microsoft.com/office/drawing/2014/chart" uri="{C3380CC4-5D6E-409C-BE32-E72D297353CC}">
              <c16:uniqueId val="{00000002-E42B-427A-9957-4DED521A240D}"/>
            </c:ext>
          </c:extLst>
        </c:ser>
        <c:dLbls>
          <c:dLblPos val="outEnd"/>
          <c:showLegendKey val="0"/>
          <c:showVal val="1"/>
          <c:showCatName val="0"/>
          <c:showSerName val="0"/>
          <c:showPercent val="0"/>
          <c:showBubbleSize val="0"/>
        </c:dLbls>
        <c:gapWidth val="182"/>
        <c:axId val="564152016"/>
        <c:axId val="564150048"/>
      </c:barChart>
      <c:catAx>
        <c:axId val="564152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alpha val="99000"/>
                  </a:schemeClr>
                </a:solidFill>
                <a:latin typeface="+mn-lt"/>
                <a:ea typeface="+mn-ea"/>
                <a:cs typeface="+mn-cs"/>
              </a:defRPr>
            </a:pPr>
            <a:endParaRPr lang="en-US"/>
          </a:p>
        </c:txPr>
        <c:crossAx val="564150048"/>
        <c:crosses val="autoZero"/>
        <c:auto val="1"/>
        <c:lblAlgn val="ctr"/>
        <c:lblOffset val="100"/>
        <c:noMultiLvlLbl val="0"/>
      </c:catAx>
      <c:valAx>
        <c:axId val="56415004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5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Growth Rate Month over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- 3'!$R$35</c:f>
              <c:strCache>
                <c:ptCount val="1"/>
                <c:pt idx="0">
                  <c:v>% Change</c:v>
                </c:pt>
              </c:strCache>
            </c:strRef>
          </c:tx>
          <c:spPr>
            <a:ln w="22225" cap="rnd">
              <a:solidFill>
                <a:schemeClr val="accent2"/>
              </a:solidFill>
            </a:ln>
            <a:effectLst>
              <a:glow rad="139700">
                <a:schemeClr val="accent2">
                  <a:satMod val="175000"/>
                  <a:alpha val="14000"/>
                </a:schemeClr>
              </a:glow>
            </a:effectLst>
          </c:spPr>
          <c:marker>
            <c:symbol val="none"/>
          </c:marker>
          <c:dPt>
            <c:idx val="5"/>
            <c:marker>
              <c:symbol val="none"/>
            </c:marker>
            <c:bubble3D val="0"/>
            <c:spPr>
              <a:ln w="22225" cap="rnd">
                <a:solidFill>
                  <a:schemeClr val="accent2"/>
                </a:solidFill>
              </a:ln>
              <a:effectLst/>
            </c:spPr>
            <c:extLst>
              <c:ext xmlns:c16="http://schemas.microsoft.com/office/drawing/2014/chart" uri="{C3380CC4-5D6E-409C-BE32-E72D297353CC}">
                <c16:uniqueId val="{00000006-8826-49BC-8D10-464986E10422}"/>
              </c:ext>
            </c:extLst>
          </c:dPt>
          <c:dPt>
            <c:idx val="7"/>
            <c:marker>
              <c:symbol val="none"/>
            </c:marker>
            <c:bubble3D val="0"/>
            <c:spPr>
              <a:ln w="22225" cap="rnd">
                <a:solidFill>
                  <a:schemeClr val="accent2"/>
                </a:solidFill>
              </a:ln>
              <a:effectLst>
                <a:glow rad="228600">
                  <a:schemeClr val="accent6">
                    <a:satMod val="175000"/>
                    <a:alpha val="40000"/>
                  </a:schemeClr>
                </a:glow>
              </a:effectLst>
            </c:spPr>
            <c:extLst>
              <c:ext xmlns:c16="http://schemas.microsoft.com/office/drawing/2014/chart" uri="{C3380CC4-5D6E-409C-BE32-E72D297353CC}">
                <c16:uniqueId val="{0000000B-8826-49BC-8D10-464986E10422}"/>
              </c:ext>
            </c:extLst>
          </c:dPt>
          <c:dPt>
            <c:idx val="10"/>
            <c:marker>
              <c:symbol val="none"/>
            </c:marker>
            <c:bubble3D val="0"/>
            <c:spPr>
              <a:ln w="22225" cap="rnd">
                <a:solidFill>
                  <a:schemeClr val="accent2"/>
                </a:solidFill>
              </a:ln>
              <a:effectLst>
                <a:glow rad="139700">
                  <a:srgbClr val="FF0000">
                    <a:alpha val="50000"/>
                  </a:srgbClr>
                </a:glow>
              </a:effectLst>
            </c:spPr>
            <c:extLst>
              <c:ext xmlns:c16="http://schemas.microsoft.com/office/drawing/2014/chart" uri="{C3380CC4-5D6E-409C-BE32-E72D297353CC}">
                <c16:uniqueId val="{00000009-8826-49BC-8D10-464986E10422}"/>
              </c:ext>
            </c:extLst>
          </c:dPt>
          <c:dLbls>
            <c:dLbl>
              <c:idx val="0"/>
              <c:layout>
                <c:manualLayout>
                  <c:x val="-4.4664381828845912E-2"/>
                  <c:y val="-9.29179680669477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26-49BC-8D10-464986E10422}"/>
                </c:ext>
              </c:extLst>
            </c:dLbl>
            <c:dLbl>
              <c:idx val="1"/>
              <c:layout>
                <c:manualLayout>
                  <c:x val="-8.2474869816219681E-2"/>
                  <c:y val="0.148673656882995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26-49BC-8D10-464986E10422}"/>
                </c:ext>
              </c:extLst>
            </c:dLbl>
            <c:dLbl>
              <c:idx val="2"/>
              <c:layout>
                <c:manualLayout>
                  <c:x val="-0.13427846746798908"/>
                  <c:y val="-0.1717742079784054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26-49BC-8D10-464986E10422}"/>
                </c:ext>
              </c:extLst>
            </c:dLbl>
            <c:dLbl>
              <c:idx val="3"/>
              <c:layout>
                <c:manualLayout>
                  <c:x val="3.2666054668958368E-2"/>
                  <c:y val="-5.098071293172420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26-49BC-8D10-464986E10422}"/>
                </c:ext>
              </c:extLst>
            </c:dLbl>
            <c:dLbl>
              <c:idx val="4"/>
              <c:layout>
                <c:manualLayout>
                  <c:x val="-0.19272266834276278"/>
                  <c:y val="0.2065252547848758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26-49BC-8D10-464986E10422}"/>
                </c:ext>
              </c:extLst>
            </c:dLbl>
            <c:dLbl>
              <c:idx val="5"/>
              <c:layout>
                <c:manualLayout>
                  <c:x val="-0.10637912793820928"/>
                  <c:y val="8.4590718921575242E-2"/>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34801912784266"/>
                      <c:h val="0.13955819117375684"/>
                    </c:manualLayout>
                  </c15:layout>
                </c:ext>
                <c:ext xmlns:c16="http://schemas.microsoft.com/office/drawing/2014/chart" uri="{C3380CC4-5D6E-409C-BE32-E72D297353CC}">
                  <c16:uniqueId val="{00000006-8826-49BC-8D10-464986E10422}"/>
                </c:ext>
              </c:extLst>
            </c:dLbl>
            <c:dLbl>
              <c:idx val="7"/>
              <c:layout>
                <c:manualLayout>
                  <c:x val="3.4999869094977792E-2"/>
                  <c:y val="9.2822822427746331E-3"/>
                </c:manualLayout>
              </c:layout>
              <c:spPr>
                <a:solidFill>
                  <a:srgbClr val="4472C4">
                    <a:lumMod val="7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8826-49BC-8D10-464986E10422}"/>
                </c:ext>
              </c:extLst>
            </c:dLbl>
            <c:dLbl>
              <c:idx val="8"/>
              <c:layout>
                <c:manualLayout>
                  <c:x val="-1.0565645689217568E-16"/>
                  <c:y val="9.29179680669477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826-49BC-8D10-464986E10422}"/>
                </c:ext>
              </c:extLst>
            </c:dLbl>
            <c:dLbl>
              <c:idx val="9"/>
              <c:layout>
                <c:manualLayout>
                  <c:x val="-1.4407865106079325E-2"/>
                  <c:y val="0.1068556632769899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826-49BC-8D10-464986E10422}"/>
                </c:ext>
              </c:extLst>
            </c:dLbl>
            <c:dLbl>
              <c:idx val="10"/>
              <c:layout>
                <c:manualLayout>
                  <c:x val="-1.4407865106079431E-2"/>
                  <c:y val="-0.10685566327698995"/>
                </c:manualLayout>
              </c:layout>
              <c:spPr>
                <a:solidFill>
                  <a:srgbClr val="4472C4">
                    <a:lumMod val="7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8826-49BC-8D10-464986E10422}"/>
                </c:ext>
              </c:extLst>
            </c:dLbl>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 - 3'!$Q$36:$Q$46</c:f>
              <c:strCache>
                <c:ptCount val="11"/>
                <c:pt idx="0">
                  <c:v>June-July</c:v>
                </c:pt>
                <c:pt idx="1">
                  <c:v>July-August</c:v>
                </c:pt>
                <c:pt idx="2">
                  <c:v>August-September</c:v>
                </c:pt>
                <c:pt idx="3">
                  <c:v>September-October</c:v>
                </c:pt>
                <c:pt idx="4">
                  <c:v>October-November</c:v>
                </c:pt>
                <c:pt idx="5">
                  <c:v>November-December</c:v>
                </c:pt>
                <c:pt idx="6">
                  <c:v>December-January</c:v>
                </c:pt>
                <c:pt idx="7">
                  <c:v>January-February</c:v>
                </c:pt>
                <c:pt idx="8">
                  <c:v>February-March</c:v>
                </c:pt>
                <c:pt idx="9">
                  <c:v>March-April</c:v>
                </c:pt>
                <c:pt idx="10">
                  <c:v>April-May</c:v>
                </c:pt>
              </c:strCache>
            </c:strRef>
          </c:cat>
          <c:val>
            <c:numRef>
              <c:f>'Analysis - 3'!$R$36:$R$46</c:f>
              <c:numCache>
                <c:formatCode>0.00%</c:formatCode>
                <c:ptCount val="11"/>
                <c:pt idx="0">
                  <c:v>1.9773245523113385E-3</c:v>
                </c:pt>
                <c:pt idx="1">
                  <c:v>7.3207607225263857E-4</c:v>
                </c:pt>
                <c:pt idx="2">
                  <c:v>5.0730745376187641E-3</c:v>
                </c:pt>
                <c:pt idx="3">
                  <c:v>6.9303797468356155E-3</c:v>
                </c:pt>
                <c:pt idx="4">
                  <c:v>-1.7285269807353526E-4</c:v>
                </c:pt>
                <c:pt idx="5">
                  <c:v>-5.5479591997109855E-3</c:v>
                </c:pt>
                <c:pt idx="6">
                  <c:v>4.3461769447169169E-3</c:v>
                </c:pt>
                <c:pt idx="7">
                  <c:v>-6.1999402036226293E-3</c:v>
                </c:pt>
                <c:pt idx="8">
                  <c:v>4.7502177183005688E-5</c:v>
                </c:pt>
                <c:pt idx="9">
                  <c:v>4.7816586972357642E-3</c:v>
                </c:pt>
                <c:pt idx="10">
                  <c:v>7.5165458556570768E-3</c:v>
                </c:pt>
              </c:numCache>
            </c:numRef>
          </c:val>
          <c:smooth val="0"/>
          <c:extLst>
            <c:ext xmlns:c16="http://schemas.microsoft.com/office/drawing/2014/chart" uri="{C3380CC4-5D6E-409C-BE32-E72D297353CC}">
              <c16:uniqueId val="{00000000-8826-49BC-8D10-464986E10422}"/>
            </c:ext>
          </c:extLst>
        </c:ser>
        <c:dLbls>
          <c:showLegendKey val="0"/>
          <c:showVal val="0"/>
          <c:showCatName val="0"/>
          <c:showSerName val="0"/>
          <c:showPercent val="0"/>
          <c:showBubbleSize val="0"/>
        </c:dLbls>
        <c:smooth val="0"/>
        <c:axId val="557824992"/>
        <c:axId val="575656376"/>
      </c:lineChart>
      <c:catAx>
        <c:axId val="557824992"/>
        <c:scaling>
          <c:orientation val="minMax"/>
        </c:scaling>
        <c:delete val="1"/>
        <c:axPos val="b"/>
        <c:numFmt formatCode="General" sourceLinked="1"/>
        <c:majorTickMark val="none"/>
        <c:minorTickMark val="none"/>
        <c:tickLblPos val="nextTo"/>
        <c:crossAx val="575656376"/>
        <c:crosses val="autoZero"/>
        <c:auto val="1"/>
        <c:lblAlgn val="ctr"/>
        <c:lblOffset val="100"/>
        <c:noMultiLvlLbl val="0"/>
      </c:catAx>
      <c:valAx>
        <c:axId val="575656376"/>
        <c:scaling>
          <c:orientation val="minMax"/>
        </c:scaling>
        <c:delete val="1"/>
        <c:axPos val="l"/>
        <c:numFmt formatCode="0.00%" sourceLinked="1"/>
        <c:majorTickMark val="none"/>
        <c:minorTickMark val="none"/>
        <c:tickLblPos val="nextTo"/>
        <c:crossAx val="55782499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'Analysis - 3'!$M$85</c:f>
              <c:strCache>
                <c:ptCount val="1"/>
                <c:pt idx="0">
                  <c:v>Absolute Change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3"/>
            <c:marker>
              <c:symbol val="none"/>
            </c:marker>
            <c:bubble3D val="0"/>
            <c:spPr>
              <a:ln w="34925" cap="rnd">
                <a:solidFill>
                  <a:schemeClr val="accent1"/>
                </a:solidFill>
                <a:round/>
              </a:ln>
              <a:effectLst/>
            </c:spPr>
            <c:extLst>
              <c:ext xmlns:c16="http://schemas.microsoft.com/office/drawing/2014/chart" uri="{C3380CC4-5D6E-409C-BE32-E72D297353CC}">
                <c16:uniqueId val="{00000003-3B92-4605-99F3-0B5FA981A27B}"/>
              </c:ext>
            </c:extLst>
          </c:dPt>
          <c:dPt>
            <c:idx val="4"/>
            <c:marker>
              <c:symbol val="none"/>
            </c:marker>
            <c:bubble3D val="0"/>
            <c:spPr>
              <a:ln w="34925" cap="rnd">
                <a:solidFill>
                  <a:schemeClr val="accent1"/>
                </a:solidFill>
                <a:round/>
              </a:ln>
              <a:effectLst>
                <a:glow rad="101600">
                  <a:schemeClr val="accent6">
                    <a:lumMod val="50000"/>
                    <a:alpha val="90000"/>
                  </a:schemeClr>
                </a:glow>
              </a:effectLst>
            </c:spPr>
            <c:extLst>
              <c:ext xmlns:c16="http://schemas.microsoft.com/office/drawing/2014/chart" uri="{C3380CC4-5D6E-409C-BE32-E72D297353CC}">
                <c16:uniqueId val="{00000005-3B92-4605-99F3-0B5FA981A27B}"/>
              </c:ext>
            </c:extLst>
          </c:dPt>
          <c:dPt>
            <c:idx val="9"/>
            <c:marker>
              <c:symbol val="none"/>
            </c:marker>
            <c:bubble3D val="0"/>
            <c:spPr>
              <a:ln w="34925" cap="rnd">
                <a:solidFill>
                  <a:schemeClr val="accent1"/>
                </a:solidFill>
                <a:round/>
              </a:ln>
              <a:effectLst>
                <a:glow rad="101600">
                  <a:srgbClr val="FF0000">
                    <a:alpha val="40000"/>
                  </a:srgbClr>
                </a:glow>
              </a:effectLst>
            </c:spPr>
            <c:extLst>
              <c:ext xmlns:c16="http://schemas.microsoft.com/office/drawing/2014/chart" uri="{C3380CC4-5D6E-409C-BE32-E72D297353CC}">
                <c16:uniqueId val="{00000008-3B92-4605-99F3-0B5FA981A27B}"/>
              </c:ext>
            </c:extLst>
          </c:dPt>
          <c:dLbls>
            <c:dLbl>
              <c:idx val="1"/>
              <c:layout>
                <c:manualLayout>
                  <c:x val="-9.5976873272608537E-2"/>
                  <c:y val="0.1805555555555555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92-4605-99F3-0B5FA981A27B}"/>
                </c:ext>
              </c:extLst>
            </c:dLbl>
            <c:dLbl>
              <c:idx val="2"/>
              <c:layout>
                <c:manualLayout>
                  <c:x val="1.3258305463498021E-7"/>
                  <c:y val="0.1087962962962962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92-4605-99F3-0B5FA981A27B}"/>
                </c:ext>
              </c:extLst>
            </c:dLbl>
            <c:dLbl>
              <c:idx val="3"/>
              <c:layout>
                <c:manualLayout>
                  <c:x val="-3.0308486296613219E-2"/>
                  <c:y val="-0.138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92-4605-99F3-0B5FA981A27B}"/>
                </c:ext>
              </c:extLst>
            </c:dLbl>
            <c:dLbl>
              <c:idx val="4"/>
              <c:layout>
                <c:manualLayout>
                  <c:x val="3.3676095885125179E-3"/>
                  <c:y val="1.8518518518518517E-2"/>
                </c:manualLayout>
              </c:layout>
              <c:spPr>
                <a:solidFill>
                  <a:srgbClr val="0C083A"/>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B92-4605-99F3-0B5FA981A27B}"/>
                </c:ext>
              </c:extLst>
            </c:dLbl>
            <c:dLbl>
              <c:idx val="5"/>
              <c:layout>
                <c:manualLayout>
                  <c:x val="-1.0102828765537801E-2"/>
                  <c:y val="-0.101851851851851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92-4605-99F3-0B5FA981A27B}"/>
                </c:ext>
              </c:extLst>
            </c:dLbl>
            <c:dLbl>
              <c:idx val="7"/>
              <c:layout>
                <c:manualLayout>
                  <c:x val="-9.9344482861121172E-2"/>
                  <c:y val="-0.111111111111111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92-4605-99F3-0B5FA981A27B}"/>
                </c:ext>
              </c:extLst>
            </c:dLbl>
            <c:dLbl>
              <c:idx val="8"/>
              <c:layout>
                <c:manualLayout>
                  <c:x val="-0.1027120924496336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92-4605-99F3-0B5FA981A27B}"/>
                </c:ext>
              </c:extLst>
            </c:dLbl>
            <c:dLbl>
              <c:idx val="9"/>
              <c:layout>
                <c:manualLayout>
                  <c:x val="-6.0616972593226438E-2"/>
                  <c:y val="-0.10185185185185187"/>
                </c:manualLayout>
              </c:layout>
              <c:spPr>
                <a:solidFill>
                  <a:srgbClr val="0C083A"/>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3B92-4605-99F3-0B5FA981A27B}"/>
                </c:ext>
              </c:extLst>
            </c:dLbl>
            <c:dLbl>
              <c:idx val="10"/>
              <c:layout>
                <c:manualLayout>
                  <c:x val="-3.0308486296613219E-2"/>
                  <c:y val="0.263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B92-4605-99F3-0B5FA981A27B}"/>
                </c:ext>
              </c:extLst>
            </c:dLbl>
            <c:dLbl>
              <c:idx val="11"/>
              <c:layout>
                <c:manualLayout>
                  <c:x val="-1.68380479425629E-3"/>
                  <c:y val="-0.2083333333333333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B92-4605-99F3-0B5FA981A27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 - 3'!$L$86:$L$97</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'Analysis - 3'!$M$86:$M$97</c:f>
              <c:numCache>
                <c:formatCode>General</c:formatCode>
                <c:ptCount val="12"/>
                <c:pt idx="0">
                  <c:v>55.299999999999898</c:v>
                </c:pt>
                <c:pt idx="1">
                  <c:v>-14.799999999999955</c:v>
                </c:pt>
                <c:pt idx="2">
                  <c:v>7.6999999999999318</c:v>
                </c:pt>
                <c:pt idx="3">
                  <c:v>40.899999999999977</c:v>
                </c:pt>
                <c:pt idx="4">
                  <c:v>-89.900000000000034</c:v>
                </c:pt>
                <c:pt idx="5">
                  <c:v>7.4000000000000341</c:v>
                </c:pt>
                <c:pt idx="6">
                  <c:v>-66.400000000000034</c:v>
                </c:pt>
                <c:pt idx="7">
                  <c:v>34.899999999999977</c:v>
                </c:pt>
                <c:pt idx="8">
                  <c:v>8.4000000000000341</c:v>
                </c:pt>
                <c:pt idx="9">
                  <c:v>91.399999999999977</c:v>
                </c:pt>
                <c:pt idx="10">
                  <c:v>16.800000000000011</c:v>
                </c:pt>
                <c:pt idx="11">
                  <c:v>30.899999999999977</c:v>
                </c:pt>
              </c:numCache>
            </c:numRef>
          </c:val>
          <c:smooth val="0"/>
          <c:extLst>
            <c:ext xmlns:c16="http://schemas.microsoft.com/office/drawing/2014/chart" uri="{C3380CC4-5D6E-409C-BE32-E72D297353CC}">
              <c16:uniqueId val="{00000000-3B92-4605-99F3-0B5FA981A27B}"/>
            </c:ext>
          </c:extLst>
        </c:ser>
        <c:dLbls>
          <c:showLegendKey val="0"/>
          <c:showVal val="0"/>
          <c:showCatName val="0"/>
          <c:showSerName val="0"/>
          <c:showPercent val="0"/>
          <c:showBubbleSize val="0"/>
        </c:dLbls>
        <c:smooth val="0"/>
        <c:axId val="580044464"/>
        <c:axId val="580038560"/>
      </c:lineChart>
      <c:catAx>
        <c:axId val="580044464"/>
        <c:scaling>
          <c:orientation val="minMax"/>
        </c:scaling>
        <c:delete val="1"/>
        <c:axPos val="b"/>
        <c:numFmt formatCode="General" sourceLinked="1"/>
        <c:majorTickMark val="none"/>
        <c:minorTickMark val="none"/>
        <c:tickLblPos val="nextTo"/>
        <c:crossAx val="580038560"/>
        <c:crosses val="autoZero"/>
        <c:auto val="1"/>
        <c:lblAlgn val="ctr"/>
        <c:lblOffset val="100"/>
        <c:noMultiLvlLbl val="0"/>
      </c:catAx>
      <c:valAx>
        <c:axId val="580038560"/>
        <c:scaling>
          <c:orientation val="minMax"/>
        </c:scaling>
        <c:delete val="1"/>
        <c:axPos val="l"/>
        <c:numFmt formatCode="General" sourceLinked="1"/>
        <c:majorTickMark val="none"/>
        <c:minorTickMark val="none"/>
        <c:tickLblPos val="nextTo"/>
        <c:crossAx val="58004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Sectors Vs Monthly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'Analysis - 3'!$R$148</c:f>
              <c:strCache>
                <c:ptCount val="1"/>
                <c:pt idx="0">
                  <c:v>Rural</c:v>
                </c:pt>
              </c:strCache>
            </c:strRef>
          </c:tx>
          <c:spPr>
            <a:ln w="28575" cap="rnd">
              <a:solidFill>
                <a:schemeClr val="accent1"/>
              </a:solidFill>
              <a:round/>
            </a:ln>
            <a:effectLst/>
          </c:spPr>
          <c:marker>
            <c:symbol val="none"/>
          </c:marker>
          <c:dLbls>
            <c:dLbl>
              <c:idx val="0"/>
              <c:layout>
                <c:manualLayout>
                  <c:x val="-4.2778434032778395E-2"/>
                  <c:y val="4.78066602292320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29-4B34-A11F-14DEE6857D82}"/>
                </c:ext>
              </c:extLst>
            </c:dLbl>
            <c:dLbl>
              <c:idx val="1"/>
              <c:layout>
                <c:manualLayout>
                  <c:x val="-4.4284053193169276E-2"/>
                  <c:y val="2.5961524609856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F29-4B34-A11F-14DEE6857D82}"/>
                </c:ext>
              </c:extLst>
            </c:dLbl>
            <c:dLbl>
              <c:idx val="2"/>
              <c:layout>
                <c:manualLayout>
                  <c:x val="-5.7834625636687245E-2"/>
                  <c:y val="3.9614734371966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F29-4B34-A11F-14DEE6857D82}"/>
                </c:ext>
              </c:extLst>
            </c:dLbl>
            <c:dLbl>
              <c:idx val="3"/>
              <c:layout>
                <c:manualLayout>
                  <c:x val="-5.7834625636687217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F29-4B34-A11F-14DEE6857D82}"/>
                </c:ext>
              </c:extLst>
            </c:dLbl>
            <c:dLbl>
              <c:idx val="4"/>
              <c:layout>
                <c:manualLayout>
                  <c:x val="-4.8800910674341981E-2"/>
                  <c:y val="-4.2304524200690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F29-4B34-A11F-14DEE6857D82}"/>
                </c:ext>
              </c:extLst>
            </c:dLbl>
            <c:dLbl>
              <c:idx val="5"/>
              <c:layout>
                <c:manualLayout>
                  <c:x val="-1.7182908306133393E-2"/>
                  <c:y val="-5.86883759152220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F29-4B34-A11F-14DEE6857D82}"/>
                </c:ext>
              </c:extLst>
            </c:dLbl>
            <c:dLbl>
              <c:idx val="10"/>
              <c:layout>
                <c:manualLayout>
                  <c:x val="3.8993860849074542E-3"/>
                  <c:y val="1.23083148477473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F29-4B34-A11F-14DEE6857D82}"/>
                </c:ext>
              </c:extLst>
            </c:dLbl>
            <c:dLbl>
              <c:idx val="11"/>
              <c:layout>
                <c:manualLayout>
                  <c:x val="-6.2167565499623599E-4"/>
                  <c:y val="-4.5035166153112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F29-4B34-A11F-14DEE6857D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- 3'!$R$149:$R$160</c:f>
              <c:numCache>
                <c:formatCode>0.0%</c:formatCode>
                <c:ptCount val="12"/>
                <c:pt idx="0">
                  <c:v>9.6789883268482927E-3</c:v>
                </c:pt>
                <c:pt idx="1">
                  <c:v>1.9750469675802827E-3</c:v>
                </c:pt>
                <c:pt idx="2">
                  <c:v>9.1346153846136357E-4</c:v>
                </c:pt>
                <c:pt idx="3">
                  <c:v>4.9954368605603285E-3</c:v>
                </c:pt>
                <c:pt idx="4">
                  <c:v>7.0735554174830217E-3</c:v>
                </c:pt>
                <c:pt idx="5">
                  <c:v>1.8983436951260026E-3</c:v>
                </c:pt>
                <c:pt idx="6">
                  <c:v>-3.9789683103595716E-3</c:v>
                </c:pt>
                <c:pt idx="7">
                  <c:v>2.6156845959958413E-3</c:v>
                </c:pt>
                <c:pt idx="8">
                  <c:v>-8.206052556683727E-3</c:v>
                </c:pt>
                <c:pt idx="9">
                  <c:v>4.7826294897108332E-5</c:v>
                </c:pt>
                <c:pt idx="10">
                  <c:v>3.6824485891916873E-3</c:v>
                </c:pt>
                <c:pt idx="11">
                  <c:v>7.2425787392198645E-3</c:v>
                </c:pt>
              </c:numCache>
            </c:numRef>
          </c:val>
          <c:smooth val="0"/>
          <c:extLst>
            <c:ext xmlns:c16="http://schemas.microsoft.com/office/drawing/2014/chart" uri="{C3380CC4-5D6E-409C-BE32-E72D297353CC}">
              <c16:uniqueId val="{00000000-0F29-4B34-A11F-14DEE6857D82}"/>
            </c:ext>
          </c:extLst>
        </c:ser>
        <c:ser>
          <c:idx val="1"/>
          <c:order val="1"/>
          <c:tx>
            <c:strRef>
              <c:f>'Analysis - 3'!$S$148</c:f>
              <c:strCache>
                <c:ptCount val="1"/>
                <c:pt idx="0">
                  <c:v>Rural+Urban</c:v>
                </c:pt>
              </c:strCache>
            </c:strRef>
          </c:tx>
          <c:spPr>
            <a:ln w="28575" cap="rnd">
              <a:solidFill>
                <a:schemeClr val="accent2"/>
              </a:solidFill>
              <a:round/>
            </a:ln>
            <a:effectLst/>
          </c:spPr>
          <c:marker>
            <c:symbol val="none"/>
          </c:marker>
          <c:dLbls>
            <c:dLbl>
              <c:idx val="0"/>
              <c:layout>
                <c:manualLayout>
                  <c:x val="-3.9767195711996634E-2"/>
                  <c:y val="-7.50722276297533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29-4B34-A11F-14DEE6857D82}"/>
                </c:ext>
              </c:extLst>
            </c:dLbl>
            <c:dLbl>
              <c:idx val="1"/>
              <c:layout>
                <c:manualLayout>
                  <c:x val="-6.6868340599032516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29-4B34-A11F-14DEE6857D82}"/>
                </c:ext>
              </c:extLst>
            </c:dLbl>
            <c:dLbl>
              <c:idx val="2"/>
              <c:layout>
                <c:manualLayout>
                  <c:x val="-2.6216623268478744E-2"/>
                  <c:y val="-7.23415856773315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29-4B34-A11F-14DEE6857D82}"/>
                </c:ext>
              </c:extLst>
            </c:dLbl>
            <c:dLbl>
              <c:idx val="3"/>
              <c:layout>
                <c:manualLayout>
                  <c:x val="-2.0194146626915214E-2"/>
                  <c:y val="-8.05335115345971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F29-4B34-A11F-14DEE6857D82}"/>
                </c:ext>
              </c:extLst>
            </c:dLbl>
            <c:dLbl>
              <c:idx val="4"/>
              <c:layout>
                <c:manualLayout>
                  <c:x val="2.3901407789480773E-3"/>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F29-4B34-A11F-14DEE6857D82}"/>
                </c:ext>
              </c:extLst>
            </c:dLbl>
            <c:dLbl>
              <c:idx val="5"/>
              <c:layout>
                <c:manualLayout>
                  <c:x val="2.3901407789480773E-3"/>
                  <c:y val="-4.77658081055343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F29-4B34-A11F-14DEE6857D82}"/>
                </c:ext>
              </c:extLst>
            </c:dLbl>
            <c:dLbl>
              <c:idx val="9"/>
              <c:layout>
                <c:manualLayout>
                  <c:x val="2.9491285665983961E-2"/>
                  <c:y val="-2.04593885813154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F29-4B34-A11F-14DEE6857D82}"/>
                </c:ext>
              </c:extLst>
            </c:dLbl>
            <c:dLbl>
              <c:idx val="10"/>
              <c:layout>
                <c:manualLayout>
                  <c:x val="-7.1451642913490959E-2"/>
                  <c:y val="-5.32270920103782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F29-4B34-A11F-14DEE6857D82}"/>
                </c:ext>
              </c:extLst>
            </c:dLbl>
            <c:dLbl>
              <c:idx val="11"/>
              <c:layout>
                <c:manualLayout>
                  <c:x val="-1.5691881454676052E-2"/>
                  <c:y val="9.9688857325248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F29-4B34-A11F-14DEE6857D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- 3'!$S$149:$S$160</c:f>
              <c:numCache>
                <c:formatCode>0.0%</c:formatCode>
                <c:ptCount val="12"/>
                <c:pt idx="0">
                  <c:v>1.0360185902401061E-2</c:v>
                </c:pt>
                <c:pt idx="1">
                  <c:v>2.0603737422137912E-3</c:v>
                </c:pt>
                <c:pt idx="2">
                  <c:v>7.6507435566389756E-4</c:v>
                </c:pt>
                <c:pt idx="3">
                  <c:v>4.8736203354196655E-3</c:v>
                </c:pt>
                <c:pt idx="4">
                  <c:v>6.9421330417005203E-3</c:v>
                </c:pt>
                <c:pt idx="5">
                  <c:v>3.7776833356930966E-4</c:v>
                </c:pt>
                <c:pt idx="6">
                  <c:v>-5.1923530800094403E-3</c:v>
                </c:pt>
                <c:pt idx="7">
                  <c:v>4.0332147093712929E-3</c:v>
                </c:pt>
                <c:pt idx="8">
                  <c:v>-6.5689981096408749E-3</c:v>
                </c:pt>
                <c:pt idx="9">
                  <c:v>4.7571476142861449E-5</c:v>
                </c:pt>
                <c:pt idx="10">
                  <c:v>4.5190752544955071E-3</c:v>
                </c:pt>
                <c:pt idx="11">
                  <c:v>7.6241890420040287E-3</c:v>
                </c:pt>
              </c:numCache>
            </c:numRef>
          </c:val>
          <c:smooth val="0"/>
          <c:extLst>
            <c:ext xmlns:c16="http://schemas.microsoft.com/office/drawing/2014/chart" uri="{C3380CC4-5D6E-409C-BE32-E72D297353CC}">
              <c16:uniqueId val="{00000001-0F29-4B34-A11F-14DEE6857D82}"/>
            </c:ext>
          </c:extLst>
        </c:ser>
        <c:ser>
          <c:idx val="2"/>
          <c:order val="2"/>
          <c:tx>
            <c:strRef>
              <c:f>'Analysis - 3'!$T$148</c:f>
              <c:strCache>
                <c:ptCount val="1"/>
                <c:pt idx="0">
                  <c:v>Urban</c:v>
                </c:pt>
              </c:strCache>
            </c:strRef>
          </c:tx>
          <c:spPr>
            <a:ln w="28575" cap="rnd">
              <a:solidFill>
                <a:schemeClr val="accent3"/>
              </a:solidFill>
              <a:round/>
            </a:ln>
            <a:effectLst/>
          </c:spPr>
          <c:marker>
            <c:symbol val="none"/>
          </c:marker>
          <c:dLbls>
            <c:dLbl>
              <c:idx val="0"/>
              <c:layout>
                <c:manualLayout>
                  <c:x val="1.4435094062075137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29-4B34-A11F-14DEE6857D82}"/>
                </c:ext>
              </c:extLst>
            </c:dLbl>
            <c:dLbl>
              <c:idx val="1"/>
              <c:layout>
                <c:manualLayout>
                  <c:x val="-1.7182908306133393E-2"/>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29-4B34-A11F-14DEE6857D82}"/>
                </c:ext>
              </c:extLst>
            </c:dLbl>
            <c:dLbl>
              <c:idx val="2"/>
              <c:layout>
                <c:manualLayout>
                  <c:x val="3.0996904826374842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29-4B34-A11F-14DEE6857D82}"/>
                </c:ext>
              </c:extLst>
            </c:dLbl>
            <c:dLbl>
              <c:idx val="3"/>
              <c:layout>
                <c:manualLayout>
                  <c:x val="9.9182365809024897E-3"/>
                  <c:y val="3.68840924195443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F29-4B34-A11F-14DEE6857D82}"/>
                </c:ext>
              </c:extLst>
            </c:dLbl>
            <c:dLbl>
              <c:idx val="4"/>
              <c:layout>
                <c:manualLayout>
                  <c:x val="2.3468809024420487E-2"/>
                  <c:y val="-9.536820771627813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F29-4B34-A11F-14DEE6857D82}"/>
                </c:ext>
              </c:extLst>
            </c:dLbl>
            <c:dLbl>
              <c:idx val="5"/>
              <c:layout>
                <c:manualLayout>
                  <c:x val="-5.68973480711715E-2"/>
                  <c:y val="-1.77287466288935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F29-4B34-A11F-14DEE6857D82}"/>
                </c:ext>
              </c:extLst>
            </c:dLbl>
            <c:dLbl>
              <c:idx val="9"/>
              <c:layout>
                <c:manualLayout>
                  <c:x val="-4.2778434032778506E-2"/>
                  <c:y val="-7.5072227629753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F29-4B34-A11F-14DEE6857D82}"/>
                </c:ext>
              </c:extLst>
            </c:dLbl>
            <c:dLbl>
              <c:idx val="11"/>
              <c:layout>
                <c:manualLayout>
                  <c:x val="-7.4465684073426783E-2"/>
                  <c:y val="-9.691736324912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F29-4B34-A11F-14DEE6857D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- 3'!$T$149:$T$160</c:f>
              <c:numCache>
                <c:formatCode>0.0%</c:formatCode>
                <c:ptCount val="12"/>
                <c:pt idx="0">
                  <c:v>1.1272605171007598E-2</c:v>
                </c:pt>
                <c:pt idx="1">
                  <c:v>1.8973531922967463E-3</c:v>
                </c:pt>
                <c:pt idx="2">
                  <c:v>5.2078401666504548E-4</c:v>
                </c:pt>
                <c:pt idx="3">
                  <c:v>5.3470874934936751E-3</c:v>
                </c:pt>
                <c:pt idx="4">
                  <c:v>6.7777463993222683E-3</c:v>
                </c:pt>
                <c:pt idx="5">
                  <c:v>-2.7582982702197712E-3</c:v>
                </c:pt>
                <c:pt idx="6">
                  <c:v>-7.4539402747175899E-3</c:v>
                </c:pt>
                <c:pt idx="7">
                  <c:v>6.3763461175139124E-3</c:v>
                </c:pt>
                <c:pt idx="8">
                  <c:v>-3.8485004927959225E-3</c:v>
                </c:pt>
                <c:pt idx="9">
                  <c:v>4.7114252061205678E-5</c:v>
                </c:pt>
                <c:pt idx="10">
                  <c:v>6.1245642137003932E-3</c:v>
                </c:pt>
                <c:pt idx="11">
                  <c:v>7.6793407005055414E-3</c:v>
                </c:pt>
              </c:numCache>
            </c:numRef>
          </c:val>
          <c:smooth val="0"/>
          <c:extLst>
            <c:ext xmlns:c16="http://schemas.microsoft.com/office/drawing/2014/chart" uri="{C3380CC4-5D6E-409C-BE32-E72D297353CC}">
              <c16:uniqueId val="{00000002-0F29-4B34-A11F-14DEE6857D82}"/>
            </c:ext>
          </c:extLst>
        </c:ser>
        <c:dLbls>
          <c:dLblPos val="t"/>
          <c:showLegendKey val="0"/>
          <c:showVal val="1"/>
          <c:showCatName val="0"/>
          <c:showSerName val="0"/>
          <c:showPercent val="0"/>
          <c:showBubbleSize val="0"/>
        </c:dLbls>
        <c:smooth val="0"/>
        <c:axId val="564149392"/>
        <c:axId val="564147424"/>
      </c:lineChart>
      <c:catAx>
        <c:axId val="5641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47424"/>
        <c:crosses val="autoZero"/>
        <c:auto val="1"/>
        <c:lblAlgn val="ctr"/>
        <c:lblOffset val="100"/>
        <c:noMultiLvlLbl val="0"/>
      </c:catAx>
      <c:valAx>
        <c:axId val="564147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4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 Inflation.xlsx]PB-4!PivotTable1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3"/>
          </a:solidFill>
          <a:ln>
            <a:noFill/>
          </a:ln>
          <a:effectLst/>
        </c:spPr>
      </c:pivotFmt>
      <c:pivotFmt>
        <c:idx val="5"/>
        <c:spPr>
          <a:solidFill>
            <a:schemeClr val="accent1"/>
          </a:solidFill>
          <a:ln>
            <a:noFill/>
          </a:ln>
          <a:effectLst/>
        </c:spPr>
        <c:dLbl>
          <c:idx val="0"/>
          <c:layout>
            <c:manualLayout>
              <c:x val="-1.3011559944066392E-2"/>
              <c:y val="6.357070796472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'PB-4'!$C$27</c:f>
              <c:strCache>
                <c:ptCount val="1"/>
                <c:pt idx="0">
                  <c:v>Sum of Food Inflation</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2-C502-4002-BF88-7C885924B62A}"/>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7516-435A-9155-4131A4BDEE59}"/>
              </c:ext>
            </c:extLst>
          </c:dPt>
          <c:dLbls>
            <c:dLbl>
              <c:idx val="4"/>
              <c:layout>
                <c:manualLayout>
                  <c:x val="-1.3011559944066392E-2"/>
                  <c:y val="6.35707079647225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16-435A-9155-4131A4BDEE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'PB-4'!$C$28:$C$38</c:f>
              <c:numCache>
                <c:formatCode>0.0%</c:formatCode>
                <c:ptCount val="11"/>
                <c:pt idx="0">
                  <c:v>-9.9404402221504335E-3</c:v>
                </c:pt>
                <c:pt idx="1">
                  <c:v>-4.4502535652513872E-2</c:v>
                </c:pt>
                <c:pt idx="2">
                  <c:v>-2.5877331593293612E-2</c:v>
                </c:pt>
                <c:pt idx="3">
                  <c:v>0.10986766381370704</c:v>
                </c:pt>
                <c:pt idx="4">
                  <c:v>4.0259100423628838E-3</c:v>
                </c:pt>
                <c:pt idx="5">
                  <c:v>4.0088341763596007E-3</c:v>
                </c:pt>
                <c:pt idx="6">
                  <c:v>4.3573759166679202E-2</c:v>
                </c:pt>
                <c:pt idx="7">
                  <c:v>1.8609104125596927E-2</c:v>
                </c:pt>
                <c:pt idx="8">
                  <c:v>6.1522087453724936E-2</c:v>
                </c:pt>
                <c:pt idx="9">
                  <c:v>6.7769994684518359E-2</c:v>
                </c:pt>
                <c:pt idx="10">
                  <c:v>1.7350212417283097E-2</c:v>
                </c:pt>
              </c:numCache>
            </c:numRef>
          </c:val>
          <c:extLst>
            <c:ext xmlns:c16="http://schemas.microsoft.com/office/drawing/2014/chart" uri="{C3380CC4-5D6E-409C-BE32-E72D297353CC}">
              <c16:uniqueId val="{00000000-BA9D-4BB8-8BAE-C49A446E2507}"/>
            </c:ext>
          </c:extLst>
        </c:ser>
        <c:ser>
          <c:idx val="1"/>
          <c:order val="1"/>
          <c:tx>
            <c:strRef>
              <c:f>'PB-4'!$D$27</c:f>
              <c:strCache>
                <c:ptCount val="1"/>
                <c:pt idx="0">
                  <c:v>Sum of Health Inflation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'PB-4'!$D$28:$D$38</c:f>
              <c:numCache>
                <c:formatCode>0.0%</c:formatCode>
                <c:ptCount val="11"/>
                <c:pt idx="0">
                  <c:v>2.7584858535779612E-2</c:v>
                </c:pt>
                <c:pt idx="1">
                  <c:v>1.71417366772161E-2</c:v>
                </c:pt>
                <c:pt idx="2">
                  <c:v>2.3812188349117566E-2</c:v>
                </c:pt>
                <c:pt idx="3">
                  <c:v>1.8727210653143658E-2</c:v>
                </c:pt>
                <c:pt idx="4">
                  <c:v>3.4521295784406034E-2</c:v>
                </c:pt>
                <c:pt idx="5">
                  <c:v>3.4128573782988614E-2</c:v>
                </c:pt>
                <c:pt idx="6">
                  <c:v>3.2468511880276704E-2</c:v>
                </c:pt>
                <c:pt idx="7">
                  <c:v>4.7734083731867938E-2</c:v>
                </c:pt>
                <c:pt idx="8">
                  <c:v>-7.0164677650329799E-3</c:v>
                </c:pt>
                <c:pt idx="9">
                  <c:v>7.992430035021569E-3</c:v>
                </c:pt>
                <c:pt idx="10">
                  <c:v>1.2096667444354961E-2</c:v>
                </c:pt>
              </c:numCache>
            </c:numRef>
          </c:val>
          <c:extLst>
            <c:ext xmlns:c16="http://schemas.microsoft.com/office/drawing/2014/chart" uri="{C3380CC4-5D6E-409C-BE32-E72D297353CC}">
              <c16:uniqueId val="{00000001-BA9D-4BB8-8BAE-C49A446E2507}"/>
            </c:ext>
          </c:extLst>
        </c:ser>
        <c:ser>
          <c:idx val="2"/>
          <c:order val="2"/>
          <c:tx>
            <c:strRef>
              <c:f>'PB-4'!$E$27</c:f>
              <c:strCache>
                <c:ptCount val="1"/>
                <c:pt idx="0">
                  <c:v>Sum of Essential_Services Inflation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'PB-4'!$E$28:$E$38</c:f>
              <c:numCache>
                <c:formatCode>0.0%</c:formatCode>
                <c:ptCount val="11"/>
                <c:pt idx="0">
                  <c:v>1.1093682633057083E-2</c:v>
                </c:pt>
                <c:pt idx="1">
                  <c:v>2.2362832482036604E-2</c:v>
                </c:pt>
                <c:pt idx="2">
                  <c:v>1.44785658661283E-2</c:v>
                </c:pt>
                <c:pt idx="3">
                  <c:v>-3.7358082230557359E-2</c:v>
                </c:pt>
                <c:pt idx="4">
                  <c:v>-1.487126826260083E-2</c:v>
                </c:pt>
                <c:pt idx="5">
                  <c:v>1.8335625774941577E-2</c:v>
                </c:pt>
                <c:pt idx="6">
                  <c:v>2.450910612943771E-2</c:v>
                </c:pt>
                <c:pt idx="7">
                  <c:v>2.6880811709714581E-3</c:v>
                </c:pt>
                <c:pt idx="8">
                  <c:v>3.3141289938033764E-3</c:v>
                </c:pt>
                <c:pt idx="9">
                  <c:v>9.4108617675243457E-3</c:v>
                </c:pt>
                <c:pt idx="10">
                  <c:v>1.5040233176562362E-2</c:v>
                </c:pt>
              </c:numCache>
            </c:numRef>
          </c:val>
          <c:extLst>
            <c:ext xmlns:c16="http://schemas.microsoft.com/office/drawing/2014/chart" uri="{C3380CC4-5D6E-409C-BE32-E72D297353CC}">
              <c16:uniqueId val="{00000002-BA9D-4BB8-8BAE-C49A446E2507}"/>
            </c:ext>
          </c:extLst>
        </c:ser>
        <c:dLbls>
          <c:dLblPos val="outEnd"/>
          <c:showLegendKey val="0"/>
          <c:showVal val="1"/>
          <c:showCatName val="0"/>
          <c:showSerName val="0"/>
          <c:showPercent val="0"/>
          <c:showBubbleSize val="0"/>
        </c:dLbls>
        <c:gapWidth val="219"/>
        <c:overlap val="-27"/>
        <c:axId val="587442304"/>
        <c:axId val="587442632"/>
      </c:barChart>
      <c:catAx>
        <c:axId val="587442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7442632"/>
        <c:crosses val="autoZero"/>
        <c:auto val="1"/>
        <c:lblAlgn val="ctr"/>
        <c:lblOffset val="100"/>
        <c:noMultiLvlLbl val="0"/>
      </c:catAx>
      <c:valAx>
        <c:axId val="587442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7442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Food &amp; Beverages %change per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- 4'!$L$45</c:f>
              <c:strCache>
                <c:ptCount val="1"/>
                <c:pt idx="0">
                  <c:v>Sum of Food &amp; Beverages</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f>'Analysis - 4'!$L$46:$L$55</c:f>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0-B9C6-4EB7-AFEA-233236BE8B52}"/>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1"/>
                <c:order val="1"/>
                <c:tx>
                  <c:strRef>
                    <c:extLst>
                      <c:ext uri="{02D57815-91ED-43cb-92C2-25804820EDAC}">
                        <c15:formulaRef>
                          <c15:sqref>'Analysis - 4'!$M$45</c15:sqref>
                        </c15:formulaRef>
                      </c:ext>
                    </c:extLst>
                    <c:strCache>
                      <c:ptCount val="1"/>
                      <c:pt idx="0">
                        <c:v>Sum of Healthcare &amp; Wellbeing</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- 4'!$M$46:$M$55</c15:sqref>
                        </c15:formulaRef>
                      </c:ext>
                    </c:extLst>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numRef>
                </c:val>
                <c:smooth val="0"/>
                <c:extLst>
                  <c:ext xmlns:c16="http://schemas.microsoft.com/office/drawing/2014/chart" uri="{C3380CC4-5D6E-409C-BE32-E72D297353CC}">
                    <c16:uniqueId val="{00000001-B9C6-4EB7-AFEA-233236BE8B5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'Analysis - 4'!$N$45</c15:sqref>
                        </c15:formulaRef>
                      </c:ext>
                    </c:extLst>
                    <c:strCache>
                      <c:ptCount val="1"/>
                      <c:pt idx="0">
                        <c:v>Sum of Essential Services &amp; Utilities</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- 4'!$N$46:$N$55</c15:sqref>
                        </c15:formulaRef>
                      </c:ext>
                    </c:extLst>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numRef>
                </c:val>
                <c:smooth val="0"/>
                <c:extLst xmlns:c15="http://schemas.microsoft.com/office/drawing/2012/chart">
                  <c:ext xmlns:c16="http://schemas.microsoft.com/office/drawing/2014/chart" uri="{C3380CC4-5D6E-409C-BE32-E72D297353CC}">
                    <c16:uniqueId val="{00000002-B9C6-4EB7-AFEA-233236BE8B52}"/>
                  </c:ext>
                </c:extLst>
              </c15:ser>
            </c15:filteredLineSeries>
          </c:ext>
        </c:extLst>
      </c:lineChart>
      <c:catAx>
        <c:axId val="560884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Healthcare %change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1"/>
          <c:order val="1"/>
          <c:tx>
            <c:strRef>
              <c:f>'Analysis - 4'!$M$45</c:f>
              <c:strCache>
                <c:ptCount val="1"/>
                <c:pt idx="0">
                  <c:v>Sum of Healthcare &amp; Wellbeing</c:v>
                </c:pt>
              </c:strCache>
              <c:extLst xmlns:c15="http://schemas.microsoft.com/office/drawing/2012/chart"/>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extLst xmlns:c15="http://schemas.microsoft.com/office/drawing/2012/chart"/>
            </c:strRef>
          </c:cat>
          <c:val>
            <c:numRef>
              <c:f>'Analysis - 4'!$M$46:$M$55</c:f>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extLst xmlns:c15="http://schemas.microsoft.com/office/drawing/2012/chart"/>
            </c:numRef>
          </c:val>
          <c:smooth val="0"/>
          <c:extLst>
            <c:ext xmlns:c16="http://schemas.microsoft.com/office/drawing/2014/chart" uri="{C3380CC4-5D6E-409C-BE32-E72D297353CC}">
              <c16:uniqueId val="{00000001-9380-45FE-886C-75A6BB61A14D}"/>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0"/>
                <c:order val="0"/>
                <c:tx>
                  <c:strRef>
                    <c:extLst>
                      <c:ext uri="{02D57815-91ED-43cb-92C2-25804820EDAC}">
                        <c15:formulaRef>
                          <c15:sqref>'Analysis - 4'!$L$45</c15:sqref>
                        </c15:formulaRef>
                      </c:ext>
                    </c:extLst>
                    <c:strCache>
                      <c:ptCount val="1"/>
                      <c:pt idx="0">
                        <c:v>Sum of Food &amp; Beverages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- 4'!$L$46:$L$55</c15:sqref>
                        </c15:formulaRef>
                      </c:ext>
                    </c:extLst>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0-9380-45FE-886C-75A6BB61A14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'Analysis - 4'!$N$45</c15:sqref>
                        </c15:formulaRef>
                      </c:ext>
                    </c:extLst>
                    <c:strCache>
                      <c:ptCount val="1"/>
                      <c:pt idx="0">
                        <c:v>Sum of Essential Services &amp; Utilities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- 4'!$N$46:$N$55</c15:sqref>
                        </c15:formulaRef>
                      </c:ext>
                    </c:extLst>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numRef>
                </c:val>
                <c:smooth val="0"/>
                <c:extLst xmlns:c15="http://schemas.microsoft.com/office/drawing/2012/chart">
                  <c:ext xmlns:c16="http://schemas.microsoft.com/office/drawing/2014/chart" uri="{C3380CC4-5D6E-409C-BE32-E72D297353CC}">
                    <c16:uniqueId val="{00000002-9380-45FE-886C-75A6BB61A14D}"/>
                  </c:ext>
                </c:extLst>
              </c15:ser>
            </c15:filteredLineSeries>
          </c:ext>
        </c:extLst>
      </c:lineChart>
      <c:catAx>
        <c:axId val="5608845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Essential Services</a:t>
            </a:r>
            <a:r>
              <a:rPr lang="en-US" baseline="0"/>
              <a:t> </a:t>
            </a:r>
            <a:r>
              <a:rPr lang="en-US"/>
              <a:t>%change per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2"/>
          <c:order val="2"/>
          <c:tx>
            <c:strRef>
              <c:f>'Analysis - 4'!$N$45</c:f>
              <c:strCache>
                <c:ptCount val="1"/>
                <c:pt idx="0">
                  <c:v>Sum of Essential Services &amp; Utilities</c:v>
                </c:pt>
              </c:strCache>
              <c:extLst xmlns:c15="http://schemas.microsoft.com/office/drawing/2012/chart"/>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extLst xmlns:c15="http://schemas.microsoft.com/office/drawing/2012/chart"/>
            </c:strRef>
          </c:cat>
          <c:val>
            <c:numRef>
              <c:f>'Analysis - 4'!$N$46:$N$55</c:f>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extLst xmlns:c15="http://schemas.microsoft.com/office/drawing/2012/chart"/>
            </c:numRef>
          </c:val>
          <c:smooth val="0"/>
          <c:extLst>
            <c:ext xmlns:c16="http://schemas.microsoft.com/office/drawing/2014/chart" uri="{C3380CC4-5D6E-409C-BE32-E72D297353CC}">
              <c16:uniqueId val="{00000002-2EB2-4F39-A3F4-BF764674C74E}"/>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0"/>
                <c:order val="0"/>
                <c:tx>
                  <c:strRef>
                    <c:extLst>
                      <c:ext uri="{02D57815-91ED-43cb-92C2-25804820EDAC}">
                        <c15:formulaRef>
                          <c15:sqref>'Analysis - 4'!$L$45</c15:sqref>
                        </c15:formulaRef>
                      </c:ext>
                    </c:extLst>
                    <c:strCache>
                      <c:ptCount val="1"/>
                      <c:pt idx="0">
                        <c:v>Sum of Food &amp; Beverages</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- 4'!$L$46:$L$55</c15:sqref>
                        </c15:formulaRef>
                      </c:ext>
                    </c:extLst>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1-2EB2-4F39-A3F4-BF764674C74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'Analysis - 4'!$M$45</c15:sqref>
                        </c15:formulaRef>
                      </c:ext>
                    </c:extLst>
                    <c:strCache>
                      <c:ptCount val="1"/>
                      <c:pt idx="0">
                        <c:v>Sum of Healthcare &amp; Wellbeing</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- 4'!$M$46:$M$55</c15:sqref>
                        </c15:formulaRef>
                      </c:ext>
                    </c:extLst>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numRef>
                </c:val>
                <c:smooth val="0"/>
                <c:extLst xmlns:c15="http://schemas.microsoft.com/office/drawing/2012/chart">
                  <c:ext xmlns:c16="http://schemas.microsoft.com/office/drawing/2014/chart" uri="{C3380CC4-5D6E-409C-BE32-E72D297353CC}">
                    <c16:uniqueId val="{00000000-2EB2-4F39-A3F4-BF764674C74E}"/>
                  </c:ext>
                </c:extLst>
              </c15:ser>
            </c15:filteredLineSeries>
          </c:ext>
        </c:extLst>
      </c:lineChart>
      <c:catAx>
        <c:axId val="560884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With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'PB-5'!$C$82</c:f>
              <c:strCache>
                <c:ptCount val="1"/>
                <c:pt idx="0">
                  <c:v>Correlation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'PB-5'!$B$83:$B$109</c:f>
              <c:strCache>
                <c:ptCount val="27"/>
                <c:pt idx="0">
                  <c:v>Vegetables</c:v>
                </c:pt>
                <c:pt idx="1">
                  <c:v>Cereals and products</c:v>
                </c:pt>
                <c:pt idx="2">
                  <c:v>Egg</c:v>
                </c:pt>
                <c:pt idx="3">
                  <c:v>Sugar and Confectionery</c:v>
                </c:pt>
                <c:pt idx="4">
                  <c:v>Milk and products</c:v>
                </c:pt>
                <c:pt idx="5">
                  <c:v>Spices</c:v>
                </c:pt>
                <c:pt idx="6">
                  <c:v>Personal care and effects</c:v>
                </c:pt>
                <c:pt idx="7">
                  <c:v>Fruits</c:v>
                </c:pt>
                <c:pt idx="8">
                  <c:v>Education</c:v>
                </c:pt>
                <c:pt idx="9">
                  <c:v>Pulses and products</c:v>
                </c:pt>
                <c:pt idx="10">
                  <c:v>Housing</c:v>
                </c:pt>
                <c:pt idx="11">
                  <c:v>Footwear</c:v>
                </c:pt>
                <c:pt idx="12">
                  <c:v>Prepared meals, snacks, sweets etc.</c:v>
                </c:pt>
                <c:pt idx="13">
                  <c:v>Food and beverages</c:v>
                </c:pt>
                <c:pt idx="14">
                  <c:v>Clothing and footwear</c:v>
                </c:pt>
                <c:pt idx="15">
                  <c:v>Clothing</c:v>
                </c:pt>
                <c:pt idx="16">
                  <c:v>Household goods and services</c:v>
                </c:pt>
                <c:pt idx="17">
                  <c:v>General index</c:v>
                </c:pt>
                <c:pt idx="18">
                  <c:v>Health</c:v>
                </c:pt>
                <c:pt idx="19">
                  <c:v>Pan, tobacco and intoxicants</c:v>
                </c:pt>
                <c:pt idx="20">
                  <c:v>Miscellaneous</c:v>
                </c:pt>
                <c:pt idx="21">
                  <c:v>Fuel and light</c:v>
                </c:pt>
                <c:pt idx="22">
                  <c:v>Recreation and amusement</c:v>
                </c:pt>
                <c:pt idx="23">
                  <c:v>Non-alcoholic beverages</c:v>
                </c:pt>
                <c:pt idx="24">
                  <c:v>Transport and communication</c:v>
                </c:pt>
                <c:pt idx="25">
                  <c:v>Meat and fish</c:v>
                </c:pt>
                <c:pt idx="26">
                  <c:v>Oils and fats</c:v>
                </c:pt>
              </c:strCache>
            </c:strRef>
          </c:cat>
          <c:val>
            <c:numRef>
              <c:f>'PB-5'!$C$83:$C$109</c:f>
              <c:numCache>
                <c:formatCode>0.00</c:formatCode>
                <c:ptCount val="27"/>
                <c:pt idx="0">
                  <c:v>-7.9113772403304319E-2</c:v>
                </c:pt>
                <c:pt idx="1">
                  <c:v>0.39288435484251871</c:v>
                </c:pt>
                <c:pt idx="2">
                  <c:v>0.50827920314056241</c:v>
                </c:pt>
                <c:pt idx="3">
                  <c:v>0.53473204252836914</c:v>
                </c:pt>
                <c:pt idx="4">
                  <c:v>0.59768692876508378</c:v>
                </c:pt>
                <c:pt idx="5">
                  <c:v>0.60667611163868151</c:v>
                </c:pt>
                <c:pt idx="6">
                  <c:v>0.66807320864490249</c:v>
                </c:pt>
                <c:pt idx="7">
                  <c:v>0.71997307896901319</c:v>
                </c:pt>
                <c:pt idx="8">
                  <c:v>0.7210274794143221</c:v>
                </c:pt>
                <c:pt idx="9">
                  <c:v>0.73446847493674772</c:v>
                </c:pt>
                <c:pt idx="10">
                  <c:v>0.74210766758569169</c:v>
                </c:pt>
                <c:pt idx="11">
                  <c:v>0.76441538154035371</c:v>
                </c:pt>
                <c:pt idx="12">
                  <c:v>0.76633295886584396</c:v>
                </c:pt>
                <c:pt idx="13">
                  <c:v>0.76701520603632745</c:v>
                </c:pt>
                <c:pt idx="14">
                  <c:v>0.76859293070410428</c:v>
                </c:pt>
                <c:pt idx="15">
                  <c:v>0.76878407433006435</c:v>
                </c:pt>
                <c:pt idx="16">
                  <c:v>0.77373872851895775</c:v>
                </c:pt>
                <c:pt idx="17">
                  <c:v>0.79658452816613201</c:v>
                </c:pt>
                <c:pt idx="18">
                  <c:v>0.79831157909736095</c:v>
                </c:pt>
                <c:pt idx="19">
                  <c:v>0.80346336889833447</c:v>
                </c:pt>
                <c:pt idx="20">
                  <c:v>0.80981808237904462</c:v>
                </c:pt>
                <c:pt idx="21">
                  <c:v>0.82441542972949555</c:v>
                </c:pt>
                <c:pt idx="22">
                  <c:v>0.82670745701783921</c:v>
                </c:pt>
                <c:pt idx="23">
                  <c:v>0.86470898701613741</c:v>
                </c:pt>
                <c:pt idx="24">
                  <c:v>0.88516904131861462</c:v>
                </c:pt>
                <c:pt idx="25">
                  <c:v>0.89572601045912892</c:v>
                </c:pt>
                <c:pt idx="26">
                  <c:v>0.92912262369070342</c:v>
                </c:pt>
              </c:numCache>
            </c:numRef>
          </c:val>
          <c:extLst>
            <c:ext xmlns:c16="http://schemas.microsoft.com/office/drawing/2014/chart" uri="{C3380CC4-5D6E-409C-BE32-E72D297353CC}">
              <c16:uniqueId val="{00000000-1338-49CC-AF3E-68564B0E991E}"/>
            </c:ext>
          </c:extLst>
        </c:ser>
        <c:dLbls>
          <c:dLblPos val="outEnd"/>
          <c:showLegendKey val="0"/>
          <c:showVal val="1"/>
          <c:showCatName val="0"/>
          <c:showSerName val="0"/>
          <c:showPercent val="0"/>
          <c:showBubbleSize val="0"/>
        </c:dLbls>
        <c:gapWidth val="115"/>
        <c:overlap val="-20"/>
        <c:axId val="394711624"/>
        <c:axId val="394718184"/>
      </c:barChart>
      <c:catAx>
        <c:axId val="3947116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94718184"/>
        <c:crosses val="autoZero"/>
        <c:auto val="1"/>
        <c:lblAlgn val="ctr"/>
        <c:lblOffset val="100"/>
        <c:noMultiLvlLbl val="0"/>
      </c:catAx>
      <c:valAx>
        <c:axId val="39471818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4711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Imported</a:t>
            </a:r>
            <a:r>
              <a:rPr lang="en-IN" b="1" baseline="0"/>
              <a:t> Crude Oil Price vs Vegetables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'PB-5'!$AF$38</c:f>
              <c:strCache>
                <c:ptCount val="1"/>
                <c:pt idx="0">
                  <c:v>Import Crude Oil($/Bbl)</c:v>
                </c:pt>
              </c:strCache>
            </c:strRef>
          </c:tx>
          <c:spPr>
            <a:ln w="19050" cap="rnd">
              <a:noFill/>
              <a:round/>
            </a:ln>
            <a:effectLst/>
          </c:spPr>
          <c:marker>
            <c:symbol val="circle"/>
            <c:size val="5"/>
            <c:spPr>
              <a:solidFill>
                <a:schemeClr val="accent1"/>
              </a:solidFill>
              <a:ln w="9525">
                <a:solidFill>
                  <a:schemeClr val="accent1"/>
                </a:solidFill>
              </a:ln>
              <a:effectLst/>
            </c:spPr>
          </c:marker>
          <c:xVal>
            <c:numRef>
              <c:f>'PB-5'!$K$39:$K$76</c:f>
              <c:numCache>
                <c:formatCode>General</c:formatCode>
                <c:ptCount val="38"/>
                <c:pt idx="0">
                  <c:v>168.6</c:v>
                </c:pt>
                <c:pt idx="1">
                  <c:v>162.55000000000001</c:v>
                </c:pt>
                <c:pt idx="2">
                  <c:v>156.5</c:v>
                </c:pt>
                <c:pt idx="3">
                  <c:v>156.5</c:v>
                </c:pt>
                <c:pt idx="4">
                  <c:v>178.1</c:v>
                </c:pt>
                <c:pt idx="5">
                  <c:v>186.7</c:v>
                </c:pt>
                <c:pt idx="6">
                  <c:v>209.2</c:v>
                </c:pt>
                <c:pt idx="7">
                  <c:v>230</c:v>
                </c:pt>
                <c:pt idx="8">
                  <c:v>230.5</c:v>
                </c:pt>
                <c:pt idx="9">
                  <c:v>194.2</c:v>
                </c:pt>
                <c:pt idx="10">
                  <c:v>160</c:v>
                </c:pt>
                <c:pt idx="11">
                  <c:v>149.5</c:v>
                </c:pt>
                <c:pt idx="12">
                  <c:v>144.1</c:v>
                </c:pt>
                <c:pt idx="13">
                  <c:v>147.9</c:v>
                </c:pt>
                <c:pt idx="14">
                  <c:v>155.4</c:v>
                </c:pt>
                <c:pt idx="15">
                  <c:v>164.2</c:v>
                </c:pt>
                <c:pt idx="16">
                  <c:v>162.19999999999999</c:v>
                </c:pt>
                <c:pt idx="17">
                  <c:v>162.30000000000001</c:v>
                </c:pt>
                <c:pt idx="18">
                  <c:v>185.3</c:v>
                </c:pt>
                <c:pt idx="19">
                  <c:v>199.2</c:v>
                </c:pt>
                <c:pt idx="20">
                  <c:v>188.3</c:v>
                </c:pt>
                <c:pt idx="21">
                  <c:v>174.3</c:v>
                </c:pt>
                <c:pt idx="22">
                  <c:v>169.7</c:v>
                </c:pt>
                <c:pt idx="23">
                  <c:v>166.9</c:v>
                </c:pt>
                <c:pt idx="24">
                  <c:v>166.2</c:v>
                </c:pt>
                <c:pt idx="25">
                  <c:v>174.9</c:v>
                </c:pt>
                <c:pt idx="26">
                  <c:v>182.3</c:v>
                </c:pt>
                <c:pt idx="27">
                  <c:v>182.1</c:v>
                </c:pt>
                <c:pt idx="28">
                  <c:v>186.7</c:v>
                </c:pt>
                <c:pt idx="29">
                  <c:v>191.8</c:v>
                </c:pt>
                <c:pt idx="30">
                  <c:v>199.7</c:v>
                </c:pt>
                <c:pt idx="31">
                  <c:v>183.1</c:v>
                </c:pt>
                <c:pt idx="32">
                  <c:v>159.9</c:v>
                </c:pt>
                <c:pt idx="33">
                  <c:v>153.9</c:v>
                </c:pt>
                <c:pt idx="34">
                  <c:v>152.69999999999999</c:v>
                </c:pt>
                <c:pt idx="35">
                  <c:v>152.80000000000001</c:v>
                </c:pt>
                <c:pt idx="36">
                  <c:v>155.4</c:v>
                </c:pt>
                <c:pt idx="37">
                  <c:v>161</c:v>
                </c:pt>
              </c:numCache>
            </c:numRef>
          </c:xVal>
          <c:yVal>
            <c:numRef>
              <c:f>'PB-5'!$AF$39:$AF$76</c:f>
              <c:numCache>
                <c:formatCode>General</c:formatCode>
                <c:ptCount val="38"/>
                <c:pt idx="0">
                  <c:v>19.901683749999997</c:v>
                </c:pt>
                <c:pt idx="1">
                  <c:v>30.605539617647054</c:v>
                </c:pt>
                <c:pt idx="2">
                  <c:v>40.633868636363637</c:v>
                </c:pt>
                <c:pt idx="3">
                  <c:v>43.347552547619046</c:v>
                </c:pt>
                <c:pt idx="4">
                  <c:v>44.190017605263151</c:v>
                </c:pt>
                <c:pt idx="5">
                  <c:v>41.35410665909091</c:v>
                </c:pt>
                <c:pt idx="6">
                  <c:v>40.658228000000001</c:v>
                </c:pt>
                <c:pt idx="7">
                  <c:v>43.340640499999999</c:v>
                </c:pt>
                <c:pt idx="8">
                  <c:v>49.839816952380943</c:v>
                </c:pt>
                <c:pt idx="9">
                  <c:v>54.794569624999994</c:v>
                </c:pt>
                <c:pt idx="10">
                  <c:v>61.216117289473672</c:v>
                </c:pt>
                <c:pt idx="11">
                  <c:v>64.729496782608663</c:v>
                </c:pt>
                <c:pt idx="12">
                  <c:v>63.396976500000008</c:v>
                </c:pt>
                <c:pt idx="13">
                  <c:v>66.953084852941174</c:v>
                </c:pt>
                <c:pt idx="14">
                  <c:v>71.982647477272721</c:v>
                </c:pt>
                <c:pt idx="15">
                  <c:v>73.539060523809511</c:v>
                </c:pt>
                <c:pt idx="16">
                  <c:v>69.804724424999989</c:v>
                </c:pt>
                <c:pt idx="17">
                  <c:v>73.130738295454549</c:v>
                </c:pt>
                <c:pt idx="18">
                  <c:v>82.107393785714294</c:v>
                </c:pt>
                <c:pt idx="19">
                  <c:v>80.637301023809528</c:v>
                </c:pt>
                <c:pt idx="20">
                  <c:v>73.298823523809531</c:v>
                </c:pt>
                <c:pt idx="21">
                  <c:v>84.666318799999985</c:v>
                </c:pt>
                <c:pt idx="22">
                  <c:v>94.067715194444446</c:v>
                </c:pt>
                <c:pt idx="23">
                  <c:v>112.87479254347826</c:v>
                </c:pt>
                <c:pt idx="24">
                  <c:v>102.96599786842103</c:v>
                </c:pt>
                <c:pt idx="25">
                  <c:v>109.50503773684208</c:v>
                </c:pt>
                <c:pt idx="26">
                  <c:v>116.01138504999999</c:v>
                </c:pt>
                <c:pt idx="27">
                  <c:v>105.49124737500001</c:v>
                </c:pt>
                <c:pt idx="28">
                  <c:v>97.404465428571427</c:v>
                </c:pt>
                <c:pt idx="29">
                  <c:v>90.706344809523813</c:v>
                </c:pt>
                <c:pt idx="30">
                  <c:v>91.698948700000003</c:v>
                </c:pt>
                <c:pt idx="31">
                  <c:v>87.552266068181822</c:v>
                </c:pt>
                <c:pt idx="32">
                  <c:v>78.100942275000008</c:v>
                </c:pt>
                <c:pt idx="33">
                  <c:v>80.922269684210534</c:v>
                </c:pt>
                <c:pt idx="34">
                  <c:v>82.278706675000009</c:v>
                </c:pt>
                <c:pt idx="35">
                  <c:v>78.539480282608693</c:v>
                </c:pt>
                <c:pt idx="36">
                  <c:v>83.755358416666667</c:v>
                </c:pt>
                <c:pt idx="37">
                  <c:v>74.981547824999993</c:v>
                </c:pt>
              </c:numCache>
            </c:numRef>
          </c:yVal>
          <c:smooth val="0"/>
          <c:extLst>
            <c:ext xmlns:c16="http://schemas.microsoft.com/office/drawing/2014/chart" uri="{C3380CC4-5D6E-409C-BE32-E72D297353CC}">
              <c16:uniqueId val="{00000000-D119-401B-9237-42358C99CDEC}"/>
            </c:ext>
          </c:extLst>
        </c:ser>
        <c:ser>
          <c:idx val="1"/>
          <c:order val="1"/>
          <c:tx>
            <c:v>Transport and communication</c:v>
          </c:tx>
          <c:spPr>
            <a:ln w="25400" cap="rnd">
              <a:noFill/>
              <a:round/>
            </a:ln>
            <a:effectLst/>
          </c:spPr>
          <c:marker>
            <c:symbol val="circle"/>
            <c:size val="5"/>
            <c:spPr>
              <a:solidFill>
                <a:schemeClr val="accent2"/>
              </a:solidFill>
              <a:ln w="9525">
                <a:solidFill>
                  <a:schemeClr val="accent2"/>
                </a:solidFill>
              </a:ln>
              <a:effectLst/>
            </c:spPr>
          </c:marker>
          <c:xVal>
            <c:numRef>
              <c:f>'PB-5'!$Z$39:$Z$76</c:f>
              <c:numCache>
                <c:formatCode>General</c:formatCode>
                <c:ptCount val="38"/>
                <c:pt idx="0">
                  <c:v>132.44999999999999</c:v>
                </c:pt>
                <c:pt idx="1">
                  <c:v>133.72499999999999</c:v>
                </c:pt>
                <c:pt idx="2">
                  <c:v>135</c:v>
                </c:pt>
                <c:pt idx="3">
                  <c:v>135</c:v>
                </c:pt>
                <c:pt idx="4">
                  <c:v>138.5</c:v>
                </c:pt>
                <c:pt idx="5">
                  <c:v>139.6</c:v>
                </c:pt>
                <c:pt idx="6">
                  <c:v>140.6</c:v>
                </c:pt>
                <c:pt idx="7">
                  <c:v>140.4</c:v>
                </c:pt>
                <c:pt idx="8">
                  <c:v>140.69999999999999</c:v>
                </c:pt>
                <c:pt idx="9">
                  <c:v>141.9</c:v>
                </c:pt>
                <c:pt idx="10">
                  <c:v>145.1</c:v>
                </c:pt>
                <c:pt idx="11">
                  <c:v>146.19999999999999</c:v>
                </c:pt>
                <c:pt idx="12">
                  <c:v>146.6</c:v>
                </c:pt>
                <c:pt idx="13">
                  <c:v>148.9</c:v>
                </c:pt>
                <c:pt idx="14">
                  <c:v>150.69999999999999</c:v>
                </c:pt>
                <c:pt idx="15">
                  <c:v>153.1</c:v>
                </c:pt>
                <c:pt idx="16">
                  <c:v>154</c:v>
                </c:pt>
                <c:pt idx="17">
                  <c:v>154</c:v>
                </c:pt>
                <c:pt idx="18">
                  <c:v>155.69999999999999</c:v>
                </c:pt>
                <c:pt idx="19">
                  <c:v>154.80000000000001</c:v>
                </c:pt>
                <c:pt idx="20">
                  <c:v>155.69999999999999</c:v>
                </c:pt>
                <c:pt idx="21">
                  <c:v>156.5</c:v>
                </c:pt>
                <c:pt idx="22">
                  <c:v>156.9</c:v>
                </c:pt>
                <c:pt idx="23">
                  <c:v>157.9</c:v>
                </c:pt>
                <c:pt idx="24">
                  <c:v>162.6</c:v>
                </c:pt>
                <c:pt idx="25">
                  <c:v>163</c:v>
                </c:pt>
                <c:pt idx="26">
                  <c:v>161.1</c:v>
                </c:pt>
                <c:pt idx="27">
                  <c:v>161.6</c:v>
                </c:pt>
                <c:pt idx="28">
                  <c:v>161.9</c:v>
                </c:pt>
                <c:pt idx="29">
                  <c:v>162.30000000000001</c:v>
                </c:pt>
                <c:pt idx="30">
                  <c:v>162.9</c:v>
                </c:pt>
                <c:pt idx="31">
                  <c:v>163</c:v>
                </c:pt>
                <c:pt idx="32">
                  <c:v>163.4</c:v>
                </c:pt>
                <c:pt idx="33">
                  <c:v>163.6</c:v>
                </c:pt>
                <c:pt idx="34">
                  <c:v>164.2</c:v>
                </c:pt>
                <c:pt idx="35">
                  <c:v>164.2</c:v>
                </c:pt>
                <c:pt idx="36">
                  <c:v>164.5</c:v>
                </c:pt>
                <c:pt idx="37">
                  <c:v>164.8</c:v>
                </c:pt>
              </c:numCache>
            </c:numRef>
          </c:xVal>
          <c:yVal>
            <c:numLit>
              <c:formatCode>General</c:formatCode>
              <c:ptCount val="1"/>
              <c:pt idx="0">
                <c:v>1</c:v>
              </c:pt>
            </c:numLit>
          </c:yVal>
          <c:smooth val="0"/>
          <c:extLst>
            <c:ext xmlns:c16="http://schemas.microsoft.com/office/drawing/2014/chart" uri="{C3380CC4-5D6E-409C-BE32-E72D297353CC}">
              <c16:uniqueId val="{00000025-08E6-408F-97E8-8B7E4F5B4ED2}"/>
            </c:ext>
          </c:extLst>
        </c:ser>
        <c:dLbls>
          <c:showLegendKey val="0"/>
          <c:showVal val="0"/>
          <c:showCatName val="0"/>
          <c:showSerName val="0"/>
          <c:showPercent val="0"/>
          <c:showBubbleSize val="0"/>
        </c:dLbls>
        <c:axId val="621179280"/>
        <c:axId val="621179608"/>
      </c:scatterChart>
      <c:valAx>
        <c:axId val="62117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79608"/>
        <c:crosses val="autoZero"/>
        <c:crossBetween val="midCat"/>
      </c:valAx>
      <c:valAx>
        <c:axId val="621179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79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Sheet1!$B$7</c:f>
              <c:strCache>
                <c:ptCount val="1"/>
                <c:pt idx="0">
                  <c:v>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9B-46E2-A2DE-BE306F0C12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9B-46E2-A2DE-BE306F0C12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9B-46E2-A2DE-BE306F0C12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9B-46E2-A2DE-BE306F0C12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Sheet1!$A$8:$A$11</c:f>
              <c:strCache>
                <c:ptCount val="4"/>
                <c:pt idx="0">
                  <c:v>Food</c:v>
                </c:pt>
                <c:pt idx="1">
                  <c:v>Health</c:v>
                </c:pt>
                <c:pt idx="2">
                  <c:v>Luxury things</c:v>
                </c:pt>
                <c:pt idx="3">
                  <c:v>Transportation</c:v>
                </c:pt>
              </c:strCache>
            </c:strRef>
          </c:cat>
          <c:val>
            <c:numRef>
              <c:f>Sheet1!$B$8:$B$11</c:f>
              <c:numCache>
                <c:formatCode>General</c:formatCode>
                <c:ptCount val="4"/>
                <c:pt idx="0">
                  <c:v>20</c:v>
                </c:pt>
                <c:pt idx="1">
                  <c:v>30</c:v>
                </c:pt>
                <c:pt idx="2">
                  <c:v>10</c:v>
                </c:pt>
                <c:pt idx="3">
                  <c:v>40</c:v>
                </c:pt>
              </c:numCache>
            </c:numRef>
          </c:val>
          <c:extLst>
            <c:ext xmlns:c16="http://schemas.microsoft.com/office/drawing/2014/chart" uri="{C3380CC4-5D6E-409C-BE32-E72D297353CC}">
              <c16:uniqueId val="{00000000-A523-41E8-A9DC-76D5BFE8407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effectLst/>
              </a:rPr>
              <a:t>Import Crude Oil % change - </a:t>
            </a:r>
            <a:r>
              <a:rPr lang="en-US"/>
              <a:t>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2"/>
          <c:order val="2"/>
          <c:tx>
            <c:strRef>
              <c:f>'Analysis - 5'!$J$13</c:f>
              <c:strCache>
                <c:ptCount val="1"/>
                <c:pt idx="0">
                  <c:v>2023</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 - 5'!$J$14:$J$25</c:f>
              <c:numCache>
                <c:formatCode>0%</c:formatCode>
                <c:ptCount val="12"/>
                <c:pt idx="0">
                  <c:v>-1.9218253085708042E-2</c:v>
                </c:pt>
                <c:pt idx="1">
                  <c:v>-7.1867834338514847E-2</c:v>
                </c:pt>
                <c:pt idx="2">
                  <c:v>4.446733190770507E-2</c:v>
                </c:pt>
                <c:pt idx="3">
                  <c:v>-6.444343449897541E-3</c:v>
                </c:pt>
                <c:pt idx="4">
                  <c:v>-1.2137428730706251E-2</c:v>
                </c:pt>
                <c:pt idx="5">
                  <c:v>-4.6317381601619328E-2</c:v>
                </c:pt>
                <c:pt idx="6">
                  <c:v>1.7266265356865793E-2</c:v>
                </c:pt>
                <c:pt idx="7">
                  <c:v>7.6573114395339092E-2</c:v>
                </c:pt>
                <c:pt idx="8">
                  <c:v>-1.616031683052498E-2</c:v>
                </c:pt>
                <c:pt idx="9">
                  <c:v>9.2233492975870746E-2</c:v>
                </c:pt>
                <c:pt idx="10">
                  <c:v>-3.3765013753261484E-2</c:v>
                </c:pt>
                <c:pt idx="11">
                  <c:v>-6.6427579904623875E-3</c:v>
                </c:pt>
              </c:numCache>
            </c:numRef>
          </c:val>
          <c:smooth val="0"/>
          <c:extLst>
            <c:ext xmlns:c16="http://schemas.microsoft.com/office/drawing/2014/chart" uri="{C3380CC4-5D6E-409C-BE32-E72D297353CC}">
              <c16:uniqueId val="{00000002-9B6B-4E8E-AC86-625AFAB028F1}"/>
            </c:ext>
          </c:extLst>
        </c:ser>
        <c:dLbls>
          <c:dLblPos val="t"/>
          <c:showLegendKey val="0"/>
          <c:showVal val="1"/>
          <c:showCatName val="0"/>
          <c:showSerName val="0"/>
          <c:showPercent val="0"/>
          <c:showBubbleSize val="0"/>
        </c:dLbls>
        <c:smooth val="0"/>
        <c:axId val="607116280"/>
        <c:axId val="607115952"/>
        <c:extLst>
          <c:ext xmlns:c15="http://schemas.microsoft.com/office/drawing/2012/chart" uri="{02D57815-91ED-43cb-92C2-25804820EDAC}">
            <c15:filteredLineSeries>
              <c15:ser>
                <c:idx val="0"/>
                <c:order val="0"/>
                <c:tx>
                  <c:strRef>
                    <c:extLst>
                      <c:ext uri="{02D57815-91ED-43cb-92C2-25804820EDAC}">
                        <c15:formulaRef>
                          <c15:sqref>'Analysis - 5'!$H$13</c15:sqref>
                        </c15:formulaRef>
                      </c:ext>
                    </c:extLst>
                    <c:strCache>
                      <c:ptCount val="1"/>
                      <c:pt idx="0">
                        <c:v>2021</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- 5'!$G$14:$G$25</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uri="{02D57815-91ED-43cb-92C2-25804820EDAC}">
                        <c15:formulaRef>
                          <c15:sqref>'Analysis - 5'!$H$14:$H$25</c15:sqref>
                        </c15:formulaRef>
                      </c:ext>
                    </c:extLst>
                    <c:numCache>
                      <c:formatCode>0%</c:formatCode>
                      <c:ptCount val="12"/>
                      <c:pt idx="0">
                        <c:v>7.3324984875479907E-2</c:v>
                      </c:pt>
                      <c:pt idx="1">
                        <c:v>-0.14211884813164954</c:v>
                      </c:pt>
                      <c:pt idx="2">
                        <c:v>0.28074399863351351</c:v>
                      </c:pt>
                      <c:pt idx="3">
                        <c:v>2.9109954587010409E-2</c:v>
                      </c:pt>
                      <c:pt idx="4">
                        <c:v>-3.9632522697960866E-2</c:v>
                      </c:pt>
                      <c:pt idx="5">
                        <c:v>4.4887137539968789E-3</c:v>
                      </c:pt>
                      <c:pt idx="6">
                        <c:v>-2.6400220514262215E-2</c:v>
                      </c:pt>
                      <c:pt idx="7">
                        <c:v>0.13201452944740866</c:v>
                      </c:pt>
                      <c:pt idx="8">
                        <c:v>2.6730036049766089E-2</c:v>
                      </c:pt>
                      <c:pt idx="9">
                        <c:v>4.260347288331847E-2</c:v>
                      </c:pt>
                      <c:pt idx="10">
                        <c:v>9.6527226180629297E-2</c:v>
                      </c:pt>
                      <c:pt idx="11">
                        <c:v>3.495474562367111E-2</c:v>
                      </c:pt>
                    </c:numCache>
                  </c:numRef>
                </c:val>
                <c:smooth val="0"/>
                <c:extLst>
                  <c:ext xmlns:c16="http://schemas.microsoft.com/office/drawing/2014/chart" uri="{C3380CC4-5D6E-409C-BE32-E72D297353CC}">
                    <c16:uniqueId val="{00000000-9B6B-4E8E-AC86-625AFAB028F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'Analysis - 5'!$I$13</c15:sqref>
                        </c15:formulaRef>
                      </c:ext>
                    </c:extLst>
                    <c:strCache>
                      <c:ptCount val="1"/>
                      <c:pt idx="0">
                        <c:v>2022</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- 5'!$G$14:$G$25</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xmlns:c15="http://schemas.microsoft.com/office/drawing/2012/chart">
                      <c:ext xmlns:c15="http://schemas.microsoft.com/office/drawing/2012/chart" uri="{02D57815-91ED-43cb-92C2-25804820EDAC}">
                        <c15:formulaRef>
                          <c15:sqref>'Analysis - 5'!$I$14:$I$25</c15:sqref>
                        </c15:formulaRef>
                      </c:ext>
                    </c:extLst>
                    <c:numCache>
                      <c:formatCode>0%</c:formatCode>
                      <c:ptCount val="12"/>
                      <c:pt idx="0">
                        <c:v>6.0184724057001739E-2</c:v>
                      </c:pt>
                      <c:pt idx="1">
                        <c:v>8.6385887276800456E-3</c:v>
                      </c:pt>
                      <c:pt idx="2">
                        <c:v>0.29491115251428374</c:v>
                      </c:pt>
                      <c:pt idx="3">
                        <c:v>0.13751970895123189</c:v>
                      </c:pt>
                      <c:pt idx="4">
                        <c:v>-7.1168007338488062E-2</c:v>
                      </c:pt>
                      <c:pt idx="5">
                        <c:v>1.892459540019022E-2</c:v>
                      </c:pt>
                      <c:pt idx="6">
                        <c:v>5.6258884257037539E-2</c:v>
                      </c:pt>
                      <c:pt idx="7">
                        <c:v>-0.18786114266372986</c:v>
                      </c:pt>
                      <c:pt idx="8">
                        <c:v>-8.9985809751189472E-2</c:v>
                      </c:pt>
                      <c:pt idx="9">
                        <c:v>4.2420552665956485E-2</c:v>
                      </c:pt>
                      <c:pt idx="10">
                        <c:v>1.0730180621608104E-2</c:v>
                      </c:pt>
                      <c:pt idx="11">
                        <c:v>-5.9900220516039417E-2</c:v>
                      </c:pt>
                    </c:numCache>
                  </c:numRef>
                </c:val>
                <c:smooth val="0"/>
                <c:extLst xmlns:c15="http://schemas.microsoft.com/office/drawing/2012/chart">
                  <c:ext xmlns:c16="http://schemas.microsoft.com/office/drawing/2014/chart" uri="{C3380CC4-5D6E-409C-BE32-E72D297353CC}">
                    <c16:uniqueId val="{00000001-9B6B-4E8E-AC86-625AFAB028F1}"/>
                  </c:ext>
                </c:extLst>
              </c15:ser>
            </c15:filteredLineSeries>
          </c:ext>
        </c:extLst>
      </c:lineChart>
      <c:catAx>
        <c:axId val="607116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5952"/>
        <c:crosses val="autoZero"/>
        <c:auto val="1"/>
        <c:lblAlgn val="ctr"/>
        <c:lblOffset val="100"/>
        <c:noMultiLvlLbl val="0"/>
      </c:catAx>
      <c:valAx>
        <c:axId val="607115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6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Import</a:t>
            </a:r>
            <a:r>
              <a:rPr lang="en-US" baseline="0"/>
              <a:t> Crude Oil % change - </a:t>
            </a:r>
            <a:r>
              <a:rPr lang="en-US"/>
              <a:t>2021 -2023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- 5'!$H$13</c:f>
              <c:strCache>
                <c:ptCount val="1"/>
                <c:pt idx="0">
                  <c:v>2021</c:v>
                </c:pt>
              </c:strCache>
              <c:extLst xmlns:c15="http://schemas.microsoft.com/office/drawing/2012/chart"/>
            </c:strRef>
          </c:tx>
          <c:spPr>
            <a:ln w="22225" cap="rnd">
              <a:solidFill>
                <a:schemeClr val="accent1"/>
              </a:solidFill>
            </a:ln>
            <a:effectLst>
              <a:glow rad="139700">
                <a:schemeClr val="accent1">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extLst xmlns:c15="http://schemas.microsoft.com/office/drawing/2012/chart"/>
            </c:strRef>
          </c:cat>
          <c:val>
            <c:numRef>
              <c:f>'Analysis - 5'!$H$14:$H$25</c:f>
              <c:numCache>
                <c:formatCode>0%</c:formatCode>
                <c:ptCount val="12"/>
                <c:pt idx="0">
                  <c:v>7.3324984875479907E-2</c:v>
                </c:pt>
                <c:pt idx="1">
                  <c:v>-0.14211884813164954</c:v>
                </c:pt>
                <c:pt idx="2">
                  <c:v>0.28074399863351351</c:v>
                </c:pt>
                <c:pt idx="3">
                  <c:v>2.9109954587010409E-2</c:v>
                </c:pt>
                <c:pt idx="4">
                  <c:v>-3.9632522697960866E-2</c:v>
                </c:pt>
                <c:pt idx="5">
                  <c:v>4.4887137539968789E-3</c:v>
                </c:pt>
                <c:pt idx="6">
                  <c:v>-2.6400220514262215E-2</c:v>
                </c:pt>
                <c:pt idx="7">
                  <c:v>0.13201452944740866</c:v>
                </c:pt>
                <c:pt idx="8">
                  <c:v>2.6730036049766089E-2</c:v>
                </c:pt>
                <c:pt idx="9">
                  <c:v>4.260347288331847E-2</c:v>
                </c:pt>
                <c:pt idx="10">
                  <c:v>9.6527226180629297E-2</c:v>
                </c:pt>
                <c:pt idx="11">
                  <c:v>3.495474562367111E-2</c:v>
                </c:pt>
              </c:numCache>
              <c:extLst xmlns:c15="http://schemas.microsoft.com/office/drawing/2012/chart"/>
            </c:numRef>
          </c:val>
          <c:smooth val="0"/>
          <c:extLst>
            <c:ext xmlns:c16="http://schemas.microsoft.com/office/drawing/2014/chart" uri="{C3380CC4-5D6E-409C-BE32-E72D297353CC}">
              <c16:uniqueId val="{00000001-72A0-47CF-81D4-2C684B8E61CC}"/>
            </c:ext>
          </c:extLst>
        </c:ser>
        <c:ser>
          <c:idx val="1"/>
          <c:order val="1"/>
          <c:tx>
            <c:strRef>
              <c:f>'Analysis - 5'!$I$13</c:f>
              <c:strCache>
                <c:ptCount val="1"/>
                <c:pt idx="0">
                  <c:v>2022</c:v>
                </c:pt>
              </c:strCache>
              <c:extLst xmlns:c15="http://schemas.microsoft.com/office/drawing/2012/chart"/>
            </c:strRef>
          </c:tx>
          <c:spPr>
            <a:ln w="22225" cap="rnd">
              <a:solidFill>
                <a:schemeClr val="accent2"/>
              </a:solidFill>
            </a:ln>
            <a:effectLst>
              <a:glow rad="139700">
                <a:schemeClr val="accent2">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extLst xmlns:c15="http://schemas.microsoft.com/office/drawing/2012/chart"/>
            </c:strRef>
          </c:cat>
          <c:val>
            <c:numRef>
              <c:f>'Analysis - 5'!$I$14:$I$25</c:f>
              <c:numCache>
                <c:formatCode>0%</c:formatCode>
                <c:ptCount val="12"/>
                <c:pt idx="0">
                  <c:v>6.0184724057001739E-2</c:v>
                </c:pt>
                <c:pt idx="1">
                  <c:v>8.6385887276800456E-3</c:v>
                </c:pt>
                <c:pt idx="2">
                  <c:v>0.29491115251428374</c:v>
                </c:pt>
                <c:pt idx="3">
                  <c:v>0.13751970895123189</c:v>
                </c:pt>
                <c:pt idx="4">
                  <c:v>-7.1168007338488062E-2</c:v>
                </c:pt>
                <c:pt idx="5">
                  <c:v>1.892459540019022E-2</c:v>
                </c:pt>
                <c:pt idx="6">
                  <c:v>5.6258884257037539E-2</c:v>
                </c:pt>
                <c:pt idx="7">
                  <c:v>-0.18786114266372986</c:v>
                </c:pt>
                <c:pt idx="8">
                  <c:v>-8.9985809751189472E-2</c:v>
                </c:pt>
                <c:pt idx="9">
                  <c:v>4.2420552665956485E-2</c:v>
                </c:pt>
                <c:pt idx="10">
                  <c:v>1.0730180621608104E-2</c:v>
                </c:pt>
                <c:pt idx="11">
                  <c:v>-5.9900220516039417E-2</c:v>
                </c:pt>
              </c:numCache>
              <c:extLst xmlns:c15="http://schemas.microsoft.com/office/drawing/2012/chart"/>
            </c:numRef>
          </c:val>
          <c:smooth val="0"/>
          <c:extLst>
            <c:ext xmlns:c16="http://schemas.microsoft.com/office/drawing/2014/chart" uri="{C3380CC4-5D6E-409C-BE32-E72D297353CC}">
              <c16:uniqueId val="{00000002-72A0-47CF-81D4-2C684B8E61CC}"/>
            </c:ext>
          </c:extLst>
        </c:ser>
        <c:ser>
          <c:idx val="2"/>
          <c:order val="2"/>
          <c:tx>
            <c:strRef>
              <c:f>'Analysis - 5'!$J$13</c:f>
              <c:strCache>
                <c:ptCount val="1"/>
                <c:pt idx="0">
                  <c:v>2023</c:v>
                </c:pt>
              </c:strCache>
            </c:strRef>
          </c:tx>
          <c:spPr>
            <a:ln w="22225" cap="rnd">
              <a:solidFill>
                <a:schemeClr val="accent3"/>
              </a:solidFill>
            </a:ln>
            <a:effectLst>
              <a:glow rad="139700">
                <a:schemeClr val="accent3">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 - 5'!$J$14:$J$25</c:f>
              <c:numCache>
                <c:formatCode>0%</c:formatCode>
                <c:ptCount val="12"/>
                <c:pt idx="0">
                  <c:v>-1.9218253085708042E-2</c:v>
                </c:pt>
                <c:pt idx="1">
                  <c:v>-7.1867834338514847E-2</c:v>
                </c:pt>
                <c:pt idx="2">
                  <c:v>4.446733190770507E-2</c:v>
                </c:pt>
                <c:pt idx="3">
                  <c:v>-6.444343449897541E-3</c:v>
                </c:pt>
                <c:pt idx="4">
                  <c:v>-1.2137428730706251E-2</c:v>
                </c:pt>
                <c:pt idx="5">
                  <c:v>-4.6317381601619328E-2</c:v>
                </c:pt>
                <c:pt idx="6">
                  <c:v>1.7266265356865793E-2</c:v>
                </c:pt>
                <c:pt idx="7">
                  <c:v>7.6573114395339092E-2</c:v>
                </c:pt>
                <c:pt idx="8">
                  <c:v>-1.616031683052498E-2</c:v>
                </c:pt>
                <c:pt idx="9">
                  <c:v>9.2233492975870746E-2</c:v>
                </c:pt>
                <c:pt idx="10">
                  <c:v>-3.3765013753261484E-2</c:v>
                </c:pt>
                <c:pt idx="11">
                  <c:v>-6.6427579904623875E-3</c:v>
                </c:pt>
              </c:numCache>
            </c:numRef>
          </c:val>
          <c:smooth val="0"/>
          <c:extLst>
            <c:ext xmlns:c16="http://schemas.microsoft.com/office/drawing/2014/chart" uri="{C3380CC4-5D6E-409C-BE32-E72D297353CC}">
              <c16:uniqueId val="{00000000-72A0-47CF-81D4-2C684B8E61CC}"/>
            </c:ext>
          </c:extLst>
        </c:ser>
        <c:dLbls>
          <c:showLegendKey val="0"/>
          <c:showVal val="0"/>
          <c:showCatName val="0"/>
          <c:showSerName val="0"/>
          <c:showPercent val="0"/>
          <c:showBubbleSize val="0"/>
        </c:dLbls>
        <c:smooth val="0"/>
        <c:axId val="607116280"/>
        <c:axId val="607115952"/>
        <c:extLst/>
      </c:lineChart>
      <c:catAx>
        <c:axId val="607116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5952"/>
        <c:crosses val="autoZero"/>
        <c:auto val="1"/>
        <c:lblAlgn val="ctr"/>
        <c:lblOffset val="100"/>
        <c:noMultiLvlLbl val="0"/>
      </c:catAx>
      <c:valAx>
        <c:axId val="607115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6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effectLst/>
              </a:rPr>
              <a:t>Import Crude Oil % change - </a:t>
            </a:r>
            <a:r>
              <a:rPr lang="en-US"/>
              <a:t>2022</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'Analysis - 5'!$I$13</c:f>
              <c:strCache>
                <c:ptCount val="1"/>
                <c:pt idx="0">
                  <c:v>2022</c:v>
                </c:pt>
              </c:strCache>
              <c:extLst xmlns:c15="http://schemas.microsoft.com/office/drawing/2012/chart"/>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extLst xmlns:c15="http://schemas.microsoft.com/office/drawing/2012/chart"/>
            </c:strRef>
          </c:cat>
          <c:val>
            <c:numRef>
              <c:f>'Analysis - 5'!$I$14:$I$25</c:f>
              <c:numCache>
                <c:formatCode>0%</c:formatCode>
                <c:ptCount val="12"/>
                <c:pt idx="0">
                  <c:v>6.0184724057001739E-2</c:v>
                </c:pt>
                <c:pt idx="1">
                  <c:v>8.6385887276800456E-3</c:v>
                </c:pt>
                <c:pt idx="2">
                  <c:v>0.29491115251428374</c:v>
                </c:pt>
                <c:pt idx="3">
                  <c:v>0.13751970895123189</c:v>
                </c:pt>
                <c:pt idx="4">
                  <c:v>-7.1168007338488062E-2</c:v>
                </c:pt>
                <c:pt idx="5">
                  <c:v>1.892459540019022E-2</c:v>
                </c:pt>
                <c:pt idx="6">
                  <c:v>5.6258884257037539E-2</c:v>
                </c:pt>
                <c:pt idx="7">
                  <c:v>-0.18786114266372986</c:v>
                </c:pt>
                <c:pt idx="8">
                  <c:v>-8.9985809751189472E-2</c:v>
                </c:pt>
                <c:pt idx="9">
                  <c:v>4.2420552665956485E-2</c:v>
                </c:pt>
                <c:pt idx="10">
                  <c:v>1.0730180621608104E-2</c:v>
                </c:pt>
                <c:pt idx="11">
                  <c:v>-5.9900220516039417E-2</c:v>
                </c:pt>
              </c:numCache>
              <c:extLst xmlns:c15="http://schemas.microsoft.com/office/drawing/2012/chart"/>
            </c:numRef>
          </c:val>
          <c:smooth val="0"/>
          <c:extLst>
            <c:ext xmlns:c16="http://schemas.microsoft.com/office/drawing/2014/chart" uri="{C3380CC4-5D6E-409C-BE32-E72D297353CC}">
              <c16:uniqueId val="{00000002-2AC1-4A0B-92BB-C8A57D7E3E8A}"/>
            </c:ext>
          </c:extLst>
        </c:ser>
        <c:dLbls>
          <c:dLblPos val="t"/>
          <c:showLegendKey val="0"/>
          <c:showVal val="1"/>
          <c:showCatName val="0"/>
          <c:showSerName val="0"/>
          <c:showPercent val="0"/>
          <c:showBubbleSize val="0"/>
        </c:dLbls>
        <c:smooth val="0"/>
        <c:axId val="607116280"/>
        <c:axId val="607115952"/>
        <c:extLst>
          <c:ext xmlns:c15="http://schemas.microsoft.com/office/drawing/2012/chart" uri="{02D57815-91ED-43cb-92C2-25804820EDAC}">
            <c15:filteredLineSeries>
              <c15:ser>
                <c:idx val="0"/>
                <c:order val="0"/>
                <c:tx>
                  <c:strRef>
                    <c:extLst>
                      <c:ext uri="{02D57815-91ED-43cb-92C2-25804820EDAC}">
                        <c15:formulaRef>
                          <c15:sqref>'Analysis - 5'!$H$13</c15:sqref>
                        </c15:formulaRef>
                      </c:ext>
                    </c:extLst>
                    <c:strCache>
                      <c:ptCount val="1"/>
                      <c:pt idx="0">
                        <c:v>2021</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- 5'!$G$14:$G$25</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uri="{02D57815-91ED-43cb-92C2-25804820EDAC}">
                        <c15:formulaRef>
                          <c15:sqref>'Analysis - 5'!$H$14:$H$25</c15:sqref>
                        </c15:formulaRef>
                      </c:ext>
                    </c:extLst>
                    <c:numCache>
                      <c:formatCode>0%</c:formatCode>
                      <c:ptCount val="12"/>
                      <c:pt idx="0">
                        <c:v>7.3324984875479907E-2</c:v>
                      </c:pt>
                      <c:pt idx="1">
                        <c:v>-0.14211884813164954</c:v>
                      </c:pt>
                      <c:pt idx="2">
                        <c:v>0.28074399863351351</c:v>
                      </c:pt>
                      <c:pt idx="3">
                        <c:v>2.9109954587010409E-2</c:v>
                      </c:pt>
                      <c:pt idx="4">
                        <c:v>-3.9632522697960866E-2</c:v>
                      </c:pt>
                      <c:pt idx="5">
                        <c:v>4.4887137539968789E-3</c:v>
                      </c:pt>
                      <c:pt idx="6">
                        <c:v>-2.6400220514262215E-2</c:v>
                      </c:pt>
                      <c:pt idx="7">
                        <c:v>0.13201452944740866</c:v>
                      </c:pt>
                      <c:pt idx="8">
                        <c:v>2.6730036049766089E-2</c:v>
                      </c:pt>
                      <c:pt idx="9">
                        <c:v>4.260347288331847E-2</c:v>
                      </c:pt>
                      <c:pt idx="10">
                        <c:v>9.6527226180629297E-2</c:v>
                      </c:pt>
                      <c:pt idx="11">
                        <c:v>3.495474562367111E-2</c:v>
                      </c:pt>
                    </c:numCache>
                  </c:numRef>
                </c:val>
                <c:smooth val="0"/>
                <c:extLst>
                  <c:ext xmlns:c16="http://schemas.microsoft.com/office/drawing/2014/chart" uri="{C3380CC4-5D6E-409C-BE32-E72D297353CC}">
                    <c16:uniqueId val="{00000001-2AC1-4A0B-92BB-C8A57D7E3E8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'Analysis - 5'!$J$13</c15:sqref>
                        </c15:formulaRef>
                      </c:ext>
                    </c:extLst>
                    <c:strCache>
                      <c:ptCount val="1"/>
                      <c:pt idx="0">
                        <c:v>2023</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- 5'!$G$14:$G$25</c15:sqref>
                        </c15:formulaRef>
                      </c:ext>
                    </c:extLst>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xmlns:c15="http://schemas.microsoft.com/office/drawing/2012/chart">
                      <c:ext xmlns:c15="http://schemas.microsoft.com/office/drawing/2012/chart" uri="{02D57815-91ED-43cb-92C2-25804820EDAC}">
                        <c15:formulaRef>
                          <c15:sqref>'Analysis - 5'!$J$14:$J$25</c15:sqref>
                        </c15:formulaRef>
                      </c:ext>
                    </c:extLst>
                    <c:numCache>
                      <c:formatCode>0%</c:formatCode>
                      <c:ptCount val="12"/>
                      <c:pt idx="0">
                        <c:v>-1.9218253085708042E-2</c:v>
                      </c:pt>
                      <c:pt idx="1">
                        <c:v>-7.1867834338514847E-2</c:v>
                      </c:pt>
                      <c:pt idx="2">
                        <c:v>4.446733190770507E-2</c:v>
                      </c:pt>
                      <c:pt idx="3">
                        <c:v>-6.444343449897541E-3</c:v>
                      </c:pt>
                      <c:pt idx="4">
                        <c:v>-1.2137428730706251E-2</c:v>
                      </c:pt>
                      <c:pt idx="5">
                        <c:v>-4.6317381601619328E-2</c:v>
                      </c:pt>
                      <c:pt idx="6">
                        <c:v>1.7266265356865793E-2</c:v>
                      </c:pt>
                      <c:pt idx="7">
                        <c:v>7.6573114395339092E-2</c:v>
                      </c:pt>
                      <c:pt idx="8">
                        <c:v>-1.616031683052498E-2</c:v>
                      </c:pt>
                      <c:pt idx="9">
                        <c:v>9.2233492975870746E-2</c:v>
                      </c:pt>
                      <c:pt idx="10">
                        <c:v>-3.3765013753261484E-2</c:v>
                      </c:pt>
                      <c:pt idx="11">
                        <c:v>-6.6427579904623875E-3</c:v>
                      </c:pt>
                    </c:numCache>
                  </c:numRef>
                </c:val>
                <c:smooth val="0"/>
                <c:extLst xmlns:c15="http://schemas.microsoft.com/office/drawing/2012/chart">
                  <c:ext xmlns:c16="http://schemas.microsoft.com/office/drawing/2014/chart" uri="{C3380CC4-5D6E-409C-BE32-E72D297353CC}">
                    <c16:uniqueId val="{00000000-2AC1-4A0B-92BB-C8A57D7E3E8A}"/>
                  </c:ext>
                </c:extLst>
              </c15:ser>
            </c15:filteredLineSeries>
          </c:ext>
        </c:extLst>
      </c:lineChart>
      <c:catAx>
        <c:axId val="607116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5952"/>
        <c:crosses val="autoZero"/>
        <c:auto val="1"/>
        <c:lblAlgn val="ctr"/>
        <c:lblOffset val="100"/>
        <c:noMultiLvlLbl val="0"/>
      </c:catAx>
      <c:valAx>
        <c:axId val="607115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116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Contribution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doughnutChart>
        <c:varyColors val="1"/>
        <c:ser>
          <c:idx val="1"/>
          <c:order val="1"/>
          <c:tx>
            <c:strRef>
              <c:f>'Analysis - 1'!$O$14</c:f>
              <c:strCache>
                <c:ptCount val="1"/>
                <c:pt idx="0">
                  <c:v>% Contribution</c:v>
                </c:pt>
              </c:strCache>
            </c:strRef>
          </c:tx>
          <c:dPt>
            <c:idx val="0"/>
            <c:bubble3D val="0"/>
            <c:spPr>
              <a:solidFill>
                <a:srgbClr val="D05252"/>
              </a:solidFill>
              <a:ln w="19050">
                <a:solidFill>
                  <a:schemeClr val="lt1"/>
                </a:solidFill>
              </a:ln>
              <a:effectLst/>
            </c:spPr>
            <c:extLst>
              <c:ext xmlns:c16="http://schemas.microsoft.com/office/drawing/2014/chart" uri="{C3380CC4-5D6E-409C-BE32-E72D297353CC}">
                <c16:uniqueId val="{00000001-6333-4B7F-A37D-60BCCFFF3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33-4B7F-A37D-60BCCFFF38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33-4B7F-A37D-60BCCFFF38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33-4B7F-A37D-60BCCFFF38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33-4B7F-A37D-60BCCFFF384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33-4B7F-A37D-60BCCFFF3844}"/>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D-6333-4B7F-A37D-60BCCFFF3844}"/>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- 1'!$M$15:$M$21</c:f>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f>'Analysis - 1'!$O$15:$O$21</c:f>
              <c:numCache>
                <c:formatCode>0%</c:formatCode>
                <c:ptCount val="7"/>
                <c:pt idx="0">
                  <c:v>0.45774567218889162</c:v>
                </c:pt>
                <c:pt idx="1">
                  <c:v>7.9568722347112639E-2</c:v>
                </c:pt>
                <c:pt idx="2">
                  <c:v>0.15002362576783745</c:v>
                </c:pt>
                <c:pt idx="3">
                  <c:v>7.4915162015492781E-2</c:v>
                </c:pt>
                <c:pt idx="4">
                  <c:v>7.6168043643236566E-2</c:v>
                </c:pt>
                <c:pt idx="5">
                  <c:v>0.11825770701184153</c:v>
                </c:pt>
                <c:pt idx="6">
                  <c:v>4.3321067025587419E-2</c:v>
                </c:pt>
              </c:numCache>
            </c:numRef>
          </c:val>
          <c:extLst>
            <c:ext xmlns:c16="http://schemas.microsoft.com/office/drawing/2014/chart" uri="{C3380CC4-5D6E-409C-BE32-E72D297353CC}">
              <c16:uniqueId val="{0000000E-6333-4B7F-A37D-60BCCFFF3844}"/>
            </c:ext>
          </c:extLst>
        </c:ser>
        <c:dLbls>
          <c:showLegendKey val="0"/>
          <c:showVal val="1"/>
          <c:showCatName val="0"/>
          <c:showSerName val="0"/>
          <c:showPercent val="0"/>
          <c:showBubbleSize val="0"/>
          <c:showLeaderLines val="1"/>
        </c:dLbls>
        <c:firstSliceAng val="0"/>
        <c:holeSize val="50"/>
        <c:extLst>
          <c:ext xmlns:c15="http://schemas.microsoft.com/office/drawing/2012/chart" uri="{02D57815-91ED-43cb-92C2-25804820EDAC}">
            <c15:filteredPieSeries>
              <c15:ser>
                <c:idx val="0"/>
                <c:order val="0"/>
                <c:tx>
                  <c:strRef>
                    <c:extLst>
                      <c:ext uri="{02D57815-91ED-43cb-92C2-25804820EDAC}">
                        <c15:formulaRef>
                          <c15:sqref>'Analysis - 1'!$N$14</c15:sqref>
                        </c15:formulaRef>
                      </c:ext>
                    </c:extLst>
                    <c:strCache>
                      <c:ptCount val="1"/>
                      <c:pt idx="0">
                        <c:v>CPI</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6333-4B7F-A37D-60BCCFFF3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6333-4B7F-A37D-60BCCFFF38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6333-4B7F-A37D-60BCCFFF38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6333-4B7F-A37D-60BCCFFF38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6333-4B7F-A37D-60BCCFFF384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6333-4B7F-A37D-60BCCFFF384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6333-4B7F-A37D-60BCCFFF38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'Analysis - 1'!$M$15:$M$21</c15:sqref>
                        </c15:formulaRef>
                      </c:ext>
                    </c:extLst>
                    <c:strCache>
                      <c:ptCount val="7"/>
                      <c:pt idx="0">
                        <c:v>Food &amp; Beverages</c:v>
                      </c:pt>
                      <c:pt idx="1">
                        <c:v>Healthcare &amp; Wellbeing</c:v>
                      </c:pt>
                      <c:pt idx="2">
                        <c:v>Essential Services &amp; Utilities</c:v>
                      </c:pt>
                      <c:pt idx="3">
                        <c:v>Recreation &amp; Leisure</c:v>
                      </c:pt>
                      <c:pt idx="4">
                        <c:v>Miscellaneous &amp; General Index</c:v>
                      </c:pt>
                      <c:pt idx="5">
                        <c:v>Fashion</c:v>
                      </c:pt>
                      <c:pt idx="6">
                        <c:v>Pan, Tobacco &amp; Intoxicants</c:v>
                      </c:pt>
                    </c:strCache>
                  </c:strRef>
                </c:cat>
                <c:val>
                  <c:numRef>
                    <c:extLst>
                      <c:ext uri="{02D57815-91ED-43cb-92C2-25804820EDAC}">
                        <c15:formulaRef>
                          <c15:sqref>'Analysis - 1'!$N$15:$N$21</c15:sqref>
                        </c15:formulaRef>
                      </c:ext>
                    </c:extLst>
                    <c:numCache>
                      <c:formatCode>_(* #,##0.00_);_(* \(#,##0.00\);_(* "-"??_);_(@_)</c:formatCode>
                      <c:ptCount val="7"/>
                      <c:pt idx="0">
                        <c:v>6393.7000000000007</c:v>
                      </c:pt>
                      <c:pt idx="1">
                        <c:v>1111.4000000000001</c:v>
                      </c:pt>
                      <c:pt idx="2">
                        <c:v>2095.5</c:v>
                      </c:pt>
                      <c:pt idx="3">
                        <c:v>1046.4000000000001</c:v>
                      </c:pt>
                      <c:pt idx="4">
                        <c:v>1063.8999999999999</c:v>
                      </c:pt>
                      <c:pt idx="5">
                        <c:v>1651.8000000000002</c:v>
                      </c:pt>
                      <c:pt idx="6">
                        <c:v>605.1</c:v>
                      </c:pt>
                    </c:numCache>
                  </c:numRef>
                </c:val>
                <c:extLst>
                  <c:ext xmlns:c16="http://schemas.microsoft.com/office/drawing/2014/chart" uri="{C3380CC4-5D6E-409C-BE32-E72D297353CC}">
                    <c16:uniqueId val="{0000001D-6333-4B7F-A37D-60BCCFFF3844}"/>
                  </c:ext>
                </c:extLst>
              </c15:ser>
            </c15:filteredPieSeries>
          </c:ext>
        </c:extLst>
      </c:doughnutChart>
      <c:spPr>
        <a:noFill/>
        <a:ln>
          <a:noFill/>
        </a:ln>
        <a:effectLst/>
      </c:spPr>
    </c:plotArea>
    <c:legend>
      <c:legendPos val="l"/>
      <c:layout>
        <c:manualLayout>
          <c:xMode val="edge"/>
          <c:yMode val="edge"/>
          <c:x val="1.9444444444444445E-2"/>
          <c:y val="0.19349190726159229"/>
          <c:w val="0.32774234470691166"/>
          <c:h val="0.72780438903470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a:t>
            </a:r>
            <a:r>
              <a:rPr lang="en-US" baseline="0"/>
              <a:t> Total Year over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'Analysis - 2'!$V$35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228600">
                  <a:schemeClr val="accent4">
                    <a:satMod val="175000"/>
                    <a:alpha val="40000"/>
                  </a:schemeClr>
                </a:glow>
              </a:effectLst>
            </c:spPr>
            <c:extLst>
              <c:ext xmlns:c16="http://schemas.microsoft.com/office/drawing/2014/chart" uri="{C3380CC4-5D6E-409C-BE32-E72D297353CC}">
                <c16:uniqueId val="{00000001-8835-4CE1-9BB8-47C65BD0B4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- 2'!$U$36:$U$42</c:f>
              <c:strCache>
                <c:ptCount val="7"/>
                <c:pt idx="0">
                  <c:v>2016-2017</c:v>
                </c:pt>
                <c:pt idx="1">
                  <c:v>2017-2018</c:v>
                </c:pt>
                <c:pt idx="2">
                  <c:v>2018-2019</c:v>
                </c:pt>
                <c:pt idx="3">
                  <c:v>2019-2020</c:v>
                </c:pt>
                <c:pt idx="4">
                  <c:v>2020-2021</c:v>
                </c:pt>
                <c:pt idx="5">
                  <c:v>2021-2022</c:v>
                </c:pt>
                <c:pt idx="6">
                  <c:v>2022-2023</c:v>
                </c:pt>
              </c:strCache>
            </c:strRef>
          </c:cat>
          <c:val>
            <c:numRef>
              <c:f>'Analysis - 2'!$V$36:$V$42</c:f>
              <c:numCache>
                <c:formatCode>_ * #,##0_ ;_ * \-#,##0_ ;_ * "-"??_ ;_ @_ </c:formatCode>
                <c:ptCount val="7"/>
                <c:pt idx="0">
                  <c:v>40955.699999999997</c:v>
                </c:pt>
                <c:pt idx="1">
                  <c:v>42243</c:v>
                </c:pt>
                <c:pt idx="2">
                  <c:v>39796.500000000007</c:v>
                </c:pt>
                <c:pt idx="3">
                  <c:v>45687.149999999994</c:v>
                </c:pt>
                <c:pt idx="4">
                  <c:v>48627.899999999994</c:v>
                </c:pt>
                <c:pt idx="5">
                  <c:v>51890.6</c:v>
                </c:pt>
                <c:pt idx="6">
                  <c:v>54938.200000000012</c:v>
                </c:pt>
              </c:numCache>
            </c:numRef>
          </c:val>
          <c:extLst>
            <c:ext xmlns:c16="http://schemas.microsoft.com/office/drawing/2014/chart" uri="{C3380CC4-5D6E-409C-BE32-E72D297353CC}">
              <c16:uniqueId val="{00000000-8835-4CE1-9BB8-47C65BD0B46D}"/>
            </c:ext>
          </c:extLst>
        </c:ser>
        <c:dLbls>
          <c:dLblPos val="outEnd"/>
          <c:showLegendKey val="0"/>
          <c:showVal val="1"/>
          <c:showCatName val="0"/>
          <c:showSerName val="0"/>
          <c:showPercent val="0"/>
          <c:showBubbleSize val="0"/>
        </c:dLbls>
        <c:gapWidth val="100"/>
        <c:overlap val="-24"/>
        <c:axId val="648162584"/>
        <c:axId val="648158976"/>
      </c:barChart>
      <c:catAx>
        <c:axId val="648162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8158976"/>
        <c:crosses val="autoZero"/>
        <c:auto val="1"/>
        <c:lblAlgn val="ctr"/>
        <c:lblOffset val="100"/>
        <c:noMultiLvlLbl val="0"/>
      </c:catAx>
      <c:valAx>
        <c:axId val="648158976"/>
        <c:scaling>
          <c:orientation val="minMax"/>
        </c:scaling>
        <c:delete val="1"/>
        <c:axPos val="l"/>
        <c:numFmt formatCode="_ * #,##0_ ;_ * \-#,##0_ ;_ * &quot;-&quot;??_ ;_ @_ " sourceLinked="1"/>
        <c:majorTickMark val="none"/>
        <c:minorTickMark val="none"/>
        <c:tickLblPos val="nextTo"/>
        <c:crossAx val="648162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Change Year over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3257425207691553E-2"/>
          <c:y val="0.18659075146828932"/>
          <c:w val="0.95736138711923213"/>
          <c:h val="0.76148670195566248"/>
        </c:manualLayout>
      </c:layout>
      <c:barChart>
        <c:barDir val="col"/>
        <c:grouping val="clustered"/>
        <c:varyColors val="0"/>
        <c:dLbls>
          <c:showLegendKey val="0"/>
          <c:showVal val="1"/>
          <c:showCatName val="0"/>
          <c:showSerName val="0"/>
          <c:showPercent val="0"/>
          <c:showBubbleSize val="0"/>
        </c:dLbls>
        <c:gapWidth val="219"/>
        <c:overlap val="-27"/>
        <c:axId val="569698624"/>
        <c:axId val="569698296"/>
        <c:extLst>
          <c:ext xmlns:c15="http://schemas.microsoft.com/office/drawing/2012/chart" uri="{02D57815-91ED-43cb-92C2-25804820EDAC}">
            <c15:filteredBarSeries>
              <c15:ser>
                <c:idx val="0"/>
                <c:order val="0"/>
                <c:tx>
                  <c:strRef>
                    <c:extLst>
                      <c:ext uri="{02D57815-91ED-43cb-92C2-25804820EDAC}">
                        <c15:formulaRef>
                          <c15:sqref>'Analysis - 2'!$V$35</c15:sqref>
                        </c15:formulaRef>
                      </c:ext>
                    </c:extLst>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3"/>
                    <c:layout>
                      <c:manualLayout>
                        <c:x val="0"/>
                        <c:y val="-1.8731680840182258E-2"/>
                      </c:manualLayout>
                    </c:layout>
                    <c:showLegendKey val="0"/>
                    <c:showVal val="1"/>
                    <c:showCatName val="0"/>
                    <c:showSerName val="0"/>
                    <c:showPercent val="0"/>
                    <c:showBubbleSize val="0"/>
                    <c:extLst>
                      <c:ext uri="{CE6537A1-D6FC-4f65-9D91-7224C49458BB}"/>
                      <c:ext xmlns:c16="http://schemas.microsoft.com/office/drawing/2014/chart" uri="{C3380CC4-5D6E-409C-BE32-E72D297353CC}">
                        <c16:uniqueId val="{00000008-35BE-4D05-BE87-F68440B2D9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'Analysis - 2'!$U$36:$U$42</c15:sqref>
                        </c15:formulaRef>
                      </c:ext>
                    </c:extLst>
                    <c:strCache>
                      <c:ptCount val="7"/>
                      <c:pt idx="0">
                        <c:v>2016-2017</c:v>
                      </c:pt>
                      <c:pt idx="1">
                        <c:v>2017-2018</c:v>
                      </c:pt>
                      <c:pt idx="2">
                        <c:v>2018-2019</c:v>
                      </c:pt>
                      <c:pt idx="3">
                        <c:v>2019-2020</c:v>
                      </c:pt>
                      <c:pt idx="4">
                        <c:v>2020-2021</c:v>
                      </c:pt>
                      <c:pt idx="5">
                        <c:v>2021-2022</c:v>
                      </c:pt>
                      <c:pt idx="6">
                        <c:v>2022-2023</c:v>
                      </c:pt>
                    </c:strCache>
                  </c:strRef>
                </c:cat>
                <c:val>
                  <c:numRef>
                    <c:extLst>
                      <c:ext uri="{02D57815-91ED-43cb-92C2-25804820EDAC}">
                        <c15:formulaRef>
                          <c15:sqref>'Analysis - 2'!$V$36:$V$42</c15:sqref>
                        </c15:formulaRef>
                      </c:ext>
                    </c:extLst>
                    <c:numCache>
                      <c:formatCode>_ * #,##0_ ;_ * \-#,##0_ ;_ * "-"??_ ;_ @_ </c:formatCode>
                      <c:ptCount val="7"/>
                      <c:pt idx="0">
                        <c:v>40955.699999999997</c:v>
                      </c:pt>
                      <c:pt idx="1">
                        <c:v>42243</c:v>
                      </c:pt>
                      <c:pt idx="2">
                        <c:v>39796.500000000007</c:v>
                      </c:pt>
                      <c:pt idx="3">
                        <c:v>45687.149999999994</c:v>
                      </c:pt>
                      <c:pt idx="4">
                        <c:v>48627.899999999994</c:v>
                      </c:pt>
                      <c:pt idx="5">
                        <c:v>51890.6</c:v>
                      </c:pt>
                      <c:pt idx="6">
                        <c:v>54938.200000000012</c:v>
                      </c:pt>
                    </c:numCache>
                  </c:numRef>
                </c:val>
                <c:extLst>
                  <c:ext xmlns:c16="http://schemas.microsoft.com/office/drawing/2014/chart" uri="{C3380CC4-5D6E-409C-BE32-E72D297353CC}">
                    <c16:uniqueId val="{00000009-35BE-4D05-BE87-F68440B2D981}"/>
                  </c:ext>
                </c:extLst>
              </c15:ser>
            </c15:filteredBarSeries>
          </c:ext>
        </c:extLst>
      </c:barChart>
      <c:lineChart>
        <c:grouping val="standard"/>
        <c:varyColors val="0"/>
        <c:ser>
          <c:idx val="1"/>
          <c:order val="1"/>
          <c:tx>
            <c:strRef>
              <c:f>'Analysis - 2'!$W$35</c:f>
              <c:strCache>
                <c:ptCount val="1"/>
                <c:pt idx="0">
                  <c:v>% Change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Pt>
            <c:idx val="3"/>
            <c:marker>
              <c:symbol val="none"/>
            </c:marker>
            <c:bubble3D val="0"/>
            <c:spPr>
              <a:ln w="34925" cap="rnd">
                <a:solidFill>
                  <a:schemeClr val="accent2"/>
                </a:solidFill>
                <a:round/>
              </a:ln>
              <a:effectLst>
                <a:glow rad="139700">
                  <a:srgbClr val="FF0000">
                    <a:alpha val="40000"/>
                  </a:srgbClr>
                </a:glow>
              </a:effectLst>
            </c:spPr>
            <c:extLst>
              <c:ext xmlns:c16="http://schemas.microsoft.com/office/drawing/2014/chart" uri="{C3380CC4-5D6E-409C-BE32-E72D297353CC}">
                <c16:uniqueId val="{00000001-35BE-4D05-BE87-F68440B2D981}"/>
              </c:ext>
            </c:extLst>
          </c:dPt>
          <c:dLbls>
            <c:dLbl>
              <c:idx val="0"/>
              <c:layout>
                <c:manualLayout>
                  <c:x val="-3.4886137811537328E-2"/>
                  <c:y val="-7.11019250367770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BE-4D05-BE87-F68440B2D981}"/>
                </c:ext>
              </c:extLst>
            </c:dLbl>
            <c:dLbl>
              <c:idx val="1"/>
              <c:layout>
                <c:manualLayout>
                  <c:x val="-1.9381187673076294E-2"/>
                  <c:y val="-8.49641671244423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BE-4D05-BE87-F68440B2D981}"/>
                </c:ext>
              </c:extLst>
            </c:dLbl>
            <c:dLbl>
              <c:idx val="2"/>
              <c:layout>
                <c:manualLayout>
                  <c:x val="-5.8143563019228883E-3"/>
                  <c:y val="6.1363009589875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5BE-4D05-BE87-F68440B2D981}"/>
                </c:ext>
              </c:extLst>
            </c:dLbl>
            <c:dLbl>
              <c:idx val="3"/>
              <c:layout>
                <c:manualLayout>
                  <c:x val="-2.9457258136968364E-2"/>
                  <c:y val="0.107707164831047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BE-4D05-BE87-F68440B2D981}"/>
                </c:ext>
              </c:extLst>
            </c:dLbl>
            <c:dLbl>
              <c:idx val="4"/>
              <c:layout>
                <c:manualLayout>
                  <c:x val="0"/>
                  <c:y val="3.7463361680364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BE-4D05-BE87-F68440B2D981}"/>
                </c:ext>
              </c:extLst>
            </c:dLbl>
            <c:dLbl>
              <c:idx val="5"/>
              <c:layout>
                <c:manualLayout>
                  <c:x val="0"/>
                  <c:y val="6.08779627305922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5BE-4D05-BE87-F68440B2D981}"/>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prstDash val="sysDot"/>
                    </a:ln>
                    <a:effectLst/>
                  </c:spPr>
                </c15:leaderLines>
              </c:ext>
            </c:extLst>
          </c:dLbls>
          <c:cat>
            <c:strRef>
              <c:f>'Analysis - 2'!$U$36:$U$42</c:f>
              <c:strCache>
                <c:ptCount val="7"/>
                <c:pt idx="0">
                  <c:v>2016-2017</c:v>
                </c:pt>
                <c:pt idx="1">
                  <c:v>2017-2018</c:v>
                </c:pt>
                <c:pt idx="2">
                  <c:v>2018-2019</c:v>
                </c:pt>
                <c:pt idx="3">
                  <c:v>2019-2020</c:v>
                </c:pt>
                <c:pt idx="4">
                  <c:v>2020-2021</c:v>
                </c:pt>
                <c:pt idx="5">
                  <c:v>2021-2022</c:v>
                </c:pt>
                <c:pt idx="6">
                  <c:v>2022-2023</c:v>
                </c:pt>
              </c:strCache>
            </c:strRef>
          </c:cat>
          <c:val>
            <c:numRef>
              <c:f>'Analysis - 2'!$W$36:$W$42</c:f>
              <c:numCache>
                <c:formatCode>0%</c:formatCode>
                <c:ptCount val="7"/>
                <c:pt idx="0">
                  <c:v>0</c:v>
                </c:pt>
                <c:pt idx="1">
                  <c:v>3.1431522352200134E-2</c:v>
                </c:pt>
                <c:pt idx="2">
                  <c:v>-5.7914920815282836E-2</c:v>
                </c:pt>
                <c:pt idx="3">
                  <c:v>0.14801929817948778</c:v>
                </c:pt>
                <c:pt idx="4">
                  <c:v>6.4367114166674885E-2</c:v>
                </c:pt>
                <c:pt idx="5">
                  <c:v>6.7095227225522899E-2</c:v>
                </c:pt>
                <c:pt idx="6">
                  <c:v>5.8731253830173732E-2</c:v>
                </c:pt>
              </c:numCache>
            </c:numRef>
          </c:val>
          <c:smooth val="0"/>
          <c:extLst>
            <c:ext xmlns:c16="http://schemas.microsoft.com/office/drawing/2014/chart" uri="{C3380CC4-5D6E-409C-BE32-E72D297353CC}">
              <c16:uniqueId val="{00000007-35BE-4D05-BE87-F68440B2D981}"/>
            </c:ext>
          </c:extLst>
        </c:ser>
        <c:dLbls>
          <c:showLegendKey val="0"/>
          <c:showVal val="1"/>
          <c:showCatName val="0"/>
          <c:showSerName val="0"/>
          <c:showPercent val="0"/>
          <c:showBubbleSize val="0"/>
        </c:dLbls>
        <c:marker val="1"/>
        <c:smooth val="0"/>
        <c:axId val="581579872"/>
        <c:axId val="581579216"/>
      </c:lineChart>
      <c:catAx>
        <c:axId val="569698624"/>
        <c:scaling>
          <c:orientation val="minMax"/>
        </c:scaling>
        <c:delete val="0"/>
        <c:axPos val="b"/>
        <c:numFmt formatCode="General" sourceLinked="1"/>
        <c:majorTickMark val="none"/>
        <c:minorTickMark val="none"/>
        <c:tickLblPos val="nextTo"/>
        <c:spPr>
          <a:noFill/>
          <a:ln w="19050" cap="flat" cmpd="sng" algn="ctr">
            <a:solidFill>
              <a:schemeClr val="lt1">
                <a:lumMod val="95000"/>
                <a:alpha val="52000"/>
              </a:schemeClr>
            </a:solidFill>
            <a:round/>
          </a:ln>
          <a:effectLst/>
        </c:spPr>
        <c:txPr>
          <a:bodyPr rot="-60000000" spcFirstLastPara="1" vertOverflow="ellipsis" vert="horz" wrap="square" anchor="ctr" anchorCtr="1"/>
          <a:lstStyle/>
          <a:p>
            <a:pPr>
              <a:defRPr sz="900" b="0" i="0" u="none" strike="noStrike" kern="1200" baseline="0">
                <a:solidFill>
                  <a:schemeClr val="bg1">
                    <a:alpha val="88000"/>
                  </a:schemeClr>
                </a:solidFill>
                <a:latin typeface="+mn-lt"/>
                <a:ea typeface="+mn-ea"/>
                <a:cs typeface="+mn-cs"/>
              </a:defRPr>
            </a:pPr>
            <a:endParaRPr lang="en-US"/>
          </a:p>
        </c:txPr>
        <c:crossAx val="569698296"/>
        <c:crosses val="autoZero"/>
        <c:auto val="1"/>
        <c:lblAlgn val="ctr"/>
        <c:lblOffset val="100"/>
        <c:noMultiLvlLbl val="0"/>
      </c:catAx>
      <c:valAx>
        <c:axId val="569698296"/>
        <c:scaling>
          <c:orientation val="minMax"/>
        </c:scaling>
        <c:delete val="1"/>
        <c:axPos val="l"/>
        <c:numFmt formatCode="General" sourceLinked="1"/>
        <c:majorTickMark val="none"/>
        <c:minorTickMark val="none"/>
        <c:tickLblPos val="nextTo"/>
        <c:crossAx val="569698624"/>
        <c:crosses val="autoZero"/>
        <c:crossBetween val="between"/>
      </c:valAx>
      <c:valAx>
        <c:axId val="581579216"/>
        <c:scaling>
          <c:orientation val="minMax"/>
        </c:scaling>
        <c:delete val="1"/>
        <c:axPos val="r"/>
        <c:numFmt formatCode="0%" sourceLinked="1"/>
        <c:majorTickMark val="none"/>
        <c:minorTickMark val="none"/>
        <c:tickLblPos val="nextTo"/>
        <c:crossAx val="581579872"/>
        <c:crosses val="max"/>
        <c:crossBetween val="between"/>
      </c:valAx>
      <c:catAx>
        <c:axId val="581579872"/>
        <c:scaling>
          <c:orientation val="minMax"/>
        </c:scaling>
        <c:delete val="1"/>
        <c:axPos val="b"/>
        <c:numFmt formatCode="General" sourceLinked="1"/>
        <c:majorTickMark val="none"/>
        <c:minorTickMark val="none"/>
        <c:tickLblPos val="nextTo"/>
        <c:crossAx val="581579216"/>
        <c:crosses val="autoZero"/>
        <c:auto val="1"/>
        <c:lblAlgn val="ctr"/>
        <c:lblOffset val="100"/>
        <c:noMultiLvlLbl val="0"/>
      </c:catAx>
      <c:spPr>
        <a:noFill/>
        <a:ln>
          <a:noFill/>
        </a:ln>
        <a:effectLst>
          <a:glow rad="228600">
            <a:schemeClr val="accent1">
              <a:satMod val="175000"/>
              <a:alpha val="40000"/>
            </a:schemeClr>
          </a:glow>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Growth Rate Month over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- 3'!$R$35</c:f>
              <c:strCache>
                <c:ptCount val="1"/>
                <c:pt idx="0">
                  <c:v>% Change</c:v>
                </c:pt>
              </c:strCache>
            </c:strRef>
          </c:tx>
          <c:spPr>
            <a:ln w="22225" cap="rnd">
              <a:solidFill>
                <a:schemeClr val="accent2"/>
              </a:solidFill>
            </a:ln>
            <a:effectLst>
              <a:glow rad="139700">
                <a:schemeClr val="accent2">
                  <a:satMod val="175000"/>
                  <a:alpha val="14000"/>
                </a:schemeClr>
              </a:glow>
            </a:effectLst>
          </c:spPr>
          <c:marker>
            <c:symbol val="none"/>
          </c:marker>
          <c:dPt>
            <c:idx val="5"/>
            <c:marker>
              <c:symbol val="none"/>
            </c:marker>
            <c:bubble3D val="0"/>
            <c:spPr>
              <a:ln w="22225" cap="rnd">
                <a:solidFill>
                  <a:schemeClr val="accent2"/>
                </a:solidFill>
              </a:ln>
              <a:effectLst/>
            </c:spPr>
            <c:extLst>
              <c:ext xmlns:c16="http://schemas.microsoft.com/office/drawing/2014/chart" uri="{C3380CC4-5D6E-409C-BE32-E72D297353CC}">
                <c16:uniqueId val="{00000001-7E8F-42F2-8CFD-A7B38C02796E}"/>
              </c:ext>
            </c:extLst>
          </c:dPt>
          <c:dPt>
            <c:idx val="7"/>
            <c:marker>
              <c:symbol val="none"/>
            </c:marker>
            <c:bubble3D val="0"/>
            <c:spPr>
              <a:ln w="22225" cap="rnd">
                <a:solidFill>
                  <a:schemeClr val="accent2"/>
                </a:solidFill>
              </a:ln>
              <a:effectLst>
                <a:glow rad="228600">
                  <a:schemeClr val="accent6">
                    <a:satMod val="175000"/>
                    <a:alpha val="40000"/>
                  </a:schemeClr>
                </a:glow>
              </a:effectLst>
            </c:spPr>
            <c:extLst>
              <c:ext xmlns:c16="http://schemas.microsoft.com/office/drawing/2014/chart" uri="{C3380CC4-5D6E-409C-BE32-E72D297353CC}">
                <c16:uniqueId val="{00000003-7E8F-42F2-8CFD-A7B38C02796E}"/>
              </c:ext>
            </c:extLst>
          </c:dPt>
          <c:dPt>
            <c:idx val="10"/>
            <c:marker>
              <c:symbol val="none"/>
            </c:marker>
            <c:bubble3D val="0"/>
            <c:spPr>
              <a:ln w="22225" cap="rnd">
                <a:solidFill>
                  <a:schemeClr val="accent2"/>
                </a:solidFill>
              </a:ln>
              <a:effectLst>
                <a:glow rad="139700">
                  <a:srgbClr val="FF0000">
                    <a:alpha val="50000"/>
                  </a:srgbClr>
                </a:glow>
              </a:effectLst>
            </c:spPr>
            <c:extLst>
              <c:ext xmlns:c16="http://schemas.microsoft.com/office/drawing/2014/chart" uri="{C3380CC4-5D6E-409C-BE32-E72D297353CC}">
                <c16:uniqueId val="{00000005-7E8F-42F2-8CFD-A7B38C02796E}"/>
              </c:ext>
            </c:extLst>
          </c:dPt>
          <c:dLbls>
            <c:dLbl>
              <c:idx val="0"/>
              <c:layout>
                <c:manualLayout>
                  <c:x val="-4.4664381828845912E-2"/>
                  <c:y val="-9.29179680669477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8F-42F2-8CFD-A7B38C02796E}"/>
                </c:ext>
              </c:extLst>
            </c:dLbl>
            <c:dLbl>
              <c:idx val="1"/>
              <c:layout>
                <c:manualLayout>
                  <c:x val="-8.2474869816219681E-2"/>
                  <c:y val="0.148673656882995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8F-42F2-8CFD-A7B38C02796E}"/>
                </c:ext>
              </c:extLst>
            </c:dLbl>
            <c:dLbl>
              <c:idx val="2"/>
              <c:layout>
                <c:manualLayout>
                  <c:x val="-0.13427846746798908"/>
                  <c:y val="-0.1717742079784054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8F-42F2-8CFD-A7B38C02796E}"/>
                </c:ext>
              </c:extLst>
            </c:dLbl>
            <c:dLbl>
              <c:idx val="3"/>
              <c:layout>
                <c:manualLayout>
                  <c:x val="3.2666054668958368E-2"/>
                  <c:y val="-5.098071293172420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8F-42F2-8CFD-A7B38C02796E}"/>
                </c:ext>
              </c:extLst>
            </c:dLbl>
            <c:dLbl>
              <c:idx val="4"/>
              <c:layout>
                <c:manualLayout>
                  <c:x val="-0.19272266834276278"/>
                  <c:y val="0.2065252547848758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E8F-42F2-8CFD-A7B38C02796E}"/>
                </c:ext>
              </c:extLst>
            </c:dLbl>
            <c:dLbl>
              <c:idx val="5"/>
              <c:layout>
                <c:manualLayout>
                  <c:x val="-0.10637912793820928"/>
                  <c:y val="8.4590718921575242E-2"/>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34801912784266"/>
                      <c:h val="0.13955819117375684"/>
                    </c:manualLayout>
                  </c15:layout>
                </c:ext>
                <c:ext xmlns:c16="http://schemas.microsoft.com/office/drawing/2014/chart" uri="{C3380CC4-5D6E-409C-BE32-E72D297353CC}">
                  <c16:uniqueId val="{00000001-7E8F-42F2-8CFD-A7B38C02796E}"/>
                </c:ext>
              </c:extLst>
            </c:dLbl>
            <c:dLbl>
              <c:idx val="7"/>
              <c:layout>
                <c:manualLayout>
                  <c:x val="2.8665262117607587E-2"/>
                  <c:y val="9.2822822427746331E-3"/>
                </c:manualLayout>
              </c:layout>
              <c:spPr>
                <a:solidFill>
                  <a:srgbClr val="4472C4">
                    <a:lumMod val="7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085856665415798"/>
                      <c:h val="0.11509804591111439"/>
                    </c:manualLayout>
                  </c15:layout>
                </c:ext>
                <c:ext xmlns:c16="http://schemas.microsoft.com/office/drawing/2014/chart" uri="{C3380CC4-5D6E-409C-BE32-E72D297353CC}">
                  <c16:uniqueId val="{00000003-7E8F-42F2-8CFD-A7B38C02796E}"/>
                </c:ext>
              </c:extLst>
            </c:dLbl>
            <c:dLbl>
              <c:idx val="8"/>
              <c:layout>
                <c:manualLayout>
                  <c:x val="-1.0565645689217568E-16"/>
                  <c:y val="9.291796806694775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E8F-42F2-8CFD-A7B38C02796E}"/>
                </c:ext>
              </c:extLst>
            </c:dLbl>
            <c:dLbl>
              <c:idx val="9"/>
              <c:layout>
                <c:manualLayout>
                  <c:x val="-1.4407865106079325E-2"/>
                  <c:y val="0.1068556632769899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E8F-42F2-8CFD-A7B38C02796E}"/>
                </c:ext>
              </c:extLst>
            </c:dLbl>
            <c:dLbl>
              <c:idx val="10"/>
              <c:layout>
                <c:manualLayout>
                  <c:x val="-1.4407865106079431E-2"/>
                  <c:y val="-0.10685566327698995"/>
                </c:manualLayout>
              </c:layout>
              <c:spPr>
                <a:solidFill>
                  <a:srgbClr val="4472C4">
                    <a:lumMod val="7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E8F-42F2-8CFD-A7B38C02796E}"/>
                </c:ext>
              </c:extLst>
            </c:dLbl>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 - 3'!$Q$36:$Q$46</c:f>
              <c:strCache>
                <c:ptCount val="11"/>
                <c:pt idx="0">
                  <c:v>June-July</c:v>
                </c:pt>
                <c:pt idx="1">
                  <c:v>July-August</c:v>
                </c:pt>
                <c:pt idx="2">
                  <c:v>August-September</c:v>
                </c:pt>
                <c:pt idx="3">
                  <c:v>September-October</c:v>
                </c:pt>
                <c:pt idx="4">
                  <c:v>October-November</c:v>
                </c:pt>
                <c:pt idx="5">
                  <c:v>November-December</c:v>
                </c:pt>
                <c:pt idx="6">
                  <c:v>December-January</c:v>
                </c:pt>
                <c:pt idx="7">
                  <c:v>January-February</c:v>
                </c:pt>
                <c:pt idx="8">
                  <c:v>February-March</c:v>
                </c:pt>
                <c:pt idx="9">
                  <c:v>March-April</c:v>
                </c:pt>
                <c:pt idx="10">
                  <c:v>April-May</c:v>
                </c:pt>
              </c:strCache>
            </c:strRef>
          </c:cat>
          <c:val>
            <c:numRef>
              <c:f>'Analysis - 3'!$R$36:$R$46</c:f>
              <c:numCache>
                <c:formatCode>0.00%</c:formatCode>
                <c:ptCount val="11"/>
                <c:pt idx="0">
                  <c:v>1.9773245523113385E-3</c:v>
                </c:pt>
                <c:pt idx="1">
                  <c:v>7.3207607225263857E-4</c:v>
                </c:pt>
                <c:pt idx="2">
                  <c:v>5.0730745376187641E-3</c:v>
                </c:pt>
                <c:pt idx="3">
                  <c:v>6.9303797468356155E-3</c:v>
                </c:pt>
                <c:pt idx="4">
                  <c:v>-1.7285269807353526E-4</c:v>
                </c:pt>
                <c:pt idx="5">
                  <c:v>-5.5479591997109855E-3</c:v>
                </c:pt>
                <c:pt idx="6">
                  <c:v>4.3461769447169169E-3</c:v>
                </c:pt>
                <c:pt idx="7">
                  <c:v>-6.1999402036226293E-3</c:v>
                </c:pt>
                <c:pt idx="8">
                  <c:v>4.7502177183005688E-5</c:v>
                </c:pt>
                <c:pt idx="9">
                  <c:v>4.7816586972357642E-3</c:v>
                </c:pt>
                <c:pt idx="10">
                  <c:v>7.5165458556570768E-3</c:v>
                </c:pt>
              </c:numCache>
            </c:numRef>
          </c:val>
          <c:smooth val="0"/>
          <c:extLst>
            <c:ext xmlns:c16="http://schemas.microsoft.com/office/drawing/2014/chart" uri="{C3380CC4-5D6E-409C-BE32-E72D297353CC}">
              <c16:uniqueId val="{0000000D-7E8F-42F2-8CFD-A7B38C02796E}"/>
            </c:ext>
          </c:extLst>
        </c:ser>
        <c:dLbls>
          <c:showLegendKey val="0"/>
          <c:showVal val="0"/>
          <c:showCatName val="0"/>
          <c:showSerName val="0"/>
          <c:showPercent val="0"/>
          <c:showBubbleSize val="0"/>
        </c:dLbls>
        <c:smooth val="0"/>
        <c:axId val="557824992"/>
        <c:axId val="575656376"/>
      </c:lineChart>
      <c:catAx>
        <c:axId val="557824992"/>
        <c:scaling>
          <c:orientation val="minMax"/>
        </c:scaling>
        <c:delete val="1"/>
        <c:axPos val="b"/>
        <c:numFmt formatCode="General" sourceLinked="1"/>
        <c:majorTickMark val="none"/>
        <c:minorTickMark val="none"/>
        <c:tickLblPos val="nextTo"/>
        <c:crossAx val="575656376"/>
        <c:crosses val="autoZero"/>
        <c:auto val="1"/>
        <c:lblAlgn val="ctr"/>
        <c:lblOffset val="100"/>
        <c:noMultiLvlLbl val="0"/>
      </c:catAx>
      <c:valAx>
        <c:axId val="575656376"/>
        <c:scaling>
          <c:orientation val="minMax"/>
        </c:scaling>
        <c:delete val="1"/>
        <c:axPos val="l"/>
        <c:numFmt formatCode="0.00%" sourceLinked="1"/>
        <c:majorTickMark val="none"/>
        <c:minorTickMark val="none"/>
        <c:tickLblPos val="nextTo"/>
        <c:crossAx val="55782499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'Analysis - 3'!$M$85</c:f>
              <c:strCache>
                <c:ptCount val="1"/>
                <c:pt idx="0">
                  <c:v>Absolute Change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3"/>
            <c:marker>
              <c:symbol val="none"/>
            </c:marker>
            <c:bubble3D val="0"/>
            <c:spPr>
              <a:ln w="34925" cap="rnd">
                <a:solidFill>
                  <a:schemeClr val="accent1"/>
                </a:solidFill>
                <a:round/>
              </a:ln>
              <a:effectLst/>
            </c:spPr>
            <c:extLst>
              <c:ext xmlns:c16="http://schemas.microsoft.com/office/drawing/2014/chart" uri="{C3380CC4-5D6E-409C-BE32-E72D297353CC}">
                <c16:uniqueId val="{00000001-852C-4DD2-AEAB-6F333A98D633}"/>
              </c:ext>
            </c:extLst>
          </c:dPt>
          <c:dPt>
            <c:idx val="4"/>
            <c:marker>
              <c:symbol val="none"/>
            </c:marker>
            <c:bubble3D val="0"/>
            <c:spPr>
              <a:ln w="34925" cap="rnd">
                <a:solidFill>
                  <a:schemeClr val="accent1"/>
                </a:solidFill>
                <a:round/>
              </a:ln>
              <a:effectLst>
                <a:glow rad="101600">
                  <a:schemeClr val="accent6">
                    <a:lumMod val="50000"/>
                    <a:alpha val="90000"/>
                  </a:schemeClr>
                </a:glow>
              </a:effectLst>
            </c:spPr>
            <c:extLst>
              <c:ext xmlns:c16="http://schemas.microsoft.com/office/drawing/2014/chart" uri="{C3380CC4-5D6E-409C-BE32-E72D297353CC}">
                <c16:uniqueId val="{00000003-852C-4DD2-AEAB-6F333A98D633}"/>
              </c:ext>
            </c:extLst>
          </c:dPt>
          <c:dPt>
            <c:idx val="9"/>
            <c:marker>
              <c:symbol val="none"/>
            </c:marker>
            <c:bubble3D val="0"/>
            <c:spPr>
              <a:ln w="34925" cap="rnd">
                <a:solidFill>
                  <a:schemeClr val="accent1"/>
                </a:solidFill>
                <a:round/>
              </a:ln>
              <a:effectLst>
                <a:glow rad="101600">
                  <a:srgbClr val="FF0000">
                    <a:alpha val="40000"/>
                  </a:srgbClr>
                </a:glow>
              </a:effectLst>
            </c:spPr>
            <c:extLst>
              <c:ext xmlns:c16="http://schemas.microsoft.com/office/drawing/2014/chart" uri="{C3380CC4-5D6E-409C-BE32-E72D297353CC}">
                <c16:uniqueId val="{00000005-852C-4DD2-AEAB-6F333A98D633}"/>
              </c:ext>
            </c:extLst>
          </c:dPt>
          <c:dLbls>
            <c:dLbl>
              <c:idx val="1"/>
              <c:layout>
                <c:manualLayout>
                  <c:x val="-9.5976873272608537E-2"/>
                  <c:y val="0.1805555555555555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2C-4DD2-AEAB-6F333A98D633}"/>
                </c:ext>
              </c:extLst>
            </c:dLbl>
            <c:dLbl>
              <c:idx val="2"/>
              <c:layout>
                <c:manualLayout>
                  <c:x val="1.3258305463498021E-7"/>
                  <c:y val="0.1087962962962962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2C-4DD2-AEAB-6F333A98D633}"/>
                </c:ext>
              </c:extLst>
            </c:dLbl>
            <c:dLbl>
              <c:idx val="3"/>
              <c:layout>
                <c:manualLayout>
                  <c:x val="-3.0308486296613219E-2"/>
                  <c:y val="-0.138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2C-4DD2-AEAB-6F333A98D633}"/>
                </c:ext>
              </c:extLst>
            </c:dLbl>
            <c:dLbl>
              <c:idx val="4"/>
              <c:layout>
                <c:manualLayout>
                  <c:x val="3.3676095885125179E-3"/>
                  <c:y val="1.8518518518518517E-2"/>
                </c:manualLayout>
              </c:layout>
              <c:spPr>
                <a:solidFill>
                  <a:srgbClr val="0C083A"/>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52C-4DD2-AEAB-6F333A98D633}"/>
                </c:ext>
              </c:extLst>
            </c:dLbl>
            <c:dLbl>
              <c:idx val="5"/>
              <c:layout>
                <c:manualLayout>
                  <c:x val="-1.0102828765537801E-2"/>
                  <c:y val="-0.101851851851851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2C-4DD2-AEAB-6F333A98D633}"/>
                </c:ext>
              </c:extLst>
            </c:dLbl>
            <c:dLbl>
              <c:idx val="7"/>
              <c:layout>
                <c:manualLayout>
                  <c:x val="-9.9344482861121172E-2"/>
                  <c:y val="-0.111111111111111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52C-4DD2-AEAB-6F333A98D633}"/>
                </c:ext>
              </c:extLst>
            </c:dLbl>
            <c:dLbl>
              <c:idx val="8"/>
              <c:layout>
                <c:manualLayout>
                  <c:x val="-0.1027120924496336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52C-4DD2-AEAB-6F333A98D633}"/>
                </c:ext>
              </c:extLst>
            </c:dLbl>
            <c:dLbl>
              <c:idx val="9"/>
              <c:layout>
                <c:manualLayout>
                  <c:x val="-6.0616972593226438E-2"/>
                  <c:y val="-0.10185185185185187"/>
                </c:manualLayout>
              </c:layout>
              <c:spPr>
                <a:solidFill>
                  <a:srgbClr val="0C083A"/>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52C-4DD2-AEAB-6F333A98D633}"/>
                </c:ext>
              </c:extLst>
            </c:dLbl>
            <c:dLbl>
              <c:idx val="10"/>
              <c:layout>
                <c:manualLayout>
                  <c:x val="-3.0308486296613219E-2"/>
                  <c:y val="0.263888888888888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52C-4DD2-AEAB-6F333A98D633}"/>
                </c:ext>
              </c:extLst>
            </c:dLbl>
            <c:dLbl>
              <c:idx val="11"/>
              <c:layout>
                <c:manualLayout>
                  <c:x val="-1.4820438019973826E-2"/>
                  <c:y val="-0.22281823538916296"/>
                </c:manualLayout>
              </c:layout>
              <c:showLegendKey val="0"/>
              <c:showVal val="1"/>
              <c:showCatName val="1"/>
              <c:showSerName val="0"/>
              <c:showPercent val="0"/>
              <c:showBubbleSize val="0"/>
              <c:extLst>
                <c:ext xmlns:c15="http://schemas.microsoft.com/office/drawing/2012/chart" uri="{CE6537A1-D6FC-4f65-9D91-7224C49458BB}">
                  <c15:layout>
                    <c:manualLayout>
                      <c:w val="0.14518686343573298"/>
                      <c:h val="0.14632716489407202"/>
                    </c:manualLayout>
                  </c15:layout>
                </c:ext>
                <c:ext xmlns:c16="http://schemas.microsoft.com/office/drawing/2014/chart" uri="{C3380CC4-5D6E-409C-BE32-E72D297353CC}">
                  <c16:uniqueId val="{0000000C-852C-4DD2-AEAB-6F333A98D63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 - 3'!$L$86:$L$97</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'Analysis - 3'!$M$86:$M$97</c:f>
              <c:numCache>
                <c:formatCode>General</c:formatCode>
                <c:ptCount val="12"/>
                <c:pt idx="0">
                  <c:v>55.299999999999898</c:v>
                </c:pt>
                <c:pt idx="1">
                  <c:v>-14.799999999999955</c:v>
                </c:pt>
                <c:pt idx="2">
                  <c:v>7.6999999999999318</c:v>
                </c:pt>
                <c:pt idx="3">
                  <c:v>40.899999999999977</c:v>
                </c:pt>
                <c:pt idx="4">
                  <c:v>-89.900000000000034</c:v>
                </c:pt>
                <c:pt idx="5">
                  <c:v>7.4000000000000341</c:v>
                </c:pt>
                <c:pt idx="6">
                  <c:v>-66.400000000000034</c:v>
                </c:pt>
                <c:pt idx="7">
                  <c:v>34.899999999999977</c:v>
                </c:pt>
                <c:pt idx="8">
                  <c:v>8.4000000000000341</c:v>
                </c:pt>
                <c:pt idx="9">
                  <c:v>91.399999999999977</c:v>
                </c:pt>
                <c:pt idx="10">
                  <c:v>16.800000000000011</c:v>
                </c:pt>
                <c:pt idx="11">
                  <c:v>30.899999999999977</c:v>
                </c:pt>
              </c:numCache>
            </c:numRef>
          </c:val>
          <c:smooth val="0"/>
          <c:extLst>
            <c:ext xmlns:c16="http://schemas.microsoft.com/office/drawing/2014/chart" uri="{C3380CC4-5D6E-409C-BE32-E72D297353CC}">
              <c16:uniqueId val="{0000000D-852C-4DD2-AEAB-6F333A98D633}"/>
            </c:ext>
          </c:extLst>
        </c:ser>
        <c:dLbls>
          <c:showLegendKey val="0"/>
          <c:showVal val="0"/>
          <c:showCatName val="0"/>
          <c:showSerName val="0"/>
          <c:showPercent val="0"/>
          <c:showBubbleSize val="0"/>
        </c:dLbls>
        <c:smooth val="0"/>
        <c:axId val="580044464"/>
        <c:axId val="580038560"/>
      </c:lineChart>
      <c:catAx>
        <c:axId val="580044464"/>
        <c:scaling>
          <c:orientation val="minMax"/>
        </c:scaling>
        <c:delete val="1"/>
        <c:axPos val="b"/>
        <c:numFmt formatCode="General" sourceLinked="1"/>
        <c:majorTickMark val="none"/>
        <c:minorTickMark val="none"/>
        <c:tickLblPos val="nextTo"/>
        <c:crossAx val="580038560"/>
        <c:crosses val="autoZero"/>
        <c:auto val="1"/>
        <c:lblAlgn val="ctr"/>
        <c:lblOffset val="100"/>
        <c:noMultiLvlLbl val="0"/>
      </c:catAx>
      <c:valAx>
        <c:axId val="580038560"/>
        <c:scaling>
          <c:orientation val="minMax"/>
        </c:scaling>
        <c:delete val="1"/>
        <c:axPos val="l"/>
        <c:numFmt formatCode="General" sourceLinked="1"/>
        <c:majorTickMark val="none"/>
        <c:minorTickMark val="none"/>
        <c:tickLblPos val="nextTo"/>
        <c:crossAx val="58004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Food &amp; Beverages %change per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- 4'!$L$45</c:f>
              <c:strCache>
                <c:ptCount val="1"/>
                <c:pt idx="0">
                  <c:v>Sum of Food &amp; Beverages</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f>'Analysis - 4'!$L$46:$L$55</c:f>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0-3941-4BBF-9154-0FCE061AAB21}"/>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1"/>
                <c:order val="1"/>
                <c:tx>
                  <c:strRef>
                    <c:extLst>
                      <c:ext uri="{02D57815-91ED-43cb-92C2-25804820EDAC}">
                        <c15:formulaRef>
                          <c15:sqref>'Analysis - 4'!$M$45</c15:sqref>
                        </c15:formulaRef>
                      </c:ext>
                    </c:extLst>
                    <c:strCache>
                      <c:ptCount val="1"/>
                      <c:pt idx="0">
                        <c:v>Sum of Healthcare &amp; Wellbeing</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- 4'!$M$46:$M$55</c15:sqref>
                        </c15:formulaRef>
                      </c:ext>
                    </c:extLst>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numRef>
                </c:val>
                <c:smooth val="0"/>
                <c:extLst>
                  <c:ext xmlns:c16="http://schemas.microsoft.com/office/drawing/2014/chart" uri="{C3380CC4-5D6E-409C-BE32-E72D297353CC}">
                    <c16:uniqueId val="{00000001-3941-4BBF-9154-0FCE061AAB2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'Analysis - 4'!$N$45</c15:sqref>
                        </c15:formulaRef>
                      </c:ext>
                    </c:extLst>
                    <c:strCache>
                      <c:ptCount val="1"/>
                      <c:pt idx="0">
                        <c:v>Sum of Essential Services &amp; Utilities</c:v>
                      </c:pt>
                    </c:strCache>
                  </c:strRef>
                </c:tx>
                <c:spPr>
                  <a:ln w="22225" cap="rnd">
                    <a:solidFill>
                      <a:schemeClr val="accent3"/>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- 4'!$N$46:$N$55</c15:sqref>
                        </c15:formulaRef>
                      </c:ext>
                    </c:extLst>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numRef>
                </c:val>
                <c:smooth val="0"/>
                <c:extLst xmlns:c15="http://schemas.microsoft.com/office/drawing/2012/chart">
                  <c:ext xmlns:c16="http://schemas.microsoft.com/office/drawing/2014/chart" uri="{C3380CC4-5D6E-409C-BE32-E72D297353CC}">
                    <c16:uniqueId val="{00000002-3941-4BBF-9154-0FCE061AAB21}"/>
                  </c:ext>
                </c:extLst>
              </c15:ser>
            </c15:filteredLineSeries>
          </c:ext>
        </c:extLst>
      </c:lineChart>
      <c:catAx>
        <c:axId val="560884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Healthcare &amp; Wellbeing %change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1"/>
          <c:order val="1"/>
          <c:tx>
            <c:strRef>
              <c:f>'Analysis - 4'!$M$45</c:f>
              <c:strCache>
                <c:ptCount val="1"/>
                <c:pt idx="0">
                  <c:v>Sum of Healthcare &amp; Wellbeing</c:v>
                </c:pt>
              </c:strCache>
              <c:extLst xmlns:c15="http://schemas.microsoft.com/office/drawing/2012/chart"/>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extLst xmlns:c15="http://schemas.microsoft.com/office/drawing/2012/chart"/>
            </c:strRef>
          </c:cat>
          <c:val>
            <c:numRef>
              <c:f>'Analysis - 4'!$M$46:$M$55</c:f>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extLst xmlns:c15="http://schemas.microsoft.com/office/drawing/2012/chart"/>
            </c:numRef>
          </c:val>
          <c:smooth val="0"/>
          <c:extLst>
            <c:ext xmlns:c16="http://schemas.microsoft.com/office/drawing/2014/chart" uri="{C3380CC4-5D6E-409C-BE32-E72D297353CC}">
              <c16:uniqueId val="{00000000-6EDA-4181-93B3-0D3FAB56B83F}"/>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0"/>
                <c:order val="0"/>
                <c:tx>
                  <c:strRef>
                    <c:extLst>
                      <c:ext uri="{02D57815-91ED-43cb-92C2-25804820EDAC}">
                        <c15:formulaRef>
                          <c15:sqref>'Analysis - 4'!$L$45</c15:sqref>
                        </c15:formulaRef>
                      </c:ext>
                    </c:extLst>
                    <c:strCache>
                      <c:ptCount val="1"/>
                      <c:pt idx="0">
                        <c:v>Sum of Food &amp; Beverages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- 4'!$L$46:$L$55</c15:sqref>
                        </c15:formulaRef>
                      </c:ext>
                    </c:extLst>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1-6EDA-4181-93B3-0D3FAB56B83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'Analysis - 4'!$N$45</c15:sqref>
                        </c15:formulaRef>
                      </c:ext>
                    </c:extLst>
                    <c:strCache>
                      <c:ptCount val="1"/>
                      <c:pt idx="0">
                        <c:v>Sum of Essential Services &amp; Utilities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- 4'!$N$46:$N$55</c15:sqref>
                        </c15:formulaRef>
                      </c:ext>
                    </c:extLst>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numRef>
                </c:val>
                <c:smooth val="0"/>
                <c:extLst xmlns:c15="http://schemas.microsoft.com/office/drawing/2012/chart">
                  <c:ext xmlns:c16="http://schemas.microsoft.com/office/drawing/2014/chart" uri="{C3380CC4-5D6E-409C-BE32-E72D297353CC}">
                    <c16:uniqueId val="{00000002-6EDA-4181-93B3-0D3FAB56B83F}"/>
                  </c:ext>
                </c:extLst>
              </c15:ser>
            </c15:filteredLineSeries>
          </c:ext>
        </c:extLst>
      </c:lineChart>
      <c:catAx>
        <c:axId val="5608845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Essential Services &amp; Utilities</a:t>
            </a:r>
            <a:r>
              <a:rPr lang="en-US" baseline="0"/>
              <a:t> </a:t>
            </a:r>
            <a:r>
              <a:rPr lang="en-US"/>
              <a:t>%change per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2"/>
          <c:order val="2"/>
          <c:tx>
            <c:strRef>
              <c:f>'Analysis - 4'!$N$45</c:f>
              <c:strCache>
                <c:ptCount val="1"/>
                <c:pt idx="0">
                  <c:v>Sum of Essential Services &amp; Utilities</c:v>
                </c:pt>
              </c:strCache>
              <c:extLst xmlns:c15="http://schemas.microsoft.com/office/drawing/2012/chart"/>
            </c:strRef>
          </c:tx>
          <c:spPr>
            <a:ln w="22225" cap="rnd">
              <a:solidFill>
                <a:srgbClr val="FF0000"/>
              </a:solidFill>
            </a:ln>
            <a:effectLst>
              <a:glow rad="139700">
                <a:schemeClr val="accent3">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- 4'!$K$46:$K$55</c:f>
              <c:strCache>
                <c:ptCount val="10"/>
                <c:pt idx="0">
                  <c:v>November</c:v>
                </c:pt>
                <c:pt idx="1">
                  <c:v>December</c:v>
                </c:pt>
                <c:pt idx="2">
                  <c:v>January</c:v>
                </c:pt>
                <c:pt idx="3">
                  <c:v>February</c:v>
                </c:pt>
                <c:pt idx="4">
                  <c:v>March</c:v>
                </c:pt>
                <c:pt idx="5">
                  <c:v>April</c:v>
                </c:pt>
                <c:pt idx="6">
                  <c:v>May</c:v>
                </c:pt>
                <c:pt idx="7">
                  <c:v>June</c:v>
                </c:pt>
                <c:pt idx="8">
                  <c:v>July</c:v>
                </c:pt>
                <c:pt idx="9">
                  <c:v>August</c:v>
                </c:pt>
              </c:strCache>
              <c:extLst xmlns:c15="http://schemas.microsoft.com/office/drawing/2012/chart"/>
            </c:strRef>
          </c:cat>
          <c:val>
            <c:numRef>
              <c:f>'Analysis - 4'!$N$46:$N$55</c:f>
              <c:numCache>
                <c:formatCode>0.0%</c:formatCode>
                <c:ptCount val="10"/>
                <c:pt idx="0">
                  <c:v>5.3846153846153306E-3</c:v>
                </c:pt>
                <c:pt idx="1">
                  <c:v>7.8276734741923263E-3</c:v>
                </c:pt>
                <c:pt idx="2">
                  <c:v>6.2485400607334993E-3</c:v>
                </c:pt>
                <c:pt idx="3">
                  <c:v>5.6874238291451185E-3</c:v>
                </c:pt>
                <c:pt idx="4">
                  <c:v>1.9043222344047287E-3</c:v>
                </c:pt>
                <c:pt idx="5">
                  <c:v>-4.607764082479108E-3</c:v>
                </c:pt>
                <c:pt idx="6">
                  <c:v>-3.0667746788567195E-3</c:v>
                </c:pt>
                <c:pt idx="7">
                  <c:v>5.3978756747346977E-3</c:v>
                </c:pt>
                <c:pt idx="8">
                  <c:v>0</c:v>
                </c:pt>
                <c:pt idx="9">
                  <c:v>1.281607204710775E-2</c:v>
                </c:pt>
              </c:numCache>
              <c:extLst xmlns:c15="http://schemas.microsoft.com/office/drawing/2012/chart"/>
            </c:numRef>
          </c:val>
          <c:smooth val="0"/>
          <c:extLst>
            <c:ext xmlns:c16="http://schemas.microsoft.com/office/drawing/2014/chart" uri="{C3380CC4-5D6E-409C-BE32-E72D297353CC}">
              <c16:uniqueId val="{00000000-EBE4-4269-B1CE-297C434D8BB8}"/>
            </c:ext>
          </c:extLst>
        </c:ser>
        <c:dLbls>
          <c:dLblPos val="t"/>
          <c:showLegendKey val="0"/>
          <c:showVal val="1"/>
          <c:showCatName val="0"/>
          <c:showSerName val="0"/>
          <c:showPercent val="0"/>
          <c:showBubbleSize val="0"/>
        </c:dLbls>
        <c:smooth val="0"/>
        <c:axId val="560884536"/>
        <c:axId val="560883880"/>
        <c:extLst>
          <c:ext xmlns:c15="http://schemas.microsoft.com/office/drawing/2012/chart" uri="{02D57815-91ED-43cb-92C2-25804820EDAC}">
            <c15:filteredLineSeries>
              <c15:ser>
                <c:idx val="0"/>
                <c:order val="0"/>
                <c:tx>
                  <c:strRef>
                    <c:extLst>
                      <c:ext uri="{02D57815-91ED-43cb-92C2-25804820EDAC}">
                        <c15:formulaRef>
                          <c15:sqref>'Analysis - 4'!$L$45</c15:sqref>
                        </c15:formulaRef>
                      </c:ext>
                    </c:extLst>
                    <c:strCache>
                      <c:ptCount val="1"/>
                      <c:pt idx="0">
                        <c:v>Sum of Food &amp; Beverages</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strRef>
                    <c:extLst>
                      <c:ex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c:ext uri="{02D57815-91ED-43cb-92C2-25804820EDAC}">
                        <c15:formulaRef>
                          <c15:sqref>'Analysis - 4'!$L$46:$L$55</c15:sqref>
                        </c15:formulaRef>
                      </c:ext>
                    </c:extLst>
                    <c:numCache>
                      <c:formatCode>0.0%</c:formatCode>
                      <c:ptCount val="10"/>
                      <c:pt idx="0">
                        <c:v>1.3000210917876285E-2</c:v>
                      </c:pt>
                      <c:pt idx="1">
                        <c:v>1.8000794987791328E-2</c:v>
                      </c:pt>
                      <c:pt idx="2">
                        <c:v>-2.7332564798631174E-3</c:v>
                      </c:pt>
                      <c:pt idx="3">
                        <c:v>-1.4449519903048382E-2</c:v>
                      </c:pt>
                      <c:pt idx="4">
                        <c:v>-8.4562996594780039E-3</c:v>
                      </c:pt>
                      <c:pt idx="5">
                        <c:v>3.8263407933146573E-2</c:v>
                      </c:pt>
                      <c:pt idx="6">
                        <c:v>7.028859670881976E-4</c:v>
                      </c:pt>
                      <c:pt idx="7">
                        <c:v>7.0239226542177563E-4</c:v>
                      </c:pt>
                      <c:pt idx="8">
                        <c:v>0</c:v>
                      </c:pt>
                      <c:pt idx="9">
                        <c:v>1.4129736673089274E-2</c:v>
                      </c:pt>
                    </c:numCache>
                  </c:numRef>
                </c:val>
                <c:smooth val="0"/>
                <c:extLst>
                  <c:ext xmlns:c16="http://schemas.microsoft.com/office/drawing/2014/chart" uri="{C3380CC4-5D6E-409C-BE32-E72D297353CC}">
                    <c16:uniqueId val="{00000001-EBE4-4269-B1CE-297C434D8BB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'Analysis - 4'!$M$45</c15:sqref>
                        </c15:formulaRef>
                      </c:ext>
                    </c:extLst>
                    <c:strCache>
                      <c:ptCount val="1"/>
                      <c:pt idx="0">
                        <c:v>Sum of Healthcare &amp; Wellbeing</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'Analysis - 4'!$K$46:$K$55</c15:sqref>
                        </c15:formulaRef>
                      </c:ext>
                    </c:extLst>
                    <c:strCache>
                      <c:ptCount val="10"/>
                      <c:pt idx="0">
                        <c:v>November</c:v>
                      </c:pt>
                      <c:pt idx="1">
                        <c:v>December</c:v>
                      </c:pt>
                      <c:pt idx="2">
                        <c:v>January</c:v>
                      </c:pt>
                      <c:pt idx="3">
                        <c:v>February</c:v>
                      </c:pt>
                      <c:pt idx="4">
                        <c:v>March</c:v>
                      </c:pt>
                      <c:pt idx="5">
                        <c:v>April</c:v>
                      </c:pt>
                      <c:pt idx="6">
                        <c:v>May</c:v>
                      </c:pt>
                      <c:pt idx="7">
                        <c:v>June</c:v>
                      </c:pt>
                      <c:pt idx="8">
                        <c:v>July</c:v>
                      </c:pt>
                      <c:pt idx="9">
                        <c:v>August</c:v>
                      </c:pt>
                    </c:strCache>
                  </c:strRef>
                </c:cat>
                <c:val>
                  <c:numRef>
                    <c:extLst xmlns:c15="http://schemas.microsoft.com/office/drawing/2012/chart">
                      <c:ext xmlns:c15="http://schemas.microsoft.com/office/drawing/2012/chart" uri="{02D57815-91ED-43cb-92C2-25804820EDAC}">
                        <c15:formulaRef>
                          <c15:sqref>'Analysis - 4'!$M$46:$M$55</c15:sqref>
                        </c15:formulaRef>
                      </c:ext>
                    </c:extLst>
                    <c:numCache>
                      <c:formatCode>0.0%</c:formatCode>
                      <c:ptCount val="10"/>
                      <c:pt idx="0">
                        <c:v>2.773604530220838E-3</c:v>
                      </c:pt>
                      <c:pt idx="1">
                        <c:v>2.1896968998501524E-3</c:v>
                      </c:pt>
                      <c:pt idx="2">
                        <c:v>9.1996320147192806E-3</c:v>
                      </c:pt>
                      <c:pt idx="3">
                        <c:v>5.6973564266181789E-3</c:v>
                      </c:pt>
                      <c:pt idx="4">
                        <c:v>7.9311126217991006E-3</c:v>
                      </c:pt>
                      <c:pt idx="5">
                        <c:v>6.182553956834533E-3</c:v>
                      </c:pt>
                      <c:pt idx="6">
                        <c:v>1.1507094179421244E-2</c:v>
                      </c:pt>
                      <c:pt idx="7">
                        <c:v>1.1376187320521394E-2</c:v>
                      </c:pt>
                      <c:pt idx="8">
                        <c:v>0</c:v>
                      </c:pt>
                      <c:pt idx="9">
                        <c:v>1.0811401113902034E-2</c:v>
                      </c:pt>
                    </c:numCache>
                  </c:numRef>
                </c:val>
                <c:smooth val="0"/>
                <c:extLst xmlns:c15="http://schemas.microsoft.com/office/drawing/2012/chart">
                  <c:ext xmlns:c16="http://schemas.microsoft.com/office/drawing/2014/chart" uri="{C3380CC4-5D6E-409C-BE32-E72D297353CC}">
                    <c16:uniqueId val="{00000002-EBE4-4269-B1CE-297C434D8BB8}"/>
                  </c:ext>
                </c:extLst>
              </c15:ser>
            </c15:filteredLineSeries>
          </c:ext>
        </c:extLst>
      </c:lineChart>
      <c:catAx>
        <c:axId val="560884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883880"/>
        <c:crosses val="autoZero"/>
        <c:auto val="1"/>
        <c:lblAlgn val="ctr"/>
        <c:lblOffset val="100"/>
        <c:noMultiLvlLbl val="0"/>
      </c:catAx>
      <c:valAx>
        <c:axId val="560883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8845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Import</a:t>
            </a:r>
            <a:r>
              <a:rPr lang="en-US" baseline="0"/>
              <a:t> Crude Oil % change - </a:t>
            </a:r>
            <a:r>
              <a:rPr lang="en-US"/>
              <a:t>2021 -2023</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'Analysis - 5'!$H$13</c:f>
              <c:strCache>
                <c:ptCount val="1"/>
                <c:pt idx="0">
                  <c:v>2021</c:v>
                </c:pt>
              </c:strCache>
              <c:extLst xmlns:c15="http://schemas.microsoft.com/office/drawing/2012/chart"/>
            </c:strRef>
          </c:tx>
          <c:spPr>
            <a:ln w="22225" cap="rnd">
              <a:solidFill>
                <a:schemeClr val="accent1"/>
              </a:solidFill>
            </a:ln>
            <a:effectLst>
              <a:glow rad="139700">
                <a:schemeClr val="accent1">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extLst xmlns:c15="http://schemas.microsoft.com/office/drawing/2012/chart"/>
            </c:strRef>
          </c:cat>
          <c:val>
            <c:numRef>
              <c:f>'Analysis - 5'!$H$14:$H$25</c:f>
              <c:numCache>
                <c:formatCode>0%</c:formatCode>
                <c:ptCount val="12"/>
                <c:pt idx="0">
                  <c:v>7.3324984875479907E-2</c:v>
                </c:pt>
                <c:pt idx="1">
                  <c:v>-0.14211884813164954</c:v>
                </c:pt>
                <c:pt idx="2">
                  <c:v>0.28074399863351351</c:v>
                </c:pt>
                <c:pt idx="3">
                  <c:v>2.9109954587010409E-2</c:v>
                </c:pt>
                <c:pt idx="4">
                  <c:v>-3.9632522697960866E-2</c:v>
                </c:pt>
                <c:pt idx="5">
                  <c:v>4.4887137539968789E-3</c:v>
                </c:pt>
                <c:pt idx="6">
                  <c:v>-2.6400220514262215E-2</c:v>
                </c:pt>
                <c:pt idx="7">
                  <c:v>0.13201452944740866</c:v>
                </c:pt>
                <c:pt idx="8">
                  <c:v>2.6730036049766089E-2</c:v>
                </c:pt>
                <c:pt idx="9">
                  <c:v>4.260347288331847E-2</c:v>
                </c:pt>
                <c:pt idx="10">
                  <c:v>9.6527226180629297E-2</c:v>
                </c:pt>
                <c:pt idx="11">
                  <c:v>3.495474562367111E-2</c:v>
                </c:pt>
              </c:numCache>
              <c:extLst xmlns:c15="http://schemas.microsoft.com/office/drawing/2012/chart"/>
            </c:numRef>
          </c:val>
          <c:smooth val="0"/>
          <c:extLst>
            <c:ext xmlns:c16="http://schemas.microsoft.com/office/drawing/2014/chart" uri="{C3380CC4-5D6E-409C-BE32-E72D297353CC}">
              <c16:uniqueId val="{00000000-70F2-453C-89E9-3EAD81C6DFF0}"/>
            </c:ext>
          </c:extLst>
        </c:ser>
        <c:ser>
          <c:idx val="1"/>
          <c:order val="1"/>
          <c:tx>
            <c:strRef>
              <c:f>'Analysis - 5'!$I$13</c:f>
              <c:strCache>
                <c:ptCount val="1"/>
                <c:pt idx="0">
                  <c:v>2022</c:v>
                </c:pt>
              </c:strCache>
              <c:extLst xmlns:c15="http://schemas.microsoft.com/office/drawing/2012/chart"/>
            </c:strRef>
          </c:tx>
          <c:spPr>
            <a:ln w="22225" cap="rnd">
              <a:solidFill>
                <a:schemeClr val="accent2"/>
              </a:solidFill>
            </a:ln>
            <a:effectLst>
              <a:glow rad="139700">
                <a:schemeClr val="accent2">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extLst xmlns:c15="http://schemas.microsoft.com/office/drawing/2012/chart"/>
            </c:strRef>
          </c:cat>
          <c:val>
            <c:numRef>
              <c:f>'Analysis - 5'!$I$14:$I$25</c:f>
              <c:numCache>
                <c:formatCode>0%</c:formatCode>
                <c:ptCount val="12"/>
                <c:pt idx="0">
                  <c:v>6.0184724057001739E-2</c:v>
                </c:pt>
                <c:pt idx="1">
                  <c:v>8.6385887276800456E-3</c:v>
                </c:pt>
                <c:pt idx="2">
                  <c:v>0.29491115251428374</c:v>
                </c:pt>
                <c:pt idx="3">
                  <c:v>0.13751970895123189</c:v>
                </c:pt>
                <c:pt idx="4">
                  <c:v>-7.1168007338488062E-2</c:v>
                </c:pt>
                <c:pt idx="5">
                  <c:v>1.892459540019022E-2</c:v>
                </c:pt>
                <c:pt idx="6">
                  <c:v>5.6258884257037539E-2</c:v>
                </c:pt>
                <c:pt idx="7">
                  <c:v>-0.18786114266372986</c:v>
                </c:pt>
                <c:pt idx="8">
                  <c:v>-8.9985809751189472E-2</c:v>
                </c:pt>
                <c:pt idx="9">
                  <c:v>4.2420552665956485E-2</c:v>
                </c:pt>
                <c:pt idx="10">
                  <c:v>1.0730180621608104E-2</c:v>
                </c:pt>
                <c:pt idx="11">
                  <c:v>-5.9900220516039417E-2</c:v>
                </c:pt>
              </c:numCache>
              <c:extLst xmlns:c15="http://schemas.microsoft.com/office/drawing/2012/chart"/>
            </c:numRef>
          </c:val>
          <c:smooth val="0"/>
          <c:extLst>
            <c:ext xmlns:c16="http://schemas.microsoft.com/office/drawing/2014/chart" uri="{C3380CC4-5D6E-409C-BE32-E72D297353CC}">
              <c16:uniqueId val="{00000001-70F2-453C-89E9-3EAD81C6DFF0}"/>
            </c:ext>
          </c:extLst>
        </c:ser>
        <c:ser>
          <c:idx val="2"/>
          <c:order val="2"/>
          <c:tx>
            <c:strRef>
              <c:f>'Analysis - 5'!$J$13</c:f>
              <c:strCache>
                <c:ptCount val="1"/>
                <c:pt idx="0">
                  <c:v>2023</c:v>
                </c:pt>
              </c:strCache>
            </c:strRef>
          </c:tx>
          <c:spPr>
            <a:ln w="22225" cap="rnd">
              <a:solidFill>
                <a:schemeClr val="accent3"/>
              </a:solidFill>
            </a:ln>
            <a:effectLst>
              <a:glow rad="139700">
                <a:schemeClr val="accent3">
                  <a:satMod val="175000"/>
                  <a:alpha val="14000"/>
                </a:schemeClr>
              </a:glow>
            </a:effectLst>
          </c:spPr>
          <c:marker>
            <c:symbol val="none"/>
          </c:marker>
          <c:cat>
            <c:strRef>
              <c:f>'Analysis - 5'!$G$14:$G$25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 - 5'!$J$14:$J$25</c:f>
              <c:numCache>
                <c:formatCode>0%</c:formatCode>
                <c:ptCount val="12"/>
                <c:pt idx="0">
                  <c:v>-1.9218253085708042E-2</c:v>
                </c:pt>
                <c:pt idx="1">
                  <c:v>-7.1867834338514847E-2</c:v>
                </c:pt>
                <c:pt idx="2">
                  <c:v>4.446733190770507E-2</c:v>
                </c:pt>
                <c:pt idx="3">
                  <c:v>-6.444343449897541E-3</c:v>
                </c:pt>
                <c:pt idx="4">
                  <c:v>-1.2137428730706251E-2</c:v>
                </c:pt>
                <c:pt idx="5">
                  <c:v>-4.6317381601619328E-2</c:v>
                </c:pt>
                <c:pt idx="6">
                  <c:v>1.7266265356865793E-2</c:v>
                </c:pt>
                <c:pt idx="7">
                  <c:v>7.6573114395339092E-2</c:v>
                </c:pt>
                <c:pt idx="8">
                  <c:v>-1.616031683052498E-2</c:v>
                </c:pt>
                <c:pt idx="9">
                  <c:v>9.2233492975870746E-2</c:v>
                </c:pt>
                <c:pt idx="10">
                  <c:v>-3.3765013753261484E-2</c:v>
                </c:pt>
                <c:pt idx="11">
                  <c:v>-6.6427579904623875E-3</c:v>
                </c:pt>
              </c:numCache>
            </c:numRef>
          </c:val>
          <c:smooth val="0"/>
          <c:extLst>
            <c:ext xmlns:c16="http://schemas.microsoft.com/office/drawing/2014/chart" uri="{C3380CC4-5D6E-409C-BE32-E72D297353CC}">
              <c16:uniqueId val="{00000002-70F2-453C-89E9-3EAD81C6DFF0}"/>
            </c:ext>
          </c:extLst>
        </c:ser>
        <c:dLbls>
          <c:showLegendKey val="0"/>
          <c:showVal val="0"/>
          <c:showCatName val="0"/>
          <c:showSerName val="0"/>
          <c:showPercent val="0"/>
          <c:showBubbleSize val="0"/>
        </c:dLbls>
        <c:smooth val="0"/>
        <c:axId val="607116280"/>
        <c:axId val="607115952"/>
        <c:extLst/>
      </c:lineChart>
      <c:catAx>
        <c:axId val="607116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115952"/>
        <c:crosses val="autoZero"/>
        <c:auto val="1"/>
        <c:lblAlgn val="ctr"/>
        <c:lblOffset val="100"/>
        <c:noMultiLvlLbl val="0"/>
      </c:catAx>
      <c:valAx>
        <c:axId val="607115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116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 Inflation.xlsx]Analysis - 1!PivotTable2</c:name>
    <c:fmtId val="16"/>
  </c:pivotSource>
  <c:chart>
    <c:title>
      <c:layout>
        <c:manualLayout>
          <c:xMode val="edge"/>
          <c:yMode val="edge"/>
          <c:x val="0.41051239388893079"/>
          <c:y val="8.45924664822302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5B87B5D-0D04-4ADF-8DEF-0D51EC16B66A}"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E90A163-46C6-4617-9077-5FB36E9F8800}"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2"/>
        <c:spPr>
          <a:solidFill>
            <a:schemeClr val="accent6"/>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203EA98-52A3-4FD6-8F67-E7F43590D76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08C75277-2BF1-47E4-87C9-9E56FCA50BD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59062-F417-481A-85D0-47E344C9C25B}"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3EF2436-077E-4B20-9F05-E178EDA8537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4"/>
        <c:spPr>
          <a:solidFill>
            <a:schemeClr val="accent3"/>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514319-2249-4AE0-931D-80131C6F178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8EBE50A-F31C-40CF-915F-4CB826BAFEF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5"/>
        <c:spPr>
          <a:solidFill>
            <a:schemeClr val="accent4"/>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B9633D0-CBDA-4D4D-85EB-BC4D4C056E9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E4ABFA5-E581-4F8A-9120-5D822F1C011D}"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6"/>
        <c:spPr>
          <a:solidFill>
            <a:schemeClr val="accent5"/>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868BB0A-4F7D-4335-BDE8-6D772C1A3143}"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E2C681C-06F5-4E0C-98CB-8EE5F74FAA4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7"/>
        <c:spPr>
          <a:solidFill>
            <a:schemeClr val="accent1">
              <a:lumMod val="60000"/>
            </a:schemeClr>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E887B41-FC68-46F0-AEB2-81AE8D7BFAB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1D6B174-CDA2-4CE9-A98D-AFD75D14CEE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xForSave val="1"/>
              <c15:showDataLabelsRange val="1"/>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6859062-F417-481A-85D0-47E344C9C25B}"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3EF2436-077E-4B20-9F05-E178EDA8537C}"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5B87B5D-0D04-4ADF-8DEF-0D51EC16B66A}"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E90A163-46C6-4617-9077-5FB36E9F8800}"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1"/>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F514319-2249-4AE0-931D-80131C6F178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78EBE50A-F31C-40CF-915F-4CB826BAFEF8}"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2"/>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B9633D0-CBDA-4D4D-85EB-BC4D4C056E91}"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E4ABFA5-E581-4F8A-9120-5D822F1C011D}"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868BB0A-4F7D-4335-BDE8-6D772C1A3143}"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BE2C681C-06F5-4E0C-98CB-8EE5F74FAA4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4"/>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203EA98-52A3-4FD6-8F67-E7F43590D76D}"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08C75277-2BF1-47E4-87C9-9E56FCA50BDE}"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5"/>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E887B41-FC68-46F0-AEB2-81AE8D7BFAB0}" type="CELLRANGE">
                  <a:rPr lang="en-US"/>
                  <a:pPr>
                    <a:defRPr sz="900" b="0" i="0" u="none" strike="noStrike" kern="1200" baseline="0">
                      <a:solidFill>
                        <a:schemeClr val="dk1">
                          <a:lumMod val="65000"/>
                          <a:lumOff val="35000"/>
                        </a:schemeClr>
                      </a:solidFill>
                      <a:latin typeface="+mn-lt"/>
                      <a:ea typeface="+mn-ea"/>
                      <a:cs typeface="+mn-cs"/>
                    </a:defRPr>
                  </a:pPr>
                  <a:t>[CELLRANGE]</a:t>
                </a:fld>
                <a:endParaRPr lang="en-US" baseline="0"/>
              </a:p>
              <a:p>
                <a:pPr>
                  <a:defRPr sz="900" b="0" i="0" u="none" strike="noStrike" kern="1200" baseline="0">
                    <a:solidFill>
                      <a:schemeClr val="dk1">
                        <a:lumMod val="65000"/>
                        <a:lumOff val="35000"/>
                      </a:schemeClr>
                    </a:solidFill>
                    <a:latin typeface="+mn-lt"/>
                    <a:ea typeface="+mn-ea"/>
                    <a:cs typeface="+mn-cs"/>
                  </a:defRPr>
                </a:pPr>
                <a:fld id="{F1D6B174-CDA2-4CE9-A98D-AFD75D14CEE9}" type="PERCENTAGE">
                  <a:rPr lang="en-US"/>
                  <a:pPr>
                    <a:defRPr sz="900" b="0" i="0" u="none" strike="noStrike" kern="1200" baseline="0">
                      <a:solidFill>
                        <a:schemeClr val="dk1">
                          <a:lumMod val="65000"/>
                          <a:lumOff val="35000"/>
                        </a:schemeClr>
                      </a:solidFill>
                      <a:latin typeface="+mn-lt"/>
                      <a:ea typeface="+mn-ea"/>
                      <a:cs typeface="+mn-cs"/>
                    </a:defRPr>
                  </a:pPr>
                  <a:t>[PERCENTAGE]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76859062-F417-481A-85D0-47E344C9C25B}"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B3EF2436-077E-4B20-9F05-E178EDA8537C}"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8"/>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B5B87B5D-0D04-4ADF-8DEF-0D51EC16B66A}" type="CELLRANGE">
                  <a:rPr lang="en-US" sz="1000">
                    <a:solidFill>
                      <a:schemeClr val="tx1"/>
                    </a:solidFill>
                  </a:rPr>
                  <a:pPr>
                    <a:defRPr sz="1000" b="0" i="0" u="none" strike="noStrike" kern="1200" baseline="0">
                      <a:solidFill>
                        <a:schemeClr val="tx1"/>
                      </a:solidFill>
                      <a:latin typeface="+mn-lt"/>
                      <a:ea typeface="+mn-ea"/>
                      <a:cs typeface="+mn-cs"/>
                    </a:defRPr>
                  </a:pPr>
                  <a:t>[CELLRANGE]</a:t>
                </a:fld>
                <a:endParaRPr lang="en-US" sz="1000" baseline="0">
                  <a:solidFill>
                    <a:schemeClr val="tx1"/>
                  </a:solidFill>
                </a:endParaRPr>
              </a:p>
              <a:p>
                <a:pPr>
                  <a:defRPr sz="1000" b="0" i="0" u="none" strike="noStrike" kern="1200" baseline="0">
                    <a:solidFill>
                      <a:schemeClr val="tx1"/>
                    </a:solidFill>
                    <a:latin typeface="+mn-lt"/>
                    <a:ea typeface="+mn-ea"/>
                    <a:cs typeface="+mn-cs"/>
                  </a:defRPr>
                </a:pPr>
                <a:fld id="{7E90A163-46C6-4617-9077-5FB36E9F8800}" type="PERCENTAGE">
                  <a:rPr lang="en-US" sz="1000">
                    <a:solidFill>
                      <a:schemeClr val="tx1"/>
                    </a:solidFill>
                  </a:rPr>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solidFill>
                <a:schemeClr val="bg1"/>
              </a:solid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19"/>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DF514319-2249-4AE0-931D-80131C6F1781}"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78EBE50A-F31C-40CF-915F-4CB826BAFEF8}"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0"/>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fld id="{4B9633D0-CBDA-4D4D-85EB-BC4D4C056E91}" type="CELLRANGE">
                  <a:rPr lang="en-US" sz="1000" b="0" i="0" u="none" strike="noStrike" kern="1200" baseline="0">
                    <a:solidFill>
                      <a:schemeClr val="tx1"/>
                    </a:solidFill>
                    <a:latin typeface="+mn-lt"/>
                    <a:ea typeface="+mn-ea"/>
                    <a:cs typeface="+mn-cs"/>
                  </a:rPr>
                  <a:pPr algn="ctr" rtl="0">
                    <a:defRPr lang="en-US" sz="1000" b="0" i="0" u="none" strike="noStrike" kern="1200" baseline="0">
                      <a:solidFill>
                        <a:schemeClr val="tx1"/>
                      </a:solidFill>
                      <a:latin typeface="+mn-lt"/>
                      <a:ea typeface="+mn-ea"/>
                      <a:cs typeface="+mn-cs"/>
                    </a:defRPr>
                  </a:pPr>
                  <a:t>[CELLRANGE]</a:t>
                </a:fld>
                <a:endParaRPr lang="en-US" sz="1000" b="0" i="0" u="none" strike="noStrike" kern="1200" baseline="0">
                  <a:solidFill>
                    <a:schemeClr val="tx1"/>
                  </a:solidFill>
                  <a:latin typeface="+mn-lt"/>
                  <a:ea typeface="+mn-ea"/>
                  <a:cs typeface="+mn-cs"/>
                </a:endParaRPr>
              </a:p>
              <a:p>
                <a:pPr algn="ctr" rtl="0">
                  <a:defRPr lang="en-US" sz="1000" b="0" i="0" u="none" strike="noStrike" kern="1200" baseline="0">
                    <a:solidFill>
                      <a:schemeClr val="tx1"/>
                    </a:solidFill>
                    <a:latin typeface="+mn-lt"/>
                    <a:ea typeface="+mn-ea"/>
                    <a:cs typeface="+mn-cs"/>
                  </a:defRPr>
                </a:pPr>
                <a:fld id="{FE4ABFA5-E581-4F8A-9120-5D822F1C011D}" type="PERCENTAGE">
                  <a:rPr lang="en-US" sz="1000" b="0" i="0" u="none" strike="noStrike" kern="1200" baseline="0">
                    <a:solidFill>
                      <a:schemeClr val="tx1"/>
                    </a:solidFill>
                    <a:latin typeface="+mn-lt"/>
                    <a:ea typeface="+mn-ea"/>
                    <a:cs typeface="+mn-cs"/>
                  </a:rPr>
                  <a:pPr algn="ctr" rtl="0">
                    <a:defRPr lang="en-US"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2.0660613121811281E-2"/>
              <c:y val="-7.442850482803646E-3"/>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3868BB0A-4F7D-4335-BDE8-6D772C1A3143}"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BE2C681C-06F5-4E0C-98CB-8EE5F74FAA4E}"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6904138008754625E-2"/>
              <c:y val="-1.4885700965607292E-2"/>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5203EA98-52A3-4FD6-8F67-E7F43590D76D}"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08C75277-2BF1-47E4-87C9-9E56FCA50BDE}"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CE887B41-FC68-46F0-AEB2-81AE8D7BFAB0}"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F1D6B174-CDA2-4CE9-A98D-AFD75D14CEE9}"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76859062-F417-481A-85D0-47E344C9C25B}"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B3EF2436-077E-4B20-9F05-E178EDA8537C}"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6"/>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B5B87B5D-0D04-4ADF-8DEF-0D51EC16B66A}" type="CELLRANGE">
                  <a:rPr lang="en-US" sz="1000">
                    <a:solidFill>
                      <a:schemeClr val="tx1"/>
                    </a:solidFill>
                  </a:rPr>
                  <a:pPr>
                    <a:defRPr sz="1000" b="0" i="0" u="none" strike="noStrike" kern="1200" baseline="0">
                      <a:solidFill>
                        <a:schemeClr val="tx1"/>
                      </a:solidFill>
                      <a:latin typeface="+mn-lt"/>
                      <a:ea typeface="+mn-ea"/>
                      <a:cs typeface="+mn-cs"/>
                    </a:defRPr>
                  </a:pPr>
                  <a:t>[CELLRANGE]</a:t>
                </a:fld>
                <a:endParaRPr lang="en-US" sz="1000" baseline="0">
                  <a:solidFill>
                    <a:schemeClr val="tx1"/>
                  </a:solidFill>
                </a:endParaRPr>
              </a:p>
              <a:p>
                <a:pPr>
                  <a:defRPr sz="1000" b="0" i="0" u="none" strike="noStrike" kern="1200" baseline="0">
                    <a:solidFill>
                      <a:schemeClr val="tx1"/>
                    </a:solidFill>
                    <a:latin typeface="+mn-lt"/>
                    <a:ea typeface="+mn-ea"/>
                    <a:cs typeface="+mn-cs"/>
                  </a:defRPr>
                </a:pPr>
                <a:fld id="{7E90A163-46C6-4617-9077-5FB36E9F8800}" type="PERCENTAGE">
                  <a:rPr lang="en-US" sz="1000">
                    <a:solidFill>
                      <a:schemeClr val="tx1"/>
                    </a:solidFill>
                  </a:rPr>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solidFill>
                <a:schemeClr val="bg1"/>
              </a:solid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7"/>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DF514319-2249-4AE0-931D-80131C6F1781}"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78EBE50A-F31C-40CF-915F-4CB826BAFEF8}"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8"/>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fld id="{4B9633D0-CBDA-4D4D-85EB-BC4D4C056E91}" type="CELLRANGE">
                  <a:rPr lang="en-US" sz="1000" b="0" i="0" u="none" strike="noStrike" kern="1200" baseline="0">
                    <a:solidFill>
                      <a:schemeClr val="tx1"/>
                    </a:solidFill>
                    <a:latin typeface="+mn-lt"/>
                    <a:ea typeface="+mn-ea"/>
                    <a:cs typeface="+mn-cs"/>
                  </a:rPr>
                  <a:pPr algn="ctr" rtl="0">
                    <a:defRPr lang="en-US" sz="1000" b="0" i="0" u="none" strike="noStrike" kern="1200" baseline="0">
                      <a:solidFill>
                        <a:schemeClr val="tx1"/>
                      </a:solidFill>
                      <a:latin typeface="+mn-lt"/>
                      <a:ea typeface="+mn-ea"/>
                      <a:cs typeface="+mn-cs"/>
                    </a:defRPr>
                  </a:pPr>
                  <a:t>[CELLRANGE]</a:t>
                </a:fld>
                <a:endParaRPr lang="en-US" sz="1000" b="0" i="0" u="none" strike="noStrike" kern="1200" baseline="0">
                  <a:solidFill>
                    <a:schemeClr val="tx1"/>
                  </a:solidFill>
                  <a:latin typeface="+mn-lt"/>
                  <a:ea typeface="+mn-ea"/>
                  <a:cs typeface="+mn-cs"/>
                </a:endParaRPr>
              </a:p>
              <a:p>
                <a:pPr algn="ctr" rtl="0">
                  <a:defRPr lang="en-US" sz="1000" b="0" i="0" u="none" strike="noStrike" kern="1200" baseline="0">
                    <a:solidFill>
                      <a:schemeClr val="tx1"/>
                    </a:solidFill>
                    <a:latin typeface="+mn-lt"/>
                    <a:ea typeface="+mn-ea"/>
                    <a:cs typeface="+mn-cs"/>
                  </a:defRPr>
                </a:pPr>
                <a:fld id="{FE4ABFA5-E581-4F8A-9120-5D822F1C011D}" type="PERCENTAGE">
                  <a:rPr lang="en-US" sz="1000" b="0" i="0" u="none" strike="noStrike" kern="1200" baseline="0">
                    <a:solidFill>
                      <a:schemeClr val="tx1"/>
                    </a:solidFill>
                    <a:latin typeface="+mn-lt"/>
                    <a:ea typeface="+mn-ea"/>
                    <a:cs typeface="+mn-cs"/>
                  </a:rPr>
                  <a:pPr algn="ctr" rtl="0">
                    <a:defRPr lang="en-US"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0">
              <a:spAutoFit/>
            </a:bodyPr>
            <a:lstStyle/>
            <a:p>
              <a:pPr algn="ctr" rtl="0">
                <a:defRPr lang="en-US"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29"/>
        <c:spPr>
          <a:solidFill>
            <a:schemeClr val="accent1"/>
          </a:solidFill>
          <a:ln w="25400">
            <a:solidFill>
              <a:schemeClr val="lt1"/>
            </a:solidFill>
          </a:ln>
          <a:effectLst/>
          <a:sp3d contourW="25400">
            <a:contourClr>
              <a:schemeClr val="lt1"/>
            </a:contourClr>
          </a:sp3d>
        </c:spPr>
        <c:dLbl>
          <c:idx val="0"/>
          <c:layout>
            <c:manualLayout>
              <c:x val="-2.0660613121811281E-2"/>
              <c:y val="-7.442850482803646E-3"/>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3868BB0A-4F7D-4335-BDE8-6D772C1A3143}"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BE2C681C-06F5-4E0C-98CB-8EE5F74FAA4E}"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0"/>
        <c:spPr>
          <a:solidFill>
            <a:schemeClr val="accent1"/>
          </a:solidFill>
          <a:ln w="25400">
            <a:solidFill>
              <a:schemeClr val="lt1"/>
            </a:solidFill>
          </a:ln>
          <a:effectLst/>
          <a:sp3d contourW="25400">
            <a:contourClr>
              <a:schemeClr val="lt1"/>
            </a:contourClr>
          </a:sp3d>
        </c:spPr>
        <c:dLbl>
          <c:idx val="0"/>
          <c:layout>
            <c:manualLayout>
              <c:x val="-1.6904138008754625E-2"/>
              <c:y val="-1.4885700965607292E-2"/>
            </c:manualLayout>
          </c:layout>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5203EA98-52A3-4FD6-8F67-E7F43590D76D}"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08C75277-2BF1-47E4-87C9-9E56FCA50BDE}"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1"/>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fld id="{CE887B41-FC68-46F0-AEB2-81AE8D7BFAB0}" type="CELLRANGE">
                  <a:rPr lang="en-US"/>
                  <a:pPr>
                    <a:defRPr sz="1000" b="0" i="0" u="none" strike="noStrike" kern="1200" baseline="0">
                      <a:solidFill>
                        <a:schemeClr val="tx1"/>
                      </a:solidFill>
                      <a:latin typeface="+mn-lt"/>
                      <a:ea typeface="+mn-ea"/>
                      <a:cs typeface="+mn-cs"/>
                    </a:defRPr>
                  </a:pPr>
                  <a:t>[CELLRANGE]</a:t>
                </a:fld>
                <a:endParaRPr lang="en-US" baseline="0"/>
              </a:p>
              <a:p>
                <a:pPr>
                  <a:defRPr sz="1000" b="0" i="0" u="none" strike="noStrike" kern="1200" baseline="0">
                    <a:solidFill>
                      <a:schemeClr val="tx1"/>
                    </a:solidFill>
                    <a:latin typeface="+mn-lt"/>
                    <a:ea typeface="+mn-ea"/>
                    <a:cs typeface="+mn-cs"/>
                  </a:defRPr>
                </a:pPr>
                <a:fld id="{F1D6B174-CDA2-4CE9-A98D-AFD75D14CEE9}" type="PERCENTAGE">
                  <a:rPr lang="en-US"/>
                  <a:pPr>
                    <a:defRPr sz="1000" b="0" i="0" u="none" strike="noStrike" kern="1200" baseline="0">
                      <a:solidFill>
                        <a:schemeClr val="tx1"/>
                      </a:solidFill>
                      <a:latin typeface="+mn-lt"/>
                      <a:ea typeface="+mn-ea"/>
                      <a:cs typeface="+mn-cs"/>
                    </a:defRPr>
                  </a:pPr>
                  <a:t>[PERCENTAGE]</a:t>
                </a:fld>
                <a:endParaRPr lang="en-IN"/>
              </a:p>
            </c:rich>
          </c:tx>
          <c:spPr>
            <a:solidFill>
              <a:sysClr val="window" lastClr="FFFFFF"/>
            </a:solidFill>
            <a:ln>
              <a:noFill/>
            </a:ln>
            <a:effectLst/>
          </c:spPr>
          <c:txPr>
            <a:bodyPr rot="0" spcFirstLastPara="1" vertOverflow="clip" horzOverflow="clip" vert="horz" wrap="non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3"/>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76859062-F417-481A-85D0-47E344C9C25B}" type="CELLRANGE">
                  <a:rPr lang="en-US"/>
                  <a:pPr>
                    <a:defRPr/>
                  </a:pPr>
                  <a:t>[CELLRANGE]</a:t>
                </a:fld>
                <a:endParaRPr lang="en-US"/>
              </a:p>
              <a:p>
                <a:pPr>
                  <a:defRPr/>
                </a:pPr>
                <a:fld id="{B3EF2436-077E-4B20-9F05-E178EDA8537C}" type="PERCENTAGE">
                  <a:rPr lang="en-US"/>
                  <a:pPr>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4"/>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B5B87B5D-0D04-4ADF-8DEF-0D51EC16B66A}" type="CELLRANGE">
                  <a:rPr lang="en-US"/>
                  <a:pPr>
                    <a:defRPr/>
                  </a:pPr>
                  <a:t>[CELLRANGE]</a:t>
                </a:fld>
                <a:endParaRPr lang="en-US"/>
              </a:p>
              <a:p>
                <a:pPr>
                  <a:defRPr/>
                </a:pPr>
                <a:fld id="{7E90A163-46C6-4617-9077-5FB36E9F8800}" type="PERCENTAGE">
                  <a:rPr lang="en-US"/>
                  <a:pPr>
                    <a:defRPr/>
                  </a:pPr>
                  <a:t>[PERCENTAGE]</a:t>
                </a:fld>
                <a:endParaRPr lang="en-IN"/>
              </a:p>
            </c:rich>
          </c:tx>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5"/>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DF514319-2249-4AE0-931D-80131C6F1781}" type="CELLRANGE">
                  <a:rPr lang="en-US"/>
                  <a:pPr>
                    <a:defRPr/>
                  </a:pPr>
                  <a:t>[CELLRANGE]</a:t>
                </a:fld>
                <a:endParaRPr lang="en-US"/>
              </a:p>
              <a:p>
                <a:pPr>
                  <a:defRPr/>
                </a:pPr>
                <a:fld id="{78EBE50A-F31C-40CF-915F-4CB826BAFEF8}" type="PERCENTAGE">
                  <a:rPr lang="en-US"/>
                  <a:pPr>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6"/>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6576" tIns="18288" rIns="36576" bIns="18288" anchor="ctr" anchorCtr="1">
                <a:spAutoFit/>
              </a:bodyPr>
              <a:lstStyle/>
              <a:p>
                <a:pPr algn="ctr" rtl="0">
                  <a:defRPr sz="900" b="0" i="0" u="none" strike="noStrike" kern="1200" baseline="0">
                    <a:solidFill>
                      <a:schemeClr val="dk1"/>
                    </a:solidFill>
                    <a:latin typeface="+mn-lt"/>
                    <a:ea typeface="+mn-ea"/>
                    <a:cs typeface="+mn-cs"/>
                  </a:defRPr>
                </a:pPr>
                <a:fld id="{4B9633D0-CBDA-4D4D-85EB-BC4D4C056E91}" type="CELLRANGE">
                  <a:rPr lang="en-US"/>
                  <a:pPr algn="ctr" rtl="0">
                    <a:defRPr/>
                  </a:pPr>
                  <a:t>[CELLRANGE]</a:t>
                </a:fld>
                <a:endParaRPr lang="en-US"/>
              </a:p>
              <a:p>
                <a:pPr algn="ctr" rtl="0">
                  <a:defRPr/>
                </a:pPr>
                <a:fld id="{FE4ABFA5-E581-4F8A-9120-5D822F1C011D}" type="PERCENTAGE">
                  <a:rPr lang="en-US"/>
                  <a:pPr algn="ctr" rtl="0">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lgn="ctr" rtl="0">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7"/>
        <c:spPr>
          <a:solidFill>
            <a:schemeClr val="accent1"/>
          </a:solidFill>
          <a:ln w="25400">
            <a:solidFill>
              <a:schemeClr val="lt1"/>
            </a:solidFill>
          </a:ln>
          <a:effectLst/>
          <a:sp3d contourW="25400">
            <a:contourClr>
              <a:schemeClr val="lt1"/>
            </a:contourClr>
          </a:sp3d>
        </c:spPr>
        <c:dLbl>
          <c:idx val="0"/>
          <c:layout>
            <c:manualLayout>
              <c:x val="-6.4414242237862893E-2"/>
              <c:y val="-7.4427183088600826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3868BB0A-4F7D-4335-BDE8-6D772C1A3143}" type="CELLRANGE">
                  <a:rPr lang="en-US"/>
                  <a:pPr>
                    <a:defRPr/>
                  </a:pPr>
                  <a:t>[CELLRANGE]</a:t>
                </a:fld>
                <a:endParaRPr lang="en-US"/>
              </a:p>
              <a:p>
                <a:pPr>
                  <a:defRPr/>
                </a:pPr>
                <a:fld id="{BE2C681C-06F5-4E0C-98CB-8EE5F74FAA4E}" type="PERCENTAGE">
                  <a:rPr lang="en-US"/>
                  <a:pPr>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8"/>
        <c:spPr>
          <a:solidFill>
            <a:schemeClr val="accent1"/>
          </a:solidFill>
          <a:ln w="25400">
            <a:solidFill>
              <a:schemeClr val="lt1"/>
            </a:solidFill>
          </a:ln>
          <a:effectLst/>
          <a:sp3d contourW="25400">
            <a:contourClr>
              <a:schemeClr val="lt1"/>
            </a:contourClr>
          </a:sp3d>
        </c:spPr>
        <c:dLbl>
          <c:idx val="0"/>
          <c:layout>
            <c:manualLayout>
              <c:x val="-1.6904138008754625E-2"/>
              <c:y val="-1.4885700965607292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5203EA98-52A3-4FD6-8F67-E7F43590D76D}" type="CELLRANGE">
                  <a:rPr lang="en-US"/>
                  <a:pPr>
                    <a:defRPr/>
                  </a:pPr>
                  <a:t>[CELLRANGE]</a:t>
                </a:fld>
                <a:endParaRPr lang="en-US"/>
              </a:p>
              <a:p>
                <a:pPr>
                  <a:defRPr/>
                </a:pPr>
                <a:fld id="{08C75277-2BF1-47E4-87C9-9E56FCA50BDE}" type="PERCENTAGE">
                  <a:rPr lang="en-US"/>
                  <a:pPr>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
        <c:idx val="39"/>
        <c:spPr>
          <a:solidFill>
            <a:schemeClr val="accent1"/>
          </a:solidFill>
          <a:ln w="25400">
            <a:solidFill>
              <a:schemeClr val="lt1"/>
            </a:solidFill>
          </a:ln>
          <a:effectLst/>
          <a:sp3d contourW="25400">
            <a:contourClr>
              <a:schemeClr val="lt1"/>
            </a:contourClr>
          </a:sp3d>
        </c:spPr>
        <c:dLbl>
          <c:idx val="0"/>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CE887B41-FC68-46F0-AEB2-81AE8D7BFAB0}" type="CELLRANGE">
                  <a:rPr lang="en-US"/>
                  <a:pPr>
                    <a:defRPr/>
                  </a:pPr>
                  <a:t>[CELLRANGE]</a:t>
                </a:fld>
                <a:endParaRPr lang="en-US"/>
              </a:p>
              <a:p>
                <a:pPr>
                  <a:defRPr/>
                </a:pPr>
                <a:fld id="{F1D6B174-CDA2-4CE9-A98D-AFD75D14CEE9}" type="PERCENTAGE">
                  <a:rPr lang="en-US"/>
                  <a:pPr>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- 1'!$B$49:$B$55</c:f>
              <c:strCache>
                <c:ptCount val="1"/>
                <c:pt idx="0">
                  <c:v>Urban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84D-4EB4-8896-AF0B95D68BE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84D-4EB4-8896-AF0B95D68BE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84D-4EB4-8896-AF0B95D68BE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84D-4EB4-8896-AF0B95D68BE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84D-4EB4-8896-AF0B95D68BE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84D-4EB4-8896-AF0B95D68BE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84D-4EB4-8896-AF0B95D68BEE}"/>
              </c:ext>
            </c:extLst>
          </c:dPt>
          <c:dLbls>
            <c:dLbl>
              <c:idx val="0"/>
              <c:tx>
                <c:rich>
                  <a:bodyPr/>
                  <a:lstStyle/>
                  <a:p>
                    <a:fld id="{76859062-F417-481A-85D0-47E344C9C25B}" type="CELLRANGE">
                      <a:rPr lang="en-US"/>
                      <a:pPr/>
                      <a:t>[CELLRANGE]</a:t>
                    </a:fld>
                    <a:endParaRPr lang="en-US"/>
                  </a:p>
                  <a:p>
                    <a:fld id="{B3EF2436-077E-4B20-9F05-E178EDA8537C}"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84D-4EB4-8896-AF0B95D68BEE}"/>
                </c:ext>
              </c:extLst>
            </c:dLbl>
            <c:dLbl>
              <c:idx val="1"/>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fld id="{B5B87B5D-0D04-4ADF-8DEF-0D51EC16B66A}" type="CELLRANGE">
                      <a:rPr lang="en-US"/>
                      <a:pPr>
                        <a:defRPr/>
                      </a:pPr>
                      <a:t>[CELLRANGE]</a:t>
                    </a:fld>
                    <a:endParaRPr lang="en-US"/>
                  </a:p>
                  <a:p>
                    <a:pPr>
                      <a:defRPr/>
                    </a:pPr>
                    <a:fld id="{7E90A163-46C6-4617-9077-5FB36E9F8800}" type="PERCENTAGE">
                      <a:rPr lang="en-US"/>
                      <a:pPr>
                        <a:defRPr/>
                      </a:pPr>
                      <a:t>[PERCENTAGE]</a:t>
                    </a:fld>
                    <a:endParaRPr lang="en-IN"/>
                  </a:p>
                </c:rich>
              </c:tx>
              <c:spPr>
                <a:solidFill>
                  <a:sysClr val="window" lastClr="FFFFFF"/>
                </a:solidFill>
                <a:ln>
                  <a:solidFill>
                    <a:schemeClr val="bg1"/>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 xmlns:c16="http://schemas.microsoft.com/office/drawing/2014/chart" uri="{C3380CC4-5D6E-409C-BE32-E72D297353CC}">
                  <c16:uniqueId val="{00000003-684D-4EB4-8896-AF0B95D68BEE}"/>
                </c:ext>
              </c:extLst>
            </c:dLbl>
            <c:dLbl>
              <c:idx val="2"/>
              <c:tx>
                <c:rich>
                  <a:bodyPr/>
                  <a:lstStyle/>
                  <a:p>
                    <a:fld id="{DF514319-2249-4AE0-931D-80131C6F1781}" type="CELLRANGE">
                      <a:rPr lang="en-US"/>
                      <a:pPr/>
                      <a:t>[CELLRANGE]</a:t>
                    </a:fld>
                    <a:endParaRPr lang="en-US"/>
                  </a:p>
                  <a:p>
                    <a:fld id="{78EBE50A-F31C-40CF-915F-4CB826BAFEF8}"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84D-4EB4-8896-AF0B95D68BEE}"/>
                </c:ext>
              </c:extLst>
            </c:dLbl>
            <c:dLbl>
              <c:idx val="3"/>
              <c:tx>
                <c:rich>
                  <a:bodyPr rot="0" spcFirstLastPara="1" vertOverflow="clip" horzOverflow="clip" vert="horz" wrap="square" lIns="36576" tIns="18288" rIns="36576" bIns="18288" anchor="ctr" anchorCtr="1">
                    <a:spAutoFit/>
                  </a:bodyPr>
                  <a:lstStyle/>
                  <a:p>
                    <a:pPr algn="ctr" rtl="0">
                      <a:defRPr sz="900" b="0" i="0" u="none" strike="noStrike" kern="1200" baseline="0">
                        <a:solidFill>
                          <a:schemeClr val="dk1"/>
                        </a:solidFill>
                        <a:latin typeface="+mn-lt"/>
                        <a:ea typeface="+mn-ea"/>
                        <a:cs typeface="+mn-cs"/>
                      </a:defRPr>
                    </a:pPr>
                    <a:fld id="{4B9633D0-CBDA-4D4D-85EB-BC4D4C056E91}" type="CELLRANGE">
                      <a:rPr lang="en-US"/>
                      <a:pPr algn="ctr" rtl="0">
                        <a:defRPr/>
                      </a:pPr>
                      <a:t>[CELLRANGE]</a:t>
                    </a:fld>
                    <a:endParaRPr lang="en-US"/>
                  </a:p>
                  <a:p>
                    <a:pPr algn="ctr" rtl="0">
                      <a:defRPr/>
                    </a:pPr>
                    <a:fld id="{FE4ABFA5-E581-4F8A-9120-5D822F1C011D}" type="PERCENTAGE">
                      <a:rPr lang="en-US"/>
                      <a:pPr algn="ctr" rtl="0">
                        <a:defRPr/>
                      </a:pPr>
                      <a:t>[PERCENTAGE]</a:t>
                    </a:fld>
                    <a:endParaRPr lang="en-IN"/>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lgn="ctr" rtl="0">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1"/>
                </c:ext>
                <c:ext xmlns:c16="http://schemas.microsoft.com/office/drawing/2014/chart" uri="{C3380CC4-5D6E-409C-BE32-E72D297353CC}">
                  <c16:uniqueId val="{00000007-684D-4EB4-8896-AF0B95D68BEE}"/>
                </c:ext>
              </c:extLst>
            </c:dLbl>
            <c:dLbl>
              <c:idx val="4"/>
              <c:layout>
                <c:manualLayout>
                  <c:x val="-6.4414242237862893E-2"/>
                  <c:y val="-7.4427183088600826E-3"/>
                </c:manualLayout>
              </c:layout>
              <c:tx>
                <c:rich>
                  <a:bodyPr/>
                  <a:lstStyle/>
                  <a:p>
                    <a:fld id="{3868BB0A-4F7D-4335-BDE8-6D772C1A3143}" type="CELLRANGE">
                      <a:rPr lang="en-US"/>
                      <a:pPr/>
                      <a:t>[CELLRANGE]</a:t>
                    </a:fld>
                    <a:endParaRPr lang="en-US"/>
                  </a:p>
                  <a:p>
                    <a:fld id="{BE2C681C-06F5-4E0C-98CB-8EE5F74FAA4E}" type="PERCENTAGE">
                      <a:rPr lang="en-US"/>
                      <a:pPr/>
                      <a:t>[PERCENTAGE]</a:t>
                    </a:fld>
                    <a:endParaRPr lang="en-IN"/>
                  </a:p>
                </c:rich>
              </c:tx>
              <c:dLblPos val="bestFit"/>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84D-4EB4-8896-AF0B95D68BEE}"/>
                </c:ext>
              </c:extLst>
            </c:dLbl>
            <c:dLbl>
              <c:idx val="5"/>
              <c:layout>
                <c:manualLayout>
                  <c:x val="-1.6904138008754625E-2"/>
                  <c:y val="-1.4885700965607292E-2"/>
                </c:manualLayout>
              </c:layout>
              <c:tx>
                <c:rich>
                  <a:bodyPr/>
                  <a:lstStyle/>
                  <a:p>
                    <a:fld id="{5203EA98-52A3-4FD6-8F67-E7F43590D76D}" type="CELLRANGE">
                      <a:rPr lang="en-US"/>
                      <a:pPr/>
                      <a:t>[CELLRANGE]</a:t>
                    </a:fld>
                    <a:endParaRPr lang="en-US"/>
                  </a:p>
                  <a:p>
                    <a:fld id="{08C75277-2BF1-47E4-87C9-9E56FCA50BDE}" type="PERCENTAGE">
                      <a:rPr lang="en-US"/>
                      <a:pPr/>
                      <a:t>[PERCENTAGE]</a:t>
                    </a:fld>
                    <a:endParaRPr lang="en-IN"/>
                  </a:p>
                </c:rich>
              </c:tx>
              <c:dLblPos val="bestFit"/>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684D-4EB4-8896-AF0B95D68BEE}"/>
                </c:ext>
              </c:extLst>
            </c:dLbl>
            <c:dLbl>
              <c:idx val="6"/>
              <c:tx>
                <c:rich>
                  <a:bodyPr/>
                  <a:lstStyle/>
                  <a:p>
                    <a:fld id="{CE887B41-FC68-46F0-AEB2-81AE8D7BFAB0}" type="CELLRANGE">
                      <a:rPr lang="en-US"/>
                      <a:pPr/>
                      <a:t>[CELLRANGE]</a:t>
                    </a:fld>
                    <a:endParaRPr lang="en-US"/>
                  </a:p>
                  <a:p>
                    <a:fld id="{F1D6B174-CDA2-4CE9-A98D-AFD75D14CEE9}" type="PERCENTAGE">
                      <a:rPr lang="en-US"/>
                      <a:pPr/>
                      <a:t>[PERCENTAGE]</a:t>
                    </a:fld>
                    <a:endParaRPr lang="en-IN"/>
                  </a:p>
                </c:rich>
              </c:tx>
              <c:dLblPos val="outEnd"/>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684D-4EB4-8896-AF0B95D68BEE}"/>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1"/>
            <c:showBubbleSize val="0"/>
            <c:separator>
</c:separator>
            <c:showLeaderLines val="1"/>
            <c:leaderLines>
              <c:spPr>
                <a:ln w="9525" cap="flat" cmpd="sng" algn="ctr">
                  <a:solidFill>
                    <a:schemeClr val="bg1"/>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15:showDataLabelsRange val="1"/>
              </c:ext>
            </c:extLst>
          </c:dLbls>
          <c:cat>
            <c:strRef>
              <c:f>'Analysis - 1'!$B$49:$B$55</c:f>
              <c:strCache>
                <c:ptCount val="7"/>
                <c:pt idx="0">
                  <c:v>Sum of Food</c:v>
                </c:pt>
                <c:pt idx="1">
                  <c:v>Sum of Cloth</c:v>
                </c:pt>
                <c:pt idx="2">
                  <c:v>Sum of House</c:v>
                </c:pt>
                <c:pt idx="3">
                  <c:v>Sum of Health</c:v>
                </c:pt>
                <c:pt idx="4">
                  <c:v>Sum of Luxury</c:v>
                </c:pt>
                <c:pt idx="5">
                  <c:v>Sum of Education</c:v>
                </c:pt>
                <c:pt idx="6">
                  <c:v>Sum of Energy</c:v>
                </c:pt>
              </c:strCache>
            </c:strRef>
          </c:cat>
          <c:val>
            <c:numRef>
              <c:f>'Analysis - 1'!$B$49:$B$55</c:f>
              <c:numCache>
                <c:formatCode>General</c:formatCode>
                <c:ptCount val="7"/>
                <c:pt idx="0">
                  <c:v>10663.400000000001</c:v>
                </c:pt>
                <c:pt idx="1">
                  <c:v>2627.8</c:v>
                </c:pt>
                <c:pt idx="2">
                  <c:v>1716</c:v>
                </c:pt>
                <c:pt idx="3">
                  <c:v>1815.5</c:v>
                </c:pt>
                <c:pt idx="4">
                  <c:v>2708.7</c:v>
                </c:pt>
                <c:pt idx="5">
                  <c:v>865.8</c:v>
                </c:pt>
                <c:pt idx="6">
                  <c:v>1710.6</c:v>
                </c:pt>
              </c:numCache>
            </c:numRef>
          </c:val>
          <c:extLst>
            <c:ext xmlns:c15="http://schemas.microsoft.com/office/drawing/2012/chart" uri="{02D57815-91ED-43cb-92C2-25804820EDAC}">
              <c15:datalabelsRange>
                <c15:f>'Analysis - 1'!$B$49:$B$55</c15:f>
                <c15:dlblRangeCache>
                  <c:ptCount val="7"/>
                  <c:pt idx="0">
                    <c:v>Food</c:v>
                  </c:pt>
                  <c:pt idx="1">
                    <c:v>Cloth</c:v>
                  </c:pt>
                  <c:pt idx="2">
                    <c:v>House</c:v>
                  </c:pt>
                  <c:pt idx="3">
                    <c:v>Health</c:v>
                  </c:pt>
                  <c:pt idx="4">
                    <c:v>Luxury</c:v>
                  </c:pt>
                  <c:pt idx="5">
                    <c:v>Education</c:v>
                  </c:pt>
                  <c:pt idx="6">
                    <c:v>Energy</c:v>
                  </c:pt>
                </c15:dlblRangeCache>
              </c15:datalabelsRange>
            </c:ext>
            <c:ext xmlns:c16="http://schemas.microsoft.com/office/drawing/2014/chart" uri="{C3380CC4-5D6E-409C-BE32-E72D297353CC}">
              <c16:uniqueId val="{0000000E-684D-4EB4-8896-AF0B95D68BEE}"/>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t>Yearly Inflation Rate (Rural+Urban)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'Analysis - 2'!$O$82</c:f>
              <c:strCache>
                <c:ptCount val="1"/>
                <c:pt idx="0">
                  <c:v>Yearly Inflation Rate</c:v>
                </c:pt>
              </c:strCache>
            </c:strRef>
          </c:tx>
          <c:spPr>
            <a:ln w="22225" cap="rnd">
              <a:solidFill>
                <a:srgbClr val="0C083A"/>
              </a:solidFill>
              <a:round/>
            </a:ln>
            <a:effectLst/>
          </c:spPr>
          <c:marker>
            <c:symbol val="diamond"/>
            <c:size val="6"/>
            <c:spPr>
              <a:solidFill>
                <a:srgbClr val="FFC000"/>
              </a:solidFill>
              <a:ln w="9525">
                <a:solidFill>
                  <a:srgbClr val="D05252"/>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'Analysis - 2'!$L$83:$L$88</c:f>
              <c:numCache>
                <c:formatCode>General</c:formatCode>
                <c:ptCount val="6"/>
                <c:pt idx="0">
                  <c:v>2017</c:v>
                </c:pt>
                <c:pt idx="1">
                  <c:v>2018</c:v>
                </c:pt>
                <c:pt idx="2">
                  <c:v>2019</c:v>
                </c:pt>
                <c:pt idx="3">
                  <c:v>2020</c:v>
                </c:pt>
                <c:pt idx="4">
                  <c:v>2021</c:v>
                </c:pt>
                <c:pt idx="5">
                  <c:v>2022</c:v>
                </c:pt>
              </c:numCache>
            </c:numRef>
          </c:cat>
          <c:val>
            <c:numRef>
              <c:f>'Analysis - 2'!$O$83:$O$88</c:f>
              <c:numCache>
                <c:formatCode>0.0%</c:formatCode>
                <c:ptCount val="6"/>
                <c:pt idx="0">
                  <c:v>5.295471987720627E-2</c:v>
                </c:pt>
                <c:pt idx="1">
                  <c:v>2.3374726077428697E-2</c:v>
                </c:pt>
                <c:pt idx="2">
                  <c:v>7.7363896848137617E-2</c:v>
                </c:pt>
                <c:pt idx="3">
                  <c:v>5.7922769640479481E-2</c:v>
                </c:pt>
                <c:pt idx="4">
                  <c:v>5.657978385251098E-2</c:v>
                </c:pt>
                <c:pt idx="5">
                  <c:v>6.0350030175015092E-2</c:v>
                </c:pt>
              </c:numCache>
            </c:numRef>
          </c:val>
          <c:smooth val="0"/>
          <c:extLst>
            <c:ext xmlns:c16="http://schemas.microsoft.com/office/drawing/2014/chart" uri="{C3380CC4-5D6E-409C-BE32-E72D297353CC}">
              <c16:uniqueId val="{00000000-4A31-4612-B254-E20D4860731E}"/>
            </c:ext>
          </c:extLst>
        </c:ser>
        <c:dLbls>
          <c:dLblPos val="t"/>
          <c:showLegendKey val="0"/>
          <c:showVal val="1"/>
          <c:showCatName val="0"/>
          <c:showSerName val="0"/>
          <c:showPercent val="0"/>
          <c:showBubbleSize val="0"/>
        </c:dLbls>
        <c:marker val="1"/>
        <c:smooth val="0"/>
        <c:axId val="526751096"/>
        <c:axId val="526752736"/>
      </c:lineChart>
      <c:catAx>
        <c:axId val="526751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526752736"/>
        <c:crosses val="autoZero"/>
        <c:auto val="1"/>
        <c:lblAlgn val="ctr"/>
        <c:lblOffset val="100"/>
        <c:noMultiLvlLbl val="0"/>
      </c:catAx>
      <c:valAx>
        <c:axId val="526752736"/>
        <c:scaling>
          <c:orientation val="minMax"/>
        </c:scaling>
        <c:delete val="0"/>
        <c:axPos val="l"/>
        <c:numFmt formatCode="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675109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Sectors Vs Monthly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'Analysis - 3'!$R$148</c:f>
              <c:strCache>
                <c:ptCount val="1"/>
                <c:pt idx="0">
                  <c:v>Rural</c:v>
                </c:pt>
              </c:strCache>
            </c:strRef>
          </c:tx>
          <c:spPr>
            <a:ln w="28575" cap="rnd">
              <a:solidFill>
                <a:schemeClr val="accent1"/>
              </a:solidFill>
              <a:round/>
            </a:ln>
            <a:effectLst/>
          </c:spPr>
          <c:marker>
            <c:symbol val="none"/>
          </c:marker>
          <c:dLbls>
            <c:dLbl>
              <c:idx val="0"/>
              <c:layout>
                <c:manualLayout>
                  <c:x val="-4.2778434032778395E-2"/>
                  <c:y val="4.78066602292320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BA-443F-BA61-F4CF362FB830}"/>
                </c:ext>
              </c:extLst>
            </c:dLbl>
            <c:dLbl>
              <c:idx val="1"/>
              <c:layout>
                <c:manualLayout>
                  <c:x val="-4.4284053193169276E-2"/>
                  <c:y val="2.59615246098567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BA-443F-BA61-F4CF362FB830}"/>
                </c:ext>
              </c:extLst>
            </c:dLbl>
            <c:dLbl>
              <c:idx val="2"/>
              <c:layout>
                <c:manualLayout>
                  <c:x val="-5.7834625636687245E-2"/>
                  <c:y val="3.9614734371966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BA-443F-BA61-F4CF362FB830}"/>
                </c:ext>
              </c:extLst>
            </c:dLbl>
            <c:dLbl>
              <c:idx val="3"/>
              <c:layout>
                <c:manualLayout>
                  <c:x val="-5.7834625636687217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BA-443F-BA61-F4CF362FB830}"/>
                </c:ext>
              </c:extLst>
            </c:dLbl>
            <c:dLbl>
              <c:idx val="4"/>
              <c:layout>
                <c:manualLayout>
                  <c:x val="-4.8800910674341981E-2"/>
                  <c:y val="-4.2304524200690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BA-443F-BA61-F4CF362FB830}"/>
                </c:ext>
              </c:extLst>
            </c:dLbl>
            <c:dLbl>
              <c:idx val="5"/>
              <c:layout>
                <c:manualLayout>
                  <c:x val="-1.7182908306133393E-2"/>
                  <c:y val="-5.86883759152220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BA-443F-BA61-F4CF362FB830}"/>
                </c:ext>
              </c:extLst>
            </c:dLbl>
            <c:dLbl>
              <c:idx val="10"/>
              <c:layout>
                <c:manualLayout>
                  <c:x val="3.8993860849074542E-3"/>
                  <c:y val="1.23083148477473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BA-443F-BA61-F4CF362FB830}"/>
                </c:ext>
              </c:extLst>
            </c:dLbl>
            <c:dLbl>
              <c:idx val="11"/>
              <c:layout>
                <c:manualLayout>
                  <c:x val="-6.2167565499623599E-4"/>
                  <c:y val="-4.50351661531124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BA-443F-BA61-F4CF362FB830}"/>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- 3'!$R$149:$R$160</c:f>
              <c:numCache>
                <c:formatCode>0.0%</c:formatCode>
                <c:ptCount val="12"/>
                <c:pt idx="0">
                  <c:v>9.6789883268482927E-3</c:v>
                </c:pt>
                <c:pt idx="1">
                  <c:v>1.9750469675802827E-3</c:v>
                </c:pt>
                <c:pt idx="2">
                  <c:v>9.1346153846136357E-4</c:v>
                </c:pt>
                <c:pt idx="3">
                  <c:v>4.9954368605603285E-3</c:v>
                </c:pt>
                <c:pt idx="4">
                  <c:v>7.0735554174830217E-3</c:v>
                </c:pt>
                <c:pt idx="5">
                  <c:v>1.8983436951260026E-3</c:v>
                </c:pt>
                <c:pt idx="6">
                  <c:v>-3.9789683103595716E-3</c:v>
                </c:pt>
                <c:pt idx="7">
                  <c:v>2.6156845959958413E-3</c:v>
                </c:pt>
                <c:pt idx="8">
                  <c:v>-8.206052556683727E-3</c:v>
                </c:pt>
                <c:pt idx="9">
                  <c:v>4.7826294897108332E-5</c:v>
                </c:pt>
                <c:pt idx="10">
                  <c:v>3.6824485891916873E-3</c:v>
                </c:pt>
                <c:pt idx="11">
                  <c:v>7.2425787392198645E-3</c:v>
                </c:pt>
              </c:numCache>
            </c:numRef>
          </c:val>
          <c:smooth val="0"/>
          <c:extLst>
            <c:ext xmlns:c16="http://schemas.microsoft.com/office/drawing/2014/chart" uri="{C3380CC4-5D6E-409C-BE32-E72D297353CC}">
              <c16:uniqueId val="{00000008-90BA-443F-BA61-F4CF362FB830}"/>
            </c:ext>
          </c:extLst>
        </c:ser>
        <c:ser>
          <c:idx val="1"/>
          <c:order val="1"/>
          <c:tx>
            <c:strRef>
              <c:f>'Analysis - 3'!$S$148</c:f>
              <c:strCache>
                <c:ptCount val="1"/>
                <c:pt idx="0">
                  <c:v>Rural+Urban</c:v>
                </c:pt>
              </c:strCache>
            </c:strRef>
          </c:tx>
          <c:spPr>
            <a:ln w="28575" cap="rnd">
              <a:solidFill>
                <a:schemeClr val="accent2"/>
              </a:solidFill>
              <a:round/>
            </a:ln>
            <a:effectLst/>
          </c:spPr>
          <c:marker>
            <c:symbol val="none"/>
          </c:marker>
          <c:dLbls>
            <c:dLbl>
              <c:idx val="0"/>
              <c:layout>
                <c:manualLayout>
                  <c:x val="-3.9767195711996634E-2"/>
                  <c:y val="-7.50722276297533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0BA-443F-BA61-F4CF362FB830}"/>
                </c:ext>
              </c:extLst>
            </c:dLbl>
            <c:dLbl>
              <c:idx val="1"/>
              <c:layout>
                <c:manualLayout>
                  <c:x val="-6.6868340599032516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BA-443F-BA61-F4CF362FB830}"/>
                </c:ext>
              </c:extLst>
            </c:dLbl>
            <c:dLbl>
              <c:idx val="2"/>
              <c:layout>
                <c:manualLayout>
                  <c:x val="-2.6216623268478744E-2"/>
                  <c:y val="-7.23415856773315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0BA-443F-BA61-F4CF362FB830}"/>
                </c:ext>
              </c:extLst>
            </c:dLbl>
            <c:dLbl>
              <c:idx val="3"/>
              <c:layout>
                <c:manualLayout>
                  <c:x val="-2.0194146626915214E-2"/>
                  <c:y val="-8.05335115345971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0BA-443F-BA61-F4CF362FB830}"/>
                </c:ext>
              </c:extLst>
            </c:dLbl>
            <c:dLbl>
              <c:idx val="4"/>
              <c:layout>
                <c:manualLayout>
                  <c:x val="2.3901407789480773E-3"/>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0BA-443F-BA61-F4CF362FB830}"/>
                </c:ext>
              </c:extLst>
            </c:dLbl>
            <c:dLbl>
              <c:idx val="5"/>
              <c:layout>
                <c:manualLayout>
                  <c:x val="2.3901407789480773E-3"/>
                  <c:y val="-4.77658081055343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0BA-443F-BA61-F4CF362FB830}"/>
                </c:ext>
              </c:extLst>
            </c:dLbl>
            <c:dLbl>
              <c:idx val="9"/>
              <c:layout>
                <c:manualLayout>
                  <c:x val="2.9491285665983961E-2"/>
                  <c:y val="-2.04593885813154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0BA-443F-BA61-F4CF362FB830}"/>
                </c:ext>
              </c:extLst>
            </c:dLbl>
            <c:dLbl>
              <c:idx val="10"/>
              <c:layout>
                <c:manualLayout>
                  <c:x val="-7.1451642913490959E-2"/>
                  <c:y val="-5.32270920103782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0BA-443F-BA61-F4CF362FB830}"/>
                </c:ext>
              </c:extLst>
            </c:dLbl>
            <c:dLbl>
              <c:idx val="11"/>
              <c:layout>
                <c:manualLayout>
                  <c:x val="-1.5691881454676052E-2"/>
                  <c:y val="9.9688857325248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0BA-443F-BA61-F4CF362FB830}"/>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- 3'!$S$149:$S$160</c:f>
              <c:numCache>
                <c:formatCode>0.0%</c:formatCode>
                <c:ptCount val="12"/>
                <c:pt idx="0">
                  <c:v>1.0360185902401061E-2</c:v>
                </c:pt>
                <c:pt idx="1">
                  <c:v>2.0603737422137912E-3</c:v>
                </c:pt>
                <c:pt idx="2">
                  <c:v>7.6507435566389756E-4</c:v>
                </c:pt>
                <c:pt idx="3">
                  <c:v>4.8736203354196655E-3</c:v>
                </c:pt>
                <c:pt idx="4">
                  <c:v>6.9421330417005203E-3</c:v>
                </c:pt>
                <c:pt idx="5">
                  <c:v>3.7776833356930966E-4</c:v>
                </c:pt>
                <c:pt idx="6">
                  <c:v>-5.1923530800094403E-3</c:v>
                </c:pt>
                <c:pt idx="7">
                  <c:v>4.0332147093712929E-3</c:v>
                </c:pt>
                <c:pt idx="8">
                  <c:v>-6.5689981096408749E-3</c:v>
                </c:pt>
                <c:pt idx="9">
                  <c:v>4.7571476142861449E-5</c:v>
                </c:pt>
                <c:pt idx="10">
                  <c:v>4.5190752544955071E-3</c:v>
                </c:pt>
                <c:pt idx="11">
                  <c:v>7.6241890420040287E-3</c:v>
                </c:pt>
              </c:numCache>
            </c:numRef>
          </c:val>
          <c:smooth val="0"/>
          <c:extLst>
            <c:ext xmlns:c16="http://schemas.microsoft.com/office/drawing/2014/chart" uri="{C3380CC4-5D6E-409C-BE32-E72D297353CC}">
              <c16:uniqueId val="{00000012-90BA-443F-BA61-F4CF362FB830}"/>
            </c:ext>
          </c:extLst>
        </c:ser>
        <c:ser>
          <c:idx val="2"/>
          <c:order val="2"/>
          <c:tx>
            <c:strRef>
              <c:f>'Analysis - 3'!$T$148</c:f>
              <c:strCache>
                <c:ptCount val="1"/>
                <c:pt idx="0">
                  <c:v>Urban</c:v>
                </c:pt>
              </c:strCache>
            </c:strRef>
          </c:tx>
          <c:spPr>
            <a:ln w="28575" cap="rnd">
              <a:solidFill>
                <a:schemeClr val="accent3"/>
              </a:solidFill>
              <a:round/>
            </a:ln>
            <a:effectLst/>
          </c:spPr>
          <c:marker>
            <c:symbol val="none"/>
          </c:marker>
          <c:dLbls>
            <c:dLbl>
              <c:idx val="0"/>
              <c:layout>
                <c:manualLayout>
                  <c:x val="1.4435094062075137E-2"/>
                  <c:y val="-3.4112598343424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0BA-443F-BA61-F4CF362FB830}"/>
                </c:ext>
              </c:extLst>
            </c:dLbl>
            <c:dLbl>
              <c:idx val="1"/>
              <c:layout>
                <c:manualLayout>
                  <c:x val="-1.7182908306133393E-2"/>
                  <c:y val="-7.507222762975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0BA-443F-BA61-F4CF362FB830}"/>
                </c:ext>
              </c:extLst>
            </c:dLbl>
            <c:dLbl>
              <c:idx val="2"/>
              <c:layout>
                <c:manualLayout>
                  <c:x val="3.0996904826374842E-2"/>
                  <c:y val="-3.13819563910029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0BA-443F-BA61-F4CF362FB830}"/>
                </c:ext>
              </c:extLst>
            </c:dLbl>
            <c:dLbl>
              <c:idx val="3"/>
              <c:layout>
                <c:manualLayout>
                  <c:x val="9.9182365809024897E-3"/>
                  <c:y val="3.68840924195443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0BA-443F-BA61-F4CF362FB830}"/>
                </c:ext>
              </c:extLst>
            </c:dLbl>
            <c:dLbl>
              <c:idx val="4"/>
              <c:layout>
                <c:manualLayout>
                  <c:x val="2.3468809024420487E-2"/>
                  <c:y val="-9.536820771627813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0BA-443F-BA61-F4CF362FB830}"/>
                </c:ext>
              </c:extLst>
            </c:dLbl>
            <c:dLbl>
              <c:idx val="5"/>
              <c:layout>
                <c:manualLayout>
                  <c:x val="-5.68973480711715E-2"/>
                  <c:y val="-1.77287466288935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0BA-443F-BA61-F4CF362FB830}"/>
                </c:ext>
              </c:extLst>
            </c:dLbl>
            <c:dLbl>
              <c:idx val="9"/>
              <c:layout>
                <c:manualLayout>
                  <c:x val="-4.2778434032778506E-2"/>
                  <c:y val="-7.50722276297533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0BA-443F-BA61-F4CF362FB830}"/>
                </c:ext>
              </c:extLst>
            </c:dLbl>
            <c:dLbl>
              <c:idx val="11"/>
              <c:layout>
                <c:manualLayout>
                  <c:x val="-7.4465684073426783E-2"/>
                  <c:y val="-9.691736324912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0BA-443F-BA61-F4CF362FB830}"/>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'Analysis - 3'!$Q$149:$Q$160</c:f>
              <c:strCache>
                <c:ptCount val="12"/>
                <c:pt idx="0">
                  <c:v>June</c:v>
                </c:pt>
                <c:pt idx="1">
                  <c:v>July</c:v>
                </c:pt>
                <c:pt idx="2">
                  <c:v>August</c:v>
                </c:pt>
                <c:pt idx="3">
                  <c:v>September</c:v>
                </c:pt>
                <c:pt idx="4">
                  <c:v>October</c:v>
                </c:pt>
                <c:pt idx="5">
                  <c:v>November</c:v>
                </c:pt>
                <c:pt idx="6">
                  <c:v>December</c:v>
                </c:pt>
                <c:pt idx="7">
                  <c:v>January</c:v>
                </c:pt>
                <c:pt idx="8">
                  <c:v>February</c:v>
                </c:pt>
                <c:pt idx="9">
                  <c:v>March</c:v>
                </c:pt>
                <c:pt idx="10">
                  <c:v>April</c:v>
                </c:pt>
                <c:pt idx="11">
                  <c:v>May</c:v>
                </c:pt>
              </c:strCache>
            </c:strRef>
          </c:cat>
          <c:val>
            <c:numRef>
              <c:f>'Analysis - 3'!$T$149:$T$160</c:f>
              <c:numCache>
                <c:formatCode>0.0%</c:formatCode>
                <c:ptCount val="12"/>
                <c:pt idx="0">
                  <c:v>1.1272605171007598E-2</c:v>
                </c:pt>
                <c:pt idx="1">
                  <c:v>1.8973531922967463E-3</c:v>
                </c:pt>
                <c:pt idx="2">
                  <c:v>5.2078401666504548E-4</c:v>
                </c:pt>
                <c:pt idx="3">
                  <c:v>5.3470874934936751E-3</c:v>
                </c:pt>
                <c:pt idx="4">
                  <c:v>6.7777463993222683E-3</c:v>
                </c:pt>
                <c:pt idx="5">
                  <c:v>-2.7582982702197712E-3</c:v>
                </c:pt>
                <c:pt idx="6">
                  <c:v>-7.4539402747175899E-3</c:v>
                </c:pt>
                <c:pt idx="7">
                  <c:v>6.3763461175139124E-3</c:v>
                </c:pt>
                <c:pt idx="8">
                  <c:v>-3.8485004927959225E-3</c:v>
                </c:pt>
                <c:pt idx="9">
                  <c:v>4.7114252061205678E-5</c:v>
                </c:pt>
                <c:pt idx="10">
                  <c:v>6.1245642137003932E-3</c:v>
                </c:pt>
                <c:pt idx="11">
                  <c:v>7.6793407005055414E-3</c:v>
                </c:pt>
              </c:numCache>
            </c:numRef>
          </c:val>
          <c:smooth val="0"/>
          <c:extLst>
            <c:ext xmlns:c16="http://schemas.microsoft.com/office/drawing/2014/chart" uri="{C3380CC4-5D6E-409C-BE32-E72D297353CC}">
              <c16:uniqueId val="{0000001B-90BA-443F-BA61-F4CF362FB830}"/>
            </c:ext>
          </c:extLst>
        </c:ser>
        <c:dLbls>
          <c:dLblPos val="t"/>
          <c:showLegendKey val="0"/>
          <c:showVal val="1"/>
          <c:showCatName val="0"/>
          <c:showSerName val="0"/>
          <c:showPercent val="0"/>
          <c:showBubbleSize val="0"/>
        </c:dLbls>
        <c:smooth val="0"/>
        <c:axId val="564149392"/>
        <c:axId val="564147424"/>
      </c:lineChart>
      <c:catAx>
        <c:axId val="5641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4147424"/>
        <c:crosses val="autoZero"/>
        <c:auto val="1"/>
        <c:lblAlgn val="ctr"/>
        <c:lblOffset val="100"/>
        <c:noMultiLvlLbl val="0"/>
      </c:catAx>
      <c:valAx>
        <c:axId val="564147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4149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Sectors Vs Food Categories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bar"/>
        <c:grouping val="clustered"/>
        <c:varyColors val="0"/>
        <c:ser>
          <c:idx val="0"/>
          <c:order val="0"/>
          <c:tx>
            <c:strRef>
              <c:f>'PB-3'!$C$132</c:f>
              <c:strCache>
                <c:ptCount val="1"/>
                <c:pt idx="0">
                  <c:v>Rural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'PB-3'!$D$132:$P$132</c:f>
              <c:numCache>
                <c:formatCode>0.0%</c:formatCode>
                <c:ptCount val="13"/>
                <c:pt idx="0">
                  <c:v>0.13276651406147796</c:v>
                </c:pt>
                <c:pt idx="1">
                  <c:v>-1.4904517931998085E-2</c:v>
                </c:pt>
                <c:pt idx="2">
                  <c:v>5.9479553903345687E-2</c:v>
                </c:pt>
                <c:pt idx="3">
                  <c:v>9.1130012150668294E-2</c:v>
                </c:pt>
                <c:pt idx="4">
                  <c:v>-0.17436874702239158</c:v>
                </c:pt>
                <c:pt idx="5">
                  <c:v>5.9523809523809521E-3</c:v>
                </c:pt>
                <c:pt idx="6">
                  <c:v>-7.2942643391521303E-2</c:v>
                </c:pt>
                <c:pt idx="7">
                  <c:v>6.0000000000000032E-2</c:v>
                </c:pt>
                <c:pt idx="8">
                  <c:v>2.5231286795626577E-2</c:v>
                </c:pt>
                <c:pt idx="9">
                  <c:v>0.18435155412647378</c:v>
                </c:pt>
                <c:pt idx="10">
                  <c:v>3.1755196304849888E-2</c:v>
                </c:pt>
                <c:pt idx="11">
                  <c:v>5.93126385809312E-2</c:v>
                </c:pt>
              </c:numCache>
            </c:numRef>
          </c:val>
          <c:extLst>
            <c:ext xmlns:c16="http://schemas.microsoft.com/office/drawing/2014/chart" uri="{C3380CC4-5D6E-409C-BE32-E72D297353CC}">
              <c16:uniqueId val="{00000000-A351-4BDF-A5B0-8BD3789EDCC9}"/>
            </c:ext>
          </c:extLst>
        </c:ser>
        <c:ser>
          <c:idx val="1"/>
          <c:order val="1"/>
          <c:tx>
            <c:strRef>
              <c:f>'PB-3'!$C$133</c:f>
              <c:strCache>
                <c:ptCount val="1"/>
                <c:pt idx="0">
                  <c:v>Rural+Urban</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'PB-3'!$D$133:$P$133</c:f>
              <c:numCache>
                <c:formatCode>0.0%</c:formatCode>
                <c:ptCount val="13"/>
                <c:pt idx="0">
                  <c:v>0.12719013627514597</c:v>
                </c:pt>
                <c:pt idx="1">
                  <c:v>-1.2442396313364003E-2</c:v>
                </c:pt>
                <c:pt idx="2">
                  <c:v>6.6502463054187083E-2</c:v>
                </c:pt>
                <c:pt idx="3">
                  <c:v>8.853850818677983E-2</c:v>
                </c:pt>
                <c:pt idx="4">
                  <c:v>-0.16007905138339923</c:v>
                </c:pt>
                <c:pt idx="5">
                  <c:v>7.0175438596490562E-3</c:v>
                </c:pt>
                <c:pt idx="6">
                  <c:v>-7.9473985134362518E-2</c:v>
                </c:pt>
                <c:pt idx="7">
                  <c:v>6.6180935033394089E-2</c:v>
                </c:pt>
                <c:pt idx="8">
                  <c:v>2.5062656641604009E-2</c:v>
                </c:pt>
                <c:pt idx="9">
                  <c:v>0.1790156841535965</c:v>
                </c:pt>
                <c:pt idx="10">
                  <c:v>3.7701974865350159E-2</c:v>
                </c:pt>
                <c:pt idx="11">
                  <c:v>6.410958904109583E-2</c:v>
                </c:pt>
              </c:numCache>
            </c:numRef>
          </c:val>
          <c:extLst>
            <c:ext xmlns:c16="http://schemas.microsoft.com/office/drawing/2014/chart" uri="{C3380CC4-5D6E-409C-BE32-E72D297353CC}">
              <c16:uniqueId val="{00000001-A351-4BDF-A5B0-8BD3789EDCC9}"/>
            </c:ext>
          </c:extLst>
        </c:ser>
        <c:ser>
          <c:idx val="2"/>
          <c:order val="2"/>
          <c:tx>
            <c:strRef>
              <c:f>'PB-3'!$C$134</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'PB-3'!$D$131:$P$131</c:f>
              <c:strCache>
                <c:ptCount val="12"/>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strCache>
            </c:strRef>
          </c:cat>
          <c:val>
            <c:numRef>
              <c:f>'PB-3'!$D$134:$P$134</c:f>
              <c:numCache>
                <c:formatCode>0.0%</c:formatCode>
                <c:ptCount val="13"/>
                <c:pt idx="0">
                  <c:v>0.11486917677089982</c:v>
                </c:pt>
                <c:pt idx="1">
                  <c:v>-8.1374321880650236E-3</c:v>
                </c:pt>
                <c:pt idx="2">
                  <c:v>7.6782449725776927E-2</c:v>
                </c:pt>
                <c:pt idx="3">
                  <c:v>8.4643288996372426E-2</c:v>
                </c:pt>
                <c:pt idx="4">
                  <c:v>-0.13245382585751975</c:v>
                </c:pt>
                <c:pt idx="5">
                  <c:v>7.4498567335244204E-3</c:v>
                </c:pt>
                <c:pt idx="6">
                  <c:v>-8.956692913385822E-2</c:v>
                </c:pt>
                <c:pt idx="7">
                  <c:v>7.800121876904334E-2</c:v>
                </c:pt>
                <c:pt idx="8">
                  <c:v>2.475247524752475E-2</c:v>
                </c:pt>
                <c:pt idx="9">
                  <c:v>0.1681367144432194</c:v>
                </c:pt>
                <c:pt idx="10">
                  <c:v>4.6687697160883314E-2</c:v>
                </c:pt>
                <c:pt idx="11">
                  <c:v>6.922660897782576E-2</c:v>
                </c:pt>
              </c:numCache>
            </c:numRef>
          </c:val>
          <c:extLst>
            <c:ext xmlns:c16="http://schemas.microsoft.com/office/drawing/2014/chart" uri="{C3380CC4-5D6E-409C-BE32-E72D297353CC}">
              <c16:uniqueId val="{00000002-A351-4BDF-A5B0-8BD3789EDCC9}"/>
            </c:ext>
          </c:extLst>
        </c:ser>
        <c:dLbls>
          <c:dLblPos val="outEnd"/>
          <c:showLegendKey val="0"/>
          <c:showVal val="1"/>
          <c:showCatName val="0"/>
          <c:showSerName val="0"/>
          <c:showPercent val="0"/>
          <c:showBubbleSize val="0"/>
        </c:dLbls>
        <c:gapWidth val="182"/>
        <c:axId val="564152016"/>
        <c:axId val="564150048"/>
      </c:barChart>
      <c:catAx>
        <c:axId val="564152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4150048"/>
        <c:crosses val="autoZero"/>
        <c:auto val="1"/>
        <c:lblAlgn val="ctr"/>
        <c:lblOffset val="100"/>
        <c:noMultiLvlLbl val="0"/>
      </c:catAx>
      <c:valAx>
        <c:axId val="56415004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415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 Inflation.xlsx]PB-4!PivotTable1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3"/>
          </a:solidFill>
          <a:ln>
            <a:noFill/>
          </a:ln>
          <a:effectLst/>
        </c:spPr>
      </c:pivotFmt>
      <c:pivotFmt>
        <c:idx val="5"/>
        <c:spPr>
          <a:solidFill>
            <a:schemeClr val="accent1"/>
          </a:solidFill>
          <a:ln>
            <a:noFill/>
          </a:ln>
          <a:effectLst/>
        </c:spPr>
        <c:dLbl>
          <c:idx val="0"/>
          <c:layout>
            <c:manualLayout>
              <c:x val="-1.3011559944066392E-2"/>
              <c:y val="6.357070796472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011559944066392E-2"/>
              <c:y val="6.357070796472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3011559944066392E-2"/>
              <c:y val="6.357070796472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vert="horz"/>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marker>
          <c:symbol val="none"/>
        </c:marker>
        <c:dLbl>
          <c:idx val="0"/>
          <c:spPr>
            <a:noFill/>
            <a:ln>
              <a:noFill/>
            </a:ln>
            <a:effectLst/>
          </c:spPr>
          <c:txPr>
            <a:bodyPr rot="0" vert="horz"/>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'PB-4'!$C$27</c:f>
              <c:strCache>
                <c:ptCount val="1"/>
                <c:pt idx="0">
                  <c:v>Sum of Food Inflation</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D-FB84-4E43-AC53-8B697E2ACB14}"/>
              </c:ext>
            </c:extLst>
          </c:dPt>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'PB-4'!$C$28:$C$38</c:f>
              <c:numCache>
                <c:formatCode>0.0%</c:formatCode>
                <c:ptCount val="11"/>
                <c:pt idx="0">
                  <c:v>-9.9404402221504335E-3</c:v>
                </c:pt>
                <c:pt idx="1">
                  <c:v>-4.4502535652513872E-2</c:v>
                </c:pt>
                <c:pt idx="2">
                  <c:v>-2.5877331593293612E-2</c:v>
                </c:pt>
                <c:pt idx="3">
                  <c:v>0.10986766381370704</c:v>
                </c:pt>
                <c:pt idx="4">
                  <c:v>4.0259100423628838E-3</c:v>
                </c:pt>
                <c:pt idx="5">
                  <c:v>4.0088341763596007E-3</c:v>
                </c:pt>
                <c:pt idx="6">
                  <c:v>4.3573759166679202E-2</c:v>
                </c:pt>
                <c:pt idx="7">
                  <c:v>1.8609104125596927E-2</c:v>
                </c:pt>
                <c:pt idx="8">
                  <c:v>6.1522087453724936E-2</c:v>
                </c:pt>
                <c:pt idx="9">
                  <c:v>6.7769994684518359E-2</c:v>
                </c:pt>
                <c:pt idx="10">
                  <c:v>1.7350212417283097E-2</c:v>
                </c:pt>
              </c:numCache>
            </c:numRef>
          </c:val>
          <c:extLst>
            <c:ext xmlns:c16="http://schemas.microsoft.com/office/drawing/2014/chart" uri="{C3380CC4-5D6E-409C-BE32-E72D297353CC}">
              <c16:uniqueId val="{0000000E-FB84-4E43-AC53-8B697E2ACB14}"/>
            </c:ext>
          </c:extLst>
        </c:ser>
        <c:ser>
          <c:idx val="1"/>
          <c:order val="1"/>
          <c:tx>
            <c:strRef>
              <c:f>'PB-4'!$D$27</c:f>
              <c:strCache>
                <c:ptCount val="1"/>
                <c:pt idx="0">
                  <c:v>Sum of Health Inflation</c:v>
                </c:pt>
              </c:strCache>
            </c:strRef>
          </c:tx>
          <c:spPr>
            <a:solidFill>
              <a:schemeClr val="accent2"/>
            </a:solidFill>
            <a:ln>
              <a:noFill/>
            </a:ln>
            <a:effectLst/>
          </c:spPr>
          <c:invertIfNegative val="0"/>
          <c:dLbls>
            <c:spPr>
              <a:noFill/>
              <a:ln>
                <a:noFill/>
              </a:ln>
              <a:effectLst/>
            </c:spPr>
            <c:txPr>
              <a:bodyPr rot="0" vert="horz"/>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'PB-4'!$D$28:$D$38</c:f>
              <c:numCache>
                <c:formatCode>0.0%</c:formatCode>
                <c:ptCount val="11"/>
                <c:pt idx="0">
                  <c:v>2.7584858535779612E-2</c:v>
                </c:pt>
                <c:pt idx="1">
                  <c:v>1.71417366772161E-2</c:v>
                </c:pt>
                <c:pt idx="2">
                  <c:v>2.3812188349117566E-2</c:v>
                </c:pt>
                <c:pt idx="3">
                  <c:v>1.8727210653143658E-2</c:v>
                </c:pt>
                <c:pt idx="4">
                  <c:v>3.4521295784406034E-2</c:v>
                </c:pt>
                <c:pt idx="5">
                  <c:v>3.4128573782988614E-2</c:v>
                </c:pt>
                <c:pt idx="6">
                  <c:v>3.2468511880276704E-2</c:v>
                </c:pt>
                <c:pt idx="7">
                  <c:v>4.7734083731867938E-2</c:v>
                </c:pt>
                <c:pt idx="8">
                  <c:v>-7.0164677650329799E-3</c:v>
                </c:pt>
                <c:pt idx="9">
                  <c:v>7.992430035021569E-3</c:v>
                </c:pt>
                <c:pt idx="10">
                  <c:v>1.2096667444354961E-2</c:v>
                </c:pt>
              </c:numCache>
            </c:numRef>
          </c:val>
          <c:extLst>
            <c:ext xmlns:c16="http://schemas.microsoft.com/office/drawing/2014/chart" uri="{C3380CC4-5D6E-409C-BE32-E72D297353CC}">
              <c16:uniqueId val="{00000010-FB84-4E43-AC53-8B697E2ACB14}"/>
            </c:ext>
          </c:extLst>
        </c:ser>
        <c:ser>
          <c:idx val="2"/>
          <c:order val="2"/>
          <c:tx>
            <c:strRef>
              <c:f>'PB-4'!$E$27</c:f>
              <c:strCache>
                <c:ptCount val="1"/>
                <c:pt idx="0">
                  <c:v>Sum of Essential_Services Inflation</c:v>
                </c:pt>
              </c:strCache>
            </c:strRef>
          </c:tx>
          <c:spPr>
            <a:solidFill>
              <a:schemeClr val="accent3"/>
            </a:solidFill>
            <a:ln>
              <a:noFill/>
            </a:ln>
            <a:effectLst/>
          </c:spPr>
          <c:invertIfNegative val="0"/>
          <c:dLbls>
            <c:spPr>
              <a:noFill/>
              <a:ln>
                <a:noFill/>
              </a:ln>
              <a:effectLst/>
            </c:spPr>
            <c:txPr>
              <a:bodyPr rot="0" vert="horz"/>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'PB-4'!$B$28:$B$38</c:f>
              <c:strCache>
                <c:ptCount val="11"/>
                <c:pt idx="0">
                  <c:v>January</c:v>
                </c:pt>
                <c:pt idx="1">
                  <c:v>February</c:v>
                </c:pt>
                <c:pt idx="2">
                  <c:v>March</c:v>
                </c:pt>
                <c:pt idx="3">
                  <c:v>April</c:v>
                </c:pt>
                <c:pt idx="4">
                  <c:v>May</c:v>
                </c:pt>
                <c:pt idx="5">
                  <c:v>June</c:v>
                </c:pt>
                <c:pt idx="6">
                  <c:v>August</c:v>
                </c:pt>
                <c:pt idx="7">
                  <c:v>September</c:v>
                </c:pt>
                <c:pt idx="8">
                  <c:v>October</c:v>
                </c:pt>
                <c:pt idx="9">
                  <c:v>November</c:v>
                </c:pt>
                <c:pt idx="10">
                  <c:v>December</c:v>
                </c:pt>
              </c:strCache>
            </c:strRef>
          </c:cat>
          <c:val>
            <c:numRef>
              <c:f>'PB-4'!$E$28:$E$38</c:f>
              <c:numCache>
                <c:formatCode>0.0%</c:formatCode>
                <c:ptCount val="11"/>
                <c:pt idx="0">
                  <c:v>1.1093682633057083E-2</c:v>
                </c:pt>
                <c:pt idx="1">
                  <c:v>2.2362832482036604E-2</c:v>
                </c:pt>
                <c:pt idx="2">
                  <c:v>1.44785658661283E-2</c:v>
                </c:pt>
                <c:pt idx="3">
                  <c:v>-3.7358082230557359E-2</c:v>
                </c:pt>
                <c:pt idx="4">
                  <c:v>-1.487126826260083E-2</c:v>
                </c:pt>
                <c:pt idx="5">
                  <c:v>1.8335625774941577E-2</c:v>
                </c:pt>
                <c:pt idx="6">
                  <c:v>2.450910612943771E-2</c:v>
                </c:pt>
                <c:pt idx="7">
                  <c:v>2.6880811709714581E-3</c:v>
                </c:pt>
                <c:pt idx="8">
                  <c:v>3.3141289938033764E-3</c:v>
                </c:pt>
                <c:pt idx="9">
                  <c:v>9.4108617675243457E-3</c:v>
                </c:pt>
                <c:pt idx="10">
                  <c:v>1.5040233176562362E-2</c:v>
                </c:pt>
              </c:numCache>
            </c:numRef>
          </c:val>
          <c:extLst>
            <c:ext xmlns:c16="http://schemas.microsoft.com/office/drawing/2014/chart" uri="{C3380CC4-5D6E-409C-BE32-E72D297353CC}">
              <c16:uniqueId val="{00000012-FB84-4E43-AC53-8B697E2ACB14}"/>
            </c:ext>
          </c:extLst>
        </c:ser>
        <c:dLbls>
          <c:dLblPos val="outEnd"/>
          <c:showLegendKey val="0"/>
          <c:showVal val="1"/>
          <c:showCatName val="0"/>
          <c:showSerName val="0"/>
          <c:showPercent val="0"/>
          <c:showBubbleSize val="0"/>
        </c:dLbls>
        <c:gapWidth val="219"/>
        <c:overlap val="-27"/>
        <c:axId val="587442304"/>
        <c:axId val="587442632"/>
      </c:barChart>
      <c:catAx>
        <c:axId val="587442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87442632"/>
        <c:crosses val="autoZero"/>
        <c:auto val="1"/>
        <c:lblAlgn val="ctr"/>
        <c:lblOffset val="100"/>
        <c:noMultiLvlLbl val="0"/>
      </c:catAx>
      <c:valAx>
        <c:axId val="587442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vert="horz"/>
          <a:lstStyle/>
          <a:p>
            <a:pPr>
              <a:defRPr/>
            </a:pPr>
            <a:endParaRPr lang="en-US"/>
          </a:p>
        </c:txPr>
        <c:crossAx val="587442304"/>
        <c:crosses val="autoZero"/>
        <c:crossBetween val="between"/>
      </c:valAx>
    </c:plotArea>
    <c:legend>
      <c:legendPos val="t"/>
      <c:overlay val="0"/>
      <c:spPr>
        <a:noFill/>
        <a:ln>
          <a:noFill/>
        </a:ln>
        <a:effectLst/>
      </c:spPr>
      <c:txPr>
        <a:bodyPr rot="0" vert="horz"/>
        <a:lstStyle/>
        <a:p>
          <a:pPr>
            <a:defRPr/>
          </a:pPr>
          <a:endParaRPr lang="en-US"/>
        </a:p>
      </c:txPr>
    </c:legend>
    <c:plotVisOnly val="1"/>
    <c:dispBlanksAs val="gap"/>
    <c:showDLblsOverMax val="0"/>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Correlation With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'PB-5'!$C$82</c:f>
              <c:strCache>
                <c:ptCount val="1"/>
                <c:pt idx="0">
                  <c:v>Correlation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'PB-5'!$B$83:$B$109</c:f>
              <c:strCache>
                <c:ptCount val="27"/>
                <c:pt idx="0">
                  <c:v>Vegetables</c:v>
                </c:pt>
                <c:pt idx="1">
                  <c:v>Cereals and products</c:v>
                </c:pt>
                <c:pt idx="2">
                  <c:v>Egg</c:v>
                </c:pt>
                <c:pt idx="3">
                  <c:v>Sugar and Confectionery</c:v>
                </c:pt>
                <c:pt idx="4">
                  <c:v>Milk and products</c:v>
                </c:pt>
                <c:pt idx="5">
                  <c:v>Spices</c:v>
                </c:pt>
                <c:pt idx="6">
                  <c:v>Personal care and effects</c:v>
                </c:pt>
                <c:pt idx="7">
                  <c:v>Fruits</c:v>
                </c:pt>
                <c:pt idx="8">
                  <c:v>Education</c:v>
                </c:pt>
                <c:pt idx="9">
                  <c:v>Pulses and products</c:v>
                </c:pt>
                <c:pt idx="10">
                  <c:v>Housing</c:v>
                </c:pt>
                <c:pt idx="11">
                  <c:v>Footwear</c:v>
                </c:pt>
                <c:pt idx="12">
                  <c:v>Prepared meals, snacks, sweets etc.</c:v>
                </c:pt>
                <c:pt idx="13">
                  <c:v>Food and beverages</c:v>
                </c:pt>
                <c:pt idx="14">
                  <c:v>Clothing and footwear</c:v>
                </c:pt>
                <c:pt idx="15">
                  <c:v>Clothing</c:v>
                </c:pt>
                <c:pt idx="16">
                  <c:v>Household goods and services</c:v>
                </c:pt>
                <c:pt idx="17">
                  <c:v>General index</c:v>
                </c:pt>
                <c:pt idx="18">
                  <c:v>Health</c:v>
                </c:pt>
                <c:pt idx="19">
                  <c:v>Pan, tobacco and intoxicants</c:v>
                </c:pt>
                <c:pt idx="20">
                  <c:v>Miscellaneous</c:v>
                </c:pt>
                <c:pt idx="21">
                  <c:v>Fuel and light</c:v>
                </c:pt>
                <c:pt idx="22">
                  <c:v>Recreation and amusement</c:v>
                </c:pt>
                <c:pt idx="23">
                  <c:v>Non-alcoholic beverages</c:v>
                </c:pt>
                <c:pt idx="24">
                  <c:v>Transport and communication</c:v>
                </c:pt>
                <c:pt idx="25">
                  <c:v>Meat and fish</c:v>
                </c:pt>
                <c:pt idx="26">
                  <c:v>Oils and fats</c:v>
                </c:pt>
              </c:strCache>
            </c:strRef>
          </c:cat>
          <c:val>
            <c:numRef>
              <c:f>'PB-5'!$C$83:$C$109</c:f>
              <c:numCache>
                <c:formatCode>0.00</c:formatCode>
                <c:ptCount val="27"/>
                <c:pt idx="0">
                  <c:v>-7.9113772403304319E-2</c:v>
                </c:pt>
                <c:pt idx="1">
                  <c:v>0.39288435484251871</c:v>
                </c:pt>
                <c:pt idx="2">
                  <c:v>0.50827920314056241</c:v>
                </c:pt>
                <c:pt idx="3">
                  <c:v>0.53473204252836914</c:v>
                </c:pt>
                <c:pt idx="4">
                  <c:v>0.59768692876508378</c:v>
                </c:pt>
                <c:pt idx="5">
                  <c:v>0.60667611163868151</c:v>
                </c:pt>
                <c:pt idx="6">
                  <c:v>0.66807320864490249</c:v>
                </c:pt>
                <c:pt idx="7">
                  <c:v>0.71997307896901319</c:v>
                </c:pt>
                <c:pt idx="8">
                  <c:v>0.7210274794143221</c:v>
                </c:pt>
                <c:pt idx="9">
                  <c:v>0.73446847493674772</c:v>
                </c:pt>
                <c:pt idx="10">
                  <c:v>0.74210766758569169</c:v>
                </c:pt>
                <c:pt idx="11">
                  <c:v>0.76441538154035371</c:v>
                </c:pt>
                <c:pt idx="12">
                  <c:v>0.76633295886584396</c:v>
                </c:pt>
                <c:pt idx="13">
                  <c:v>0.76701520603632745</c:v>
                </c:pt>
                <c:pt idx="14">
                  <c:v>0.76859293070410428</c:v>
                </c:pt>
                <c:pt idx="15">
                  <c:v>0.76878407433006435</c:v>
                </c:pt>
                <c:pt idx="16">
                  <c:v>0.77373872851895775</c:v>
                </c:pt>
                <c:pt idx="17">
                  <c:v>0.79658452816613201</c:v>
                </c:pt>
                <c:pt idx="18">
                  <c:v>0.79831157909736095</c:v>
                </c:pt>
                <c:pt idx="19">
                  <c:v>0.80346336889833447</c:v>
                </c:pt>
                <c:pt idx="20">
                  <c:v>0.80981808237904462</c:v>
                </c:pt>
                <c:pt idx="21">
                  <c:v>0.82441542972949555</c:v>
                </c:pt>
                <c:pt idx="22">
                  <c:v>0.82670745701783921</c:v>
                </c:pt>
                <c:pt idx="23">
                  <c:v>0.86470898701613741</c:v>
                </c:pt>
                <c:pt idx="24">
                  <c:v>0.88516904131861462</c:v>
                </c:pt>
                <c:pt idx="25">
                  <c:v>0.89572601045912892</c:v>
                </c:pt>
                <c:pt idx="26">
                  <c:v>0.92912262369070342</c:v>
                </c:pt>
              </c:numCache>
            </c:numRef>
          </c:val>
          <c:extLst>
            <c:ext xmlns:c16="http://schemas.microsoft.com/office/drawing/2014/chart" uri="{C3380CC4-5D6E-409C-BE32-E72D297353CC}">
              <c16:uniqueId val="{00000000-B4B4-425B-9C71-7E9A408119AB}"/>
            </c:ext>
          </c:extLst>
        </c:ser>
        <c:dLbls>
          <c:dLblPos val="outEnd"/>
          <c:showLegendKey val="0"/>
          <c:showVal val="1"/>
          <c:showCatName val="0"/>
          <c:showSerName val="0"/>
          <c:showPercent val="0"/>
          <c:showBubbleSize val="0"/>
        </c:dLbls>
        <c:gapWidth val="115"/>
        <c:overlap val="-20"/>
        <c:axId val="394711624"/>
        <c:axId val="394718184"/>
      </c:barChart>
      <c:catAx>
        <c:axId val="3947116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4718184"/>
        <c:crosses val="autoZero"/>
        <c:auto val="1"/>
        <c:lblAlgn val="ctr"/>
        <c:lblOffset val="100"/>
        <c:noMultiLvlLbl val="0"/>
      </c:catAx>
      <c:valAx>
        <c:axId val="39471818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94711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image" Target="../media/image3.jpe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6.jpe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5.png"/><Relationship Id="rId5" Type="http://schemas.openxmlformats.org/officeDocument/2006/relationships/chart" Target="../charts/chart8.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9.jpeg"/><Relationship Id="rId1" Type="http://schemas.openxmlformats.org/officeDocument/2006/relationships/image" Target="../media/image8.png"/><Relationship Id="rId5" Type="http://schemas.openxmlformats.org/officeDocument/2006/relationships/chart" Target="../charts/chart10.xml"/><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11.png"/><Relationship Id="rId1" Type="http://schemas.openxmlformats.org/officeDocument/2006/relationships/image" Target="../media/image8.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image" Target="../media/image15.jpeg"/><Relationship Id="rId1" Type="http://schemas.openxmlformats.org/officeDocument/2006/relationships/image" Target="../media/image14.png"/><Relationship Id="rId4"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image" Target="../media/image14.png"/><Relationship Id="rId4"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 Id="rId9" Type="http://schemas.openxmlformats.org/officeDocument/2006/relationships/chart" Target="../charts/chart32.xml"/></Relationships>
</file>

<file path=xl/drawings/_rels/drawing1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37.xml"/><Relationship Id="rId18" Type="http://schemas.openxmlformats.org/officeDocument/2006/relationships/image" Target="../media/image20.png"/><Relationship Id="rId3" Type="http://schemas.openxmlformats.org/officeDocument/2006/relationships/image" Target="../media/image4.jpeg"/><Relationship Id="rId7" Type="http://schemas.openxmlformats.org/officeDocument/2006/relationships/chart" Target="../charts/chart35.xml"/><Relationship Id="rId12" Type="http://schemas.openxmlformats.org/officeDocument/2006/relationships/image" Target="../media/image15.jpeg"/><Relationship Id="rId17" Type="http://schemas.openxmlformats.org/officeDocument/2006/relationships/image" Target="../media/image19.png"/><Relationship Id="rId2" Type="http://schemas.openxmlformats.org/officeDocument/2006/relationships/image" Target="../media/image1.png"/><Relationship Id="rId16" Type="http://schemas.openxmlformats.org/officeDocument/2006/relationships/chart" Target="../charts/chart38.xml"/><Relationship Id="rId20" Type="http://schemas.openxmlformats.org/officeDocument/2006/relationships/image" Target="../media/image22.png"/><Relationship Id="rId1" Type="http://schemas.openxmlformats.org/officeDocument/2006/relationships/chart" Target="../charts/chart33.xml"/><Relationship Id="rId6" Type="http://schemas.openxmlformats.org/officeDocument/2006/relationships/image" Target="../media/image8.png"/><Relationship Id="rId11" Type="http://schemas.openxmlformats.org/officeDocument/2006/relationships/image" Target="../media/image14.png"/><Relationship Id="rId5" Type="http://schemas.openxmlformats.org/officeDocument/2006/relationships/chart" Target="../charts/chart34.xml"/><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1.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3583</xdr:colOff>
      <xdr:row>8</xdr:row>
      <xdr:rowOff>67017</xdr:rowOff>
    </xdr:to>
    <xdr:pic>
      <xdr:nvPicPr>
        <xdr:cNvPr id="2" name="Picture 1">
          <a:extLst>
            <a:ext uri="{FF2B5EF4-FFF2-40B4-BE49-F238E27FC236}">
              <a16:creationId xmlns:a16="http://schemas.microsoft.com/office/drawing/2014/main" id="{DD8A9B86-C8F6-4174-A772-817E2D92D78D}"/>
            </a:ext>
          </a:extLst>
        </xdr:cNvPr>
        <xdr:cNvPicPr>
          <a:picLocks noChangeAspect="1"/>
        </xdr:cNvPicPr>
      </xdr:nvPicPr>
      <xdr:blipFill>
        <a:blip xmlns:r="http://schemas.openxmlformats.org/officeDocument/2006/relationships" r:embed="rId1"/>
        <a:stretch>
          <a:fillRect/>
        </a:stretch>
      </xdr:blipFill>
      <xdr:spPr>
        <a:xfrm>
          <a:off x="0" y="0"/>
          <a:ext cx="5801535" cy="2448267"/>
        </a:xfrm>
        <a:prstGeom prst="rect">
          <a:avLst/>
        </a:prstGeom>
      </xdr:spPr>
    </xdr:pic>
    <xdr:clientData/>
  </xdr:twoCellAnchor>
  <xdr:twoCellAnchor editAs="oneCell">
    <xdr:from>
      <xdr:col>0</xdr:col>
      <xdr:colOff>485775</xdr:colOff>
      <xdr:row>13</xdr:row>
      <xdr:rowOff>47625</xdr:rowOff>
    </xdr:from>
    <xdr:to>
      <xdr:col>3</xdr:col>
      <xdr:colOff>1882662</xdr:colOff>
      <xdr:row>21</xdr:row>
      <xdr:rowOff>101484</xdr:rowOff>
    </xdr:to>
    <xdr:pic>
      <xdr:nvPicPr>
        <xdr:cNvPr id="3" name="Picture 2" descr="How To Adjust For Inflation - Statistical Modeling and Forecasting">
          <a:extLst>
            <a:ext uri="{FF2B5EF4-FFF2-40B4-BE49-F238E27FC236}">
              <a16:creationId xmlns:a16="http://schemas.microsoft.com/office/drawing/2014/main" id="{29C00C6E-DE5D-4799-8B66-759CB133D4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5775" y="3381375"/>
          <a:ext cx="4905375" cy="1589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252131</xdr:colOff>
      <xdr:row>11</xdr:row>
      <xdr:rowOff>1120</xdr:rowOff>
    </xdr:from>
    <xdr:to>
      <xdr:col>21</xdr:col>
      <xdr:colOff>588308</xdr:colOff>
      <xdr:row>25</xdr:row>
      <xdr:rowOff>66114</xdr:rowOff>
    </xdr:to>
    <xdr:graphicFrame macro="">
      <xdr:nvGraphicFramePr>
        <xdr:cNvPr id="4" name="Chart 3">
          <a:extLst>
            <a:ext uri="{FF2B5EF4-FFF2-40B4-BE49-F238E27FC236}">
              <a16:creationId xmlns:a16="http://schemas.microsoft.com/office/drawing/2014/main" id="{F363DA7D-EF90-4171-AEDB-157874474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469444</xdr:colOff>
      <xdr:row>26</xdr:row>
      <xdr:rowOff>70756</xdr:rowOff>
    </xdr:from>
    <xdr:to>
      <xdr:col>35</xdr:col>
      <xdr:colOff>81643</xdr:colOff>
      <xdr:row>42</xdr:row>
      <xdr:rowOff>122464</xdr:rowOff>
    </xdr:to>
    <xdr:graphicFrame macro="">
      <xdr:nvGraphicFramePr>
        <xdr:cNvPr id="6" name="Chart 5">
          <a:extLst>
            <a:ext uri="{FF2B5EF4-FFF2-40B4-BE49-F238E27FC236}">
              <a16:creationId xmlns:a16="http://schemas.microsoft.com/office/drawing/2014/main" id="{54529F15-6FA8-40C7-AFD1-54E1056CC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357187</xdr:colOff>
      <xdr:row>2</xdr:row>
      <xdr:rowOff>23813</xdr:rowOff>
    </xdr:from>
    <xdr:to>
      <xdr:col>38</xdr:col>
      <xdr:colOff>504822</xdr:colOff>
      <xdr:row>16</xdr:row>
      <xdr:rowOff>4687</xdr:rowOff>
    </xdr:to>
    <xdr:pic>
      <xdr:nvPicPr>
        <xdr:cNvPr id="8" name="Picture 7" descr="Consumer Price Index (CPI): An Introduction">
          <a:extLst>
            <a:ext uri="{FF2B5EF4-FFF2-40B4-BE49-F238E27FC236}">
              <a16:creationId xmlns:a16="http://schemas.microsoft.com/office/drawing/2014/main" id="{4566FB88-F1B1-48DF-ACB9-94BA4C1D7E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69312" y="404813"/>
          <a:ext cx="6338887" cy="3505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898071</xdr:colOff>
      <xdr:row>36</xdr:row>
      <xdr:rowOff>179613</xdr:rowOff>
    </xdr:from>
    <xdr:to>
      <xdr:col>8</xdr:col>
      <xdr:colOff>1238249</xdr:colOff>
      <xdr:row>54</xdr:row>
      <xdr:rowOff>163284</xdr:rowOff>
    </xdr:to>
    <xdr:graphicFrame macro="">
      <xdr:nvGraphicFramePr>
        <xdr:cNvPr id="5" name="Chart 4">
          <a:extLst>
            <a:ext uri="{FF2B5EF4-FFF2-40B4-BE49-F238E27FC236}">
              <a16:creationId xmlns:a16="http://schemas.microsoft.com/office/drawing/2014/main" id="{0D7B258A-6100-4FB6-B3D3-890D575EE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231319</xdr:colOff>
      <xdr:row>38</xdr:row>
      <xdr:rowOff>53069</xdr:rowOff>
    </xdr:from>
    <xdr:to>
      <xdr:col>10</xdr:col>
      <xdr:colOff>680357</xdr:colOff>
      <xdr:row>44</xdr:row>
      <xdr:rowOff>108857</xdr:rowOff>
    </xdr:to>
    <mc:AlternateContent xmlns:mc="http://schemas.openxmlformats.org/markup-compatibility/2006" xmlns:a14="http://schemas.microsoft.com/office/drawing/2010/main">
      <mc:Choice Requires="a14">
        <xdr:graphicFrame macro="">
          <xdr:nvGraphicFramePr>
            <xdr:cNvPr id="9" name="Sector">
              <a:extLst>
                <a:ext uri="{FF2B5EF4-FFF2-40B4-BE49-F238E27FC236}">
                  <a16:creationId xmlns:a16="http://schemas.microsoft.com/office/drawing/2014/main" id="{982F5846-6148-4254-985A-FC92E7DFAB50}"/>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13223419" y="8396969"/>
              <a:ext cx="2125438" cy="1198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212911</xdr:colOff>
      <xdr:row>3</xdr:row>
      <xdr:rowOff>22412</xdr:rowOff>
    </xdr:from>
    <xdr:to>
      <xdr:col>9</xdr:col>
      <xdr:colOff>8894</xdr:colOff>
      <xdr:row>14</xdr:row>
      <xdr:rowOff>375179</xdr:rowOff>
    </xdr:to>
    <xdr:pic>
      <xdr:nvPicPr>
        <xdr:cNvPr id="2" name="Picture 1">
          <a:extLst>
            <a:ext uri="{FF2B5EF4-FFF2-40B4-BE49-F238E27FC236}">
              <a16:creationId xmlns:a16="http://schemas.microsoft.com/office/drawing/2014/main" id="{56897E68-D72F-43D1-A310-831FEAF2C9F7}"/>
            </a:ext>
          </a:extLst>
        </xdr:cNvPr>
        <xdr:cNvPicPr>
          <a:picLocks noChangeAspect="1"/>
        </xdr:cNvPicPr>
      </xdr:nvPicPr>
      <xdr:blipFill>
        <a:blip xmlns:r="http://schemas.openxmlformats.org/officeDocument/2006/relationships" r:embed="rId1"/>
        <a:stretch>
          <a:fillRect/>
        </a:stretch>
      </xdr:blipFill>
      <xdr:spPr>
        <a:xfrm>
          <a:off x="818029" y="593912"/>
          <a:ext cx="5847159" cy="2448267"/>
        </a:xfrm>
        <a:prstGeom prst="rect">
          <a:avLst/>
        </a:prstGeom>
      </xdr:spPr>
    </xdr:pic>
    <xdr:clientData/>
  </xdr:twoCellAnchor>
  <xdr:twoCellAnchor editAs="oneCell">
    <xdr:from>
      <xdr:col>14</xdr:col>
      <xdr:colOff>56030</xdr:colOff>
      <xdr:row>3</xdr:row>
      <xdr:rowOff>0</xdr:rowOff>
    </xdr:from>
    <xdr:to>
      <xdr:col>18</xdr:col>
      <xdr:colOff>168736</xdr:colOff>
      <xdr:row>10</xdr:row>
      <xdr:rowOff>67235</xdr:rowOff>
    </xdr:to>
    <xdr:pic>
      <xdr:nvPicPr>
        <xdr:cNvPr id="3" name="Picture 2" descr="Consumer Price Index (CPI): An Introduction">
          <a:extLst>
            <a:ext uri="{FF2B5EF4-FFF2-40B4-BE49-F238E27FC236}">
              <a16:creationId xmlns:a16="http://schemas.microsoft.com/office/drawing/2014/main" id="{92BA5DF3-3708-4CB2-A2C2-0F449EB4636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42177" y="571500"/>
          <a:ext cx="2533177" cy="1400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56030</xdr:colOff>
      <xdr:row>11</xdr:row>
      <xdr:rowOff>67232</xdr:rowOff>
    </xdr:from>
    <xdr:to>
      <xdr:col>13</xdr:col>
      <xdr:colOff>156883</xdr:colOff>
      <xdr:row>12</xdr:row>
      <xdr:rowOff>134467</xdr:rowOff>
    </xdr:to>
    <xdr:sp macro="" textlink="">
      <xdr:nvSpPr>
        <xdr:cNvPr id="4" name="Arrow: Left 3">
          <a:extLst>
            <a:ext uri="{FF2B5EF4-FFF2-40B4-BE49-F238E27FC236}">
              <a16:creationId xmlns:a16="http://schemas.microsoft.com/office/drawing/2014/main" id="{84598734-60AE-41AB-A0C2-526348D9694A}"/>
            </a:ext>
          </a:extLst>
        </xdr:cNvPr>
        <xdr:cNvSpPr/>
      </xdr:nvSpPr>
      <xdr:spPr>
        <a:xfrm>
          <a:off x="7608795" y="2162732"/>
          <a:ext cx="2129117" cy="257735"/>
        </a:xfrm>
        <a:prstGeom prst="lef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414617</xdr:colOff>
      <xdr:row>10</xdr:row>
      <xdr:rowOff>112059</xdr:rowOff>
    </xdr:from>
    <xdr:ext cx="3473824" cy="530658"/>
    <xdr:sp macro="" textlink="">
      <xdr:nvSpPr>
        <xdr:cNvPr id="5" name="TextBox 4">
          <a:extLst>
            <a:ext uri="{FF2B5EF4-FFF2-40B4-BE49-F238E27FC236}">
              <a16:creationId xmlns:a16="http://schemas.microsoft.com/office/drawing/2014/main" id="{916F53F2-99D3-4860-8916-61F5A36F3F4B}"/>
            </a:ext>
          </a:extLst>
        </xdr:cNvPr>
        <xdr:cNvSpPr txBox="1"/>
      </xdr:nvSpPr>
      <xdr:spPr>
        <a:xfrm>
          <a:off x="9995646" y="2017059"/>
          <a:ext cx="347382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0000"/>
              </a:solidFill>
            </a:rPr>
            <a:t>Problem Statement 1</a:t>
          </a:r>
        </a:p>
      </xdr:txBody>
    </xdr:sp>
    <xdr:clientData/>
  </xdr:oneCellAnchor>
  <xdr:twoCellAnchor editAs="oneCell">
    <xdr:from>
      <xdr:col>0</xdr:col>
      <xdr:colOff>493058</xdr:colOff>
      <xdr:row>20</xdr:row>
      <xdr:rowOff>0</xdr:rowOff>
    </xdr:from>
    <xdr:to>
      <xdr:col>5</xdr:col>
      <xdr:colOff>770803</xdr:colOff>
      <xdr:row>25</xdr:row>
      <xdr:rowOff>35140</xdr:rowOff>
    </xdr:to>
    <xdr:pic>
      <xdr:nvPicPr>
        <xdr:cNvPr id="6" name="Picture 5" descr="How To Adjust For Inflation - Statistical Modeling and Forecasting">
          <a:extLst>
            <a:ext uri="{FF2B5EF4-FFF2-40B4-BE49-F238E27FC236}">
              <a16:creationId xmlns:a16="http://schemas.microsoft.com/office/drawing/2014/main" id="{08B36E59-0E05-478E-A1D4-13DF25A453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3058" y="3810000"/>
          <a:ext cx="3910853" cy="1278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190500</xdr:colOff>
      <xdr:row>27</xdr:row>
      <xdr:rowOff>168088</xdr:rowOff>
    </xdr:from>
    <xdr:to>
      <xdr:col>17</xdr:col>
      <xdr:colOff>189408</xdr:colOff>
      <xdr:row>45</xdr:row>
      <xdr:rowOff>151759</xdr:rowOff>
    </xdr:to>
    <xdr:graphicFrame macro="">
      <xdr:nvGraphicFramePr>
        <xdr:cNvPr id="7" name="Chart 6">
          <a:extLst>
            <a:ext uri="{FF2B5EF4-FFF2-40B4-BE49-F238E27FC236}">
              <a16:creationId xmlns:a16="http://schemas.microsoft.com/office/drawing/2014/main" id="{C0ED2E4B-B8E6-47AB-BC6D-49DDEAB30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403411</xdr:colOff>
      <xdr:row>31</xdr:row>
      <xdr:rowOff>168088</xdr:rowOff>
    </xdr:from>
    <xdr:to>
      <xdr:col>22</xdr:col>
      <xdr:colOff>94523</xdr:colOff>
      <xdr:row>38</xdr:row>
      <xdr:rowOff>33376</xdr:rowOff>
    </xdr:to>
    <mc:AlternateContent xmlns:mc="http://schemas.openxmlformats.org/markup-compatibility/2006" xmlns:a14="http://schemas.microsoft.com/office/drawing/2010/main">
      <mc:Choice Requires="a14">
        <xdr:graphicFrame macro="">
          <xdr:nvGraphicFramePr>
            <xdr:cNvPr id="8" name="Sector 1">
              <a:extLst>
                <a:ext uri="{FF2B5EF4-FFF2-40B4-BE49-F238E27FC236}">
                  <a16:creationId xmlns:a16="http://schemas.microsoft.com/office/drawing/2014/main" id="{5B057A62-6F74-45B0-9A42-072EFD45A8F4}"/>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2718676" y="9749117"/>
              <a:ext cx="2111582" cy="1198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11206</xdr:colOff>
      <xdr:row>49</xdr:row>
      <xdr:rowOff>156881</xdr:rowOff>
    </xdr:from>
    <xdr:ext cx="10074088" cy="749821"/>
    <xdr:sp macro="" textlink="">
      <xdr:nvSpPr>
        <xdr:cNvPr id="9" name="TextBox 8">
          <a:extLst>
            <a:ext uri="{FF2B5EF4-FFF2-40B4-BE49-F238E27FC236}">
              <a16:creationId xmlns:a16="http://schemas.microsoft.com/office/drawing/2014/main" id="{3820C7F3-0677-469A-A328-2CC2F7793B68}"/>
            </a:ext>
          </a:extLst>
        </xdr:cNvPr>
        <xdr:cNvSpPr txBox="1"/>
      </xdr:nvSpPr>
      <xdr:spPr>
        <a:xfrm>
          <a:off x="3608294" y="10365440"/>
          <a:ext cx="10074088" cy="749821"/>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tx1"/>
              </a:solidFill>
            </a:rPr>
            <a:t>Insight:-</a:t>
          </a:r>
        </a:p>
        <a:p>
          <a:r>
            <a:rPr lang="en-IN" sz="1400">
              <a:solidFill>
                <a:schemeClr val="tx1"/>
              </a:solidFill>
            </a:rPr>
            <a:t>"In the</a:t>
          </a:r>
          <a:r>
            <a:rPr lang="en-IN" sz="1400" baseline="0">
              <a:solidFill>
                <a:schemeClr val="tx1"/>
              </a:solidFill>
            </a:rPr>
            <a:t> latest month's</a:t>
          </a:r>
          <a:r>
            <a:rPr lang="en-IN" sz="1400">
              <a:solidFill>
                <a:schemeClr val="tx1"/>
              </a:solidFill>
            </a:rPr>
            <a:t> data, It shows that the 'Food' category remains the largest contributor, significantly impacting household expenses. Its weight in the index underscores the need to track food price fluctuations for accurate inflation analysis."</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605117</xdr:colOff>
      <xdr:row>5</xdr:row>
      <xdr:rowOff>44824</xdr:rowOff>
    </xdr:from>
    <xdr:to>
      <xdr:col>8</xdr:col>
      <xdr:colOff>29117</xdr:colOff>
      <xdr:row>14</xdr:row>
      <xdr:rowOff>149970</xdr:rowOff>
    </xdr:to>
    <xdr:pic>
      <xdr:nvPicPr>
        <xdr:cNvPr id="2" name="Picture 1">
          <a:extLst>
            <a:ext uri="{FF2B5EF4-FFF2-40B4-BE49-F238E27FC236}">
              <a16:creationId xmlns:a16="http://schemas.microsoft.com/office/drawing/2014/main" id="{1F944E0E-54DC-49D1-B59D-A86B9A4ECCB5}"/>
            </a:ext>
          </a:extLst>
        </xdr:cNvPr>
        <xdr:cNvPicPr>
          <a:picLocks noChangeAspect="1"/>
        </xdr:cNvPicPr>
      </xdr:nvPicPr>
      <xdr:blipFill>
        <a:blip xmlns:r="http://schemas.openxmlformats.org/officeDocument/2006/relationships" r:embed="rId1"/>
        <a:stretch>
          <a:fillRect/>
        </a:stretch>
      </xdr:blipFill>
      <xdr:spPr>
        <a:xfrm>
          <a:off x="605117" y="997324"/>
          <a:ext cx="6461294" cy="1819646"/>
        </a:xfrm>
        <a:prstGeom prst="rect">
          <a:avLst/>
        </a:prstGeom>
      </xdr:spPr>
    </xdr:pic>
    <xdr:clientData/>
  </xdr:twoCellAnchor>
  <xdr:twoCellAnchor editAs="oneCell">
    <xdr:from>
      <xdr:col>13</xdr:col>
      <xdr:colOff>49866</xdr:colOff>
      <xdr:row>2</xdr:row>
      <xdr:rowOff>78442</xdr:rowOff>
    </xdr:from>
    <xdr:to>
      <xdr:col>17</xdr:col>
      <xdr:colOff>404619</xdr:colOff>
      <xdr:row>9</xdr:row>
      <xdr:rowOff>145677</xdr:rowOff>
    </xdr:to>
    <xdr:pic>
      <xdr:nvPicPr>
        <xdr:cNvPr id="3" name="Picture 2" descr="Consumer Price Index (CPI): An Introduction">
          <a:extLst>
            <a:ext uri="{FF2B5EF4-FFF2-40B4-BE49-F238E27FC236}">
              <a16:creationId xmlns:a16="http://schemas.microsoft.com/office/drawing/2014/main" id="{B3F55B98-FA1E-4EDB-AF74-413038F0F42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650631" y="459442"/>
          <a:ext cx="2551106" cy="1400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481853</xdr:colOff>
      <xdr:row>11</xdr:row>
      <xdr:rowOff>1</xdr:rowOff>
    </xdr:from>
    <xdr:to>
      <xdr:col>12</xdr:col>
      <xdr:colOff>795617</xdr:colOff>
      <xdr:row>12</xdr:row>
      <xdr:rowOff>112057</xdr:rowOff>
    </xdr:to>
    <xdr:sp macro="" textlink="">
      <xdr:nvSpPr>
        <xdr:cNvPr id="4" name="Arrow: Left 3">
          <a:extLst>
            <a:ext uri="{FF2B5EF4-FFF2-40B4-BE49-F238E27FC236}">
              <a16:creationId xmlns:a16="http://schemas.microsoft.com/office/drawing/2014/main" id="{DD599347-B20F-4C4B-94E0-A29B134AD761}"/>
            </a:ext>
          </a:extLst>
        </xdr:cNvPr>
        <xdr:cNvSpPr/>
      </xdr:nvSpPr>
      <xdr:spPr>
        <a:xfrm>
          <a:off x="8729382" y="2095501"/>
          <a:ext cx="1524000" cy="302556"/>
        </a:xfrm>
        <a:prstGeom prst="lef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930647</xdr:colOff>
      <xdr:row>10</xdr:row>
      <xdr:rowOff>89648</xdr:rowOff>
    </xdr:from>
    <xdr:ext cx="3473824" cy="530658"/>
    <xdr:sp macro="" textlink="">
      <xdr:nvSpPr>
        <xdr:cNvPr id="5" name="TextBox 4">
          <a:extLst>
            <a:ext uri="{FF2B5EF4-FFF2-40B4-BE49-F238E27FC236}">
              <a16:creationId xmlns:a16="http://schemas.microsoft.com/office/drawing/2014/main" id="{FB092575-69B7-4D1C-9A9F-5583D22E28BF}"/>
            </a:ext>
          </a:extLst>
        </xdr:cNvPr>
        <xdr:cNvSpPr txBox="1"/>
      </xdr:nvSpPr>
      <xdr:spPr>
        <a:xfrm>
          <a:off x="10388412" y="1994648"/>
          <a:ext cx="347382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0000"/>
              </a:solidFill>
            </a:rPr>
            <a:t>Problem Statement 2</a:t>
          </a:r>
        </a:p>
      </xdr:txBody>
    </xdr:sp>
    <xdr:clientData/>
  </xdr:oneCellAnchor>
  <xdr:twoCellAnchor>
    <xdr:from>
      <xdr:col>6</xdr:col>
      <xdr:colOff>100853</xdr:colOff>
      <xdr:row>31</xdr:row>
      <xdr:rowOff>112058</xdr:rowOff>
    </xdr:from>
    <xdr:to>
      <xdr:col>18</xdr:col>
      <xdr:colOff>78441</xdr:colOff>
      <xdr:row>49</xdr:row>
      <xdr:rowOff>56029</xdr:rowOff>
    </xdr:to>
    <xdr:graphicFrame macro="">
      <xdr:nvGraphicFramePr>
        <xdr:cNvPr id="6" name="Chart 5">
          <a:extLst>
            <a:ext uri="{FF2B5EF4-FFF2-40B4-BE49-F238E27FC236}">
              <a16:creationId xmlns:a16="http://schemas.microsoft.com/office/drawing/2014/main" id="{2666659E-578C-4891-BC5D-E3740B6A9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112060</xdr:colOff>
      <xdr:row>35</xdr:row>
      <xdr:rowOff>33616</xdr:rowOff>
    </xdr:from>
    <xdr:to>
      <xdr:col>12</xdr:col>
      <xdr:colOff>806824</xdr:colOff>
      <xdr:row>36</xdr:row>
      <xdr:rowOff>33616</xdr:rowOff>
    </xdr:to>
    <xdr:sp macro="" textlink="">
      <xdr:nvSpPr>
        <xdr:cNvPr id="7" name="Arrow: Left 6">
          <a:extLst>
            <a:ext uri="{FF2B5EF4-FFF2-40B4-BE49-F238E27FC236}">
              <a16:creationId xmlns:a16="http://schemas.microsoft.com/office/drawing/2014/main" id="{D83B0DB5-4737-428E-A708-6EA8B01F8ADE}"/>
            </a:ext>
          </a:extLst>
        </xdr:cNvPr>
        <xdr:cNvSpPr/>
      </xdr:nvSpPr>
      <xdr:spPr>
        <a:xfrm>
          <a:off x="9569825" y="10488704"/>
          <a:ext cx="694764" cy="1905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0</xdr:colOff>
      <xdr:row>52</xdr:row>
      <xdr:rowOff>0</xdr:rowOff>
    </xdr:from>
    <xdr:ext cx="5994654" cy="468077"/>
    <xdr:sp macro="" textlink="">
      <xdr:nvSpPr>
        <xdr:cNvPr id="9" name="TextBox 8">
          <a:extLst>
            <a:ext uri="{FF2B5EF4-FFF2-40B4-BE49-F238E27FC236}">
              <a16:creationId xmlns:a16="http://schemas.microsoft.com/office/drawing/2014/main" id="{6C273E4D-E39D-4286-8BC0-88C31055D845}"/>
            </a:ext>
          </a:extLst>
        </xdr:cNvPr>
        <xdr:cNvSpPr txBox="1"/>
      </xdr:nvSpPr>
      <xdr:spPr>
        <a:xfrm>
          <a:off x="605118" y="10511118"/>
          <a:ext cx="5994654" cy="468077"/>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Formula used for Annual Inflation rate:</a:t>
          </a:r>
        </a:p>
        <a:p>
          <a:r>
            <a:rPr lang="en-IN" sz="1200" b="0"/>
            <a:t>((CPI at the end of the year - CPI at the start of the year) / CPI at the start of the year) * 100</a:t>
          </a:r>
        </a:p>
      </xdr:txBody>
    </xdr:sp>
    <xdr:clientData/>
  </xdr:oneCellAnchor>
  <xdr:oneCellAnchor>
    <xdr:from>
      <xdr:col>1</xdr:col>
      <xdr:colOff>481853</xdr:colOff>
      <xdr:row>57</xdr:row>
      <xdr:rowOff>134470</xdr:rowOff>
    </xdr:from>
    <xdr:ext cx="12539382" cy="2064796"/>
    <xdr:sp macro="" textlink="">
      <xdr:nvSpPr>
        <xdr:cNvPr id="10" name="TextBox 9">
          <a:extLst>
            <a:ext uri="{FF2B5EF4-FFF2-40B4-BE49-F238E27FC236}">
              <a16:creationId xmlns:a16="http://schemas.microsoft.com/office/drawing/2014/main" id="{CFC4B9AA-212C-4FD8-B9A8-CE1FA1A6E51F}"/>
            </a:ext>
          </a:extLst>
        </xdr:cNvPr>
        <xdr:cNvSpPr txBox="1"/>
      </xdr:nvSpPr>
      <xdr:spPr>
        <a:xfrm>
          <a:off x="1086971" y="14780558"/>
          <a:ext cx="12539382" cy="2064796"/>
        </a:xfrm>
        <a:prstGeom prst="rect">
          <a:avLst/>
        </a:prstGeom>
        <a:solidFill>
          <a:schemeClr val="bg2">
            <a:lumMod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ysClr val="windowText" lastClr="000000"/>
              </a:solidFill>
            </a:rPr>
            <a:t>Insight:-</a:t>
          </a:r>
        </a:p>
        <a:p>
          <a:r>
            <a:rPr lang="en-IN" sz="1400">
              <a:solidFill>
                <a:sysClr val="windowText" lastClr="000000"/>
              </a:solidFill>
            </a:rPr>
            <a:t>2019 has the highest Inflation rate because of higher CPI</a:t>
          </a:r>
          <a:r>
            <a:rPr lang="en-IN" sz="1400" baseline="0">
              <a:solidFill>
                <a:sysClr val="windowText" lastClr="000000"/>
              </a:solidFill>
            </a:rPr>
            <a:t> of food and health</a:t>
          </a:r>
        </a:p>
        <a:p>
          <a:r>
            <a:rPr lang="en-IN" sz="1400" b="1" baseline="0">
              <a:solidFill>
                <a:sysClr val="windowText" lastClr="000000"/>
              </a:solidFill>
            </a:rPr>
            <a:t>1. Food Inflation</a:t>
          </a:r>
          <a:r>
            <a:rPr lang="en-IN" sz="1400" baseline="0">
              <a:solidFill>
                <a:sysClr val="windowText" lastClr="000000"/>
              </a:solidFill>
            </a:rPr>
            <a:t>: </a:t>
          </a:r>
          <a:r>
            <a:rPr lang="en-IN" sz="1400" b="1" baseline="0">
              <a:solidFill>
                <a:sysClr val="windowText" lastClr="000000"/>
              </a:solidFill>
            </a:rPr>
            <a:t>Irregular monsoons and floods </a:t>
          </a:r>
          <a:r>
            <a:rPr lang="en-IN" sz="1400" baseline="0">
              <a:solidFill>
                <a:sysClr val="windowText" lastClr="000000"/>
              </a:solidFill>
            </a:rPr>
            <a:t>in key agricultural states like Maharashtra, Bihar and Karnataka led to crop damage, reducing supply and driving up food prices.</a:t>
          </a:r>
        </a:p>
        <a:p>
          <a:r>
            <a:rPr lang="en-IN" sz="1400" baseline="0">
              <a:solidFill>
                <a:sysClr val="windowText" lastClr="000000"/>
              </a:solidFill>
            </a:rPr>
            <a:t>Note: Severe shortages cause </a:t>
          </a:r>
          <a:r>
            <a:rPr lang="en-IN" sz="1400" b="1" baseline="0">
              <a:solidFill>
                <a:sysClr val="windowText" lastClr="000000"/>
              </a:solidFill>
            </a:rPr>
            <a:t>onion prices to skyrocket by over 400%, </a:t>
          </a:r>
          <a:r>
            <a:rPr lang="en-IN" sz="1400" baseline="0">
              <a:solidFill>
                <a:sysClr val="windowText" lastClr="000000"/>
              </a:solidFill>
            </a:rPr>
            <a:t>becoming a major contribution to food inflation.</a:t>
          </a:r>
        </a:p>
        <a:p>
          <a:r>
            <a:rPr lang="en-IN" sz="1400" baseline="0">
              <a:solidFill>
                <a:sysClr val="windowText" lastClr="000000"/>
              </a:solidFill>
            </a:rPr>
            <a:t>2. In 2019, India faces economic slowdown due to </a:t>
          </a:r>
          <a:r>
            <a:rPr lang="en-IN" sz="1400" b="1" baseline="0">
              <a:solidFill>
                <a:sysClr val="windowText" lastClr="000000"/>
              </a:solidFill>
            </a:rPr>
            <a:t>disruption in supply chain, increase fuel cost </a:t>
          </a:r>
          <a:r>
            <a:rPr lang="en-IN" sz="1400" baseline="0">
              <a:solidFill>
                <a:sysClr val="windowText" lastClr="000000"/>
              </a:solidFill>
            </a:rPr>
            <a:t>added pressure on food inflation.</a:t>
          </a:r>
        </a:p>
        <a:p>
          <a:r>
            <a:rPr lang="en-IN" sz="1400" b="1" baseline="0">
              <a:solidFill>
                <a:sysClr val="windowText" lastClr="000000"/>
              </a:solidFill>
            </a:rPr>
            <a:t>3. Health Inflation</a:t>
          </a:r>
          <a:r>
            <a:rPr lang="en-IN" sz="1400" baseline="0">
              <a:solidFill>
                <a:sysClr val="windowText" lastClr="000000"/>
              </a:solidFill>
            </a:rPr>
            <a:t>: </a:t>
          </a:r>
          <a:r>
            <a:rPr lang="en-IN" sz="1400" b="0" i="0">
              <a:solidFill>
                <a:sysClr val="windowText" lastClr="000000"/>
              </a:solidFill>
              <a:effectLst/>
              <a:latin typeface="+mn-lt"/>
              <a:ea typeface="+mn-ea"/>
              <a:cs typeface="+mn-cs"/>
            </a:rPr>
            <a:t>In 2019, rising healthcare costs in India were driven by </a:t>
          </a:r>
          <a:r>
            <a:rPr lang="en-IN" sz="1400" b="1" i="0">
              <a:solidFill>
                <a:sysClr val="windowText" lastClr="000000"/>
              </a:solidFill>
              <a:effectLst/>
              <a:latin typeface="+mn-lt"/>
              <a:ea typeface="+mn-ea"/>
              <a:cs typeface="+mn-cs"/>
            </a:rPr>
            <a:t>increased medicine prices due to higher raw material costs, surging private hospital fees, and a spike in demand from disease outbreaks like dengue and swine flu</a:t>
          </a:r>
          <a:r>
            <a:rPr lang="en-IN" sz="1400" b="0" i="0">
              <a:solidFill>
                <a:sysClr val="windowText" lastClr="000000"/>
              </a:solidFill>
              <a:effectLst/>
              <a:latin typeface="+mn-lt"/>
              <a:ea typeface="+mn-ea"/>
              <a:cs typeface="+mn-cs"/>
            </a:rPr>
            <a:t>. Additionally</a:t>
          </a:r>
          <a:r>
            <a:rPr lang="en-IN" sz="1400" b="1" i="0">
              <a:solidFill>
                <a:sysClr val="windowText" lastClr="000000"/>
              </a:solidFill>
              <a:effectLst/>
              <a:latin typeface="+mn-lt"/>
              <a:ea typeface="+mn-ea"/>
              <a:cs typeface="+mn-cs"/>
            </a:rPr>
            <a:t>, higher health insurance premiums and GST on medical equipment </a:t>
          </a:r>
          <a:r>
            <a:rPr lang="en-IN" sz="1400" b="0" i="0">
              <a:solidFill>
                <a:sysClr val="windowText" lastClr="000000"/>
              </a:solidFill>
              <a:effectLst/>
              <a:latin typeface="+mn-lt"/>
              <a:ea typeface="+mn-ea"/>
              <a:cs typeface="+mn-cs"/>
            </a:rPr>
            <a:t>further escalated treatment expenses, contributing to overall inflation.</a:t>
          </a:r>
          <a:endParaRPr lang="en-IN" sz="1400" baseline="0">
            <a:solidFill>
              <a:sysClr val="windowText" lastClr="00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13607</xdr:colOff>
      <xdr:row>0</xdr:row>
      <xdr:rowOff>27215</xdr:rowOff>
    </xdr:from>
    <xdr:to>
      <xdr:col>6</xdr:col>
      <xdr:colOff>873998</xdr:colOff>
      <xdr:row>6</xdr:row>
      <xdr:rowOff>149679</xdr:rowOff>
    </xdr:to>
    <xdr:pic>
      <xdr:nvPicPr>
        <xdr:cNvPr id="2" name="Picture 1">
          <a:extLst>
            <a:ext uri="{FF2B5EF4-FFF2-40B4-BE49-F238E27FC236}">
              <a16:creationId xmlns:a16="http://schemas.microsoft.com/office/drawing/2014/main" id="{8EA38CA6-DEE4-4A37-B2F4-6DCA18946D68}"/>
            </a:ext>
          </a:extLst>
        </xdr:cNvPr>
        <xdr:cNvPicPr>
          <a:picLocks noChangeAspect="1"/>
        </xdr:cNvPicPr>
      </xdr:nvPicPr>
      <xdr:blipFill>
        <a:blip xmlns:r="http://schemas.openxmlformats.org/officeDocument/2006/relationships" r:embed="rId1"/>
        <a:stretch>
          <a:fillRect/>
        </a:stretch>
      </xdr:blipFill>
      <xdr:spPr>
        <a:xfrm>
          <a:off x="13607" y="27215"/>
          <a:ext cx="6498448" cy="1864178"/>
        </a:xfrm>
        <a:prstGeom prst="rect">
          <a:avLst/>
        </a:prstGeom>
      </xdr:spPr>
    </xdr:pic>
    <xdr:clientData/>
  </xdr:twoCellAnchor>
  <xdr:twoCellAnchor>
    <xdr:from>
      <xdr:col>23</xdr:col>
      <xdr:colOff>480650</xdr:colOff>
      <xdr:row>31</xdr:row>
      <xdr:rowOff>97973</xdr:rowOff>
    </xdr:from>
    <xdr:to>
      <xdr:col>33</xdr:col>
      <xdr:colOff>91109</xdr:colOff>
      <xdr:row>44</xdr:row>
      <xdr:rowOff>165652</xdr:rowOff>
    </xdr:to>
    <xdr:graphicFrame macro="">
      <xdr:nvGraphicFramePr>
        <xdr:cNvPr id="3" name="Chart 2">
          <a:extLst>
            <a:ext uri="{FF2B5EF4-FFF2-40B4-BE49-F238E27FC236}">
              <a16:creationId xmlns:a16="http://schemas.microsoft.com/office/drawing/2014/main" id="{5F4FA229-D684-41C9-95DA-0CAC968A5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392205</xdr:colOff>
      <xdr:row>31</xdr:row>
      <xdr:rowOff>124384</xdr:rowOff>
    </xdr:from>
    <xdr:to>
      <xdr:col>41</xdr:col>
      <xdr:colOff>123264</xdr:colOff>
      <xdr:row>45</xdr:row>
      <xdr:rowOff>43702</xdr:rowOff>
    </xdr:to>
    <xdr:graphicFrame macro="">
      <xdr:nvGraphicFramePr>
        <xdr:cNvPr id="4" name="Chart 3">
          <a:extLst>
            <a:ext uri="{FF2B5EF4-FFF2-40B4-BE49-F238E27FC236}">
              <a16:creationId xmlns:a16="http://schemas.microsoft.com/office/drawing/2014/main" id="{259C1B27-C997-4081-899F-41F27EF5C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500062</xdr:colOff>
      <xdr:row>43</xdr:row>
      <xdr:rowOff>142875</xdr:rowOff>
    </xdr:from>
    <xdr:to>
      <xdr:col>24</xdr:col>
      <xdr:colOff>348688</xdr:colOff>
      <xdr:row>45</xdr:row>
      <xdr:rowOff>171507</xdr:rowOff>
    </xdr:to>
    <xdr:pic>
      <xdr:nvPicPr>
        <xdr:cNvPr id="5" name="Picture 4">
          <a:extLst>
            <a:ext uri="{FF2B5EF4-FFF2-40B4-BE49-F238E27FC236}">
              <a16:creationId xmlns:a16="http://schemas.microsoft.com/office/drawing/2014/main" id="{C5754B94-43FB-48C4-AD4D-923FF87D5CF8}"/>
            </a:ext>
          </a:extLst>
        </xdr:cNvPr>
        <xdr:cNvPicPr>
          <a:picLocks noChangeAspect="1"/>
        </xdr:cNvPicPr>
      </xdr:nvPicPr>
      <xdr:blipFill>
        <a:blip xmlns:r="http://schemas.openxmlformats.org/officeDocument/2006/relationships" r:embed="rId4"/>
        <a:stretch>
          <a:fillRect/>
        </a:stretch>
      </xdr:blipFill>
      <xdr:spPr>
        <a:xfrm>
          <a:off x="15525750" y="9239250"/>
          <a:ext cx="5572903" cy="409632"/>
        </a:xfrm>
        <a:prstGeom prst="rect">
          <a:avLst/>
        </a:prstGeom>
      </xdr:spPr>
    </xdr:pic>
    <xdr:clientData/>
  </xdr:twoCellAnchor>
  <xdr:oneCellAnchor>
    <xdr:from>
      <xdr:col>18</xdr:col>
      <xdr:colOff>346364</xdr:colOff>
      <xdr:row>75</xdr:row>
      <xdr:rowOff>173181</xdr:rowOff>
    </xdr:from>
    <xdr:ext cx="5994654" cy="468077"/>
    <xdr:sp macro="" textlink="">
      <xdr:nvSpPr>
        <xdr:cNvPr id="6" name="TextBox 5">
          <a:extLst>
            <a:ext uri="{FF2B5EF4-FFF2-40B4-BE49-F238E27FC236}">
              <a16:creationId xmlns:a16="http://schemas.microsoft.com/office/drawing/2014/main" id="{61F778D3-AC5B-41CC-AA17-E8DD8ABEBEE7}"/>
            </a:ext>
          </a:extLst>
        </xdr:cNvPr>
        <xdr:cNvSpPr txBox="1"/>
      </xdr:nvSpPr>
      <xdr:spPr>
        <a:xfrm>
          <a:off x="19934246" y="15525240"/>
          <a:ext cx="5994654" cy="468077"/>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Formula used for Annual Inflation rate:</a:t>
          </a:r>
        </a:p>
        <a:p>
          <a:r>
            <a:rPr lang="en-IN" sz="1200" b="1"/>
            <a:t>((CPI at the end of the year - CPI at the start of the year) / CPI at the start of the year) * 100</a:t>
          </a:r>
        </a:p>
      </xdr:txBody>
    </xdr:sp>
    <xdr:clientData/>
  </xdr:oneCellAnchor>
  <xdr:twoCellAnchor>
    <xdr:from>
      <xdr:col>15</xdr:col>
      <xdr:colOff>588307</xdr:colOff>
      <xdr:row>84</xdr:row>
      <xdr:rowOff>158002</xdr:rowOff>
    </xdr:from>
    <xdr:to>
      <xdr:col>22</xdr:col>
      <xdr:colOff>907675</xdr:colOff>
      <xdr:row>99</xdr:row>
      <xdr:rowOff>134470</xdr:rowOff>
    </xdr:to>
    <xdr:graphicFrame macro="">
      <xdr:nvGraphicFramePr>
        <xdr:cNvPr id="7" name="Chart 6">
          <a:extLst>
            <a:ext uri="{FF2B5EF4-FFF2-40B4-BE49-F238E27FC236}">
              <a16:creationId xmlns:a16="http://schemas.microsoft.com/office/drawing/2014/main" id="{9C655F63-FA55-4748-A92F-85BDBA658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22412</xdr:colOff>
      <xdr:row>5</xdr:row>
      <xdr:rowOff>38869</xdr:rowOff>
    </xdr:from>
    <xdr:to>
      <xdr:col>6</xdr:col>
      <xdr:colOff>791616</xdr:colOff>
      <xdr:row>18</xdr:row>
      <xdr:rowOff>13245</xdr:rowOff>
    </xdr:to>
    <xdr:pic>
      <xdr:nvPicPr>
        <xdr:cNvPr id="2" name="Picture 1">
          <a:extLst>
            <a:ext uri="{FF2B5EF4-FFF2-40B4-BE49-F238E27FC236}">
              <a16:creationId xmlns:a16="http://schemas.microsoft.com/office/drawing/2014/main" id="{150E8470-80EB-4483-8ACA-CF3216FFDA63}"/>
            </a:ext>
          </a:extLst>
        </xdr:cNvPr>
        <xdr:cNvPicPr>
          <a:picLocks noChangeAspect="1"/>
        </xdr:cNvPicPr>
      </xdr:nvPicPr>
      <xdr:blipFill>
        <a:blip xmlns:r="http://schemas.openxmlformats.org/officeDocument/2006/relationships" r:embed="rId1"/>
        <a:stretch>
          <a:fillRect/>
        </a:stretch>
      </xdr:blipFill>
      <xdr:spPr>
        <a:xfrm>
          <a:off x="627530" y="991369"/>
          <a:ext cx="6465793" cy="2450876"/>
        </a:xfrm>
        <a:prstGeom prst="rect">
          <a:avLst/>
        </a:prstGeom>
      </xdr:spPr>
    </xdr:pic>
    <xdr:clientData/>
  </xdr:twoCellAnchor>
  <xdr:twoCellAnchor editAs="oneCell">
    <xdr:from>
      <xdr:col>13</xdr:col>
      <xdr:colOff>626968</xdr:colOff>
      <xdr:row>3</xdr:row>
      <xdr:rowOff>134470</xdr:rowOff>
    </xdr:from>
    <xdr:to>
      <xdr:col>14</xdr:col>
      <xdr:colOff>1838971</xdr:colOff>
      <xdr:row>11</xdr:row>
      <xdr:rowOff>11205</xdr:rowOff>
    </xdr:to>
    <xdr:pic>
      <xdr:nvPicPr>
        <xdr:cNvPr id="3" name="Picture 2" descr="Consumer Price Index (CPI): An Introduction">
          <a:extLst>
            <a:ext uri="{FF2B5EF4-FFF2-40B4-BE49-F238E27FC236}">
              <a16:creationId xmlns:a16="http://schemas.microsoft.com/office/drawing/2014/main" id="{B10D4FDF-55FA-4FDA-B453-89E0FC5076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20254" y="705970"/>
          <a:ext cx="2545503" cy="1400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548289</xdr:colOff>
      <xdr:row>12</xdr:row>
      <xdr:rowOff>110456</xdr:rowOff>
    </xdr:from>
    <xdr:to>
      <xdr:col>12</xdr:col>
      <xdr:colOff>381001</xdr:colOff>
      <xdr:row>14</xdr:row>
      <xdr:rowOff>149677</xdr:rowOff>
    </xdr:to>
    <xdr:sp macro="" textlink="">
      <xdr:nvSpPr>
        <xdr:cNvPr id="4" name="Arrow: Left 3">
          <a:extLst>
            <a:ext uri="{FF2B5EF4-FFF2-40B4-BE49-F238E27FC236}">
              <a16:creationId xmlns:a16="http://schemas.microsoft.com/office/drawing/2014/main" id="{F6C5B049-C5EA-4AA4-82B0-5708AC95A07C}"/>
            </a:ext>
          </a:extLst>
        </xdr:cNvPr>
        <xdr:cNvSpPr/>
      </xdr:nvSpPr>
      <xdr:spPr>
        <a:xfrm>
          <a:off x="8875860" y="2396456"/>
          <a:ext cx="2322820" cy="420221"/>
        </a:xfrm>
        <a:prstGeom prst="lef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228678</xdr:colOff>
      <xdr:row>12</xdr:row>
      <xdr:rowOff>23212</xdr:rowOff>
    </xdr:from>
    <xdr:ext cx="3473824" cy="530658"/>
    <xdr:sp macro="" textlink="">
      <xdr:nvSpPr>
        <xdr:cNvPr id="5" name="TextBox 4">
          <a:extLst>
            <a:ext uri="{FF2B5EF4-FFF2-40B4-BE49-F238E27FC236}">
              <a16:creationId xmlns:a16="http://schemas.microsoft.com/office/drawing/2014/main" id="{F654A186-A64B-4596-82E7-38CED468D3B7}"/>
            </a:ext>
          </a:extLst>
        </xdr:cNvPr>
        <xdr:cNvSpPr txBox="1"/>
      </xdr:nvSpPr>
      <xdr:spPr>
        <a:xfrm>
          <a:off x="11821964" y="2309212"/>
          <a:ext cx="347382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0000"/>
              </a:solidFill>
            </a:rPr>
            <a:t>Problem Statement 3</a:t>
          </a:r>
        </a:p>
      </xdr:txBody>
    </xdr:sp>
    <xdr:clientData/>
  </xdr:oneCellAnchor>
  <xdr:oneCellAnchor>
    <xdr:from>
      <xdr:col>7</xdr:col>
      <xdr:colOff>319366</xdr:colOff>
      <xdr:row>56</xdr:row>
      <xdr:rowOff>60032</xdr:rowOff>
    </xdr:from>
    <xdr:ext cx="5341205" cy="483594"/>
    <xdr:sp macro="" textlink="">
      <xdr:nvSpPr>
        <xdr:cNvPr id="6" name="TextBox 5">
          <a:extLst>
            <a:ext uri="{FF2B5EF4-FFF2-40B4-BE49-F238E27FC236}">
              <a16:creationId xmlns:a16="http://schemas.microsoft.com/office/drawing/2014/main" id="{79F44A39-01D2-4B4F-9556-A7FBD5C3768C}"/>
            </a:ext>
          </a:extLst>
        </xdr:cNvPr>
        <xdr:cNvSpPr txBox="1"/>
      </xdr:nvSpPr>
      <xdr:spPr>
        <a:xfrm>
          <a:off x="6007152" y="11626103"/>
          <a:ext cx="5341205" cy="483594"/>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50" b="1"/>
            <a:t>Formula used for Monthly Inflation rate:</a:t>
          </a:r>
        </a:p>
        <a:p>
          <a:r>
            <a:rPr lang="en-IN" sz="1250" b="0"/>
            <a:t>((CPI of Current Month - CPI of Previous Month) / CPI of Previous Month) * 100</a:t>
          </a:r>
        </a:p>
      </xdr:txBody>
    </xdr:sp>
    <xdr:clientData/>
  </xdr:oneCellAnchor>
  <xdr:twoCellAnchor>
    <xdr:from>
      <xdr:col>14</xdr:col>
      <xdr:colOff>285749</xdr:colOff>
      <xdr:row>34</xdr:row>
      <xdr:rowOff>122465</xdr:rowOff>
    </xdr:from>
    <xdr:to>
      <xdr:col>19</xdr:col>
      <xdr:colOff>1452563</xdr:colOff>
      <xdr:row>54</xdr:row>
      <xdr:rowOff>166687</xdr:rowOff>
    </xdr:to>
    <xdr:graphicFrame macro="">
      <xdr:nvGraphicFramePr>
        <xdr:cNvPr id="7" name="Chart 6">
          <a:extLst>
            <a:ext uri="{FF2B5EF4-FFF2-40B4-BE49-F238E27FC236}">
              <a16:creationId xmlns:a16="http://schemas.microsoft.com/office/drawing/2014/main" id="{A631B039-6453-4AFC-BEC5-5D169EFD1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16</xdr:col>
      <xdr:colOff>149679</xdr:colOff>
      <xdr:row>56</xdr:row>
      <xdr:rowOff>68036</xdr:rowOff>
    </xdr:from>
    <xdr:ext cx="7822719" cy="1094146"/>
    <xdr:sp macro="" textlink="">
      <xdr:nvSpPr>
        <xdr:cNvPr id="8" name="TextBox 7">
          <a:extLst>
            <a:ext uri="{FF2B5EF4-FFF2-40B4-BE49-F238E27FC236}">
              <a16:creationId xmlns:a16="http://schemas.microsoft.com/office/drawing/2014/main" id="{EA021A6A-5C15-4073-903D-3D70E6CE5629}"/>
            </a:ext>
          </a:extLst>
        </xdr:cNvPr>
        <xdr:cNvSpPr txBox="1"/>
      </xdr:nvSpPr>
      <xdr:spPr>
        <a:xfrm>
          <a:off x="18015858" y="13321393"/>
          <a:ext cx="7822719" cy="1094146"/>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tx1"/>
              </a:solidFill>
            </a:rPr>
            <a:t>Insights:-</a:t>
          </a:r>
        </a:p>
        <a:p>
          <a:r>
            <a:rPr lang="en-IN" sz="1600">
              <a:solidFill>
                <a:schemeClr val="tx1"/>
              </a:solidFill>
            </a:rPr>
            <a:t>1.</a:t>
          </a:r>
          <a:r>
            <a:rPr lang="en-IN" sz="1600" baseline="0">
              <a:solidFill>
                <a:schemeClr val="tx1"/>
              </a:solidFill>
            </a:rPr>
            <a:t> In each sector, there is a absolute change inflation from December 2022 to January 2023.</a:t>
          </a:r>
        </a:p>
        <a:p>
          <a:r>
            <a:rPr lang="en-IN" sz="1600" baseline="0">
              <a:solidFill>
                <a:schemeClr val="tx1"/>
              </a:solidFill>
            </a:rPr>
            <a:t>Hypothesis:</a:t>
          </a:r>
        </a:p>
        <a:p>
          <a:r>
            <a:rPr lang="en-IN" sz="1600" baseline="0">
              <a:solidFill>
                <a:schemeClr val="tx1"/>
              </a:solidFill>
            </a:rPr>
            <a:t>-&gt; Due to seasonal factor, economic condition or supply chain disruption.</a:t>
          </a:r>
        </a:p>
      </xdr:txBody>
    </xdr:sp>
    <xdr:clientData/>
  </xdr:oneCellAnchor>
  <xdr:twoCellAnchor editAs="oneCell">
    <xdr:from>
      <xdr:col>1</xdr:col>
      <xdr:colOff>526675</xdr:colOff>
      <xdr:row>137</xdr:row>
      <xdr:rowOff>100852</xdr:rowOff>
    </xdr:from>
    <xdr:to>
      <xdr:col>6</xdr:col>
      <xdr:colOff>1273469</xdr:colOff>
      <xdr:row>149</xdr:row>
      <xdr:rowOff>37069</xdr:rowOff>
    </xdr:to>
    <xdr:pic>
      <xdr:nvPicPr>
        <xdr:cNvPr id="9" name="Picture 8">
          <a:extLst>
            <a:ext uri="{FF2B5EF4-FFF2-40B4-BE49-F238E27FC236}">
              <a16:creationId xmlns:a16="http://schemas.microsoft.com/office/drawing/2014/main" id="{39AAA4F5-8C68-4D9B-9035-FB66A33C3087}"/>
            </a:ext>
          </a:extLst>
        </xdr:cNvPr>
        <xdr:cNvPicPr>
          <a:picLocks noChangeAspect="1"/>
        </xdr:cNvPicPr>
      </xdr:nvPicPr>
      <xdr:blipFill>
        <a:blip xmlns:r="http://schemas.openxmlformats.org/officeDocument/2006/relationships" r:embed="rId4"/>
        <a:stretch>
          <a:fillRect/>
        </a:stretch>
      </xdr:blipFill>
      <xdr:spPr>
        <a:xfrm>
          <a:off x="1131793" y="27073411"/>
          <a:ext cx="6443383" cy="2222217"/>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oneCellAnchor>
    <xdr:from>
      <xdr:col>1</xdr:col>
      <xdr:colOff>515469</xdr:colOff>
      <xdr:row>126</xdr:row>
      <xdr:rowOff>22412</xdr:rowOff>
    </xdr:from>
    <xdr:ext cx="2723029" cy="481853"/>
    <xdr:sp macro="" textlink="">
      <xdr:nvSpPr>
        <xdr:cNvPr id="10" name="TextBox 9">
          <a:extLst>
            <a:ext uri="{FF2B5EF4-FFF2-40B4-BE49-F238E27FC236}">
              <a16:creationId xmlns:a16="http://schemas.microsoft.com/office/drawing/2014/main" id="{4EA17593-2C40-4091-8579-463B27CC4496}"/>
            </a:ext>
          </a:extLst>
        </xdr:cNvPr>
        <xdr:cNvSpPr txBox="1"/>
      </xdr:nvSpPr>
      <xdr:spPr>
        <a:xfrm>
          <a:off x="1120587" y="24899471"/>
          <a:ext cx="2723029" cy="481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a:solidFill>
                <a:srgbClr val="00B050"/>
              </a:solidFill>
            </a:rPr>
            <a:t>ABSOLUTE CHANGE</a:t>
          </a:r>
        </a:p>
      </xdr:txBody>
    </xdr:sp>
    <xdr:clientData/>
  </xdr:oneCellAnchor>
  <xdr:twoCellAnchor>
    <xdr:from>
      <xdr:col>9</xdr:col>
      <xdr:colOff>95250</xdr:colOff>
      <xdr:row>136</xdr:row>
      <xdr:rowOff>81643</xdr:rowOff>
    </xdr:from>
    <xdr:to>
      <xdr:col>16</xdr:col>
      <xdr:colOff>176893</xdr:colOff>
      <xdr:row>179</xdr:row>
      <xdr:rowOff>122464</xdr:rowOff>
    </xdr:to>
    <xdr:graphicFrame macro="">
      <xdr:nvGraphicFramePr>
        <xdr:cNvPr id="11" name="Chart 10">
          <a:extLst>
            <a:ext uri="{FF2B5EF4-FFF2-40B4-BE49-F238E27FC236}">
              <a16:creationId xmlns:a16="http://schemas.microsoft.com/office/drawing/2014/main" id="{F483CDA8-4248-4F42-A09A-88F719D6B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173691</xdr:colOff>
      <xdr:row>160</xdr:row>
      <xdr:rowOff>180094</xdr:rowOff>
    </xdr:from>
    <xdr:to>
      <xdr:col>10</xdr:col>
      <xdr:colOff>704369</xdr:colOff>
      <xdr:row>166</xdr:row>
      <xdr:rowOff>3201</xdr:rowOff>
    </xdr:to>
    <xdr:sp macro="" textlink="">
      <xdr:nvSpPr>
        <xdr:cNvPr id="12" name="Oval 11">
          <a:extLst>
            <a:ext uri="{FF2B5EF4-FFF2-40B4-BE49-F238E27FC236}">
              <a16:creationId xmlns:a16="http://schemas.microsoft.com/office/drawing/2014/main" id="{F7440E4E-FE5E-4102-ACAE-0E6B31E6DACF}"/>
            </a:ext>
          </a:extLst>
        </xdr:cNvPr>
        <xdr:cNvSpPr/>
      </xdr:nvSpPr>
      <xdr:spPr>
        <a:xfrm>
          <a:off x="8488456" y="31534153"/>
          <a:ext cx="1729707" cy="966107"/>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1649185</xdr:colOff>
      <xdr:row>146</xdr:row>
      <xdr:rowOff>57150</xdr:rowOff>
    </xdr:from>
    <xdr:to>
      <xdr:col>15</xdr:col>
      <xdr:colOff>955221</xdr:colOff>
      <xdr:row>151</xdr:row>
      <xdr:rowOff>70757</xdr:rowOff>
    </xdr:to>
    <xdr:sp macro="" textlink="">
      <xdr:nvSpPr>
        <xdr:cNvPr id="13" name="Oval 12">
          <a:extLst>
            <a:ext uri="{FF2B5EF4-FFF2-40B4-BE49-F238E27FC236}">
              <a16:creationId xmlns:a16="http://schemas.microsoft.com/office/drawing/2014/main" id="{E37E39D2-45E8-4D90-B5DA-B67C6B9477D6}"/>
            </a:ext>
          </a:extLst>
        </xdr:cNvPr>
        <xdr:cNvSpPr/>
      </xdr:nvSpPr>
      <xdr:spPr>
        <a:xfrm>
          <a:off x="14575971" y="28768221"/>
          <a:ext cx="1728107" cy="966107"/>
        </a:xfrm>
        <a:prstGeom prst="ellipse">
          <a:avLst/>
        </a:prstGeom>
        <a:noFill/>
        <a:ln w="571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857251</xdr:colOff>
      <xdr:row>156</xdr:row>
      <xdr:rowOff>149679</xdr:rowOff>
    </xdr:from>
    <xdr:ext cx="5333999" cy="2628605"/>
    <xdr:sp macro="" textlink="">
      <xdr:nvSpPr>
        <xdr:cNvPr id="15" name="TextBox 14">
          <a:extLst>
            <a:ext uri="{FF2B5EF4-FFF2-40B4-BE49-F238E27FC236}">
              <a16:creationId xmlns:a16="http://schemas.microsoft.com/office/drawing/2014/main" id="{9DB34540-04B4-499F-B407-14126DD8630D}"/>
            </a:ext>
          </a:extLst>
        </xdr:cNvPr>
        <xdr:cNvSpPr txBox="1"/>
      </xdr:nvSpPr>
      <xdr:spPr>
        <a:xfrm>
          <a:off x="1469572" y="32453036"/>
          <a:ext cx="5333999" cy="2628605"/>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tx1"/>
              </a:solidFill>
            </a:rPr>
            <a:t>Insights:-</a:t>
          </a:r>
        </a:p>
        <a:p>
          <a:r>
            <a:rPr lang="en-IN" sz="1800">
              <a:solidFill>
                <a:schemeClr val="tx1"/>
              </a:solidFill>
            </a:rPr>
            <a:t>2. "Spices" is the highest contributor</a:t>
          </a:r>
          <a:r>
            <a:rPr lang="en-IN" sz="1800" baseline="0">
              <a:solidFill>
                <a:schemeClr val="tx1"/>
              </a:solidFill>
            </a:rPr>
            <a:t> towards Inflation due to high demand and low supply. </a:t>
          </a:r>
        </a:p>
        <a:p>
          <a:r>
            <a:rPr lang="en-IN" sz="1800" b="1" baseline="0">
              <a:solidFill>
                <a:schemeClr val="tx1"/>
              </a:solidFill>
            </a:rPr>
            <a:t>Hypothesis:</a:t>
          </a:r>
        </a:p>
        <a:p>
          <a:r>
            <a:rPr lang="en-IN" sz="1800" baseline="0">
              <a:solidFill>
                <a:schemeClr val="tx1"/>
              </a:solidFill>
            </a:rPr>
            <a:t>-&gt; Unfavourable weather conditions reduce spice production.</a:t>
          </a:r>
        </a:p>
        <a:p>
          <a:r>
            <a:rPr lang="en-IN" sz="1800" baseline="0">
              <a:solidFill>
                <a:schemeClr val="tx1"/>
              </a:solidFill>
            </a:rPr>
            <a:t>-&gt; Crops damage and pest infestations.</a:t>
          </a:r>
        </a:p>
        <a:p>
          <a:r>
            <a:rPr lang="en-IN" sz="1800" baseline="0">
              <a:solidFill>
                <a:schemeClr val="tx1"/>
              </a:solidFill>
            </a:rPr>
            <a:t>-&gt; Both domestic and international demand for spices remained high.</a:t>
          </a:r>
        </a:p>
      </xdr:txBody>
    </xdr:sp>
    <xdr:clientData/>
  </xdr:oneCellAnchor>
</xdr:wsDr>
</file>

<file path=xl/drawings/drawing6.xml><?xml version="1.0" encoding="utf-8"?>
<c:userShapes xmlns:c="http://schemas.openxmlformats.org/drawingml/2006/chart">
  <cdr:relSizeAnchor xmlns:cdr="http://schemas.openxmlformats.org/drawingml/2006/chartDrawing">
    <cdr:from>
      <cdr:x>0.54797</cdr:x>
      <cdr:y>0.24113</cdr:y>
    </cdr:from>
    <cdr:to>
      <cdr:x>0.63676</cdr:x>
      <cdr:y>0.91984</cdr:y>
    </cdr:to>
    <cdr:sp macro="" textlink="">
      <cdr:nvSpPr>
        <cdr:cNvPr id="2" name="Rectangle 1">
          <a:extLst xmlns:a="http://schemas.openxmlformats.org/drawingml/2006/main">
            <a:ext uri="{FF2B5EF4-FFF2-40B4-BE49-F238E27FC236}">
              <a16:creationId xmlns:a16="http://schemas.microsoft.com/office/drawing/2014/main" id="{BF48879D-1ED0-46F2-A610-0D57A59FE216}"/>
            </a:ext>
          </a:extLst>
        </cdr:cNvPr>
        <cdr:cNvSpPr/>
      </cdr:nvSpPr>
      <cdr:spPr>
        <a:xfrm xmlns:a="http://schemas.openxmlformats.org/drawingml/2006/main" rot="18382984">
          <a:off x="11306668" y="1252323"/>
          <a:ext cx="2567409" cy="1887055"/>
        </a:xfrm>
        <a:prstGeom xmlns:a="http://schemas.openxmlformats.org/drawingml/2006/main" prst="rect">
          <a:avLst/>
        </a:prstGeom>
        <a:noFill xmlns:a="http://schemas.openxmlformats.org/drawingml/2006/main"/>
        <a:ln xmlns:a="http://schemas.openxmlformats.org/drawingml/2006/main">
          <a:solidFill>
            <a:srgbClr val="FF0000"/>
          </a:solidFill>
          <a:prstDash val="lgDashDotDot"/>
        </a:ln>
      </cdr:spPr>
      <cdr:style>
        <a:lnRef xmlns:a="http://schemas.openxmlformats.org/drawingml/2006/main" idx="2">
          <a:schemeClr val="accent5"/>
        </a:lnRef>
        <a:fillRef xmlns:a="http://schemas.openxmlformats.org/drawingml/2006/main" idx="1">
          <a:schemeClr val="lt1"/>
        </a:fillRef>
        <a:effectRef xmlns:a="http://schemas.openxmlformats.org/drawingml/2006/main" idx="0">
          <a:schemeClr val="accent5"/>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noFill/>
          </a:endParaRP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197038</xdr:colOff>
      <xdr:row>8</xdr:row>
      <xdr:rowOff>0</xdr:rowOff>
    </xdr:to>
    <xdr:pic>
      <xdr:nvPicPr>
        <xdr:cNvPr id="3" name="Picture 2">
          <a:extLst>
            <a:ext uri="{FF2B5EF4-FFF2-40B4-BE49-F238E27FC236}">
              <a16:creationId xmlns:a16="http://schemas.microsoft.com/office/drawing/2014/main" id="{CC0DD4AD-D403-46C0-8F89-863E3942837C}"/>
            </a:ext>
          </a:extLst>
        </xdr:cNvPr>
        <xdr:cNvPicPr>
          <a:picLocks noChangeAspect="1"/>
        </xdr:cNvPicPr>
      </xdr:nvPicPr>
      <xdr:blipFill>
        <a:blip xmlns:r="http://schemas.openxmlformats.org/officeDocument/2006/relationships" r:embed="rId1"/>
        <a:stretch>
          <a:fillRect/>
        </a:stretch>
      </xdr:blipFill>
      <xdr:spPr>
        <a:xfrm>
          <a:off x="0" y="0"/>
          <a:ext cx="6320252" cy="2422071"/>
        </a:xfrm>
        <a:prstGeom prst="rect">
          <a:avLst/>
        </a:prstGeom>
      </xdr:spPr>
    </xdr:pic>
    <xdr:clientData/>
  </xdr:twoCellAnchor>
  <xdr:twoCellAnchor editAs="oneCell">
    <xdr:from>
      <xdr:col>0</xdr:col>
      <xdr:colOff>0</xdr:colOff>
      <xdr:row>9</xdr:row>
      <xdr:rowOff>0</xdr:rowOff>
    </xdr:from>
    <xdr:to>
      <xdr:col>10</xdr:col>
      <xdr:colOff>227009</xdr:colOff>
      <xdr:row>11</xdr:row>
      <xdr:rowOff>152400</xdr:rowOff>
    </xdr:to>
    <xdr:pic>
      <xdr:nvPicPr>
        <xdr:cNvPr id="4" name="Picture 3">
          <a:extLst>
            <a:ext uri="{FF2B5EF4-FFF2-40B4-BE49-F238E27FC236}">
              <a16:creationId xmlns:a16="http://schemas.microsoft.com/office/drawing/2014/main" id="{D7D2E6FF-C3C6-455A-B98D-3B878BA3761E}"/>
            </a:ext>
          </a:extLst>
        </xdr:cNvPr>
        <xdr:cNvPicPr>
          <a:picLocks noChangeAspect="1"/>
        </xdr:cNvPicPr>
      </xdr:nvPicPr>
      <xdr:blipFill>
        <a:blip xmlns:r="http://schemas.openxmlformats.org/officeDocument/2006/relationships" r:embed="rId2"/>
        <a:stretch>
          <a:fillRect/>
        </a:stretch>
      </xdr:blipFill>
      <xdr:spPr>
        <a:xfrm>
          <a:off x="0" y="2571750"/>
          <a:ext cx="6323009" cy="533400"/>
        </a:xfrm>
        <a:prstGeom prst="rect">
          <a:avLst/>
        </a:prstGeom>
      </xdr:spPr>
    </xdr:pic>
    <xdr:clientData/>
  </xdr:twoCellAnchor>
  <xdr:twoCellAnchor>
    <xdr:from>
      <xdr:col>18</xdr:col>
      <xdr:colOff>455839</xdr:colOff>
      <xdr:row>33</xdr:row>
      <xdr:rowOff>57149</xdr:rowOff>
    </xdr:from>
    <xdr:to>
      <xdr:col>23</xdr:col>
      <xdr:colOff>2428874</xdr:colOff>
      <xdr:row>46</xdr:row>
      <xdr:rowOff>9525</xdr:rowOff>
    </xdr:to>
    <xdr:graphicFrame macro="">
      <xdr:nvGraphicFramePr>
        <xdr:cNvPr id="5" name="Chart 4">
          <a:extLst>
            <a:ext uri="{FF2B5EF4-FFF2-40B4-BE49-F238E27FC236}">
              <a16:creationId xmlns:a16="http://schemas.microsoft.com/office/drawing/2014/main" id="{EBED0E33-3404-4D1F-AB00-23AA097E6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79</xdr:row>
      <xdr:rowOff>108858</xdr:rowOff>
    </xdr:from>
    <xdr:to>
      <xdr:col>10</xdr:col>
      <xdr:colOff>149679</xdr:colOff>
      <xdr:row>91</xdr:row>
      <xdr:rowOff>9740</xdr:rowOff>
    </xdr:to>
    <xdr:pic>
      <xdr:nvPicPr>
        <xdr:cNvPr id="6" name="Picture 5">
          <a:extLst>
            <a:ext uri="{FF2B5EF4-FFF2-40B4-BE49-F238E27FC236}">
              <a16:creationId xmlns:a16="http://schemas.microsoft.com/office/drawing/2014/main" id="{357A5E2E-8A02-4525-A9C7-5F59157F9031}"/>
            </a:ext>
          </a:extLst>
        </xdr:cNvPr>
        <xdr:cNvPicPr>
          <a:picLocks noChangeAspect="1"/>
        </xdr:cNvPicPr>
      </xdr:nvPicPr>
      <xdr:blipFill>
        <a:blip xmlns:r="http://schemas.openxmlformats.org/officeDocument/2006/relationships" r:embed="rId4"/>
        <a:stretch>
          <a:fillRect/>
        </a:stretch>
      </xdr:blipFill>
      <xdr:spPr>
        <a:xfrm>
          <a:off x="0" y="16110858"/>
          <a:ext cx="6272893" cy="2186882"/>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xdr:from>
      <xdr:col>13</xdr:col>
      <xdr:colOff>551087</xdr:colOff>
      <xdr:row>83</xdr:row>
      <xdr:rowOff>97972</xdr:rowOff>
    </xdr:from>
    <xdr:to>
      <xdr:col>18</xdr:col>
      <xdr:colOff>625929</xdr:colOff>
      <xdr:row>97</xdr:row>
      <xdr:rowOff>174172</xdr:rowOff>
    </xdr:to>
    <xdr:graphicFrame macro="">
      <xdr:nvGraphicFramePr>
        <xdr:cNvPr id="7" name="Chart 6">
          <a:extLst>
            <a:ext uri="{FF2B5EF4-FFF2-40B4-BE49-F238E27FC236}">
              <a16:creationId xmlns:a16="http://schemas.microsoft.com/office/drawing/2014/main" id="{8CDB4339-7871-4BAD-8E10-D80D40412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484413</xdr:colOff>
      <xdr:row>118</xdr:row>
      <xdr:rowOff>125867</xdr:rowOff>
    </xdr:from>
    <xdr:to>
      <xdr:col>20</xdr:col>
      <xdr:colOff>336776</xdr:colOff>
      <xdr:row>127</xdr:row>
      <xdr:rowOff>44225</xdr:rowOff>
    </xdr:to>
    <mc:AlternateContent xmlns:mc="http://schemas.openxmlformats.org/markup-compatibility/2006" xmlns:a14="http://schemas.microsoft.com/office/drawing/2010/main">
      <mc:Choice Requires="a14">
        <xdr:graphicFrame macro="">
          <xdr:nvGraphicFramePr>
            <xdr:cNvPr id="2" name="Sector 2">
              <a:extLst>
                <a:ext uri="{FF2B5EF4-FFF2-40B4-BE49-F238E27FC236}">
                  <a16:creationId xmlns:a16="http://schemas.microsoft.com/office/drawing/2014/main" id="{5D6F596E-4203-4C0C-8D08-792D27819CF9}"/>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16404770" y="23557367"/>
              <a:ext cx="2029506" cy="1632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0</xdr:colOff>
      <xdr:row>139</xdr:row>
      <xdr:rowOff>0</xdr:rowOff>
    </xdr:from>
    <xdr:ext cx="5127109" cy="468077"/>
    <xdr:sp macro="" textlink="">
      <xdr:nvSpPr>
        <xdr:cNvPr id="8" name="TextBox 7">
          <a:extLst>
            <a:ext uri="{FF2B5EF4-FFF2-40B4-BE49-F238E27FC236}">
              <a16:creationId xmlns:a16="http://schemas.microsoft.com/office/drawing/2014/main" id="{43E1E16F-2213-4090-BD7A-38A4C031C4E7}"/>
            </a:ext>
          </a:extLst>
        </xdr:cNvPr>
        <xdr:cNvSpPr txBox="1"/>
      </xdr:nvSpPr>
      <xdr:spPr>
        <a:xfrm>
          <a:off x="15525750" y="27432000"/>
          <a:ext cx="5127109" cy="468077"/>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t>Formula used for Monthly Inflation rate:</a:t>
          </a:r>
        </a:p>
        <a:p>
          <a:r>
            <a:rPr lang="en-IN" sz="1200" b="0"/>
            <a:t>((CPI of Current Month - CPI of Previous Month) / CPI of Previous Month) * 100</a:t>
          </a:r>
        </a:p>
      </xdr:txBody>
    </xdr:sp>
    <xdr:clientData/>
  </xdr:oneCellAnchor>
  <xdr:twoCellAnchor>
    <xdr:from>
      <xdr:col>21</xdr:col>
      <xdr:colOff>442231</xdr:colOff>
      <xdr:row>143</xdr:row>
      <xdr:rowOff>152399</xdr:rowOff>
    </xdr:from>
    <xdr:to>
      <xdr:col>26</xdr:col>
      <xdr:colOff>1428749</xdr:colOff>
      <xdr:row>168</xdr:row>
      <xdr:rowOff>40820</xdr:rowOff>
    </xdr:to>
    <xdr:graphicFrame macro="">
      <xdr:nvGraphicFramePr>
        <xdr:cNvPr id="9" name="Chart 8">
          <a:extLst>
            <a:ext uri="{FF2B5EF4-FFF2-40B4-BE49-F238E27FC236}">
              <a16:creationId xmlns:a16="http://schemas.microsoft.com/office/drawing/2014/main" id="{43438378-6F1A-48F2-B548-99D705110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22</xdr:col>
      <xdr:colOff>537882</xdr:colOff>
      <xdr:row>171</xdr:row>
      <xdr:rowOff>179294</xdr:rowOff>
    </xdr:from>
    <xdr:ext cx="5365058" cy="436786"/>
    <xdr:sp macro="" textlink="">
      <xdr:nvSpPr>
        <xdr:cNvPr id="10" name="TextBox 9">
          <a:extLst>
            <a:ext uri="{FF2B5EF4-FFF2-40B4-BE49-F238E27FC236}">
              <a16:creationId xmlns:a16="http://schemas.microsoft.com/office/drawing/2014/main" id="{499196D2-DEBE-4DDF-BB9A-FE75E0097244}"/>
            </a:ext>
          </a:extLst>
        </xdr:cNvPr>
        <xdr:cNvSpPr txBox="1"/>
      </xdr:nvSpPr>
      <xdr:spPr>
        <a:xfrm>
          <a:off x="19576676" y="33673676"/>
          <a:ext cx="5365058" cy="436786"/>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tx1"/>
              </a:solidFill>
            </a:rPr>
            <a:t>Insights:-</a:t>
          </a:r>
        </a:p>
        <a:p>
          <a:r>
            <a:rPr lang="en-IN" sz="1100">
              <a:solidFill>
                <a:schemeClr val="tx1"/>
              </a:solidFill>
            </a:rPr>
            <a:t>1.</a:t>
          </a:r>
          <a:r>
            <a:rPr lang="en-IN" sz="1100" baseline="0">
              <a:solidFill>
                <a:schemeClr val="tx1"/>
              </a:solidFill>
            </a:rPr>
            <a:t> In each sector there is a absolute change inflation from December 2022 to January 2023.</a:t>
          </a:r>
          <a:endParaRPr lang="en-IN" sz="1100">
            <a:solidFill>
              <a:schemeClr val="tx1"/>
            </a:solidFill>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0.55076</cdr:x>
      <cdr:y>0.28701</cdr:y>
    </cdr:from>
    <cdr:to>
      <cdr:x>0.63259</cdr:x>
      <cdr:y>0.85236</cdr:y>
    </cdr:to>
    <cdr:sp macro="" textlink="">
      <cdr:nvSpPr>
        <cdr:cNvPr id="2" name="Rectangle 1">
          <a:extLst xmlns:a="http://schemas.openxmlformats.org/drawingml/2006/main">
            <a:ext uri="{FF2B5EF4-FFF2-40B4-BE49-F238E27FC236}">
              <a16:creationId xmlns:a16="http://schemas.microsoft.com/office/drawing/2014/main" id="{BF48879D-1ED0-46F2-A610-0D57A59FE216}"/>
            </a:ext>
          </a:extLst>
        </cdr:cNvPr>
        <cdr:cNvSpPr/>
      </cdr:nvSpPr>
      <cdr:spPr>
        <a:xfrm xmlns:a="http://schemas.openxmlformats.org/drawingml/2006/main" rot="17281266">
          <a:off x="3676118" y="2304479"/>
          <a:ext cx="2629412" cy="690192"/>
        </a:xfrm>
        <a:prstGeom xmlns:a="http://schemas.openxmlformats.org/drawingml/2006/main" prst="rect">
          <a:avLst/>
        </a:prstGeom>
        <a:noFill xmlns:a="http://schemas.openxmlformats.org/drawingml/2006/main"/>
        <a:ln xmlns:a="http://schemas.openxmlformats.org/drawingml/2006/main">
          <a:solidFill>
            <a:srgbClr val="FF0000"/>
          </a:solidFill>
          <a:prstDash val="lgDashDotDot"/>
        </a:ln>
      </cdr:spPr>
      <cdr:style>
        <a:lnRef xmlns:a="http://schemas.openxmlformats.org/drawingml/2006/main" idx="2">
          <a:schemeClr val="accent5"/>
        </a:lnRef>
        <a:fillRef xmlns:a="http://schemas.openxmlformats.org/drawingml/2006/main" idx="1">
          <a:schemeClr val="lt1"/>
        </a:fillRef>
        <a:effectRef xmlns:a="http://schemas.openxmlformats.org/drawingml/2006/main" idx="0">
          <a:schemeClr val="accent5"/>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noFill/>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29368</xdr:colOff>
      <xdr:row>11</xdr:row>
      <xdr:rowOff>44823</xdr:rowOff>
    </xdr:from>
    <xdr:to>
      <xdr:col>4</xdr:col>
      <xdr:colOff>2159252</xdr:colOff>
      <xdr:row>18</xdr:row>
      <xdr:rowOff>470087</xdr:rowOff>
    </xdr:to>
    <xdr:pic>
      <xdr:nvPicPr>
        <xdr:cNvPr id="2" name="Picture 1">
          <a:extLst>
            <a:ext uri="{FF2B5EF4-FFF2-40B4-BE49-F238E27FC236}">
              <a16:creationId xmlns:a16="http://schemas.microsoft.com/office/drawing/2014/main" id="{DCC6AD36-1AF3-4302-8489-47864117A81E}"/>
            </a:ext>
          </a:extLst>
        </xdr:cNvPr>
        <xdr:cNvPicPr>
          <a:picLocks noChangeAspect="1"/>
        </xdr:cNvPicPr>
      </xdr:nvPicPr>
      <xdr:blipFill>
        <a:blip xmlns:r="http://schemas.openxmlformats.org/officeDocument/2006/relationships" r:embed="rId1"/>
        <a:stretch>
          <a:fillRect/>
        </a:stretch>
      </xdr:blipFill>
      <xdr:spPr>
        <a:xfrm>
          <a:off x="634486" y="2140323"/>
          <a:ext cx="6520188" cy="1758764"/>
        </a:xfrm>
        <a:prstGeom prst="rect">
          <a:avLst/>
        </a:prstGeom>
      </xdr:spPr>
    </xdr:pic>
    <xdr:clientData/>
  </xdr:twoCellAnchor>
  <xdr:twoCellAnchor>
    <xdr:from>
      <xdr:col>7</xdr:col>
      <xdr:colOff>91488</xdr:colOff>
      <xdr:row>16</xdr:row>
      <xdr:rowOff>8005</xdr:rowOff>
    </xdr:from>
    <xdr:to>
      <xdr:col>9</xdr:col>
      <xdr:colOff>404213</xdr:colOff>
      <xdr:row>17</xdr:row>
      <xdr:rowOff>180094</xdr:rowOff>
    </xdr:to>
    <xdr:sp macro="" textlink="">
      <xdr:nvSpPr>
        <xdr:cNvPr id="4" name="Arrow: Left 3">
          <a:extLst>
            <a:ext uri="{FF2B5EF4-FFF2-40B4-BE49-F238E27FC236}">
              <a16:creationId xmlns:a16="http://schemas.microsoft.com/office/drawing/2014/main" id="{4FF63489-D6EE-4B97-B364-C68A3492F013}"/>
            </a:ext>
          </a:extLst>
        </xdr:cNvPr>
        <xdr:cNvSpPr/>
      </xdr:nvSpPr>
      <xdr:spPr>
        <a:xfrm>
          <a:off x="7610635" y="3056005"/>
          <a:ext cx="1522960" cy="362589"/>
        </a:xfrm>
        <a:prstGeom prst="lef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117978</xdr:colOff>
      <xdr:row>15</xdr:row>
      <xdr:rowOff>71239</xdr:rowOff>
    </xdr:from>
    <xdr:ext cx="3346240" cy="530658"/>
    <xdr:sp macro="" textlink="">
      <xdr:nvSpPr>
        <xdr:cNvPr id="5" name="TextBox 4">
          <a:extLst>
            <a:ext uri="{FF2B5EF4-FFF2-40B4-BE49-F238E27FC236}">
              <a16:creationId xmlns:a16="http://schemas.microsoft.com/office/drawing/2014/main" id="{0BA3C6E3-FEDA-4728-AD02-E74FADF63334}"/>
            </a:ext>
          </a:extLst>
        </xdr:cNvPr>
        <xdr:cNvSpPr txBox="1"/>
      </xdr:nvSpPr>
      <xdr:spPr>
        <a:xfrm>
          <a:off x="9452478" y="2928739"/>
          <a:ext cx="334624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0000"/>
              </a:solidFill>
            </a:rPr>
            <a:t>Problem Statement 4</a:t>
          </a:r>
        </a:p>
      </xdr:txBody>
    </xdr:sp>
    <xdr:clientData/>
  </xdr:oneCellAnchor>
  <xdr:twoCellAnchor editAs="oneCell">
    <xdr:from>
      <xdr:col>10</xdr:col>
      <xdr:colOff>109902</xdr:colOff>
      <xdr:row>6</xdr:row>
      <xdr:rowOff>24813</xdr:rowOff>
    </xdr:from>
    <xdr:to>
      <xdr:col>16</xdr:col>
      <xdr:colOff>58910</xdr:colOff>
      <xdr:row>14</xdr:row>
      <xdr:rowOff>119186</xdr:rowOff>
    </xdr:to>
    <xdr:pic>
      <xdr:nvPicPr>
        <xdr:cNvPr id="6" name="Picture 5">
          <a:extLst>
            <a:ext uri="{FF2B5EF4-FFF2-40B4-BE49-F238E27FC236}">
              <a16:creationId xmlns:a16="http://schemas.microsoft.com/office/drawing/2014/main" id="{A887ABE8-7F59-4657-BB66-F7E5AB3F25CE}"/>
            </a:ext>
          </a:extLst>
        </xdr:cNvPr>
        <xdr:cNvPicPr>
          <a:picLocks noChangeAspect="1"/>
        </xdr:cNvPicPr>
      </xdr:nvPicPr>
      <xdr:blipFill>
        <a:blip xmlns:r="http://schemas.openxmlformats.org/officeDocument/2006/relationships" r:embed="rId2"/>
        <a:stretch>
          <a:fillRect/>
        </a:stretch>
      </xdr:blipFill>
      <xdr:spPr>
        <a:xfrm>
          <a:off x="9444402" y="1167813"/>
          <a:ext cx="3579713" cy="1618373"/>
        </a:xfrm>
        <a:prstGeom prst="rect">
          <a:avLst/>
        </a:prstGeom>
      </xdr:spPr>
    </xdr:pic>
    <xdr:clientData/>
  </xdr:twoCellAnchor>
  <xdr:twoCellAnchor editAs="oneCell">
    <xdr:from>
      <xdr:col>6</xdr:col>
      <xdr:colOff>495459</xdr:colOff>
      <xdr:row>42</xdr:row>
      <xdr:rowOff>155841</xdr:rowOff>
    </xdr:from>
    <xdr:to>
      <xdr:col>10</xdr:col>
      <xdr:colOff>68035</xdr:colOff>
      <xdr:row>49</xdr:row>
      <xdr:rowOff>158337</xdr:rowOff>
    </xdr:to>
    <mc:AlternateContent xmlns:mc="http://schemas.openxmlformats.org/markup-compatibility/2006" xmlns:a14="http://schemas.microsoft.com/office/drawing/2010/main">
      <mc:Choice Requires="a14">
        <xdr:graphicFrame macro="">
          <xdr:nvGraphicFramePr>
            <xdr:cNvPr id="7" name="Sector 3">
              <a:extLst>
                <a:ext uri="{FF2B5EF4-FFF2-40B4-BE49-F238E27FC236}">
                  <a16:creationId xmlns:a16="http://schemas.microsoft.com/office/drawing/2014/main" id="{8CB12583-8BE8-4E67-9A1B-E937738548BF}"/>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7409488" y="10218723"/>
              <a:ext cx="1993048" cy="1335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483961</xdr:colOff>
      <xdr:row>50</xdr:row>
      <xdr:rowOff>174760</xdr:rowOff>
    </xdr:from>
    <xdr:to>
      <xdr:col>10</xdr:col>
      <xdr:colOff>112565</xdr:colOff>
      <xdr:row>57</xdr:row>
      <xdr:rowOff>50935</xdr:rowOff>
    </xdr:to>
    <mc:AlternateContent xmlns:mc="http://schemas.openxmlformats.org/markup-compatibility/2006" xmlns:a14="http://schemas.microsoft.com/office/drawing/2010/main">
      <mc:Choice Requires="a14">
        <xdr:graphicFrame macro="">
          <xdr:nvGraphicFramePr>
            <xdr:cNvPr id="8" name="Period">
              <a:extLst>
                <a:ext uri="{FF2B5EF4-FFF2-40B4-BE49-F238E27FC236}">
                  <a16:creationId xmlns:a16="http://schemas.microsoft.com/office/drawing/2014/main" id="{FD524D5C-F601-4941-8F55-36F5DE34BFCB}"/>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7397990" y="11761642"/>
              <a:ext cx="2049076"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547996</xdr:colOff>
      <xdr:row>59</xdr:row>
      <xdr:rowOff>2306</xdr:rowOff>
    </xdr:from>
    <xdr:to>
      <xdr:col>10</xdr:col>
      <xdr:colOff>122463</xdr:colOff>
      <xdr:row>65</xdr:row>
      <xdr:rowOff>40821</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6FC5DDF1-CFFE-4207-9F9A-4E6B4E83D0B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62025" y="13303688"/>
              <a:ext cx="1994939" cy="1181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244929</xdr:colOff>
      <xdr:row>43</xdr:row>
      <xdr:rowOff>95251</xdr:rowOff>
    </xdr:from>
    <xdr:to>
      <xdr:col>6</xdr:col>
      <xdr:colOff>163286</xdr:colOff>
      <xdr:row>66</xdr:row>
      <xdr:rowOff>108857</xdr:rowOff>
    </xdr:to>
    <xdr:graphicFrame macro="">
      <xdr:nvGraphicFramePr>
        <xdr:cNvPr id="10" name="Chart 9">
          <a:extLst>
            <a:ext uri="{FF2B5EF4-FFF2-40B4-BE49-F238E27FC236}">
              <a16:creationId xmlns:a16="http://schemas.microsoft.com/office/drawing/2014/main" id="{A0D937A3-6DC8-49AA-8190-46CE328EB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10</xdr:col>
      <xdr:colOff>446635</xdr:colOff>
      <xdr:row>43</xdr:row>
      <xdr:rowOff>184898</xdr:rowOff>
    </xdr:from>
    <xdr:ext cx="2162736" cy="530658"/>
    <xdr:sp macro="" textlink="">
      <xdr:nvSpPr>
        <xdr:cNvPr id="11" name="TextBox 10">
          <a:extLst>
            <a:ext uri="{FF2B5EF4-FFF2-40B4-BE49-F238E27FC236}">
              <a16:creationId xmlns:a16="http://schemas.microsoft.com/office/drawing/2014/main" id="{02B979B8-B6AE-418C-A7E1-1B284D47CC12}"/>
            </a:ext>
          </a:extLst>
        </xdr:cNvPr>
        <xdr:cNvSpPr txBox="1"/>
      </xdr:nvSpPr>
      <xdr:spPr>
        <a:xfrm>
          <a:off x="11359564" y="10444684"/>
          <a:ext cx="2162736" cy="530658"/>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NOTE:</a:t>
          </a:r>
        </a:p>
        <a:p>
          <a:r>
            <a:rPr lang="en-IN" sz="1400" b="0"/>
            <a:t>At July,</a:t>
          </a:r>
          <a:r>
            <a:rPr lang="en-IN" sz="1400" b="0" baseline="0"/>
            <a:t> there is no spike.</a:t>
          </a:r>
          <a:endParaRPr lang="en-IN" sz="1400" b="0"/>
        </a:p>
      </xdr:txBody>
    </xdr:sp>
    <xdr:clientData/>
  </xdr:oneCellAnchor>
  <xdr:oneCellAnchor>
    <xdr:from>
      <xdr:col>10</xdr:col>
      <xdr:colOff>408214</xdr:colOff>
      <xdr:row>48</xdr:row>
      <xdr:rowOff>27213</xdr:rowOff>
    </xdr:from>
    <xdr:ext cx="5932394" cy="2559423"/>
    <xdr:sp macro="" textlink="">
      <xdr:nvSpPr>
        <xdr:cNvPr id="13" name="TextBox 12">
          <a:extLst>
            <a:ext uri="{FF2B5EF4-FFF2-40B4-BE49-F238E27FC236}">
              <a16:creationId xmlns:a16="http://schemas.microsoft.com/office/drawing/2014/main" id="{EC6218B7-B3A3-454E-8225-276FB7D3190E}"/>
            </a:ext>
          </a:extLst>
        </xdr:cNvPr>
        <xdr:cNvSpPr txBox="1"/>
      </xdr:nvSpPr>
      <xdr:spPr>
        <a:xfrm>
          <a:off x="11321143" y="11239499"/>
          <a:ext cx="5932394" cy="2559423"/>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Insight:</a:t>
          </a:r>
        </a:p>
        <a:p>
          <a:r>
            <a:rPr lang="en-IN" sz="1400" b="0"/>
            <a:t>On</a:t>
          </a:r>
          <a:r>
            <a:rPr lang="en-IN" sz="1400" b="0" baseline="0"/>
            <a:t> Covid Onset, there is food and health Inflation.</a:t>
          </a:r>
        </a:p>
        <a:p>
          <a:r>
            <a:rPr lang="en-IN" sz="1400" b="0" baseline="0"/>
            <a:t>On Covid Progression, there is food and health Inflation.</a:t>
          </a:r>
        </a:p>
        <a:p>
          <a:endParaRPr lang="en-IN" sz="1400" b="0" baseline="0"/>
        </a:p>
        <a:p>
          <a:r>
            <a:rPr lang="en-IN" sz="1400" b="1" baseline="0"/>
            <a:t>Hypothesis:</a:t>
          </a:r>
        </a:p>
        <a:p>
          <a:r>
            <a:rPr lang="en-IN" sz="1400" b="1" i="0">
              <a:solidFill>
                <a:schemeClr val="tx1"/>
              </a:solidFill>
              <a:effectLst/>
              <a:latin typeface="+mn-lt"/>
              <a:ea typeface="+mn-ea"/>
              <a:cs typeface="+mn-cs"/>
            </a:rPr>
            <a:t>March 2020:</a:t>
          </a:r>
          <a:r>
            <a:rPr lang="en-IN" sz="1400" b="0" i="0">
              <a:solidFill>
                <a:schemeClr val="tx1"/>
              </a:solidFill>
              <a:effectLst/>
              <a:latin typeface="+mn-lt"/>
              <a:ea typeface="+mn-ea"/>
              <a:cs typeface="+mn-cs"/>
            </a:rPr>
            <a:t> The COVID-19 lockdown led to a halt in non-essential purchases, while essential food demand surged.</a:t>
          </a:r>
        </a:p>
        <a:p>
          <a:r>
            <a:rPr lang="en-IN" sz="1400" b="1" i="0">
              <a:solidFill>
                <a:schemeClr val="tx1"/>
              </a:solidFill>
              <a:effectLst/>
              <a:latin typeface="+mn-lt"/>
              <a:ea typeface="+mn-ea"/>
              <a:cs typeface="+mn-cs"/>
            </a:rPr>
            <a:t>April 2020:</a:t>
          </a:r>
          <a:r>
            <a:rPr lang="en-IN" sz="1400" b="0" i="0">
              <a:solidFill>
                <a:schemeClr val="tx1"/>
              </a:solidFill>
              <a:effectLst/>
              <a:latin typeface="+mn-lt"/>
              <a:ea typeface="+mn-ea"/>
              <a:cs typeface="+mn-cs"/>
            </a:rPr>
            <a:t> Panic buying caused stockpiling of food and household essentials, leading to temporary shortages.</a:t>
          </a:r>
        </a:p>
        <a:p>
          <a:r>
            <a:rPr lang="en-IN" sz="1400" b="1" i="0">
              <a:solidFill>
                <a:schemeClr val="tx1"/>
              </a:solidFill>
              <a:effectLst/>
              <a:latin typeface="+mn-lt"/>
              <a:ea typeface="+mn-ea"/>
              <a:cs typeface="+mn-cs"/>
            </a:rPr>
            <a:t>Post-April 2020:</a:t>
          </a:r>
          <a:r>
            <a:rPr lang="en-IN" sz="1400" b="0" i="0">
              <a:solidFill>
                <a:schemeClr val="tx1"/>
              </a:solidFill>
              <a:effectLst/>
              <a:latin typeface="+mn-lt"/>
              <a:ea typeface="+mn-ea"/>
              <a:cs typeface="+mn-cs"/>
            </a:rPr>
            <a:t> Rising health awareness increased demand for sanitizers, masks, and medical equipment, causing price hikes.</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211678</xdr:colOff>
      <xdr:row>4</xdr:row>
      <xdr:rowOff>9524</xdr:rowOff>
    </xdr:to>
    <xdr:pic>
      <xdr:nvPicPr>
        <xdr:cNvPr id="2" name="Picture 1">
          <a:extLst>
            <a:ext uri="{FF2B5EF4-FFF2-40B4-BE49-F238E27FC236}">
              <a16:creationId xmlns:a16="http://schemas.microsoft.com/office/drawing/2014/main" id="{86B0F775-9A6A-4D5B-A14C-FD9E75EC83AD}"/>
            </a:ext>
          </a:extLst>
        </xdr:cNvPr>
        <xdr:cNvPicPr>
          <a:picLocks noChangeAspect="1"/>
        </xdr:cNvPicPr>
      </xdr:nvPicPr>
      <xdr:blipFill>
        <a:blip xmlns:r="http://schemas.openxmlformats.org/officeDocument/2006/relationships" r:embed="rId1"/>
        <a:stretch>
          <a:fillRect/>
        </a:stretch>
      </xdr:blipFill>
      <xdr:spPr>
        <a:xfrm>
          <a:off x="0" y="0"/>
          <a:ext cx="5088478" cy="1343024"/>
        </a:xfrm>
        <a:prstGeom prst="rect">
          <a:avLst/>
        </a:prstGeom>
      </xdr:spPr>
    </xdr:pic>
    <xdr:clientData/>
  </xdr:twoCellAnchor>
  <xdr:twoCellAnchor editAs="oneCell">
    <xdr:from>
      <xdr:col>0</xdr:col>
      <xdr:colOff>0</xdr:colOff>
      <xdr:row>40</xdr:row>
      <xdr:rowOff>100852</xdr:rowOff>
    </xdr:from>
    <xdr:to>
      <xdr:col>9</xdr:col>
      <xdr:colOff>559586</xdr:colOff>
      <xdr:row>43</xdr:row>
      <xdr:rowOff>11205</xdr:rowOff>
    </xdr:to>
    <xdr:pic>
      <xdr:nvPicPr>
        <xdr:cNvPr id="3" name="Picture 2">
          <a:extLst>
            <a:ext uri="{FF2B5EF4-FFF2-40B4-BE49-F238E27FC236}">
              <a16:creationId xmlns:a16="http://schemas.microsoft.com/office/drawing/2014/main" id="{F79B74E6-105C-4099-997C-A14D40BA363A}"/>
            </a:ext>
          </a:extLst>
        </xdr:cNvPr>
        <xdr:cNvPicPr>
          <a:picLocks noChangeAspect="1"/>
        </xdr:cNvPicPr>
      </xdr:nvPicPr>
      <xdr:blipFill>
        <a:blip xmlns:r="http://schemas.openxmlformats.org/officeDocument/2006/relationships" r:embed="rId2"/>
        <a:stretch>
          <a:fillRect/>
        </a:stretch>
      </xdr:blipFill>
      <xdr:spPr>
        <a:xfrm>
          <a:off x="0" y="8606117"/>
          <a:ext cx="5680674" cy="481853"/>
        </a:xfrm>
        <a:prstGeom prst="rect">
          <a:avLst/>
        </a:prstGeom>
      </xdr:spPr>
    </xdr:pic>
    <xdr:clientData/>
  </xdr:twoCellAnchor>
  <xdr:twoCellAnchor>
    <xdr:from>
      <xdr:col>14</xdr:col>
      <xdr:colOff>246530</xdr:colOff>
      <xdr:row>42</xdr:row>
      <xdr:rowOff>44823</xdr:rowOff>
    </xdr:from>
    <xdr:to>
      <xdr:col>23</xdr:col>
      <xdr:colOff>123265</xdr:colOff>
      <xdr:row>49</xdr:row>
      <xdr:rowOff>112058</xdr:rowOff>
    </xdr:to>
    <xdr:graphicFrame macro="">
      <xdr:nvGraphicFramePr>
        <xdr:cNvPr id="4" name="Chart 3">
          <a:extLst>
            <a:ext uri="{FF2B5EF4-FFF2-40B4-BE49-F238E27FC236}">
              <a16:creationId xmlns:a16="http://schemas.microsoft.com/office/drawing/2014/main" id="{C8FE3A85-B87C-475F-942A-F92A91AD0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235323</xdr:colOff>
      <xdr:row>50</xdr:row>
      <xdr:rowOff>0</xdr:rowOff>
    </xdr:from>
    <xdr:to>
      <xdr:col>23</xdr:col>
      <xdr:colOff>112058</xdr:colOff>
      <xdr:row>57</xdr:row>
      <xdr:rowOff>78441</xdr:rowOff>
    </xdr:to>
    <xdr:graphicFrame macro="">
      <xdr:nvGraphicFramePr>
        <xdr:cNvPr id="9" name="Chart 8">
          <a:extLst>
            <a:ext uri="{FF2B5EF4-FFF2-40B4-BE49-F238E27FC236}">
              <a16:creationId xmlns:a16="http://schemas.microsoft.com/office/drawing/2014/main" id="{1F990F01-6E2C-4EEA-BA6B-C86892F6D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212911</xdr:colOff>
      <xdr:row>57</xdr:row>
      <xdr:rowOff>145676</xdr:rowOff>
    </xdr:from>
    <xdr:to>
      <xdr:col>23</xdr:col>
      <xdr:colOff>89646</xdr:colOff>
      <xdr:row>65</xdr:row>
      <xdr:rowOff>33617</xdr:rowOff>
    </xdr:to>
    <xdr:graphicFrame macro="">
      <xdr:nvGraphicFramePr>
        <xdr:cNvPr id="11" name="Chart 10">
          <a:extLst>
            <a:ext uri="{FF2B5EF4-FFF2-40B4-BE49-F238E27FC236}">
              <a16:creationId xmlns:a16="http://schemas.microsoft.com/office/drawing/2014/main" id="{D3A59D58-0FF2-43E9-A735-6F9E04926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166407</xdr:colOff>
      <xdr:row>6</xdr:row>
      <xdr:rowOff>117662</xdr:rowOff>
    </xdr:from>
    <xdr:to>
      <xdr:col>4</xdr:col>
      <xdr:colOff>1254876</xdr:colOff>
      <xdr:row>17</xdr:row>
      <xdr:rowOff>129908</xdr:rowOff>
    </xdr:to>
    <xdr:pic>
      <xdr:nvPicPr>
        <xdr:cNvPr id="2" name="Picture 1">
          <a:extLst>
            <a:ext uri="{FF2B5EF4-FFF2-40B4-BE49-F238E27FC236}">
              <a16:creationId xmlns:a16="http://schemas.microsoft.com/office/drawing/2014/main" id="{82053B95-1645-4137-85BC-D44707AD37AD}"/>
            </a:ext>
          </a:extLst>
        </xdr:cNvPr>
        <xdr:cNvPicPr>
          <a:picLocks noChangeAspect="1"/>
        </xdr:cNvPicPr>
      </xdr:nvPicPr>
      <xdr:blipFill>
        <a:blip xmlns:r="http://schemas.openxmlformats.org/officeDocument/2006/relationships" r:embed="rId1"/>
        <a:stretch>
          <a:fillRect/>
        </a:stretch>
      </xdr:blipFill>
      <xdr:spPr>
        <a:xfrm>
          <a:off x="771525" y="1260662"/>
          <a:ext cx="5638057" cy="2107746"/>
        </a:xfrm>
        <a:prstGeom prst="rect">
          <a:avLst/>
        </a:prstGeom>
      </xdr:spPr>
    </xdr:pic>
    <xdr:clientData/>
  </xdr:twoCellAnchor>
  <xdr:twoCellAnchor editAs="oneCell">
    <xdr:from>
      <xdr:col>11</xdr:col>
      <xdr:colOff>32817</xdr:colOff>
      <xdr:row>3</xdr:row>
      <xdr:rowOff>175808</xdr:rowOff>
    </xdr:from>
    <xdr:to>
      <xdr:col>14</xdr:col>
      <xdr:colOff>74067</xdr:colOff>
      <xdr:row>13</xdr:row>
      <xdr:rowOff>92848</xdr:rowOff>
    </xdr:to>
    <xdr:pic>
      <xdr:nvPicPr>
        <xdr:cNvPr id="3" name="Picture 2" descr="Oil Price Vectors &amp; Illustrations for Free Download | Freepik">
          <a:extLst>
            <a:ext uri="{FF2B5EF4-FFF2-40B4-BE49-F238E27FC236}">
              <a16:creationId xmlns:a16="http://schemas.microsoft.com/office/drawing/2014/main" id="{8FC0443F-935E-4834-8D94-07D779EC62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62817" y="747308"/>
          <a:ext cx="3415821" cy="182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252133</xdr:colOff>
      <xdr:row>15</xdr:row>
      <xdr:rowOff>40021</xdr:rowOff>
    </xdr:from>
    <xdr:to>
      <xdr:col>10</xdr:col>
      <xdr:colOff>416780</xdr:colOff>
      <xdr:row>17</xdr:row>
      <xdr:rowOff>21610</xdr:rowOff>
    </xdr:to>
    <xdr:sp macro="" textlink="">
      <xdr:nvSpPr>
        <xdr:cNvPr id="4" name="Arrow: Left 3">
          <a:extLst>
            <a:ext uri="{FF2B5EF4-FFF2-40B4-BE49-F238E27FC236}">
              <a16:creationId xmlns:a16="http://schemas.microsoft.com/office/drawing/2014/main" id="{666FA012-7C1D-4FD7-9933-D5181B15447D}"/>
            </a:ext>
          </a:extLst>
        </xdr:cNvPr>
        <xdr:cNvSpPr/>
      </xdr:nvSpPr>
      <xdr:spPr>
        <a:xfrm>
          <a:off x="7967383" y="2897521"/>
          <a:ext cx="3103790" cy="362589"/>
        </a:xfrm>
        <a:prstGeom prst="leftArrow">
          <a:avLst/>
        </a:prstGeom>
        <a:solidFill>
          <a:srgbClr val="FF00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40098</xdr:colOff>
      <xdr:row>14</xdr:row>
      <xdr:rowOff>134470</xdr:rowOff>
    </xdr:from>
    <xdr:ext cx="3346240" cy="530658"/>
    <xdr:sp macro="" textlink="">
      <xdr:nvSpPr>
        <xdr:cNvPr id="5" name="TextBox 4">
          <a:extLst>
            <a:ext uri="{FF2B5EF4-FFF2-40B4-BE49-F238E27FC236}">
              <a16:creationId xmlns:a16="http://schemas.microsoft.com/office/drawing/2014/main" id="{F6C565DD-6FF0-4AC5-A1EF-2510B76A1CBD}"/>
            </a:ext>
          </a:extLst>
        </xdr:cNvPr>
        <xdr:cNvSpPr txBox="1"/>
      </xdr:nvSpPr>
      <xdr:spPr>
        <a:xfrm>
          <a:off x="11470098" y="2801470"/>
          <a:ext cx="334624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0000"/>
              </a:solidFill>
            </a:rPr>
            <a:t>Problem Statement 5</a:t>
          </a:r>
        </a:p>
      </xdr:txBody>
    </xdr:sp>
    <xdr:clientData/>
  </xdr:oneCellAnchor>
  <xdr:twoCellAnchor>
    <xdr:from>
      <xdr:col>4</xdr:col>
      <xdr:colOff>61632</xdr:colOff>
      <xdr:row>80</xdr:row>
      <xdr:rowOff>169206</xdr:rowOff>
    </xdr:from>
    <xdr:to>
      <xdr:col>14</xdr:col>
      <xdr:colOff>68036</xdr:colOff>
      <xdr:row>110</xdr:row>
      <xdr:rowOff>95250</xdr:rowOff>
    </xdr:to>
    <xdr:graphicFrame macro="">
      <xdr:nvGraphicFramePr>
        <xdr:cNvPr id="6" name="Chart 5">
          <a:extLst>
            <a:ext uri="{FF2B5EF4-FFF2-40B4-BE49-F238E27FC236}">
              <a16:creationId xmlns:a16="http://schemas.microsoft.com/office/drawing/2014/main" id="{03B7DC9C-8E63-4310-B684-EB1D9AADC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14</xdr:col>
      <xdr:colOff>1211036</xdr:colOff>
      <xdr:row>78</xdr:row>
      <xdr:rowOff>68038</xdr:rowOff>
    </xdr:from>
    <xdr:ext cx="7796893" cy="2503121"/>
    <xdr:sp macro="" textlink="">
      <xdr:nvSpPr>
        <xdr:cNvPr id="7" name="TextBox 6">
          <a:extLst>
            <a:ext uri="{FF2B5EF4-FFF2-40B4-BE49-F238E27FC236}">
              <a16:creationId xmlns:a16="http://schemas.microsoft.com/office/drawing/2014/main" id="{D9575C2E-EFAE-4AA2-B9F8-14FF4EB0F762}"/>
            </a:ext>
          </a:extLst>
        </xdr:cNvPr>
        <xdr:cNvSpPr txBox="1"/>
      </xdr:nvSpPr>
      <xdr:spPr>
        <a:xfrm>
          <a:off x="16015607" y="15825109"/>
          <a:ext cx="7796893" cy="2503121"/>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Insight:</a:t>
          </a:r>
        </a:p>
        <a:p>
          <a:r>
            <a:rPr lang="en-IN" sz="1400" b="1" i="0">
              <a:solidFill>
                <a:schemeClr val="tx1"/>
              </a:solidFill>
              <a:effectLst/>
              <a:latin typeface="+mn-lt"/>
              <a:ea typeface="+mn-ea"/>
              <a:cs typeface="+mn-cs"/>
            </a:rPr>
            <a:t>1. Strong Positive Correlation (0.80 - 0.93):</a:t>
          </a:r>
        </a:p>
        <a:p>
          <a:pPr marL="0" marR="0" lvl="0" indent="0" defTabSz="914400" eaLnBrk="1" fontAlgn="auto" latinLnBrk="0" hangingPunct="1">
            <a:lnSpc>
              <a:spcPct val="100000"/>
            </a:lnSpc>
            <a:spcBef>
              <a:spcPts val="0"/>
            </a:spcBef>
            <a:spcAft>
              <a:spcPts val="0"/>
            </a:spcAft>
            <a:buClrTx/>
            <a:buSzTx/>
            <a:buFontTx/>
            <a:buNone/>
            <a:tabLst/>
            <a:defRPr/>
          </a:pPr>
          <a:r>
            <a:rPr lang="en-IN" sz="1400" b="0"/>
            <a:t>Categories like Oils and fats (0.93), Meat and fish (0.90), Transport and communication (0.89), Non-alcoholic beverages (0.86), Fuel and light (0.82) show a very strong correlation with imported crude oil prices. </a:t>
          </a:r>
          <a:r>
            <a:rPr lang="en-IN" sz="1400" b="0" i="0">
              <a:solidFill>
                <a:schemeClr val="tx1"/>
              </a:solidFill>
              <a:effectLst/>
              <a:latin typeface="+mn-lt"/>
              <a:ea typeface="+mn-ea"/>
              <a:cs typeface="+mn-cs"/>
            </a:rPr>
            <a:t>This indicates that fluctuations in crude oil prices significantly impact these categories.</a:t>
          </a:r>
        </a:p>
        <a:p>
          <a:endParaRPr lang="en-IN" sz="1400" b="0"/>
        </a:p>
        <a:p>
          <a:r>
            <a:rPr lang="en-IN" sz="1400" b="1"/>
            <a:t>Hypothesis:</a:t>
          </a:r>
        </a:p>
        <a:p>
          <a:r>
            <a:rPr lang="en-IN" sz="1400" b="0" i="0">
              <a:solidFill>
                <a:schemeClr val="tx1"/>
              </a:solidFill>
              <a:effectLst/>
              <a:latin typeface="+mn-lt"/>
              <a:ea typeface="+mn-ea"/>
              <a:cs typeface="+mn-cs"/>
            </a:rPr>
            <a:t>Oils and fats: Dependence on petroleum-based fertilizers and transportation costs.</a:t>
          </a:r>
        </a:p>
        <a:p>
          <a:r>
            <a:rPr lang="en-IN" sz="1400" b="0" i="0">
              <a:solidFill>
                <a:schemeClr val="tx1"/>
              </a:solidFill>
              <a:effectLst/>
              <a:latin typeface="+mn-lt"/>
              <a:ea typeface="+mn-ea"/>
              <a:cs typeface="+mn-cs"/>
            </a:rPr>
            <a:t>Meat and fish: Higher transportation costs and feed price inflation.</a:t>
          </a:r>
        </a:p>
        <a:p>
          <a:r>
            <a:rPr lang="en-IN" sz="1400" b="0" i="0">
              <a:solidFill>
                <a:schemeClr val="tx1"/>
              </a:solidFill>
              <a:effectLst/>
              <a:latin typeface="+mn-lt"/>
              <a:ea typeface="+mn-ea"/>
              <a:cs typeface="+mn-cs"/>
            </a:rPr>
            <a:t>Transport and communication: Direct impact due to fuel price fluctuations.</a:t>
          </a:r>
        </a:p>
        <a:p>
          <a:endParaRPr lang="en-IN" sz="1400" b="0"/>
        </a:p>
      </xdr:txBody>
    </xdr:sp>
    <xdr:clientData/>
  </xdr:oneCellAnchor>
  <xdr:oneCellAnchor>
    <xdr:from>
      <xdr:col>14</xdr:col>
      <xdr:colOff>1211036</xdr:colOff>
      <xdr:row>92</xdr:row>
      <xdr:rowOff>40822</xdr:rowOff>
    </xdr:from>
    <xdr:ext cx="7810499" cy="1188146"/>
    <xdr:sp macro="" textlink="">
      <xdr:nvSpPr>
        <xdr:cNvPr id="8" name="TextBox 7">
          <a:extLst>
            <a:ext uri="{FF2B5EF4-FFF2-40B4-BE49-F238E27FC236}">
              <a16:creationId xmlns:a16="http://schemas.microsoft.com/office/drawing/2014/main" id="{3AC1BC00-31D3-4EC1-A021-9B30753CFFA4}"/>
            </a:ext>
          </a:extLst>
        </xdr:cNvPr>
        <xdr:cNvSpPr txBox="1"/>
      </xdr:nvSpPr>
      <xdr:spPr>
        <a:xfrm>
          <a:off x="16054161" y="18424072"/>
          <a:ext cx="7810499" cy="1188146"/>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i="0">
              <a:solidFill>
                <a:schemeClr val="tx1"/>
              </a:solidFill>
              <a:effectLst/>
              <a:latin typeface="+mn-lt"/>
              <a:ea typeface="+mn-ea"/>
              <a:cs typeface="+mn-cs"/>
            </a:rPr>
            <a:t>2. Moderate</a:t>
          </a:r>
          <a:r>
            <a:rPr lang="en-IN" sz="1400" b="1" i="0" baseline="0">
              <a:solidFill>
                <a:schemeClr val="tx1"/>
              </a:solidFill>
              <a:effectLst/>
              <a:latin typeface="+mn-lt"/>
              <a:ea typeface="+mn-ea"/>
              <a:cs typeface="+mn-cs"/>
            </a:rPr>
            <a:t> to High </a:t>
          </a:r>
          <a:r>
            <a:rPr lang="en-IN" sz="1400" b="1" i="0">
              <a:solidFill>
                <a:schemeClr val="tx1"/>
              </a:solidFill>
              <a:effectLst/>
              <a:latin typeface="+mn-lt"/>
              <a:ea typeface="+mn-ea"/>
              <a:cs typeface="+mn-cs"/>
            </a:rPr>
            <a:t>Correlation (0.60 - 0.79):</a:t>
          </a:r>
        </a:p>
        <a:p>
          <a:pPr algn="l">
            <a:buFont typeface="Arial" panose="020B0604020202020204" pitchFamily="34" charset="0"/>
            <a:buChar char="•"/>
          </a:pPr>
          <a:r>
            <a:rPr lang="en-IN" sz="1400" b="1" i="0">
              <a:solidFill>
                <a:srgbClr val="0D0D0D"/>
              </a:solidFill>
              <a:effectLst/>
              <a:latin typeface="ui-sans-serif"/>
            </a:rPr>
            <a:t>Food-related categories like pulses, fruits, sugar, spices, milk, and confectionery show moderate correlation (0.60 - 0.77)</a:t>
          </a:r>
          <a:r>
            <a:rPr lang="en-IN" sz="1400" b="0" i="0">
              <a:solidFill>
                <a:srgbClr val="0D0D0D"/>
              </a:solidFill>
              <a:effectLst/>
              <a:latin typeface="ui-sans-serif"/>
            </a:rPr>
            <a:t>.</a:t>
          </a:r>
        </a:p>
        <a:p>
          <a:pPr algn="l">
            <a:buFont typeface="Arial" panose="020B0604020202020204" pitchFamily="34" charset="0"/>
            <a:buChar char="•"/>
          </a:pPr>
          <a:r>
            <a:rPr lang="en-IN" sz="1400" b="1" i="0">
              <a:solidFill>
                <a:srgbClr val="0D0D0D"/>
              </a:solidFill>
              <a:effectLst/>
              <a:latin typeface="ui-sans-serif"/>
            </a:rPr>
            <a:t>Housing, health, and education also show a significant correlation (~0.72 - 0.80)</a:t>
          </a:r>
          <a:r>
            <a:rPr lang="en-IN" sz="1400" b="0" i="0">
              <a:solidFill>
                <a:srgbClr val="0D0D0D"/>
              </a:solidFill>
              <a:effectLst/>
              <a:latin typeface="ui-sans-serif"/>
            </a:rPr>
            <a:t>, possibly due to indirect effects like inflationary pressure on services.</a:t>
          </a:r>
        </a:p>
      </xdr:txBody>
    </xdr:sp>
    <xdr:clientData/>
  </xdr:oneCellAnchor>
  <xdr:oneCellAnchor>
    <xdr:from>
      <xdr:col>14</xdr:col>
      <xdr:colOff>1229634</xdr:colOff>
      <xdr:row>99</xdr:row>
      <xdr:rowOff>92984</xdr:rowOff>
    </xdr:from>
    <xdr:ext cx="7821384" cy="749821"/>
    <xdr:sp macro="" textlink="">
      <xdr:nvSpPr>
        <xdr:cNvPr id="9" name="TextBox 8">
          <a:extLst>
            <a:ext uri="{FF2B5EF4-FFF2-40B4-BE49-F238E27FC236}">
              <a16:creationId xmlns:a16="http://schemas.microsoft.com/office/drawing/2014/main" id="{5A6B7170-4B31-4A44-8A91-D2CE625809D3}"/>
            </a:ext>
          </a:extLst>
        </xdr:cNvPr>
        <xdr:cNvSpPr txBox="1"/>
      </xdr:nvSpPr>
      <xdr:spPr>
        <a:xfrm>
          <a:off x="16072759" y="19809734"/>
          <a:ext cx="7821384" cy="749821"/>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i="0">
              <a:solidFill>
                <a:srgbClr val="0D0D0D"/>
              </a:solidFill>
              <a:effectLst/>
              <a:latin typeface="ui-sans-serif"/>
            </a:rPr>
            <a:t>Conclusion:</a:t>
          </a:r>
        </a:p>
        <a:p>
          <a:r>
            <a:rPr lang="en-IN" sz="1400" b="0" i="0">
              <a:solidFill>
                <a:srgbClr val="0D0D0D"/>
              </a:solidFill>
              <a:effectLst/>
              <a:latin typeface="ui-sans-serif"/>
            </a:rPr>
            <a:t>Rising crude oil prices can lead to higher inflation in food, transportation, and essential goods, while fresh produce might remain relatively stable.</a:t>
          </a:r>
          <a:endParaRPr lang="en-IN" sz="1400" b="0"/>
        </a:p>
      </xdr:txBody>
    </xdr:sp>
    <xdr:clientData/>
  </xdr:oneCellAnchor>
  <xdr:twoCellAnchor>
    <xdr:from>
      <xdr:col>23</xdr:col>
      <xdr:colOff>1099704</xdr:colOff>
      <xdr:row>78</xdr:row>
      <xdr:rowOff>187758</xdr:rowOff>
    </xdr:from>
    <xdr:to>
      <xdr:col>27</xdr:col>
      <xdr:colOff>627529</xdr:colOff>
      <xdr:row>92</xdr:row>
      <xdr:rowOff>100854</xdr:rowOff>
    </xdr:to>
    <xdr:graphicFrame macro="">
      <xdr:nvGraphicFramePr>
        <xdr:cNvPr id="10" name="Chart 9">
          <a:extLst>
            <a:ext uri="{FF2B5EF4-FFF2-40B4-BE49-F238E27FC236}">
              <a16:creationId xmlns:a16="http://schemas.microsoft.com/office/drawing/2014/main" id="{FEA91CAA-1A2C-4A49-AE2F-E7C762162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400050</xdr:colOff>
      <xdr:row>3</xdr:row>
      <xdr:rowOff>185737</xdr:rowOff>
    </xdr:from>
    <xdr:to>
      <xdr:col>13</xdr:col>
      <xdr:colOff>95250</xdr:colOff>
      <xdr:row>18</xdr:row>
      <xdr:rowOff>71437</xdr:rowOff>
    </xdr:to>
    <xdr:graphicFrame macro="">
      <xdr:nvGraphicFramePr>
        <xdr:cNvPr id="2" name="Chart 1">
          <a:extLst>
            <a:ext uri="{FF2B5EF4-FFF2-40B4-BE49-F238E27FC236}">
              <a16:creationId xmlns:a16="http://schemas.microsoft.com/office/drawing/2014/main" id="{C6EE3CD4-AF10-49A7-A591-3E9300770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4</xdr:col>
      <xdr:colOff>494078</xdr:colOff>
      <xdr:row>6</xdr:row>
      <xdr:rowOff>66675</xdr:rowOff>
    </xdr:to>
    <xdr:pic>
      <xdr:nvPicPr>
        <xdr:cNvPr id="2" name="Picture 1">
          <a:extLst>
            <a:ext uri="{FF2B5EF4-FFF2-40B4-BE49-F238E27FC236}">
              <a16:creationId xmlns:a16="http://schemas.microsoft.com/office/drawing/2014/main" id="{D6C8070D-688B-498E-9B7D-4D71A17187B7}"/>
            </a:ext>
          </a:extLst>
        </xdr:cNvPr>
        <xdr:cNvPicPr>
          <a:picLocks noChangeAspect="1"/>
        </xdr:cNvPicPr>
      </xdr:nvPicPr>
      <xdr:blipFill>
        <a:blip xmlns:r="http://schemas.openxmlformats.org/officeDocument/2006/relationships" r:embed="rId1"/>
        <a:stretch>
          <a:fillRect/>
        </a:stretch>
      </xdr:blipFill>
      <xdr:spPr>
        <a:xfrm>
          <a:off x="1" y="0"/>
          <a:ext cx="5725942" cy="2066925"/>
        </a:xfrm>
        <a:prstGeom prst="rect">
          <a:avLst/>
        </a:prstGeom>
      </xdr:spPr>
    </xdr:pic>
    <xdr:clientData/>
  </xdr:twoCellAnchor>
  <xdr:twoCellAnchor>
    <xdr:from>
      <xdr:col>10</xdr:col>
      <xdr:colOff>677956</xdr:colOff>
      <xdr:row>27</xdr:row>
      <xdr:rowOff>22411</xdr:rowOff>
    </xdr:from>
    <xdr:to>
      <xdr:col>18</xdr:col>
      <xdr:colOff>392206</xdr:colOff>
      <xdr:row>36</xdr:row>
      <xdr:rowOff>33617</xdr:rowOff>
    </xdr:to>
    <xdr:graphicFrame macro="">
      <xdr:nvGraphicFramePr>
        <xdr:cNvPr id="3" name="Chart 2">
          <a:extLst>
            <a:ext uri="{FF2B5EF4-FFF2-40B4-BE49-F238E27FC236}">
              <a16:creationId xmlns:a16="http://schemas.microsoft.com/office/drawing/2014/main" id="{E6827284-EEF8-4998-94A6-E617C2637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694764</xdr:colOff>
      <xdr:row>8</xdr:row>
      <xdr:rowOff>123264</xdr:rowOff>
    </xdr:from>
    <xdr:to>
      <xdr:col>18</xdr:col>
      <xdr:colOff>409014</xdr:colOff>
      <xdr:row>17</xdr:row>
      <xdr:rowOff>123264</xdr:rowOff>
    </xdr:to>
    <xdr:graphicFrame macro="">
      <xdr:nvGraphicFramePr>
        <xdr:cNvPr id="4" name="Chart 3">
          <a:extLst>
            <a:ext uri="{FF2B5EF4-FFF2-40B4-BE49-F238E27FC236}">
              <a16:creationId xmlns:a16="http://schemas.microsoft.com/office/drawing/2014/main" id="{3FEE4282-79EE-4CE5-8E7B-F4C745DB4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694764</xdr:colOff>
      <xdr:row>17</xdr:row>
      <xdr:rowOff>156882</xdr:rowOff>
    </xdr:from>
    <xdr:to>
      <xdr:col>18</xdr:col>
      <xdr:colOff>409014</xdr:colOff>
      <xdr:row>26</xdr:row>
      <xdr:rowOff>168088</xdr:rowOff>
    </xdr:to>
    <xdr:graphicFrame macro="">
      <xdr:nvGraphicFramePr>
        <xdr:cNvPr id="6" name="Chart 5">
          <a:extLst>
            <a:ext uri="{FF2B5EF4-FFF2-40B4-BE49-F238E27FC236}">
              <a16:creationId xmlns:a16="http://schemas.microsoft.com/office/drawing/2014/main" id="{61B9C06E-8611-4699-923F-D5881EA88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259773</xdr:colOff>
      <xdr:row>4</xdr:row>
      <xdr:rowOff>171449</xdr:rowOff>
    </xdr:from>
    <xdr:to>
      <xdr:col>13</xdr:col>
      <xdr:colOff>190500</xdr:colOff>
      <xdr:row>21</xdr:row>
      <xdr:rowOff>47625</xdr:rowOff>
    </xdr:to>
    <xdr:graphicFrame macro="">
      <xdr:nvGraphicFramePr>
        <xdr:cNvPr id="2" name="Chart 1">
          <a:extLst>
            <a:ext uri="{FF2B5EF4-FFF2-40B4-BE49-F238E27FC236}">
              <a16:creationId xmlns:a16="http://schemas.microsoft.com/office/drawing/2014/main" id="{B3A46DC5-7278-43F8-BB8C-727B7D5E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457199</xdr:colOff>
      <xdr:row>4</xdr:row>
      <xdr:rowOff>180974</xdr:rowOff>
    </xdr:from>
    <xdr:ext cx="3820392" cy="3267075"/>
    <xdr:sp macro="" textlink="">
      <xdr:nvSpPr>
        <xdr:cNvPr id="3" name="TextBox 2">
          <a:extLst>
            <a:ext uri="{FF2B5EF4-FFF2-40B4-BE49-F238E27FC236}">
              <a16:creationId xmlns:a16="http://schemas.microsoft.com/office/drawing/2014/main" id="{4D96EF29-BD81-4E3E-94D3-40F6EDE2D3BA}"/>
            </a:ext>
          </a:extLst>
        </xdr:cNvPr>
        <xdr:cNvSpPr txBox="1"/>
      </xdr:nvSpPr>
      <xdr:spPr>
        <a:xfrm>
          <a:off x="457199" y="1202747"/>
          <a:ext cx="3820392" cy="32670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Key Insights</a:t>
          </a:r>
        </a:p>
        <a:p>
          <a:pPr algn="l"/>
          <a:r>
            <a:rPr lang="en-IN" sz="1100">
              <a:latin typeface="+mj-lt"/>
            </a:rPr>
            <a:t>1. In</a:t>
          </a:r>
          <a:r>
            <a:rPr lang="en-IN" sz="1100" baseline="0">
              <a:latin typeface="+mj-lt"/>
            </a:rPr>
            <a:t> the Consumer Price Index (CPI) for May 2023, the category of </a:t>
          </a:r>
          <a:r>
            <a:rPr lang="en-IN" sz="1100" b="1" baseline="0">
              <a:latin typeface="+mj-lt"/>
            </a:rPr>
            <a:t>Food &amp; Beverages </a:t>
          </a:r>
          <a:r>
            <a:rPr lang="en-IN" sz="1100" baseline="0">
              <a:latin typeface="+mj-lt"/>
            </a:rPr>
            <a:t>emerges as the </a:t>
          </a:r>
          <a:r>
            <a:rPr lang="en-IN" sz="1100" b="1" baseline="0">
              <a:latin typeface="+mj-lt"/>
            </a:rPr>
            <a:t>highest</a:t>
          </a:r>
          <a:r>
            <a:rPr lang="en-IN" sz="1100" baseline="0">
              <a:latin typeface="+mj-lt"/>
            </a:rPr>
            <a:t> contributor across all sectors, including both urban and rual.</a:t>
          </a:r>
        </a:p>
        <a:p>
          <a:pPr algn="l"/>
          <a:endParaRPr lang="en-IN" sz="700" baseline="0">
            <a:latin typeface="+mj-lt"/>
          </a:endParaRPr>
        </a:p>
        <a:p>
          <a:pPr algn="l"/>
          <a:r>
            <a:rPr lang="en-IN" sz="1100" baseline="0">
              <a:latin typeface="+mj-lt"/>
            </a:rPr>
            <a:t>2. The second most contributing category is </a:t>
          </a:r>
          <a:r>
            <a:rPr lang="en-IN" sz="1100" b="1" baseline="0">
              <a:latin typeface="+mj-lt"/>
            </a:rPr>
            <a:t>Essential Services and Utilities</a:t>
          </a:r>
          <a:r>
            <a:rPr lang="en-IN" sz="1100" baseline="0">
              <a:latin typeface="+mj-lt"/>
            </a:rPr>
            <a:t>, </a:t>
          </a:r>
          <a:r>
            <a:rPr lang="en-IN" sz="1100" b="0" baseline="0">
              <a:latin typeface="+mj-lt"/>
            </a:rPr>
            <a:t>Contributing</a:t>
          </a:r>
          <a:r>
            <a:rPr lang="en-IN" sz="1100" b="1" baseline="0">
              <a:latin typeface="+mj-lt"/>
            </a:rPr>
            <a:t> 15% </a:t>
          </a:r>
          <a:r>
            <a:rPr lang="en-IN" sz="1100" baseline="0">
              <a:latin typeface="+mj-lt"/>
            </a:rPr>
            <a:t>to the CPI. This Category includes Housing, Fuel and Light Household, good and services, Transport and Communication.</a:t>
          </a:r>
        </a:p>
        <a:p>
          <a:pPr algn="l"/>
          <a:endParaRPr lang="en-IN" sz="700" baseline="0">
            <a:latin typeface="+mj-lt"/>
          </a:endParaRPr>
        </a:p>
        <a:p>
          <a:pPr algn="l"/>
          <a:r>
            <a:rPr lang="en-IN" sz="1100" baseline="0">
              <a:latin typeface="+mj-lt"/>
            </a:rPr>
            <a:t>3. </a:t>
          </a:r>
          <a:r>
            <a:rPr lang="en-IN" sz="1100" b="1" baseline="0">
              <a:latin typeface="+mj-lt"/>
            </a:rPr>
            <a:t>Fashion</a:t>
          </a:r>
          <a:r>
            <a:rPr lang="en-IN" sz="1100" baseline="0">
              <a:latin typeface="+mj-lt"/>
            </a:rPr>
            <a:t> also has a notable contribution of </a:t>
          </a:r>
          <a:r>
            <a:rPr lang="en-IN" sz="1100" b="1" baseline="0">
              <a:latin typeface="+mj-lt"/>
            </a:rPr>
            <a:t>11% </a:t>
          </a:r>
          <a:r>
            <a:rPr lang="en-IN" sz="1100" baseline="0">
              <a:latin typeface="+mj-lt"/>
            </a:rPr>
            <a:t>indicating that clothing and related items are significant part of the expenditure.</a:t>
          </a:r>
        </a:p>
        <a:p>
          <a:pPr algn="l"/>
          <a:endParaRPr lang="en-IN" sz="600" baseline="0">
            <a:latin typeface="+mj-lt"/>
          </a:endParaRPr>
        </a:p>
        <a:p>
          <a:pPr algn="l"/>
          <a:r>
            <a:rPr lang="en-IN" sz="1100" baseline="0">
              <a:latin typeface="+mj-lt"/>
            </a:rPr>
            <a:t>4. </a:t>
          </a:r>
          <a:r>
            <a:rPr lang="en-IN" sz="1100" b="1" baseline="0">
              <a:latin typeface="+mj-lt"/>
            </a:rPr>
            <a:t>Remaining categories like healthcare and well-being, miscellanous </a:t>
          </a:r>
          <a:r>
            <a:rPr lang="en-IN" sz="1100" baseline="0">
              <a:latin typeface="+mj-lt"/>
            </a:rPr>
            <a:t>and other each contribute </a:t>
          </a:r>
          <a:r>
            <a:rPr lang="en-IN" sz="1100" b="1" baseline="0">
              <a:latin typeface="+mj-lt"/>
            </a:rPr>
            <a:t>10% or less</a:t>
          </a:r>
          <a:r>
            <a:rPr lang="en-IN" sz="1100" baseline="0">
              <a:latin typeface="+mj-lt"/>
            </a:rPr>
            <a:t> to the CPI. While these categories not influence the CPI like food &amp; beverages but still be a part of expenditure.</a:t>
          </a:r>
        </a:p>
        <a:p>
          <a:endParaRPr lang="en-IN" sz="1100"/>
        </a:p>
      </xdr:txBody>
    </xdr:sp>
    <xdr:clientData/>
  </xdr:oneCellAnchor>
  <xdr:oneCellAnchor>
    <xdr:from>
      <xdr:col>0</xdr:col>
      <xdr:colOff>419100</xdr:colOff>
      <xdr:row>21</xdr:row>
      <xdr:rowOff>161925</xdr:rowOff>
    </xdr:from>
    <xdr:ext cx="8759536" cy="953466"/>
    <xdr:sp macro="" textlink="">
      <xdr:nvSpPr>
        <xdr:cNvPr id="4" name="TextBox 3">
          <a:extLst>
            <a:ext uri="{FF2B5EF4-FFF2-40B4-BE49-F238E27FC236}">
              <a16:creationId xmlns:a16="http://schemas.microsoft.com/office/drawing/2014/main" id="{A0419E25-F1E1-4F78-8130-BEC7EC07868B}"/>
            </a:ext>
          </a:extLst>
        </xdr:cNvPr>
        <xdr:cNvSpPr txBox="1"/>
      </xdr:nvSpPr>
      <xdr:spPr>
        <a:xfrm>
          <a:off x="419100" y="4560743"/>
          <a:ext cx="8759536" cy="95346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100"/>
            <a:t>Advice:</a:t>
          </a:r>
        </a:p>
        <a:p>
          <a:r>
            <a:rPr lang="en-IN" sz="1100"/>
            <a:t>1. Encourage agricultural</a:t>
          </a:r>
          <a:r>
            <a:rPr lang="en-IN" sz="1100" baseline="0"/>
            <a:t> practices and policies to that increase food supply so that it fulfill the requirements and inflation not increase.</a:t>
          </a:r>
        </a:p>
        <a:p>
          <a:r>
            <a:rPr lang="en-IN" sz="1100" baseline="0"/>
            <a:t>2. provide housing policies that encourage increase in  affordable and reliable housing.</a:t>
          </a:r>
        </a:p>
        <a:p>
          <a:r>
            <a:rPr lang="en-IN" sz="1100" baseline="0"/>
            <a:t>3. Fashion Industry not fully rely on Global market for their product or raw materials and use sustainable clothing.</a:t>
          </a:r>
        </a:p>
        <a:p>
          <a:r>
            <a:rPr lang="en-IN" sz="1100" baseline="0"/>
            <a:t>4. promote renewable resources, free eduction or be at affordable prices,better healthcare and other facilities to our consumer.</a:t>
          </a:r>
          <a:endParaRPr lang="en-IN" sz="1100"/>
        </a:p>
      </xdr:txBody>
    </xdr:sp>
    <xdr:clientData/>
  </xdr:oneCellAnchor>
  <xdr:twoCellAnchor>
    <xdr:from>
      <xdr:col>5</xdr:col>
      <xdr:colOff>2401</xdr:colOff>
      <xdr:row>35</xdr:row>
      <xdr:rowOff>68836</xdr:rowOff>
    </xdr:from>
    <xdr:to>
      <xdr:col>13</xdr:col>
      <xdr:colOff>143640</xdr:colOff>
      <xdr:row>46</xdr:row>
      <xdr:rowOff>175218</xdr:rowOff>
    </xdr:to>
    <xdr:graphicFrame macro="">
      <xdr:nvGraphicFramePr>
        <xdr:cNvPr id="6" name="Chart 5">
          <a:extLst>
            <a:ext uri="{FF2B5EF4-FFF2-40B4-BE49-F238E27FC236}">
              <a16:creationId xmlns:a16="http://schemas.microsoft.com/office/drawing/2014/main" id="{1DEB356A-E7AB-446E-923B-EEF15EC36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433027</xdr:colOff>
      <xdr:row>34</xdr:row>
      <xdr:rowOff>50827</xdr:rowOff>
    </xdr:from>
    <xdr:ext cx="3469822" cy="3501437"/>
    <xdr:sp macro="" textlink="">
      <xdr:nvSpPr>
        <xdr:cNvPr id="8" name="TextBox 7">
          <a:extLst>
            <a:ext uri="{FF2B5EF4-FFF2-40B4-BE49-F238E27FC236}">
              <a16:creationId xmlns:a16="http://schemas.microsoft.com/office/drawing/2014/main" id="{CC1CFDF9-79AF-4590-B153-A488D8A16DC6}"/>
            </a:ext>
          </a:extLst>
        </xdr:cNvPr>
        <xdr:cNvSpPr txBox="1"/>
      </xdr:nvSpPr>
      <xdr:spPr>
        <a:xfrm>
          <a:off x="433027" y="7222592"/>
          <a:ext cx="3469822" cy="350143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200"/>
            <a:t>Key Insights</a:t>
          </a:r>
        </a:p>
        <a:p>
          <a:r>
            <a:rPr lang="en-IN" sz="1100">
              <a:latin typeface="+mj-lt"/>
            </a:rPr>
            <a:t>1. As from</a:t>
          </a:r>
          <a:r>
            <a:rPr lang="en-IN" sz="1100" baseline="0">
              <a:latin typeface="+mj-lt"/>
            </a:rPr>
            <a:t> Sum Total Year over Year graph, you clearly see that from 2018 onwards CPI increases yearly.</a:t>
          </a:r>
        </a:p>
        <a:p>
          <a:endParaRPr lang="en-IN" sz="500" baseline="0">
            <a:latin typeface="+mj-lt"/>
          </a:endParaRPr>
        </a:p>
        <a:p>
          <a:r>
            <a:rPr lang="en-IN" sz="1100" baseline="0">
              <a:latin typeface="+mj-lt"/>
            </a:rPr>
            <a:t>2. June-2022 to May-2023 has highest CPI value in Sum Total.</a:t>
          </a:r>
        </a:p>
        <a:p>
          <a:endParaRPr lang="en-IN" sz="500" baseline="0">
            <a:latin typeface="+mj-lt"/>
          </a:endParaRPr>
        </a:p>
        <a:p>
          <a:r>
            <a:rPr lang="en-IN" sz="1100" baseline="0">
              <a:latin typeface="+mj-lt"/>
            </a:rPr>
            <a:t>3. From </a:t>
          </a:r>
          <a:r>
            <a:rPr lang="en-IN" sz="1100" b="1" baseline="0">
              <a:latin typeface="+mj-lt"/>
            </a:rPr>
            <a:t>June-2019 to May-2020 </a:t>
          </a:r>
          <a:r>
            <a:rPr lang="en-IN" sz="1100" baseline="0">
              <a:latin typeface="+mj-lt"/>
            </a:rPr>
            <a:t>has </a:t>
          </a:r>
          <a:r>
            <a:rPr lang="en-IN" sz="1100" b="1" baseline="0">
              <a:latin typeface="+mj-lt"/>
            </a:rPr>
            <a:t>highest inflation rate </a:t>
          </a:r>
          <a:r>
            <a:rPr lang="en-IN" sz="1100" baseline="0">
              <a:latin typeface="+mj-lt"/>
            </a:rPr>
            <a:t>from 2017 to 2023. </a:t>
          </a:r>
          <a:r>
            <a:rPr lang="en-IN" sz="1100" baseline="0">
              <a:latin typeface="+mn-lt"/>
            </a:rPr>
            <a:t>This sharp increase of 15% likely reflect various factors, such as increase in prices, supply disruptions or increase in demand or pandemic is on early stage that's why there is sudden increase in inflation.</a:t>
          </a:r>
        </a:p>
        <a:p>
          <a:endParaRPr lang="en-IN" sz="500" baseline="0">
            <a:latin typeface="+mn-lt"/>
          </a:endParaRPr>
        </a:p>
        <a:p>
          <a:r>
            <a:rPr lang="en-IN" sz="1100" baseline="0">
              <a:latin typeface="+mn-lt"/>
            </a:rPr>
            <a:t>4. Interestingly, there is a negative growth rate of</a:t>
          </a:r>
          <a:r>
            <a:rPr lang="en-IN" sz="1100" b="1" baseline="0">
              <a:latin typeface="+mn-lt"/>
            </a:rPr>
            <a:t> -6% </a:t>
          </a:r>
          <a:r>
            <a:rPr lang="en-IN" sz="1100" baseline="0">
              <a:latin typeface="+mn-lt"/>
            </a:rPr>
            <a:t>in </a:t>
          </a:r>
          <a:r>
            <a:rPr lang="en-IN" sz="1100" b="1" baseline="0">
              <a:latin typeface="+mn-lt"/>
            </a:rPr>
            <a:t>2018-2019</a:t>
          </a:r>
          <a:r>
            <a:rPr lang="en-IN" sz="1100" baseline="0">
              <a:latin typeface="+mn-lt"/>
            </a:rPr>
            <a:t>. this suggest that price decreases slightly during that year basically </a:t>
          </a:r>
          <a:r>
            <a:rPr lang="en-IN" sz="1100" b="1" baseline="0">
              <a:latin typeface="+mn-lt"/>
            </a:rPr>
            <a:t>deflation</a:t>
          </a:r>
          <a:r>
            <a:rPr lang="en-IN" sz="1100" baseline="0">
              <a:latin typeface="+mn-lt"/>
            </a:rPr>
            <a:t> has been occured.</a:t>
          </a:r>
        </a:p>
        <a:p>
          <a:endParaRPr lang="en-IN" sz="500" baseline="0">
            <a:latin typeface="+mn-lt"/>
          </a:endParaRPr>
        </a:p>
        <a:p>
          <a:r>
            <a:rPr lang="en-IN" sz="1100" baseline="0">
              <a:latin typeface="+mn-lt"/>
            </a:rPr>
            <a:t>5. From </a:t>
          </a:r>
          <a:r>
            <a:rPr lang="en-IN" sz="1100" b="1" baseline="0">
              <a:latin typeface="+mn-lt"/>
            </a:rPr>
            <a:t>June-2020 to May-2023 </a:t>
          </a:r>
          <a:r>
            <a:rPr lang="en-IN" sz="1100" baseline="0">
              <a:latin typeface="+mn-lt"/>
            </a:rPr>
            <a:t>growth rate </a:t>
          </a:r>
          <a:r>
            <a:rPr lang="en-IN" sz="1100" b="0" baseline="0">
              <a:latin typeface="+mn-lt"/>
            </a:rPr>
            <a:t>was</a:t>
          </a:r>
          <a:r>
            <a:rPr lang="en-IN" sz="1100" b="1" baseline="0">
              <a:latin typeface="+mn-lt"/>
            </a:rPr>
            <a:t> 6-7%</a:t>
          </a:r>
          <a:r>
            <a:rPr lang="en-IN" sz="1100" baseline="0">
              <a:latin typeface="+mn-lt"/>
            </a:rPr>
            <a:t>, as it was affected by </a:t>
          </a:r>
          <a:r>
            <a:rPr lang="en-IN" sz="1100" b="1" baseline="0">
              <a:latin typeface="+mn-lt"/>
            </a:rPr>
            <a:t>pandemic's impact </a:t>
          </a:r>
          <a:r>
            <a:rPr lang="en-IN" sz="1100" baseline="0">
              <a:latin typeface="+mn-lt"/>
            </a:rPr>
            <a:t>on supply chain, consumer behaviour and government policies. Due to pandemic, growth rate became slowdown compared to previous years.</a:t>
          </a:r>
        </a:p>
        <a:p>
          <a:endParaRPr lang="en-IN" sz="1100" baseline="0">
            <a:latin typeface="+mj-lt"/>
          </a:endParaRPr>
        </a:p>
      </xdr:txBody>
    </xdr:sp>
    <xdr:clientData/>
  </xdr:oneCellAnchor>
  <xdr:twoCellAnchor>
    <xdr:from>
      <xdr:col>5</xdr:col>
      <xdr:colOff>0</xdr:colOff>
      <xdr:row>47</xdr:row>
      <xdr:rowOff>179295</xdr:rowOff>
    </xdr:from>
    <xdr:to>
      <xdr:col>13</xdr:col>
      <xdr:colOff>122464</xdr:colOff>
      <xdr:row>60</xdr:row>
      <xdr:rowOff>56831</xdr:rowOff>
    </xdr:to>
    <xdr:graphicFrame macro="">
      <xdr:nvGraphicFramePr>
        <xdr:cNvPr id="9" name="Chart 8">
          <a:extLst>
            <a:ext uri="{FF2B5EF4-FFF2-40B4-BE49-F238E27FC236}">
              <a16:creationId xmlns:a16="http://schemas.microsoft.com/office/drawing/2014/main" id="{65F571F7-4C6C-4E9D-99A9-2AC516A08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398370</xdr:colOff>
      <xdr:row>53</xdr:row>
      <xdr:rowOff>67796</xdr:rowOff>
    </xdr:from>
    <xdr:ext cx="3486150" cy="1276350"/>
    <xdr:sp macro="" textlink="">
      <xdr:nvSpPr>
        <xdr:cNvPr id="11" name="TextBox 10">
          <a:extLst>
            <a:ext uri="{FF2B5EF4-FFF2-40B4-BE49-F238E27FC236}">
              <a16:creationId xmlns:a16="http://schemas.microsoft.com/office/drawing/2014/main" id="{12FE83F8-69A7-467B-AB31-5395EBC3E816}"/>
            </a:ext>
          </a:extLst>
        </xdr:cNvPr>
        <xdr:cNvSpPr txBox="1"/>
      </xdr:nvSpPr>
      <xdr:spPr>
        <a:xfrm>
          <a:off x="398370" y="10859061"/>
          <a:ext cx="3486150" cy="12763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Advice:</a:t>
          </a:r>
        </a:p>
        <a:p>
          <a:r>
            <a:rPr lang="en-IN" sz="1100"/>
            <a:t>1. Aware</a:t>
          </a:r>
          <a:r>
            <a:rPr lang="en-IN" sz="1100" baseline="0"/>
            <a:t> or educate the consumer about inflation on cost of good and services so that they can adapt or change their spending habits accordingly.</a:t>
          </a:r>
        </a:p>
        <a:p>
          <a:r>
            <a:rPr lang="en-IN" sz="1100" baseline="0"/>
            <a:t>2. increase the supply chain of food and beverages which highly impact the inflation rate and increase their logistics and production.</a:t>
          </a:r>
          <a:endParaRPr lang="en-IN" sz="1100"/>
        </a:p>
      </xdr:txBody>
    </xdr:sp>
    <xdr:clientData/>
  </xdr:oneCellAnchor>
  <xdr:twoCellAnchor>
    <xdr:from>
      <xdr:col>4</xdr:col>
      <xdr:colOff>508342</xdr:colOff>
      <xdr:row>67</xdr:row>
      <xdr:rowOff>184388</xdr:rowOff>
    </xdr:from>
    <xdr:to>
      <xdr:col>13</xdr:col>
      <xdr:colOff>202725</xdr:colOff>
      <xdr:row>82</xdr:row>
      <xdr:rowOff>109003</xdr:rowOff>
    </xdr:to>
    <xdr:graphicFrame macro="">
      <xdr:nvGraphicFramePr>
        <xdr:cNvPr id="12" name="Chart 11">
          <a:extLst>
            <a:ext uri="{FF2B5EF4-FFF2-40B4-BE49-F238E27FC236}">
              <a16:creationId xmlns:a16="http://schemas.microsoft.com/office/drawing/2014/main" id="{3ED668FB-C100-4031-853C-82DFCAFAE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497132</xdr:colOff>
      <xdr:row>82</xdr:row>
      <xdr:rowOff>159939</xdr:rowOff>
    </xdr:from>
    <xdr:to>
      <xdr:col>14</xdr:col>
      <xdr:colOff>246528</xdr:colOff>
      <xdr:row>96</xdr:row>
      <xdr:rowOff>123264</xdr:rowOff>
    </xdr:to>
    <xdr:graphicFrame macro="">
      <xdr:nvGraphicFramePr>
        <xdr:cNvPr id="13" name="Chart 12">
          <a:extLst>
            <a:ext uri="{FF2B5EF4-FFF2-40B4-BE49-F238E27FC236}">
              <a16:creationId xmlns:a16="http://schemas.microsoft.com/office/drawing/2014/main" id="{EBFC94F4-006C-4F69-8873-69226D196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526676</xdr:colOff>
      <xdr:row>67</xdr:row>
      <xdr:rowOff>185406</xdr:rowOff>
    </xdr:from>
    <xdr:ext cx="3342409" cy="2926773"/>
    <xdr:sp macro="" textlink="">
      <xdr:nvSpPr>
        <xdr:cNvPr id="14" name="TextBox 13">
          <a:extLst>
            <a:ext uri="{FF2B5EF4-FFF2-40B4-BE49-F238E27FC236}">
              <a16:creationId xmlns:a16="http://schemas.microsoft.com/office/drawing/2014/main" id="{DACDE9DC-908C-40C1-9ED4-EED7FA65199D}"/>
            </a:ext>
          </a:extLst>
        </xdr:cNvPr>
        <xdr:cNvSpPr txBox="1"/>
      </xdr:nvSpPr>
      <xdr:spPr>
        <a:xfrm>
          <a:off x="526676" y="13912612"/>
          <a:ext cx="3342409" cy="29267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400"/>
            <a:t>Key Insights</a:t>
          </a:r>
        </a:p>
        <a:p>
          <a:r>
            <a:rPr lang="en-IN" sz="1200" baseline="0">
              <a:latin typeface="+mj-lt"/>
            </a:rPr>
            <a:t>1. </a:t>
          </a:r>
          <a:r>
            <a:rPr lang="en-IN" sz="1200" b="1" baseline="0">
              <a:latin typeface="+mj-lt"/>
            </a:rPr>
            <a:t>The highest month-on-month inflation </a:t>
          </a:r>
          <a:r>
            <a:rPr lang="en-IN" sz="1200" baseline="0">
              <a:latin typeface="+mj-lt"/>
            </a:rPr>
            <a:t>in the food category occured in </a:t>
          </a:r>
          <a:r>
            <a:rPr lang="en-IN" sz="1200" b="1" baseline="0">
              <a:latin typeface="+mj-lt"/>
            </a:rPr>
            <a:t>between April-May </a:t>
          </a:r>
          <a:r>
            <a:rPr lang="en-IN" sz="1200" baseline="0">
              <a:latin typeface="+mj-lt"/>
            </a:rPr>
            <a:t>with an inflation rate of </a:t>
          </a:r>
          <a:r>
            <a:rPr lang="en-IN" sz="1200" b="1" baseline="0">
              <a:latin typeface="+mj-lt"/>
            </a:rPr>
            <a:t>0.75%. </a:t>
          </a:r>
          <a:r>
            <a:rPr lang="en-IN" sz="1200" baseline="0">
              <a:latin typeface="+mj-lt"/>
            </a:rPr>
            <a:t>This suggest that food prices saw the most significant increase in this month compared to the previous month.</a:t>
          </a:r>
        </a:p>
        <a:p>
          <a:endParaRPr lang="en-IN" sz="500" baseline="0">
            <a:latin typeface="+mj-lt"/>
          </a:endParaRPr>
        </a:p>
        <a:p>
          <a:r>
            <a:rPr lang="en-IN" sz="1200" baseline="0">
              <a:latin typeface="+mj-lt"/>
            </a:rPr>
            <a:t>2. The </a:t>
          </a:r>
          <a:r>
            <a:rPr lang="en-IN" sz="1200" b="1" baseline="0">
              <a:latin typeface="+mj-lt"/>
            </a:rPr>
            <a:t>lowest month-on-month </a:t>
          </a:r>
          <a:r>
            <a:rPr lang="en-IN" sz="1200" baseline="0">
              <a:latin typeface="+mj-lt"/>
            </a:rPr>
            <a:t>inflation occured in </a:t>
          </a:r>
          <a:r>
            <a:rPr lang="en-IN" sz="1200" b="1" baseline="0">
              <a:latin typeface="+mj-lt"/>
            </a:rPr>
            <a:t>January 2023</a:t>
          </a:r>
          <a:r>
            <a:rPr lang="en-IN" sz="1200" baseline="0">
              <a:latin typeface="+mj-lt"/>
            </a:rPr>
            <a:t>, where the inflation rate was </a:t>
          </a:r>
          <a:r>
            <a:rPr lang="en-IN" sz="1200" b="1" baseline="0">
              <a:latin typeface="+mj-lt"/>
            </a:rPr>
            <a:t>-0.62%. </a:t>
          </a:r>
          <a:r>
            <a:rPr lang="en-IN" sz="1200" baseline="0">
              <a:latin typeface="+mj-lt"/>
            </a:rPr>
            <a:t>This negarive rate indicates </a:t>
          </a:r>
          <a:r>
            <a:rPr lang="en-IN" sz="1200" b="1" baseline="0">
              <a:latin typeface="+mj-lt"/>
            </a:rPr>
            <a:t>a deflation </a:t>
          </a:r>
          <a:r>
            <a:rPr lang="en-IN" sz="1200" baseline="0">
              <a:latin typeface="+mj-lt"/>
            </a:rPr>
            <a:t>or decrease in food prices in this month compare to the previous month.</a:t>
          </a:r>
        </a:p>
        <a:p>
          <a:endParaRPr lang="en-IN" sz="500" baseline="0">
            <a:latin typeface="+mj-lt"/>
          </a:endParaRPr>
        </a:p>
        <a:p>
          <a:r>
            <a:rPr lang="en-IN" sz="1200" baseline="0">
              <a:latin typeface="+mj-lt"/>
            </a:rPr>
            <a:t>3. In food Category, </a:t>
          </a:r>
          <a:r>
            <a:rPr lang="en-IN" sz="1200" b="1" baseline="0">
              <a:latin typeface="+mj-lt"/>
            </a:rPr>
            <a:t>Spices</a:t>
          </a:r>
          <a:r>
            <a:rPr lang="en-IN" sz="1200" baseline="0">
              <a:latin typeface="+mj-lt"/>
            </a:rPr>
            <a:t> is the </a:t>
          </a:r>
          <a:r>
            <a:rPr lang="en-IN" sz="1200" b="1" baseline="0">
              <a:latin typeface="+mj-lt"/>
            </a:rPr>
            <a:t>highest</a:t>
          </a:r>
          <a:r>
            <a:rPr lang="en-IN" sz="1200" baseline="0">
              <a:latin typeface="+mj-lt"/>
            </a:rPr>
            <a:t> contributer and </a:t>
          </a:r>
          <a:r>
            <a:rPr lang="en-IN" sz="1200" b="1" baseline="0">
              <a:latin typeface="+mj-lt"/>
            </a:rPr>
            <a:t>Oil and Fats </a:t>
          </a:r>
          <a:r>
            <a:rPr lang="en-IN" sz="1200" baseline="0">
              <a:latin typeface="+mj-lt"/>
            </a:rPr>
            <a:t>is the </a:t>
          </a:r>
          <a:r>
            <a:rPr lang="en-IN" sz="1200" b="1" baseline="0">
              <a:latin typeface="+mj-lt"/>
            </a:rPr>
            <a:t>lowest</a:t>
          </a:r>
          <a:r>
            <a:rPr lang="en-IN" sz="1200" baseline="0">
              <a:latin typeface="+mj-lt"/>
            </a:rPr>
            <a:t>.</a:t>
          </a:r>
        </a:p>
        <a:p>
          <a:endParaRPr lang="en-IN" sz="1100" baseline="0">
            <a:latin typeface="+mj-lt"/>
          </a:endParaRPr>
        </a:p>
      </xdr:txBody>
    </xdr:sp>
    <xdr:clientData/>
  </xdr:oneCellAnchor>
  <xdr:oneCellAnchor>
    <xdr:from>
      <xdr:col>0</xdr:col>
      <xdr:colOff>437031</xdr:colOff>
      <xdr:row>87</xdr:row>
      <xdr:rowOff>151787</xdr:rowOff>
    </xdr:from>
    <xdr:ext cx="3359727" cy="1662545"/>
    <xdr:sp macro="" textlink="">
      <xdr:nvSpPr>
        <xdr:cNvPr id="15" name="TextBox 14">
          <a:extLst>
            <a:ext uri="{FF2B5EF4-FFF2-40B4-BE49-F238E27FC236}">
              <a16:creationId xmlns:a16="http://schemas.microsoft.com/office/drawing/2014/main" id="{DE696845-C55F-4299-A213-AEB5DC6DCADD}"/>
            </a:ext>
          </a:extLst>
        </xdr:cNvPr>
        <xdr:cNvSpPr txBox="1"/>
      </xdr:nvSpPr>
      <xdr:spPr>
        <a:xfrm>
          <a:off x="437031" y="17688993"/>
          <a:ext cx="3359727" cy="16625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100"/>
            <a:t>Advice:</a:t>
          </a:r>
        </a:p>
        <a:p>
          <a:r>
            <a:rPr lang="en-IN" sz="1100"/>
            <a:t>1.</a:t>
          </a:r>
          <a:r>
            <a:rPr lang="en-IN" sz="1100" baseline="0"/>
            <a:t> Food CPI Inflation lead to food crisis.</a:t>
          </a:r>
        </a:p>
        <a:p>
          <a:r>
            <a:rPr lang="en-IN" sz="1100" baseline="0"/>
            <a:t>2. Encourage agricultural practices that increase food production and supply. </a:t>
          </a:r>
        </a:p>
        <a:p>
          <a:r>
            <a:rPr lang="en-IN" sz="1100" baseline="0"/>
            <a:t>3. Diversify the food resoucres can help reduce dependency on particular food baskets.</a:t>
          </a:r>
        </a:p>
        <a:p>
          <a:r>
            <a:rPr lang="en-IN" sz="1100" baseline="0"/>
            <a:t>4. Government regulate policies toward spices category to regulate prices.</a:t>
          </a:r>
        </a:p>
      </xdr:txBody>
    </xdr:sp>
    <xdr:clientData/>
  </xdr:oneCellAnchor>
  <xdr:twoCellAnchor>
    <xdr:from>
      <xdr:col>5</xdr:col>
      <xdr:colOff>196902</xdr:colOff>
      <xdr:row>101</xdr:row>
      <xdr:rowOff>136073</xdr:rowOff>
    </xdr:from>
    <xdr:to>
      <xdr:col>14</xdr:col>
      <xdr:colOff>163285</xdr:colOff>
      <xdr:row>109</xdr:row>
      <xdr:rowOff>40822</xdr:rowOff>
    </xdr:to>
    <xdr:graphicFrame macro="">
      <xdr:nvGraphicFramePr>
        <xdr:cNvPr id="16" name="Chart 15">
          <a:extLst>
            <a:ext uri="{FF2B5EF4-FFF2-40B4-BE49-F238E27FC236}">
              <a16:creationId xmlns:a16="http://schemas.microsoft.com/office/drawing/2014/main" id="{CFB7EABD-E639-4698-BAAA-F00F901BB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190500</xdr:colOff>
      <xdr:row>109</xdr:row>
      <xdr:rowOff>136072</xdr:rowOff>
    </xdr:from>
    <xdr:to>
      <xdr:col>14</xdr:col>
      <xdr:colOff>163286</xdr:colOff>
      <xdr:row>117</xdr:row>
      <xdr:rowOff>40823</xdr:rowOff>
    </xdr:to>
    <xdr:graphicFrame macro="">
      <xdr:nvGraphicFramePr>
        <xdr:cNvPr id="17" name="Chart 16">
          <a:extLst>
            <a:ext uri="{FF2B5EF4-FFF2-40B4-BE49-F238E27FC236}">
              <a16:creationId xmlns:a16="http://schemas.microsoft.com/office/drawing/2014/main" id="{5352E000-D505-44C9-813C-DE57F8BB0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204107</xdr:colOff>
      <xdr:row>117</xdr:row>
      <xdr:rowOff>95250</xdr:rowOff>
    </xdr:from>
    <xdr:to>
      <xdr:col>14</xdr:col>
      <xdr:colOff>176892</xdr:colOff>
      <xdr:row>125</xdr:row>
      <xdr:rowOff>136071</xdr:rowOff>
    </xdr:to>
    <xdr:graphicFrame macro="">
      <xdr:nvGraphicFramePr>
        <xdr:cNvPr id="18" name="Chart 17">
          <a:extLst>
            <a:ext uri="{FF2B5EF4-FFF2-40B4-BE49-F238E27FC236}">
              <a16:creationId xmlns:a16="http://schemas.microsoft.com/office/drawing/2014/main" id="{9FC884DF-4233-4040-A1AB-90AD1489F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0</xdr:colOff>
      <xdr:row>101</xdr:row>
      <xdr:rowOff>122465</xdr:rowOff>
    </xdr:from>
    <xdr:ext cx="3646715" cy="4694464"/>
    <xdr:sp macro="" textlink="">
      <xdr:nvSpPr>
        <xdr:cNvPr id="20" name="TextBox 19">
          <a:extLst>
            <a:ext uri="{FF2B5EF4-FFF2-40B4-BE49-F238E27FC236}">
              <a16:creationId xmlns:a16="http://schemas.microsoft.com/office/drawing/2014/main" id="{CFDF6F61-3034-468D-9933-938E6B68107D}"/>
            </a:ext>
          </a:extLst>
        </xdr:cNvPr>
        <xdr:cNvSpPr txBox="1"/>
      </xdr:nvSpPr>
      <xdr:spPr>
        <a:xfrm>
          <a:off x="612321" y="20614822"/>
          <a:ext cx="3646715" cy="469446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400"/>
            <a:t>Key Insights</a:t>
          </a:r>
        </a:p>
        <a:p>
          <a:r>
            <a:rPr lang="en-IN" sz="1200" b="1" baseline="0">
              <a:latin typeface="+mj-lt"/>
            </a:rPr>
            <a:t>Inflation Trend Before March 2020</a:t>
          </a:r>
        </a:p>
        <a:p>
          <a:r>
            <a:rPr lang="en-IN" sz="1100" b="1" baseline="0">
              <a:latin typeface="+mj-lt"/>
            </a:rPr>
            <a:t>Food and Beverages</a:t>
          </a:r>
          <a:r>
            <a:rPr lang="en-IN" sz="1100" baseline="0">
              <a:latin typeface="+mj-lt"/>
            </a:rPr>
            <a:t>: Inflation rates were relatively stable, ranging from 0.5% to 1.5%.</a:t>
          </a:r>
        </a:p>
        <a:p>
          <a:r>
            <a:rPr lang="en-IN" sz="1100" b="1" baseline="0">
              <a:latin typeface="+mj-lt"/>
            </a:rPr>
            <a:t>Healthcare and wellbeing: </a:t>
          </a:r>
          <a:r>
            <a:rPr lang="en-IN" sz="1100" baseline="0">
              <a:latin typeface="+mj-lt"/>
            </a:rPr>
            <a:t>Healthcare Inflation remain moderate fluctuate between 0.2% to 0.9%.</a:t>
          </a:r>
        </a:p>
        <a:p>
          <a:r>
            <a:rPr lang="en-IN" sz="1100" b="1" baseline="0">
              <a:latin typeface="+mj-lt"/>
            </a:rPr>
            <a:t>Essential Services and Utilities: </a:t>
          </a:r>
          <a:r>
            <a:rPr lang="en-IN" sz="1100" baseline="0">
              <a:latin typeface="+mj-lt"/>
            </a:rPr>
            <a:t>Similar Stability with inflation rate arounds 0.5% to 0.8%</a:t>
          </a:r>
        </a:p>
        <a:p>
          <a:endParaRPr lang="en-IN" sz="1100" baseline="0">
            <a:latin typeface="+mj-lt"/>
          </a:endParaRPr>
        </a:p>
        <a:p>
          <a:r>
            <a:rPr lang="en-IN" sz="1200" b="1" baseline="0">
              <a:latin typeface="+mj-lt"/>
            </a:rPr>
            <a:t>Impact of First Lockdown (April 2020):</a:t>
          </a:r>
        </a:p>
        <a:p>
          <a:r>
            <a:rPr lang="en-IN" sz="1100" b="1" baseline="0">
              <a:latin typeface="+mj-lt"/>
            </a:rPr>
            <a:t>Food and Beverages</a:t>
          </a:r>
          <a:r>
            <a:rPr lang="en-IN" sz="1100" baseline="0">
              <a:latin typeface="+mj-lt"/>
            </a:rPr>
            <a:t>: April saw a sudden spike in food inflation (3.8%). This could be due to supply chain disruptions during the lockdown. In May having -3.7% deflation influenced by reduced demand.</a:t>
          </a:r>
        </a:p>
        <a:p>
          <a:r>
            <a:rPr lang="en-IN" sz="1100" b="1" baseline="0">
              <a:latin typeface="+mj-lt"/>
            </a:rPr>
            <a:t>Healthcare and wellbeing: </a:t>
          </a:r>
          <a:r>
            <a:rPr lang="en-IN" sz="1100" baseline="0">
              <a:latin typeface="+mj-lt"/>
            </a:rPr>
            <a:t>April say slightly deflation of -0.2%. but in May it become double of April month i.e. 1.2%. This could be due to shortage for beds ans other medical facililitiies.</a:t>
          </a:r>
        </a:p>
        <a:p>
          <a:r>
            <a:rPr lang="en-IN" sz="1100" b="1" baseline="0">
              <a:latin typeface="+mj-lt"/>
            </a:rPr>
            <a:t>Essential Services and Utilities</a:t>
          </a:r>
          <a:r>
            <a:rPr lang="en-IN" sz="1100" baseline="0">
              <a:latin typeface="+mj-lt"/>
            </a:rPr>
            <a:t>: April saw a deflation of            -0.7%. This could be due to 50% employee force, work from home, Lay offs and many more things.</a:t>
          </a:r>
        </a:p>
        <a:p>
          <a:r>
            <a:rPr lang="en-IN" sz="1200" b="1" baseline="0">
              <a:latin typeface="+mj-lt"/>
            </a:rPr>
            <a:t>July:</a:t>
          </a:r>
          <a:r>
            <a:rPr lang="en-IN" sz="1100" b="1" baseline="0">
              <a:latin typeface="+mj-lt"/>
            </a:rPr>
            <a:t> </a:t>
          </a:r>
        </a:p>
        <a:p>
          <a:r>
            <a:rPr lang="en-IN" sz="1100" b="0" baseline="0">
              <a:latin typeface="+mj-lt"/>
            </a:rPr>
            <a:t>Usually, all categories reported 0% inflation. This might indicate government interventions or stabilization efforts.</a:t>
          </a:r>
        </a:p>
        <a:p>
          <a:r>
            <a:rPr lang="en-IN" sz="1200" b="1" baseline="0">
              <a:latin typeface="+mj-lt"/>
            </a:rPr>
            <a:t>August:</a:t>
          </a:r>
        </a:p>
        <a:p>
          <a:r>
            <a:rPr lang="en-IN" sz="1100" b="0" baseline="0">
              <a:latin typeface="+mj-lt"/>
            </a:rPr>
            <a:t>Inflation returned (1.1% to 1.4%) across categories.</a:t>
          </a:r>
        </a:p>
      </xdr:txBody>
    </xdr:sp>
    <xdr:clientData/>
  </xdr:oneCellAnchor>
  <xdr:twoCellAnchor>
    <xdr:from>
      <xdr:col>6</xdr:col>
      <xdr:colOff>299356</xdr:colOff>
      <xdr:row>132</xdr:row>
      <xdr:rowOff>163285</xdr:rowOff>
    </xdr:from>
    <xdr:to>
      <xdr:col>14</xdr:col>
      <xdr:colOff>952500</xdr:colOff>
      <xdr:row>148</xdr:row>
      <xdr:rowOff>122464</xdr:rowOff>
    </xdr:to>
    <xdr:graphicFrame macro="">
      <xdr:nvGraphicFramePr>
        <xdr:cNvPr id="24" name="Chart 23">
          <a:extLst>
            <a:ext uri="{FF2B5EF4-FFF2-40B4-BE49-F238E27FC236}">
              <a16:creationId xmlns:a16="http://schemas.microsoft.com/office/drawing/2014/main" id="{727B2F2B-7E8F-47EA-896A-36E829309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312964</xdr:colOff>
      <xdr:row>132</xdr:row>
      <xdr:rowOff>163286</xdr:rowOff>
    </xdr:from>
    <xdr:ext cx="4626429" cy="4925785"/>
    <xdr:sp macro="" textlink="">
      <xdr:nvSpPr>
        <xdr:cNvPr id="25" name="TextBox 24">
          <a:extLst>
            <a:ext uri="{FF2B5EF4-FFF2-40B4-BE49-F238E27FC236}">
              <a16:creationId xmlns:a16="http://schemas.microsoft.com/office/drawing/2014/main" id="{2DD35EE3-F376-40C2-8E16-CFEAE2465B4F}"/>
            </a:ext>
          </a:extLst>
        </xdr:cNvPr>
        <xdr:cNvSpPr txBox="1"/>
      </xdr:nvSpPr>
      <xdr:spPr>
        <a:xfrm>
          <a:off x="312964" y="26833286"/>
          <a:ext cx="4626429" cy="492578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lang="en-IN" sz="1400"/>
            <a:t>Key Insights</a:t>
          </a:r>
        </a:p>
        <a:p>
          <a:r>
            <a:rPr lang="en-IN" sz="1400"/>
            <a:t>1. As from</a:t>
          </a:r>
          <a:r>
            <a:rPr lang="en-IN" sz="1400" baseline="0"/>
            <a:t> given data, Imported crude oil mostly fluctuate in March month every year.</a:t>
          </a:r>
        </a:p>
        <a:p>
          <a:endParaRPr lang="en-IN" sz="1400" baseline="0"/>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t>2. </a:t>
          </a:r>
          <a:r>
            <a:rPr kumimoji="0" lang="en-IN" sz="1400" b="0" i="0" u="none" strike="noStrike" kern="0" cap="none" spc="0" normalizeH="0" baseline="0" noProof="0">
              <a:ln>
                <a:noFill/>
              </a:ln>
              <a:solidFill>
                <a:prstClr val="black"/>
              </a:solidFill>
              <a:effectLst/>
              <a:uLnTx/>
              <a:uFillTx/>
              <a:latin typeface="+mn-lt"/>
              <a:ea typeface="+mn-ea"/>
              <a:cs typeface="+mn-cs"/>
            </a:rPr>
            <a:t>Prior to the onset of the COVID-19 pandemic in March 2020, inflation rates across the categories of food, essential services, and personal care and effects were generally on an upward trajectory.</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400" b="0"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prstClr val="black"/>
              </a:solidFill>
              <a:effectLst/>
              <a:uLnTx/>
              <a:uFillTx/>
              <a:latin typeface="+mn-lt"/>
              <a:ea typeface="+mn-ea"/>
              <a:cs typeface="+mn-cs"/>
            </a:rPr>
            <a:t>3. Following the initial dip, inflation rates began to recover. The personal care and effects category saw the most volatility, with a sharp increase post-lockdown, reaching 14% by September 2020. The food category also showed resilience with a quick rebound in inflation rates.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400" b="0"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prstClr val="black"/>
              </a:solidFill>
              <a:effectLst/>
              <a:uLnTx/>
              <a:uFillTx/>
              <a:latin typeface="+mn-lt"/>
              <a:ea typeface="+mn-ea"/>
              <a:cs typeface="+mn-cs"/>
            </a:rPr>
            <a:t>4. All categories are highly correlated with crude oil in 2021 which means highly impacted by sudden change in crule oil prices.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400" b="0"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prstClr val="black"/>
              </a:solidFill>
              <a:effectLst/>
              <a:uLnTx/>
              <a:uFillTx/>
              <a:latin typeface="+mn-lt"/>
              <a:ea typeface="+mn-ea"/>
              <a:cs typeface="+mn-cs"/>
            </a:rPr>
            <a:t>5. As after 2021 not a single category in positively correlated with crude oil price, all are neutral or negatively correlated.</a:t>
          </a:r>
        </a:p>
        <a:p>
          <a:endParaRPr lang="en-IN" sz="1400"/>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447675</xdr:colOff>
      <xdr:row>1</xdr:row>
      <xdr:rowOff>161925</xdr:rowOff>
    </xdr:from>
    <xdr:to>
      <xdr:col>10</xdr:col>
      <xdr:colOff>134157</xdr:colOff>
      <xdr:row>9</xdr:row>
      <xdr:rowOff>19243</xdr:rowOff>
    </xdr:to>
    <xdr:pic>
      <xdr:nvPicPr>
        <xdr:cNvPr id="2" name="Picture 1">
          <a:extLst>
            <a:ext uri="{FF2B5EF4-FFF2-40B4-BE49-F238E27FC236}">
              <a16:creationId xmlns:a16="http://schemas.microsoft.com/office/drawing/2014/main" id="{B07A53A5-58BA-4D79-8BDE-632EBF900602}"/>
            </a:ext>
          </a:extLst>
        </xdr:cNvPr>
        <xdr:cNvPicPr>
          <a:picLocks noChangeAspect="1"/>
        </xdr:cNvPicPr>
      </xdr:nvPicPr>
      <xdr:blipFill>
        <a:blip xmlns:r="http://schemas.openxmlformats.org/officeDocument/2006/relationships" r:embed="rId1"/>
        <a:stretch>
          <a:fillRect/>
        </a:stretch>
      </xdr:blipFill>
      <xdr:spPr>
        <a:xfrm>
          <a:off x="447675" y="352425"/>
          <a:ext cx="5782482" cy="1381318"/>
        </a:xfrm>
        <a:prstGeom prst="rect">
          <a:avLst/>
        </a:prstGeom>
      </xdr:spPr>
    </xdr:pic>
    <xdr:clientData/>
  </xdr:twoCellAnchor>
  <xdr:twoCellAnchor editAs="oneCell">
    <xdr:from>
      <xdr:col>12</xdr:col>
      <xdr:colOff>371475</xdr:colOff>
      <xdr:row>4</xdr:row>
      <xdr:rowOff>123825</xdr:rowOff>
    </xdr:from>
    <xdr:to>
      <xdr:col>16</xdr:col>
      <xdr:colOff>314325</xdr:colOff>
      <xdr:row>14</xdr:row>
      <xdr:rowOff>67508</xdr:rowOff>
    </xdr:to>
    <xdr:pic>
      <xdr:nvPicPr>
        <xdr:cNvPr id="3" name="Picture 2" descr="Consumer Price Index (CPI): An Introduction">
          <a:extLst>
            <a:ext uri="{FF2B5EF4-FFF2-40B4-BE49-F238E27FC236}">
              <a16:creationId xmlns:a16="http://schemas.microsoft.com/office/drawing/2014/main" id="{3FA6A248-66EB-4B20-8F33-535913D2C90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885825"/>
          <a:ext cx="3343275" cy="184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11</xdr:col>
      <xdr:colOff>344019</xdr:colOff>
      <xdr:row>41</xdr:row>
      <xdr:rowOff>20885</xdr:rowOff>
    </xdr:from>
    <xdr:ext cx="4642599" cy="2753831"/>
    <xdr:sp macro="" textlink="">
      <xdr:nvSpPr>
        <xdr:cNvPr id="3" name="TextBox 2">
          <a:extLst>
            <a:ext uri="{FF2B5EF4-FFF2-40B4-BE49-F238E27FC236}">
              <a16:creationId xmlns:a16="http://schemas.microsoft.com/office/drawing/2014/main" id="{6EFCFFF4-635E-4EEF-BEE9-91D006255488}"/>
            </a:ext>
          </a:extLst>
        </xdr:cNvPr>
        <xdr:cNvSpPr txBox="1"/>
      </xdr:nvSpPr>
      <xdr:spPr>
        <a:xfrm>
          <a:off x="7000313" y="7831385"/>
          <a:ext cx="4642599" cy="275383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200" b="1" i="0">
              <a:solidFill>
                <a:schemeClr val="tx1"/>
              </a:solidFill>
              <a:effectLst/>
              <a:latin typeface="+mn-lt"/>
              <a:ea typeface="+mn-ea"/>
              <a:cs typeface="+mn-cs"/>
            </a:rPr>
            <a:t>Insight 2: Year-on-Year CPI Trend Since 2017</a:t>
          </a:r>
          <a:br>
            <a:rPr lang="en-IN" sz="1200" b="0" i="0">
              <a:solidFill>
                <a:schemeClr val="tx1"/>
              </a:solidFill>
              <a:effectLst/>
              <a:latin typeface="+mn-lt"/>
              <a:ea typeface="+mn-ea"/>
              <a:cs typeface="+mn-cs"/>
            </a:rPr>
          </a:br>
          <a:r>
            <a:rPr lang="en-IN" sz="1200" b="0" i="1">
              <a:solidFill>
                <a:schemeClr val="tx1"/>
              </a:solidFill>
              <a:effectLst/>
              <a:latin typeface="+mn-lt"/>
              <a:ea typeface="+mn-ea"/>
              <a:cs typeface="+mn-cs"/>
            </a:rPr>
            <a:t>"2019 recorded the highest inflation spike due to unseen weather and global supply chain issues. The CPI rose by over 5.4% that year."</a:t>
          </a:r>
        </a:p>
        <a:p>
          <a:endParaRPr lang="en-IN" sz="1200" b="0" i="1">
            <a:solidFill>
              <a:schemeClr val="tx1"/>
            </a:solidFill>
            <a:effectLst/>
            <a:latin typeface="+mn-lt"/>
            <a:ea typeface="+mn-ea"/>
            <a:cs typeface="+mn-cs"/>
          </a:endParaRPr>
        </a:p>
        <a:p>
          <a:r>
            <a:rPr lang="en-IN" sz="1400" b="1"/>
            <a:t>Assumptions:</a:t>
          </a:r>
        </a:p>
        <a:p>
          <a:r>
            <a:rPr lang="en-IN" sz="1200" b="1" i="0">
              <a:solidFill>
                <a:schemeClr val="tx1"/>
              </a:solidFill>
              <a:effectLst/>
              <a:latin typeface="+mn-lt"/>
              <a:ea typeface="+mn-ea"/>
              <a:cs typeface="+mn-cs"/>
            </a:rPr>
            <a:t>Food Inflation</a:t>
          </a:r>
          <a:r>
            <a:rPr lang="en-IN" sz="1200" b="0" i="0">
              <a:solidFill>
                <a:schemeClr val="tx1"/>
              </a:solidFill>
              <a:effectLst/>
              <a:latin typeface="+mn-lt"/>
              <a:ea typeface="+mn-ea"/>
              <a:cs typeface="+mn-cs"/>
            </a:rPr>
            <a:t>:</a:t>
          </a:r>
        </a:p>
        <a:p>
          <a:pPr lvl="1"/>
          <a:r>
            <a:rPr lang="en-IN" sz="1200" b="0" i="0">
              <a:solidFill>
                <a:schemeClr val="tx1"/>
              </a:solidFill>
              <a:effectLst/>
              <a:latin typeface="+mn-lt"/>
              <a:ea typeface="+mn-ea"/>
              <a:cs typeface="+mn-cs"/>
            </a:rPr>
            <a:t>Floods in key states (MH, BR, KA)</a:t>
          </a:r>
        </a:p>
        <a:p>
          <a:pPr lvl="1"/>
          <a:r>
            <a:rPr lang="en-IN" sz="1200" b="0" i="0">
              <a:solidFill>
                <a:schemeClr val="tx1"/>
              </a:solidFill>
              <a:effectLst/>
              <a:latin typeface="+mn-lt"/>
              <a:ea typeface="+mn-ea"/>
              <a:cs typeface="+mn-cs"/>
            </a:rPr>
            <a:t>Onion prices skyrocketed 400%</a:t>
          </a:r>
        </a:p>
        <a:p>
          <a:r>
            <a:rPr lang="en-IN" sz="1200" b="1" i="0">
              <a:solidFill>
                <a:schemeClr val="tx1"/>
              </a:solidFill>
              <a:effectLst/>
              <a:latin typeface="+mn-lt"/>
              <a:ea typeface="+mn-ea"/>
              <a:cs typeface="+mn-cs"/>
            </a:rPr>
            <a:t>Economic &amp; Supply Pressure</a:t>
          </a:r>
          <a:r>
            <a:rPr lang="en-IN" sz="1200" b="0" i="0">
              <a:solidFill>
                <a:schemeClr val="tx1"/>
              </a:solidFill>
              <a:effectLst/>
              <a:latin typeface="+mn-lt"/>
              <a:ea typeface="+mn-ea"/>
              <a:cs typeface="+mn-cs"/>
            </a:rPr>
            <a:t>:</a:t>
          </a:r>
        </a:p>
        <a:p>
          <a:pPr lvl="1"/>
          <a:r>
            <a:rPr lang="en-IN" sz="1200" b="0" i="0">
              <a:solidFill>
                <a:schemeClr val="tx1"/>
              </a:solidFill>
              <a:effectLst/>
              <a:latin typeface="+mn-lt"/>
              <a:ea typeface="+mn-ea"/>
              <a:cs typeface="+mn-cs"/>
            </a:rPr>
            <a:t>Slowdown and rising fuel costs</a:t>
          </a:r>
        </a:p>
        <a:p>
          <a:r>
            <a:rPr lang="en-IN" sz="1200" b="1" i="0">
              <a:solidFill>
                <a:schemeClr val="tx1"/>
              </a:solidFill>
              <a:effectLst/>
              <a:latin typeface="+mn-lt"/>
              <a:ea typeface="+mn-ea"/>
              <a:cs typeface="+mn-cs"/>
            </a:rPr>
            <a:t>Health Inflation</a:t>
          </a:r>
          <a:r>
            <a:rPr lang="en-IN" sz="1200" b="0" i="0">
              <a:solidFill>
                <a:schemeClr val="tx1"/>
              </a:solidFill>
              <a:effectLst/>
              <a:latin typeface="+mn-lt"/>
              <a:ea typeface="+mn-ea"/>
              <a:cs typeface="+mn-cs"/>
            </a:rPr>
            <a:t>:</a:t>
          </a:r>
        </a:p>
        <a:p>
          <a:pPr lvl="1"/>
          <a:r>
            <a:rPr lang="en-IN" sz="1200" b="0" i="0">
              <a:solidFill>
                <a:schemeClr val="tx1"/>
              </a:solidFill>
              <a:effectLst/>
              <a:latin typeface="+mn-lt"/>
              <a:ea typeface="+mn-ea"/>
              <a:cs typeface="+mn-cs"/>
            </a:rPr>
            <a:t>Higher raw material costs </a:t>
          </a:r>
        </a:p>
        <a:p>
          <a:pPr lvl="1"/>
          <a:r>
            <a:rPr lang="en-IN" sz="1200" b="0" i="0">
              <a:solidFill>
                <a:schemeClr val="tx1"/>
              </a:solidFill>
              <a:effectLst/>
              <a:latin typeface="+mn-lt"/>
              <a:ea typeface="+mn-ea"/>
              <a:cs typeface="+mn-cs"/>
            </a:rPr>
            <a:t>Dengue &amp; swine flu outbreaks </a:t>
          </a:r>
        </a:p>
        <a:p>
          <a:pPr lvl="1"/>
          <a:r>
            <a:rPr lang="en-IN" sz="1200" b="0" i="0">
              <a:solidFill>
                <a:schemeClr val="tx1"/>
              </a:solidFill>
              <a:effectLst/>
              <a:latin typeface="+mn-lt"/>
              <a:ea typeface="+mn-ea"/>
              <a:cs typeface="+mn-cs"/>
            </a:rPr>
            <a:t>GST on equipment and rising insurance premiums </a:t>
          </a:r>
        </a:p>
      </xdr:txBody>
    </xdr:sp>
    <xdr:clientData/>
  </xdr:oneCellAnchor>
  <xdr:oneCellAnchor>
    <xdr:from>
      <xdr:col>16</xdr:col>
      <xdr:colOff>422702</xdr:colOff>
      <xdr:row>203</xdr:row>
      <xdr:rowOff>23291</xdr:rowOff>
    </xdr:from>
    <xdr:ext cx="4474269" cy="4479752"/>
    <xdr:sp macro="" textlink="">
      <xdr:nvSpPr>
        <xdr:cNvPr id="6" name="TextBox 5">
          <a:extLst>
            <a:ext uri="{FF2B5EF4-FFF2-40B4-BE49-F238E27FC236}">
              <a16:creationId xmlns:a16="http://schemas.microsoft.com/office/drawing/2014/main" id="{DBEA58FA-AF5E-412E-9E96-3248FAE8F7DE}"/>
            </a:ext>
          </a:extLst>
        </xdr:cNvPr>
        <xdr:cNvSpPr txBox="1"/>
      </xdr:nvSpPr>
      <xdr:spPr>
        <a:xfrm>
          <a:off x="10104584" y="38694791"/>
          <a:ext cx="4474269" cy="4479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200" b="1" i="0">
              <a:solidFill>
                <a:schemeClr val="tx1"/>
              </a:solidFill>
              <a:effectLst/>
              <a:latin typeface="+mj-lt"/>
              <a:ea typeface="+mn-ea"/>
              <a:cs typeface="+mn-cs"/>
            </a:rPr>
            <a:t>⛽ Impact of Crude Oil Price Fluctuations on CPI Inflation (2021–2023)</a:t>
          </a:r>
        </a:p>
        <a:p>
          <a:r>
            <a:rPr lang="en-IN" sz="1200" b="1" i="0">
              <a:solidFill>
                <a:schemeClr val="tx1"/>
              </a:solidFill>
              <a:effectLst/>
              <a:latin typeface="+mj-lt"/>
              <a:ea typeface="+mn-ea"/>
              <a:cs typeface="+mn-cs"/>
            </a:rPr>
            <a:t>🔹 Strong Positive Correlation (r = 0.80 – 0.93):</a:t>
          </a:r>
        </a:p>
        <a:p>
          <a:r>
            <a:rPr lang="en-IN" sz="1200" b="0" i="0">
              <a:solidFill>
                <a:schemeClr val="tx1"/>
              </a:solidFill>
              <a:effectLst/>
              <a:latin typeface="+mj-lt"/>
              <a:ea typeface="+mn-ea"/>
              <a:cs typeface="+mn-cs"/>
            </a:rPr>
            <a:t>Categories like Oils &amp; Fats (0.93), Meat &amp; Fish (0.90), Transport &amp; Communication (0.89), Non-Alcoholic Beverages (0.86), and Fuel &amp; Light (0.82) show a very high correlation with crude oil prices.</a:t>
          </a:r>
        </a:p>
        <a:p>
          <a:r>
            <a:rPr lang="en-IN" sz="1200" b="0" i="0">
              <a:solidFill>
                <a:schemeClr val="tx1"/>
              </a:solidFill>
              <a:effectLst/>
              <a:latin typeface="+mj-lt"/>
              <a:ea typeface="+mn-ea"/>
              <a:cs typeface="+mn-cs"/>
            </a:rPr>
            <a:t>📈 This suggests that oil price fluctuations significantly influence these categories.</a:t>
          </a:r>
        </a:p>
        <a:p>
          <a:r>
            <a:rPr lang="en-IN" sz="1200" b="1" i="0">
              <a:solidFill>
                <a:schemeClr val="tx1"/>
              </a:solidFill>
              <a:effectLst/>
              <a:latin typeface="+mj-lt"/>
              <a:ea typeface="+mn-ea"/>
              <a:cs typeface="+mn-cs"/>
            </a:rPr>
            <a:t>🔍 Hypothesis Behind the Correlation:</a:t>
          </a:r>
        </a:p>
        <a:p>
          <a:r>
            <a:rPr lang="en-IN" sz="1200" b="0" i="0">
              <a:solidFill>
                <a:schemeClr val="tx1"/>
              </a:solidFill>
              <a:effectLst/>
              <a:latin typeface="+mj-lt"/>
              <a:ea typeface="+mn-ea"/>
              <a:cs typeface="+mn-cs"/>
            </a:rPr>
            <a:t>🛢️ Oils &amp; Fats</a:t>
          </a:r>
        </a:p>
        <a:p>
          <a:r>
            <a:rPr lang="en-IN" sz="1200" b="0" i="0">
              <a:solidFill>
                <a:schemeClr val="tx1"/>
              </a:solidFill>
              <a:effectLst/>
              <a:latin typeface="+mj-lt"/>
              <a:ea typeface="+mn-ea"/>
              <a:cs typeface="+mn-cs"/>
            </a:rPr>
            <a:t>🍖 Meat &amp; Fish</a:t>
          </a:r>
        </a:p>
        <a:p>
          <a:r>
            <a:rPr lang="en-IN" sz="1200" b="0" i="0">
              <a:solidFill>
                <a:schemeClr val="tx1"/>
              </a:solidFill>
              <a:effectLst/>
              <a:latin typeface="+mj-lt"/>
              <a:ea typeface="+mn-ea"/>
              <a:cs typeface="+mn-cs"/>
            </a:rPr>
            <a:t>🚗 Transport &amp; Communication</a:t>
          </a:r>
        </a:p>
        <a:p>
          <a:r>
            <a:rPr lang="en-IN" sz="1200" b="0" i="0">
              <a:solidFill>
                <a:schemeClr val="tx1"/>
              </a:solidFill>
              <a:effectLst/>
              <a:latin typeface="+mj-lt"/>
              <a:ea typeface="+mn-ea"/>
              <a:cs typeface="+mn-cs"/>
            </a:rPr>
            <a:t>☕ Non-Alcoholic Beverages</a:t>
          </a:r>
        </a:p>
        <a:p>
          <a:r>
            <a:rPr lang="en-IN" sz="1200" b="0" i="0">
              <a:solidFill>
                <a:schemeClr val="tx1"/>
              </a:solidFill>
              <a:effectLst/>
              <a:latin typeface="+mj-lt"/>
              <a:ea typeface="+mn-ea"/>
              <a:cs typeface="+mn-cs"/>
            </a:rPr>
            <a:t>🔥 Fuel &amp; Light</a:t>
          </a:r>
        </a:p>
        <a:p>
          <a:endParaRPr lang="en-IN" sz="1200" b="0" i="0">
            <a:solidFill>
              <a:schemeClr val="tx1"/>
            </a:solidFill>
            <a:effectLst/>
            <a:latin typeface="+mj-lt"/>
            <a:ea typeface="+mn-ea"/>
            <a:cs typeface="+mn-cs"/>
          </a:endParaRPr>
        </a:p>
        <a:p>
          <a:r>
            <a:rPr lang="en-IN" sz="1200" b="1" i="0">
              <a:solidFill>
                <a:schemeClr val="tx1"/>
              </a:solidFill>
              <a:effectLst/>
              <a:latin typeface="+mj-lt"/>
              <a:ea typeface="+mn-ea"/>
              <a:cs typeface="+mn-cs"/>
            </a:rPr>
            <a:t>🔹 Moderate to High Correlation (r = 0.60 – 0.79):</a:t>
          </a:r>
        </a:p>
        <a:p>
          <a:r>
            <a:rPr lang="en-IN" sz="1200" b="0" i="0">
              <a:solidFill>
                <a:schemeClr val="tx1"/>
              </a:solidFill>
              <a:effectLst/>
              <a:latin typeface="+mj-lt"/>
              <a:ea typeface="+mn-ea"/>
              <a:cs typeface="+mn-cs"/>
            </a:rPr>
            <a:t>📦 Food staples (like pulses, milk, fruits, sugar, and spices) </a:t>
          </a:r>
        </a:p>
        <a:p>
          <a:r>
            <a:rPr lang="en-IN" sz="1200" b="0" i="0">
              <a:solidFill>
                <a:schemeClr val="tx1"/>
              </a:solidFill>
              <a:effectLst/>
              <a:latin typeface="+mj-lt"/>
              <a:ea typeface="+mn-ea"/>
              <a:cs typeface="+mn-cs"/>
            </a:rPr>
            <a:t>🏠 Housing, 🏥 Healthcare, and 🎓 Education show significant correlation (~0.72–0.80)</a:t>
          </a:r>
        </a:p>
        <a:p>
          <a:endParaRPr lang="en-IN" sz="1200" b="0" i="0">
            <a:solidFill>
              <a:schemeClr val="tx1"/>
            </a:solidFill>
            <a:effectLst/>
            <a:latin typeface="+mj-lt"/>
            <a:ea typeface="+mn-ea"/>
            <a:cs typeface="+mn-cs"/>
          </a:endParaRPr>
        </a:p>
        <a:p>
          <a:r>
            <a:rPr lang="en-IN" sz="1200" b="1" i="0">
              <a:solidFill>
                <a:schemeClr val="tx1"/>
              </a:solidFill>
              <a:effectLst/>
              <a:latin typeface="+mj-lt"/>
              <a:ea typeface="+mn-ea"/>
              <a:cs typeface="+mn-cs"/>
            </a:rPr>
            <a:t>📌 Conclusion:</a:t>
          </a:r>
        </a:p>
        <a:p>
          <a:r>
            <a:rPr lang="en-IN" sz="1200" b="0" i="0">
              <a:solidFill>
                <a:schemeClr val="tx1"/>
              </a:solidFill>
              <a:effectLst/>
              <a:latin typeface="+mj-lt"/>
              <a:ea typeface="+mn-ea"/>
              <a:cs typeface="+mn-cs"/>
            </a:rPr>
            <a:t>Rising crude oil prices contribute to inflation not only in transport and fuel but also in key food and service categories.</a:t>
          </a:r>
        </a:p>
      </xdr:txBody>
    </xdr:sp>
    <xdr:clientData/>
  </xdr:oneCellAnchor>
  <xdr:oneCellAnchor>
    <xdr:from>
      <xdr:col>6</xdr:col>
      <xdr:colOff>244847</xdr:colOff>
      <xdr:row>234</xdr:row>
      <xdr:rowOff>146950</xdr:rowOff>
    </xdr:from>
    <xdr:ext cx="8543925" cy="264560"/>
    <xdr:sp macro="" textlink="">
      <xdr:nvSpPr>
        <xdr:cNvPr id="7" name="TextBox 6">
          <a:extLst>
            <a:ext uri="{FF2B5EF4-FFF2-40B4-BE49-F238E27FC236}">
              <a16:creationId xmlns:a16="http://schemas.microsoft.com/office/drawing/2014/main" id="{D57D07EF-9832-454D-87C3-01A8AA7FDD83}"/>
            </a:ext>
          </a:extLst>
        </xdr:cNvPr>
        <xdr:cNvSpPr txBox="1"/>
      </xdr:nvSpPr>
      <xdr:spPr>
        <a:xfrm>
          <a:off x="3875553" y="44723950"/>
          <a:ext cx="85439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b="1" i="0">
            <a:solidFill>
              <a:schemeClr val="tx1"/>
            </a:solidFill>
            <a:effectLst/>
            <a:latin typeface="+mn-lt"/>
            <a:ea typeface="+mn-ea"/>
            <a:cs typeface="+mn-cs"/>
          </a:endParaRPr>
        </a:p>
      </xdr:txBody>
    </xdr:sp>
    <xdr:clientData/>
  </xdr:oneCellAnchor>
  <xdr:twoCellAnchor>
    <xdr:from>
      <xdr:col>0</xdr:col>
      <xdr:colOff>414056</xdr:colOff>
      <xdr:row>14</xdr:row>
      <xdr:rowOff>131671</xdr:rowOff>
    </xdr:from>
    <xdr:to>
      <xdr:col>9</xdr:col>
      <xdr:colOff>438150</xdr:colOff>
      <xdr:row>29</xdr:row>
      <xdr:rowOff>93571</xdr:rowOff>
    </xdr:to>
    <xdr:graphicFrame macro="">
      <xdr:nvGraphicFramePr>
        <xdr:cNvPr id="8" name="Chart 7">
          <a:extLst>
            <a:ext uri="{FF2B5EF4-FFF2-40B4-BE49-F238E27FC236}">
              <a16:creationId xmlns:a16="http://schemas.microsoft.com/office/drawing/2014/main" id="{4F9C27FC-013D-4D31-AF2E-60309257C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85726</xdr:colOff>
      <xdr:row>14</xdr:row>
      <xdr:rowOff>188822</xdr:rowOff>
    </xdr:from>
    <xdr:to>
      <xdr:col>13</xdr:col>
      <xdr:colOff>188596</xdr:colOff>
      <xdr:row>21</xdr:row>
      <xdr:rowOff>177816</xdr:rowOff>
    </xdr:to>
    <mc:AlternateContent xmlns:mc="http://schemas.openxmlformats.org/markup-compatibility/2006" xmlns:a14="http://schemas.microsoft.com/office/drawing/2010/main">
      <mc:Choice Requires="a14">
        <xdr:graphicFrame macro="">
          <xdr:nvGraphicFramePr>
            <xdr:cNvPr id="9" name="Sector 4">
              <a:extLst>
                <a:ext uri="{FF2B5EF4-FFF2-40B4-BE49-F238E27FC236}">
                  <a16:creationId xmlns:a16="http://schemas.microsoft.com/office/drawing/2014/main" id="{1D602959-1B72-444F-A22F-3207B1A524B7}"/>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6136902" y="2855822"/>
              <a:ext cx="1918223" cy="1322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414618</xdr:colOff>
      <xdr:row>1</xdr:row>
      <xdr:rowOff>44824</xdr:rowOff>
    </xdr:from>
    <xdr:to>
      <xdr:col>10</xdr:col>
      <xdr:colOff>168089</xdr:colOff>
      <xdr:row>13</xdr:row>
      <xdr:rowOff>189290</xdr:rowOff>
    </xdr:to>
    <xdr:pic>
      <xdr:nvPicPr>
        <xdr:cNvPr id="11" name="Picture 10">
          <a:extLst>
            <a:ext uri="{FF2B5EF4-FFF2-40B4-BE49-F238E27FC236}">
              <a16:creationId xmlns:a16="http://schemas.microsoft.com/office/drawing/2014/main" id="{D51E67E7-7146-4898-B2CD-3FC1F606613A}"/>
            </a:ext>
          </a:extLst>
        </xdr:cNvPr>
        <xdr:cNvPicPr>
          <a:picLocks noChangeAspect="1"/>
        </xdr:cNvPicPr>
      </xdr:nvPicPr>
      <xdr:blipFill>
        <a:blip xmlns:r="http://schemas.openxmlformats.org/officeDocument/2006/relationships" r:embed="rId2"/>
        <a:stretch>
          <a:fillRect/>
        </a:stretch>
      </xdr:blipFill>
      <xdr:spPr>
        <a:xfrm>
          <a:off x="414618" y="235324"/>
          <a:ext cx="5804647" cy="2430466"/>
        </a:xfrm>
        <a:prstGeom prst="rect">
          <a:avLst/>
        </a:prstGeom>
      </xdr:spPr>
    </xdr:pic>
    <xdr:clientData/>
  </xdr:twoCellAnchor>
  <xdr:oneCellAnchor>
    <xdr:from>
      <xdr:col>10</xdr:col>
      <xdr:colOff>1</xdr:colOff>
      <xdr:row>23</xdr:row>
      <xdr:rowOff>190499</xdr:rowOff>
    </xdr:from>
    <xdr:ext cx="5636558" cy="968983"/>
    <xdr:sp macro="" textlink="">
      <xdr:nvSpPr>
        <xdr:cNvPr id="12" name="TextBox 11">
          <a:extLst>
            <a:ext uri="{FF2B5EF4-FFF2-40B4-BE49-F238E27FC236}">
              <a16:creationId xmlns:a16="http://schemas.microsoft.com/office/drawing/2014/main" id="{1A43C8C5-CF33-498B-A01F-AADC3945E519}"/>
            </a:ext>
          </a:extLst>
        </xdr:cNvPr>
        <xdr:cNvSpPr txBox="1"/>
      </xdr:nvSpPr>
      <xdr:spPr>
        <a:xfrm>
          <a:off x="6051177" y="4571999"/>
          <a:ext cx="5636558" cy="9689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i="0">
              <a:solidFill>
                <a:schemeClr val="tx1"/>
              </a:solidFill>
              <a:effectLst/>
              <a:latin typeface="+mn-lt"/>
              <a:ea typeface="+mn-ea"/>
              <a:cs typeface="+mn-cs"/>
            </a:rPr>
            <a:t>Insight 1: Contribution of Broad Categories (Latest Month)</a:t>
          </a:r>
        </a:p>
        <a:p>
          <a:r>
            <a:rPr lang="en-IN" sz="1400" b="0" i="1">
              <a:solidFill>
                <a:schemeClr val="tx1"/>
              </a:solidFill>
              <a:effectLst/>
              <a:latin typeface="+mn-lt"/>
              <a:ea typeface="+mn-ea"/>
              <a:cs typeface="+mn-cs"/>
            </a:rPr>
            <a:t>"Food contributed over 40% of the CPI index in the latest month, making it the most influential category on overall inflation. Within food, cereals and vegetables were key drivers."</a:t>
          </a:r>
          <a:endParaRPr lang="en-IN" sz="1400"/>
        </a:p>
      </xdr:txBody>
    </xdr:sp>
    <xdr:clientData/>
  </xdr:oneCellAnchor>
  <xdr:twoCellAnchor editAs="oneCell">
    <xdr:from>
      <xdr:col>11</xdr:col>
      <xdr:colOff>552450</xdr:colOff>
      <xdr:row>2</xdr:row>
      <xdr:rowOff>28575</xdr:rowOff>
    </xdr:from>
    <xdr:to>
      <xdr:col>17</xdr:col>
      <xdr:colOff>95250</xdr:colOff>
      <xdr:row>11</xdr:row>
      <xdr:rowOff>83755</xdr:rowOff>
    </xdr:to>
    <xdr:pic>
      <xdr:nvPicPr>
        <xdr:cNvPr id="13" name="Picture 12" descr="Consumer Price Index (CPI): An Introduction">
          <a:extLst>
            <a:ext uri="{FF2B5EF4-FFF2-40B4-BE49-F238E27FC236}">
              <a16:creationId xmlns:a16="http://schemas.microsoft.com/office/drawing/2014/main" id="{A95EEFE2-1B29-4A09-BD17-61C5AEA286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58050" y="409575"/>
          <a:ext cx="3200400" cy="176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400050</xdr:colOff>
      <xdr:row>31</xdr:row>
      <xdr:rowOff>133349</xdr:rowOff>
    </xdr:from>
    <xdr:to>
      <xdr:col>9</xdr:col>
      <xdr:colOff>291327</xdr:colOff>
      <xdr:row>39</xdr:row>
      <xdr:rowOff>123824</xdr:rowOff>
    </xdr:to>
    <xdr:pic>
      <xdr:nvPicPr>
        <xdr:cNvPr id="14" name="Picture 13">
          <a:extLst>
            <a:ext uri="{FF2B5EF4-FFF2-40B4-BE49-F238E27FC236}">
              <a16:creationId xmlns:a16="http://schemas.microsoft.com/office/drawing/2014/main" id="{8C6FC315-1176-43BA-8E9A-B1998B2E2BB2}"/>
            </a:ext>
          </a:extLst>
        </xdr:cNvPr>
        <xdr:cNvPicPr>
          <a:picLocks noChangeAspect="1"/>
        </xdr:cNvPicPr>
      </xdr:nvPicPr>
      <xdr:blipFill>
        <a:blip xmlns:r="http://schemas.openxmlformats.org/officeDocument/2006/relationships" r:embed="rId4"/>
        <a:stretch>
          <a:fillRect/>
        </a:stretch>
      </xdr:blipFill>
      <xdr:spPr>
        <a:xfrm>
          <a:off x="400050" y="6038849"/>
          <a:ext cx="5377677" cy="1514475"/>
        </a:xfrm>
        <a:prstGeom prst="rect">
          <a:avLst/>
        </a:prstGeom>
      </xdr:spPr>
    </xdr:pic>
    <xdr:clientData/>
  </xdr:twoCellAnchor>
  <xdr:twoCellAnchor>
    <xdr:from>
      <xdr:col>0</xdr:col>
      <xdr:colOff>396688</xdr:colOff>
      <xdr:row>40</xdr:row>
      <xdr:rowOff>78441</xdr:rowOff>
    </xdr:from>
    <xdr:to>
      <xdr:col>11</xdr:col>
      <xdr:colOff>152400</xdr:colOff>
      <xdr:row>56</xdr:row>
      <xdr:rowOff>47625</xdr:rowOff>
    </xdr:to>
    <xdr:graphicFrame macro="">
      <xdr:nvGraphicFramePr>
        <xdr:cNvPr id="15" name="Chart 14">
          <a:extLst>
            <a:ext uri="{FF2B5EF4-FFF2-40B4-BE49-F238E27FC236}">
              <a16:creationId xmlns:a16="http://schemas.microsoft.com/office/drawing/2014/main" id="{91DEFC26-E4B3-41F8-A12A-1EBD4925A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457200</xdr:colOff>
      <xdr:row>43</xdr:row>
      <xdr:rowOff>66675</xdr:rowOff>
    </xdr:from>
    <xdr:to>
      <xdr:col>6</xdr:col>
      <xdr:colOff>314325</xdr:colOff>
      <xdr:row>44</xdr:row>
      <xdr:rowOff>47625</xdr:rowOff>
    </xdr:to>
    <xdr:sp macro="" textlink="">
      <xdr:nvSpPr>
        <xdr:cNvPr id="18" name="Arrow: Left 17">
          <a:extLst>
            <a:ext uri="{FF2B5EF4-FFF2-40B4-BE49-F238E27FC236}">
              <a16:creationId xmlns:a16="http://schemas.microsoft.com/office/drawing/2014/main" id="{423EBDEA-4C86-4A11-B644-D2C1A6D781A5}"/>
            </a:ext>
          </a:extLst>
        </xdr:cNvPr>
        <xdr:cNvSpPr/>
      </xdr:nvSpPr>
      <xdr:spPr>
        <a:xfrm>
          <a:off x="3505200" y="8258175"/>
          <a:ext cx="466725" cy="1714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390525</xdr:colOff>
      <xdr:row>58</xdr:row>
      <xdr:rowOff>19050</xdr:rowOff>
    </xdr:from>
    <xdr:to>
      <xdr:col>11</xdr:col>
      <xdr:colOff>155522</xdr:colOff>
      <xdr:row>70</xdr:row>
      <xdr:rowOff>183926</xdr:rowOff>
    </xdr:to>
    <xdr:pic>
      <xdr:nvPicPr>
        <xdr:cNvPr id="19" name="Picture 18">
          <a:extLst>
            <a:ext uri="{FF2B5EF4-FFF2-40B4-BE49-F238E27FC236}">
              <a16:creationId xmlns:a16="http://schemas.microsoft.com/office/drawing/2014/main" id="{6234A706-A754-4778-97E5-B304673D2940}"/>
            </a:ext>
          </a:extLst>
        </xdr:cNvPr>
        <xdr:cNvPicPr>
          <a:picLocks noChangeAspect="1"/>
        </xdr:cNvPicPr>
      </xdr:nvPicPr>
      <xdr:blipFill>
        <a:blip xmlns:r="http://schemas.openxmlformats.org/officeDocument/2006/relationships" r:embed="rId6"/>
        <a:stretch>
          <a:fillRect/>
        </a:stretch>
      </xdr:blipFill>
      <xdr:spPr>
        <a:xfrm>
          <a:off x="390525" y="11068050"/>
          <a:ext cx="6470597" cy="2450876"/>
        </a:xfrm>
        <a:prstGeom prst="rect">
          <a:avLst/>
        </a:prstGeom>
      </xdr:spPr>
    </xdr:pic>
    <xdr:clientData/>
  </xdr:twoCellAnchor>
  <xdr:oneCellAnchor>
    <xdr:from>
      <xdr:col>17</xdr:col>
      <xdr:colOff>442125</xdr:colOff>
      <xdr:row>74</xdr:row>
      <xdr:rowOff>4072</xdr:rowOff>
    </xdr:from>
    <xdr:ext cx="2975669" cy="2064796"/>
    <xdr:sp macro="" textlink="">
      <xdr:nvSpPr>
        <xdr:cNvPr id="20" name="TextBox 19">
          <a:extLst>
            <a:ext uri="{FF2B5EF4-FFF2-40B4-BE49-F238E27FC236}">
              <a16:creationId xmlns:a16="http://schemas.microsoft.com/office/drawing/2014/main" id="{78B80A67-DF50-4230-9D99-19FBD8F6344F}"/>
            </a:ext>
          </a:extLst>
        </xdr:cNvPr>
        <xdr:cNvSpPr txBox="1"/>
      </xdr:nvSpPr>
      <xdr:spPr>
        <a:xfrm>
          <a:off x="10729125" y="14101072"/>
          <a:ext cx="2975669" cy="206479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400" b="1" i="0">
              <a:solidFill>
                <a:schemeClr val="tx1"/>
              </a:solidFill>
              <a:effectLst/>
              <a:latin typeface="+mn-lt"/>
              <a:ea typeface="+mn-ea"/>
              <a:cs typeface="+mn-cs"/>
            </a:rPr>
            <a:t>Insight 3: Nov 2023 &amp; Food Price Surge (MoM and Absolute Change)</a:t>
          </a:r>
        </a:p>
        <a:p>
          <a:r>
            <a:rPr lang="en-IN" sz="1400" b="0" i="1">
              <a:solidFill>
                <a:schemeClr val="tx1"/>
              </a:solidFill>
              <a:effectLst/>
              <a:latin typeface="+mn-lt"/>
              <a:ea typeface="+mn-ea"/>
              <a:cs typeface="+mn-cs"/>
            </a:rPr>
            <a:t>"Between June 2022 and May 2023, December saw the sharpest food price hike at approx 1% month-on-month."</a:t>
          </a:r>
        </a:p>
        <a:p>
          <a:endParaRPr lang="en-IN" sz="1400" b="0" i="1">
            <a:solidFill>
              <a:schemeClr val="tx1"/>
            </a:solidFill>
            <a:effectLst/>
            <a:latin typeface="+mn-lt"/>
            <a:ea typeface="+mn-ea"/>
            <a:cs typeface="+mn-cs"/>
          </a:endParaRPr>
        </a:p>
        <a:p>
          <a:r>
            <a:rPr lang="en-IN" sz="1400" b="1" baseline="0">
              <a:solidFill>
                <a:schemeClr val="tx1"/>
              </a:solidFill>
              <a:effectLst/>
              <a:latin typeface="+mn-lt"/>
              <a:ea typeface="+mn-ea"/>
              <a:cs typeface="+mn-cs"/>
            </a:rPr>
            <a:t>Hypothesis:</a:t>
          </a:r>
          <a:endParaRPr lang="en-IN" sz="1400" b="1">
            <a:effectLst/>
          </a:endParaRPr>
        </a:p>
        <a:p>
          <a:r>
            <a:rPr lang="en-IN" sz="1400" baseline="0">
              <a:solidFill>
                <a:schemeClr val="tx1"/>
              </a:solidFill>
              <a:effectLst/>
              <a:latin typeface="+mn-lt"/>
              <a:ea typeface="+mn-ea"/>
              <a:cs typeface="+mn-cs"/>
            </a:rPr>
            <a:t>-&gt; Due to seasonal factor, economic condition or supply chain disruption.</a:t>
          </a:r>
          <a:endParaRPr lang="en-IN" sz="1400">
            <a:effectLst/>
          </a:endParaRPr>
        </a:p>
      </xdr:txBody>
    </xdr:sp>
    <xdr:clientData/>
  </xdr:oneCellAnchor>
  <xdr:twoCellAnchor>
    <xdr:from>
      <xdr:col>0</xdr:col>
      <xdr:colOff>414618</xdr:colOff>
      <xdr:row>71</xdr:row>
      <xdr:rowOff>123265</xdr:rowOff>
    </xdr:from>
    <xdr:to>
      <xdr:col>17</xdr:col>
      <xdr:colOff>100853</xdr:colOff>
      <xdr:row>90</xdr:row>
      <xdr:rowOff>44824</xdr:rowOff>
    </xdr:to>
    <xdr:graphicFrame macro="">
      <xdr:nvGraphicFramePr>
        <xdr:cNvPr id="38" name="Chart 37">
          <a:extLst>
            <a:ext uri="{FF2B5EF4-FFF2-40B4-BE49-F238E27FC236}">
              <a16:creationId xmlns:a16="http://schemas.microsoft.com/office/drawing/2014/main" id="{C6209778-65A6-41ED-AB99-1C5EA5EE8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437469</xdr:colOff>
      <xdr:row>91</xdr:row>
      <xdr:rowOff>71439</xdr:rowOff>
    </xdr:from>
    <xdr:to>
      <xdr:col>11</xdr:col>
      <xdr:colOff>358588</xdr:colOff>
      <xdr:row>125</xdr:row>
      <xdr:rowOff>112059</xdr:rowOff>
    </xdr:to>
    <xdr:graphicFrame macro="">
      <xdr:nvGraphicFramePr>
        <xdr:cNvPr id="40" name="Chart 39">
          <a:extLst>
            <a:ext uri="{FF2B5EF4-FFF2-40B4-BE49-F238E27FC236}">
              <a16:creationId xmlns:a16="http://schemas.microsoft.com/office/drawing/2014/main" id="{4B3B9C72-398C-45FB-A54F-8697A4C4A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12</xdr:col>
      <xdr:colOff>99453</xdr:colOff>
      <xdr:row>97</xdr:row>
      <xdr:rowOff>96050</xdr:rowOff>
    </xdr:from>
    <xdr:ext cx="6276694" cy="1845633"/>
    <xdr:sp macro="" textlink="">
      <xdr:nvSpPr>
        <xdr:cNvPr id="41" name="TextBox 40">
          <a:extLst>
            <a:ext uri="{FF2B5EF4-FFF2-40B4-BE49-F238E27FC236}">
              <a16:creationId xmlns:a16="http://schemas.microsoft.com/office/drawing/2014/main" id="{030070A4-A875-40BE-BD4C-1F6D62DC6F96}"/>
            </a:ext>
          </a:extLst>
        </xdr:cNvPr>
        <xdr:cNvSpPr txBox="1"/>
      </xdr:nvSpPr>
      <xdr:spPr>
        <a:xfrm>
          <a:off x="7360865" y="18574550"/>
          <a:ext cx="6276694" cy="184563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400" b="1">
              <a:solidFill>
                <a:schemeClr val="tx1"/>
              </a:solidFill>
            </a:rPr>
            <a:t>Insight</a:t>
          </a:r>
          <a:r>
            <a:rPr lang="en-IN" sz="1400" b="1" baseline="0">
              <a:solidFill>
                <a:schemeClr val="tx1"/>
              </a:solidFill>
            </a:rPr>
            <a:t> 3</a:t>
          </a:r>
          <a:r>
            <a:rPr lang="en-IN" sz="1400" b="1">
              <a:solidFill>
                <a:schemeClr val="tx1"/>
              </a:solidFill>
            </a:rPr>
            <a:t>:-</a:t>
          </a:r>
        </a:p>
        <a:p>
          <a:r>
            <a:rPr lang="en-IN" sz="1400">
              <a:solidFill>
                <a:schemeClr val="tx1"/>
              </a:solidFill>
            </a:rPr>
            <a:t>2. "</a:t>
          </a:r>
          <a:r>
            <a:rPr lang="en-IN" sz="1400" b="1">
              <a:solidFill>
                <a:schemeClr val="tx1"/>
              </a:solidFill>
            </a:rPr>
            <a:t>Spices</a:t>
          </a:r>
          <a:r>
            <a:rPr lang="en-IN" sz="1400">
              <a:solidFill>
                <a:schemeClr val="tx1"/>
              </a:solidFill>
            </a:rPr>
            <a:t>" is the highest contributor</a:t>
          </a:r>
          <a:r>
            <a:rPr lang="en-IN" sz="1400" baseline="0">
              <a:solidFill>
                <a:schemeClr val="tx1"/>
              </a:solidFill>
            </a:rPr>
            <a:t> towards Inflation due to high demand and low supply. </a:t>
          </a:r>
        </a:p>
        <a:p>
          <a:endParaRPr lang="en-IN" sz="1400" baseline="0">
            <a:solidFill>
              <a:schemeClr val="tx1"/>
            </a:solidFill>
          </a:endParaRPr>
        </a:p>
        <a:p>
          <a:r>
            <a:rPr lang="en-IN" sz="1400" b="1" baseline="0">
              <a:solidFill>
                <a:schemeClr val="tx1"/>
              </a:solidFill>
            </a:rPr>
            <a:t>Hypothesis:</a:t>
          </a:r>
        </a:p>
        <a:p>
          <a:r>
            <a:rPr lang="en-IN" sz="1400" baseline="0">
              <a:solidFill>
                <a:schemeClr val="tx1"/>
              </a:solidFill>
            </a:rPr>
            <a:t>-&gt; Unfavourable weather conditions</a:t>
          </a:r>
        </a:p>
        <a:p>
          <a:r>
            <a:rPr lang="en-IN" sz="1400" baseline="0">
              <a:solidFill>
                <a:schemeClr val="tx1"/>
              </a:solidFill>
            </a:rPr>
            <a:t>-&gt; Crops damage and pest infestations</a:t>
          </a:r>
        </a:p>
        <a:p>
          <a:r>
            <a:rPr lang="en-IN" sz="1400" baseline="0">
              <a:solidFill>
                <a:schemeClr val="tx1"/>
              </a:solidFill>
            </a:rPr>
            <a:t>-&gt; Both domestic and international demand</a:t>
          </a:r>
        </a:p>
      </xdr:txBody>
    </xdr:sp>
    <xdr:clientData/>
  </xdr:oneCellAnchor>
  <xdr:twoCellAnchor>
    <xdr:from>
      <xdr:col>0</xdr:col>
      <xdr:colOff>493060</xdr:colOff>
      <xdr:row>110</xdr:row>
      <xdr:rowOff>100533</xdr:rowOff>
    </xdr:from>
    <xdr:to>
      <xdr:col>2</xdr:col>
      <xdr:colOff>414619</xdr:colOff>
      <xdr:row>114</xdr:row>
      <xdr:rowOff>33619</xdr:rowOff>
    </xdr:to>
    <xdr:sp macro="" textlink="">
      <xdr:nvSpPr>
        <xdr:cNvPr id="42" name="Oval 41">
          <a:extLst>
            <a:ext uri="{FF2B5EF4-FFF2-40B4-BE49-F238E27FC236}">
              <a16:creationId xmlns:a16="http://schemas.microsoft.com/office/drawing/2014/main" id="{F3FFE3BB-4962-4243-8C8D-811085D5D19B}"/>
            </a:ext>
          </a:extLst>
        </xdr:cNvPr>
        <xdr:cNvSpPr/>
      </xdr:nvSpPr>
      <xdr:spPr>
        <a:xfrm>
          <a:off x="493060" y="21055533"/>
          <a:ext cx="1131794" cy="69508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398130</xdr:colOff>
      <xdr:row>99</xdr:row>
      <xdr:rowOff>67236</xdr:rowOff>
    </xdr:from>
    <xdr:to>
      <xdr:col>10</xdr:col>
      <xdr:colOff>319690</xdr:colOff>
      <xdr:row>103</xdr:row>
      <xdr:rowOff>322</xdr:rowOff>
    </xdr:to>
    <xdr:sp macro="" textlink="">
      <xdr:nvSpPr>
        <xdr:cNvPr id="43" name="Oval 42">
          <a:extLst>
            <a:ext uri="{FF2B5EF4-FFF2-40B4-BE49-F238E27FC236}">
              <a16:creationId xmlns:a16="http://schemas.microsoft.com/office/drawing/2014/main" id="{AC1236AF-6EEA-44F8-B9F0-635AAA270CD8}"/>
            </a:ext>
          </a:extLst>
        </xdr:cNvPr>
        <xdr:cNvSpPr/>
      </xdr:nvSpPr>
      <xdr:spPr>
        <a:xfrm>
          <a:off x="5239071" y="18926736"/>
          <a:ext cx="1131795" cy="695086"/>
        </a:xfrm>
        <a:prstGeom prst="ellipse">
          <a:avLst/>
        </a:prstGeom>
        <a:noFill/>
        <a:ln w="571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425823</xdr:colOff>
      <xdr:row>127</xdr:row>
      <xdr:rowOff>176892</xdr:rowOff>
    </xdr:from>
    <xdr:to>
      <xdr:col>11</xdr:col>
      <xdr:colOff>294521</xdr:colOff>
      <xdr:row>137</xdr:row>
      <xdr:rowOff>30656</xdr:rowOff>
    </xdr:to>
    <xdr:pic>
      <xdr:nvPicPr>
        <xdr:cNvPr id="44" name="Picture 43">
          <a:extLst>
            <a:ext uri="{FF2B5EF4-FFF2-40B4-BE49-F238E27FC236}">
              <a16:creationId xmlns:a16="http://schemas.microsoft.com/office/drawing/2014/main" id="{1C3556E1-E3C0-442A-8B02-CC24DA1849A6}"/>
            </a:ext>
          </a:extLst>
        </xdr:cNvPr>
        <xdr:cNvPicPr>
          <a:picLocks noChangeAspect="1"/>
        </xdr:cNvPicPr>
      </xdr:nvPicPr>
      <xdr:blipFill>
        <a:blip xmlns:r="http://schemas.openxmlformats.org/officeDocument/2006/relationships" r:embed="rId9"/>
        <a:stretch>
          <a:fillRect/>
        </a:stretch>
      </xdr:blipFill>
      <xdr:spPr>
        <a:xfrm>
          <a:off x="425823" y="24370392"/>
          <a:ext cx="6524992" cy="1758764"/>
        </a:xfrm>
        <a:prstGeom prst="rect">
          <a:avLst/>
        </a:prstGeom>
      </xdr:spPr>
    </xdr:pic>
    <xdr:clientData/>
  </xdr:twoCellAnchor>
  <xdr:twoCellAnchor editAs="oneCell">
    <xdr:from>
      <xdr:col>12</xdr:col>
      <xdr:colOff>67529</xdr:colOff>
      <xdr:row>128</xdr:row>
      <xdr:rowOff>5603</xdr:rowOff>
    </xdr:from>
    <xdr:to>
      <xdr:col>18</xdr:col>
      <xdr:colOff>59759</xdr:colOff>
      <xdr:row>136</xdr:row>
      <xdr:rowOff>99976</xdr:rowOff>
    </xdr:to>
    <xdr:pic>
      <xdr:nvPicPr>
        <xdr:cNvPr id="45" name="Picture 44">
          <a:extLst>
            <a:ext uri="{FF2B5EF4-FFF2-40B4-BE49-F238E27FC236}">
              <a16:creationId xmlns:a16="http://schemas.microsoft.com/office/drawing/2014/main" id="{BB1D4CFA-985D-40CB-B139-3501408892F1}"/>
            </a:ext>
          </a:extLst>
        </xdr:cNvPr>
        <xdr:cNvPicPr>
          <a:picLocks noChangeAspect="1"/>
        </xdr:cNvPicPr>
      </xdr:nvPicPr>
      <xdr:blipFill>
        <a:blip xmlns:r="http://schemas.openxmlformats.org/officeDocument/2006/relationships" r:embed="rId10"/>
        <a:stretch>
          <a:fillRect/>
        </a:stretch>
      </xdr:blipFill>
      <xdr:spPr>
        <a:xfrm>
          <a:off x="7328941" y="24389603"/>
          <a:ext cx="3622936" cy="1618373"/>
        </a:xfrm>
        <a:prstGeom prst="rect">
          <a:avLst/>
        </a:prstGeom>
      </xdr:spPr>
    </xdr:pic>
    <xdr:clientData/>
  </xdr:twoCellAnchor>
  <xdr:twoCellAnchor editAs="oneCell">
    <xdr:from>
      <xdr:col>0</xdr:col>
      <xdr:colOff>152079</xdr:colOff>
      <xdr:row>190</xdr:row>
      <xdr:rowOff>61920</xdr:rowOff>
    </xdr:from>
    <xdr:to>
      <xdr:col>9</xdr:col>
      <xdr:colOff>343411</xdr:colOff>
      <xdr:row>201</xdr:row>
      <xdr:rowOff>74166</xdr:rowOff>
    </xdr:to>
    <xdr:pic>
      <xdr:nvPicPr>
        <xdr:cNvPr id="46" name="Picture 45">
          <a:extLst>
            <a:ext uri="{FF2B5EF4-FFF2-40B4-BE49-F238E27FC236}">
              <a16:creationId xmlns:a16="http://schemas.microsoft.com/office/drawing/2014/main" id="{4920A512-8CF0-4FC0-98E6-C170C3A2806C}"/>
            </a:ext>
          </a:extLst>
        </xdr:cNvPr>
        <xdr:cNvPicPr>
          <a:picLocks noChangeAspect="1"/>
        </xdr:cNvPicPr>
      </xdr:nvPicPr>
      <xdr:blipFill>
        <a:blip xmlns:r="http://schemas.openxmlformats.org/officeDocument/2006/relationships" r:embed="rId11"/>
        <a:stretch>
          <a:fillRect/>
        </a:stretch>
      </xdr:blipFill>
      <xdr:spPr>
        <a:xfrm>
          <a:off x="152079" y="36256920"/>
          <a:ext cx="5637391" cy="2107746"/>
        </a:xfrm>
        <a:prstGeom prst="rect">
          <a:avLst/>
        </a:prstGeom>
      </xdr:spPr>
    </xdr:pic>
    <xdr:clientData/>
  </xdr:twoCellAnchor>
  <xdr:twoCellAnchor editAs="oneCell">
    <xdr:from>
      <xdr:col>10</xdr:col>
      <xdr:colOff>53309</xdr:colOff>
      <xdr:row>190</xdr:row>
      <xdr:rowOff>176095</xdr:rowOff>
    </xdr:from>
    <xdr:to>
      <xdr:col>15</xdr:col>
      <xdr:colOff>457548</xdr:colOff>
      <xdr:row>200</xdr:row>
      <xdr:rowOff>93135</xdr:rowOff>
    </xdr:to>
    <xdr:pic>
      <xdr:nvPicPr>
        <xdr:cNvPr id="47" name="Picture 46" descr="Oil Price Vectors &amp; Illustrations for Free Download | Freepik">
          <a:extLst>
            <a:ext uri="{FF2B5EF4-FFF2-40B4-BE49-F238E27FC236}">
              <a16:creationId xmlns:a16="http://schemas.microsoft.com/office/drawing/2014/main" id="{3D7BC776-9D1B-4D51-AB4F-6965047F6AA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04485" y="36371095"/>
          <a:ext cx="3429828" cy="182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80841</xdr:colOff>
      <xdr:row>138</xdr:row>
      <xdr:rowOff>11206</xdr:rowOff>
    </xdr:from>
    <xdr:to>
      <xdr:col>19</xdr:col>
      <xdr:colOff>287351</xdr:colOff>
      <xdr:row>144</xdr:row>
      <xdr:rowOff>24813</xdr:rowOff>
    </xdr:to>
    <mc:AlternateContent xmlns:mc="http://schemas.openxmlformats.org/markup-compatibility/2006" xmlns:a14="http://schemas.microsoft.com/office/drawing/2010/main">
      <mc:Choice Requires="a14">
        <xdr:graphicFrame macro="">
          <xdr:nvGraphicFramePr>
            <xdr:cNvPr id="24" name="Sector 5">
              <a:extLst>
                <a:ext uri="{FF2B5EF4-FFF2-40B4-BE49-F238E27FC236}">
                  <a16:creationId xmlns:a16="http://schemas.microsoft.com/office/drawing/2014/main" id="{75938A3D-F77A-45DB-9FE7-CF03C1123194}"/>
                </a:ext>
              </a:extLst>
            </xdr:cNvPr>
            <xdr:cNvGraphicFramePr/>
          </xdr:nvGraphicFramePr>
          <xdr:xfrm>
            <a:off x="0" y="0"/>
            <a:ext cx="0" cy="0"/>
          </xdr:xfrm>
          <a:graphic>
            <a:graphicData uri="http://schemas.microsoft.com/office/drawing/2010/slicer">
              <sle:slicer xmlns:sle="http://schemas.microsoft.com/office/drawing/2010/slicer" name="Sector 5"/>
            </a:graphicData>
          </a:graphic>
        </xdr:graphicFrame>
      </mc:Choice>
      <mc:Fallback xmlns="">
        <xdr:sp macro="" textlink="">
          <xdr:nvSpPr>
            <xdr:cNvPr id="0" name=""/>
            <xdr:cNvSpPr>
              <a:spLocks noTextEdit="1"/>
            </xdr:cNvSpPr>
          </xdr:nvSpPr>
          <xdr:spPr>
            <a:xfrm>
              <a:off x="9762723" y="26300206"/>
              <a:ext cx="2021863" cy="1156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65340</xdr:colOff>
      <xdr:row>144</xdr:row>
      <xdr:rowOff>114169</xdr:rowOff>
    </xdr:from>
    <xdr:to>
      <xdr:col>19</xdr:col>
      <xdr:colOff>327878</xdr:colOff>
      <xdr:row>150</xdr:row>
      <xdr:rowOff>180844</xdr:rowOff>
    </xdr:to>
    <mc:AlternateContent xmlns:mc="http://schemas.openxmlformats.org/markup-compatibility/2006" xmlns:a14="http://schemas.microsoft.com/office/drawing/2010/main">
      <mc:Choice Requires="a14">
        <xdr:graphicFrame macro="">
          <xdr:nvGraphicFramePr>
            <xdr:cNvPr id="25" name="Period 1">
              <a:extLst>
                <a:ext uri="{FF2B5EF4-FFF2-40B4-BE49-F238E27FC236}">
                  <a16:creationId xmlns:a16="http://schemas.microsoft.com/office/drawing/2014/main" id="{5C8176BB-69D2-44F8-8296-F0DB1F5ECB3A}"/>
                </a:ext>
              </a:extLst>
            </xdr:cNvPr>
            <xdr:cNvGraphicFramePr/>
          </xdr:nvGraphicFramePr>
          <xdr:xfrm>
            <a:off x="0" y="0"/>
            <a:ext cx="0" cy="0"/>
          </xdr:xfrm>
          <a:graphic>
            <a:graphicData uri="http://schemas.microsoft.com/office/drawing/2010/slicer">
              <sle:slicer xmlns:sle="http://schemas.microsoft.com/office/drawing/2010/slicer" name="Period 1"/>
            </a:graphicData>
          </a:graphic>
        </xdr:graphicFrame>
      </mc:Choice>
      <mc:Fallback xmlns="">
        <xdr:sp macro="" textlink="">
          <xdr:nvSpPr>
            <xdr:cNvPr id="0" name=""/>
            <xdr:cNvSpPr>
              <a:spLocks noTextEdit="1"/>
            </xdr:cNvSpPr>
          </xdr:nvSpPr>
          <xdr:spPr>
            <a:xfrm>
              <a:off x="9747222" y="27546169"/>
              <a:ext cx="2077891"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126174</xdr:colOff>
      <xdr:row>151</xdr:row>
      <xdr:rowOff>132215</xdr:rowOff>
    </xdr:from>
    <xdr:to>
      <xdr:col>19</xdr:col>
      <xdr:colOff>334575</xdr:colOff>
      <xdr:row>157</xdr:row>
      <xdr:rowOff>170730</xdr:rowOff>
    </xdr:to>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45CF2E1E-3190-4D8A-8EFC-E58A3326312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08056" y="28897715"/>
              <a:ext cx="2023754" cy="1181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136071</xdr:colOff>
      <xdr:row>138</xdr:row>
      <xdr:rowOff>15448</xdr:rowOff>
    </xdr:from>
    <xdr:to>
      <xdr:col>15</xdr:col>
      <xdr:colOff>392206</xdr:colOff>
      <xdr:row>158</xdr:row>
      <xdr:rowOff>54427</xdr:rowOff>
    </xdr:to>
    <xdr:graphicFrame macro="">
      <xdr:nvGraphicFramePr>
        <xdr:cNvPr id="27" name="Chart 26">
          <a:extLst>
            <a:ext uri="{FF2B5EF4-FFF2-40B4-BE49-F238E27FC236}">
              <a16:creationId xmlns:a16="http://schemas.microsoft.com/office/drawing/2014/main" id="{7D56ACF0-8B96-42FD-B32A-9B43B345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68034</xdr:colOff>
      <xdr:row>159</xdr:row>
      <xdr:rowOff>40821</xdr:rowOff>
    </xdr:from>
    <xdr:to>
      <xdr:col>10</xdr:col>
      <xdr:colOff>340177</xdr:colOff>
      <xdr:row>176</xdr:row>
      <xdr:rowOff>145001</xdr:rowOff>
    </xdr:to>
    <xdr:pic>
      <xdr:nvPicPr>
        <xdr:cNvPr id="2" name="Picture 1">
          <a:extLst>
            <a:ext uri="{FF2B5EF4-FFF2-40B4-BE49-F238E27FC236}">
              <a16:creationId xmlns:a16="http://schemas.microsoft.com/office/drawing/2014/main" id="{78036B9E-E789-4758-92CE-FCED4445C1C4}"/>
            </a:ext>
          </a:extLst>
        </xdr:cNvPr>
        <xdr:cNvPicPr>
          <a:picLocks noChangeAspect="1"/>
        </xdr:cNvPicPr>
      </xdr:nvPicPr>
      <xdr:blipFill>
        <a:blip xmlns:r="http://schemas.openxmlformats.org/officeDocument/2006/relationships" r:embed="rId14"/>
        <a:stretch>
          <a:fillRect/>
        </a:stretch>
      </xdr:blipFill>
      <xdr:spPr>
        <a:xfrm>
          <a:off x="68034" y="30330321"/>
          <a:ext cx="6395357" cy="3342680"/>
        </a:xfrm>
        <a:prstGeom prst="rect">
          <a:avLst/>
        </a:prstGeom>
      </xdr:spPr>
    </xdr:pic>
    <xdr:clientData/>
  </xdr:twoCellAnchor>
  <xdr:twoCellAnchor editAs="oneCell">
    <xdr:from>
      <xdr:col>10</xdr:col>
      <xdr:colOff>435427</xdr:colOff>
      <xdr:row>159</xdr:row>
      <xdr:rowOff>54428</xdr:rowOff>
    </xdr:from>
    <xdr:to>
      <xdr:col>22</xdr:col>
      <xdr:colOff>231321</xdr:colOff>
      <xdr:row>176</xdr:row>
      <xdr:rowOff>130629</xdr:rowOff>
    </xdr:to>
    <xdr:pic>
      <xdr:nvPicPr>
        <xdr:cNvPr id="4" name="Picture 3">
          <a:extLst>
            <a:ext uri="{FF2B5EF4-FFF2-40B4-BE49-F238E27FC236}">
              <a16:creationId xmlns:a16="http://schemas.microsoft.com/office/drawing/2014/main" id="{5088CE72-3CE6-4A9A-B1DF-A8438025A6F5}"/>
            </a:ext>
          </a:extLst>
        </xdr:cNvPr>
        <xdr:cNvPicPr>
          <a:picLocks noChangeAspect="1"/>
        </xdr:cNvPicPr>
      </xdr:nvPicPr>
      <xdr:blipFill>
        <a:blip xmlns:r="http://schemas.openxmlformats.org/officeDocument/2006/relationships" r:embed="rId15"/>
        <a:stretch>
          <a:fillRect/>
        </a:stretch>
      </xdr:blipFill>
      <xdr:spPr>
        <a:xfrm>
          <a:off x="6558641" y="30343928"/>
          <a:ext cx="7143751" cy="3314701"/>
        </a:xfrm>
        <a:prstGeom prst="rect">
          <a:avLst/>
        </a:prstGeom>
      </xdr:spPr>
    </xdr:pic>
    <xdr:clientData/>
  </xdr:twoCellAnchor>
  <xdr:oneCellAnchor>
    <xdr:from>
      <xdr:col>0</xdr:col>
      <xdr:colOff>145678</xdr:colOff>
      <xdr:row>177</xdr:row>
      <xdr:rowOff>156882</xdr:rowOff>
    </xdr:from>
    <xdr:ext cx="4314264" cy="2201372"/>
    <xdr:sp macro="" textlink="">
      <xdr:nvSpPr>
        <xdr:cNvPr id="39" name="TextBox 38">
          <a:extLst>
            <a:ext uri="{FF2B5EF4-FFF2-40B4-BE49-F238E27FC236}">
              <a16:creationId xmlns:a16="http://schemas.microsoft.com/office/drawing/2014/main" id="{5C7D72B1-FD34-4855-B7F2-03A4D2AA764E}"/>
            </a:ext>
          </a:extLst>
        </xdr:cNvPr>
        <xdr:cNvSpPr txBox="1"/>
      </xdr:nvSpPr>
      <xdr:spPr>
        <a:xfrm>
          <a:off x="145678" y="33875382"/>
          <a:ext cx="4314264" cy="22013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400" b="1" i="0">
              <a:solidFill>
                <a:schemeClr val="tx1"/>
              </a:solidFill>
              <a:effectLst/>
              <a:latin typeface="+mj-lt"/>
              <a:ea typeface="+mn-ea"/>
              <a:cs typeface="+mn-cs"/>
            </a:rPr>
            <a:t>☀️ Pre-COVID-19 CPI Inflation Trend (Before March 2020)</a:t>
          </a:r>
        </a:p>
        <a:p>
          <a:r>
            <a:rPr lang="en-IN" sz="1400" b="1" i="0">
              <a:solidFill>
                <a:schemeClr val="tx1"/>
              </a:solidFill>
              <a:effectLst/>
              <a:latin typeface="+mj-lt"/>
              <a:ea typeface="+mn-ea"/>
              <a:cs typeface="+mn-cs"/>
            </a:rPr>
            <a:t>Overall Economic Conditions (2017–Early 2020):</a:t>
          </a:r>
        </a:p>
        <a:p>
          <a:r>
            <a:rPr lang="en-IN" sz="1400" b="0" i="0">
              <a:solidFill>
                <a:schemeClr val="tx1"/>
              </a:solidFill>
              <a:effectLst/>
              <a:latin typeface="+mj-lt"/>
              <a:ea typeface="+mn-ea"/>
              <a:cs typeface="+mn-cs"/>
            </a:rPr>
            <a:t>🔄 Stable inflation trends </a:t>
          </a:r>
        </a:p>
        <a:p>
          <a:r>
            <a:rPr lang="en-IN" sz="1400" b="0" i="0">
              <a:solidFill>
                <a:schemeClr val="tx1"/>
              </a:solidFill>
              <a:effectLst/>
              <a:latin typeface="+mj-lt"/>
              <a:ea typeface="+mn-ea"/>
              <a:cs typeface="+mn-cs"/>
            </a:rPr>
            <a:t>🍚 Food prices remained moderate.</a:t>
          </a:r>
        </a:p>
        <a:p>
          <a:r>
            <a:rPr lang="en-IN" sz="1400" b="0" i="0">
              <a:solidFill>
                <a:schemeClr val="tx1"/>
              </a:solidFill>
              <a:effectLst/>
              <a:latin typeface="+mj-lt"/>
              <a:ea typeface="+mn-ea"/>
              <a:cs typeface="+mn-cs"/>
            </a:rPr>
            <a:t>🏥 Healthcare inflation was steady.</a:t>
          </a:r>
        </a:p>
        <a:p>
          <a:r>
            <a:rPr lang="en-IN" sz="1400" b="0" i="0">
              <a:solidFill>
                <a:schemeClr val="tx1"/>
              </a:solidFill>
              <a:effectLst/>
              <a:latin typeface="+mj-lt"/>
              <a:ea typeface="+mn-ea"/>
              <a:cs typeface="+mn-cs"/>
            </a:rPr>
            <a:t>🛍️ Essential and non-essential goods.</a:t>
          </a:r>
        </a:p>
        <a:p>
          <a:r>
            <a:rPr lang="en-IN" sz="1400" b="0" i="0">
              <a:solidFill>
                <a:schemeClr val="tx1"/>
              </a:solidFill>
              <a:effectLst/>
              <a:latin typeface="+mj-lt"/>
              <a:ea typeface="+mn-ea"/>
              <a:cs typeface="+mn-cs"/>
            </a:rPr>
            <a:t>🛢️ Fuel prices varied moderately.</a:t>
          </a:r>
        </a:p>
        <a:p>
          <a:r>
            <a:rPr lang="en-IN" sz="1400" b="1" i="0">
              <a:solidFill>
                <a:schemeClr val="tx1"/>
              </a:solidFill>
              <a:effectLst/>
              <a:latin typeface="+mj-lt"/>
              <a:ea typeface="+mn-ea"/>
              <a:cs typeface="+mn-cs"/>
            </a:rPr>
            <a:t>Policy Environment:</a:t>
          </a:r>
        </a:p>
        <a:p>
          <a:r>
            <a:rPr lang="en-IN" sz="1400" b="0" i="0">
              <a:solidFill>
                <a:schemeClr val="tx1"/>
              </a:solidFill>
              <a:effectLst/>
              <a:latin typeface="+mj-lt"/>
              <a:ea typeface="+mn-ea"/>
              <a:cs typeface="+mn-cs"/>
            </a:rPr>
            <a:t>🧾 Government subsidies </a:t>
          </a:r>
        </a:p>
      </xdr:txBody>
    </xdr:sp>
    <xdr:clientData/>
  </xdr:oneCellAnchor>
  <xdr:oneCellAnchor>
    <xdr:from>
      <xdr:col>7</xdr:col>
      <xdr:colOff>549088</xdr:colOff>
      <xdr:row>177</xdr:row>
      <xdr:rowOff>168089</xdr:rowOff>
    </xdr:from>
    <xdr:ext cx="4403912" cy="1256434"/>
    <xdr:sp macro="" textlink="">
      <xdr:nvSpPr>
        <xdr:cNvPr id="48" name="TextBox 47">
          <a:extLst>
            <a:ext uri="{FF2B5EF4-FFF2-40B4-BE49-F238E27FC236}">
              <a16:creationId xmlns:a16="http://schemas.microsoft.com/office/drawing/2014/main" id="{FA9FEFC5-1629-41F2-BD6D-06E88540FE27}"/>
            </a:ext>
          </a:extLst>
        </xdr:cNvPr>
        <xdr:cNvSpPr txBox="1"/>
      </xdr:nvSpPr>
      <xdr:spPr>
        <a:xfrm>
          <a:off x="4784912" y="33886589"/>
          <a:ext cx="4403912" cy="12564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IN" sz="1400" b="1" i="0">
              <a:solidFill>
                <a:schemeClr val="tx1"/>
              </a:solidFill>
              <a:effectLst/>
              <a:latin typeface="+mj-lt"/>
              <a:ea typeface="+mn-ea"/>
              <a:cs typeface="+mn-cs"/>
            </a:rPr>
            <a:t>🦠 COVID-19 Impact on CPI Inflation (March 2020 Onward)</a:t>
          </a:r>
        </a:p>
        <a:p>
          <a:r>
            <a:rPr lang="en-IN" sz="1400" b="1" i="0">
              <a:solidFill>
                <a:schemeClr val="tx1"/>
              </a:solidFill>
              <a:effectLst/>
              <a:latin typeface="+mj-lt"/>
              <a:ea typeface="+mn-ea"/>
              <a:cs typeface="+mn-cs"/>
            </a:rPr>
            <a:t>Onset of COVID (March–April 2020):</a:t>
          </a:r>
        </a:p>
        <a:p>
          <a:r>
            <a:rPr lang="en-IN" sz="1400" b="0" i="0">
              <a:solidFill>
                <a:schemeClr val="tx1"/>
              </a:solidFill>
              <a:effectLst/>
              <a:latin typeface="+mj-lt"/>
              <a:ea typeface="+mn-ea"/>
              <a:cs typeface="+mn-cs"/>
            </a:rPr>
            <a:t>📉 Non-essential spending dropdown</a:t>
          </a:r>
        </a:p>
        <a:p>
          <a:r>
            <a:rPr lang="en-IN" sz="1400" b="0" i="0">
              <a:solidFill>
                <a:schemeClr val="tx1"/>
              </a:solidFill>
              <a:effectLst/>
              <a:latin typeface="+mj-lt"/>
              <a:ea typeface="+mn-ea"/>
              <a:cs typeface="+mn-cs"/>
            </a:rPr>
            <a:t>🍚 Food inflation increased</a:t>
          </a:r>
        </a:p>
        <a:p>
          <a:r>
            <a:rPr lang="en-IN" sz="1400" b="0" i="0">
              <a:solidFill>
                <a:schemeClr val="tx1"/>
              </a:solidFill>
              <a:effectLst/>
              <a:latin typeface="+mj-lt"/>
              <a:ea typeface="+mn-ea"/>
              <a:cs typeface="+mn-cs"/>
            </a:rPr>
            <a:t>🛒 Panic buying &amp; stockpiling </a:t>
          </a:r>
        </a:p>
      </xdr:txBody>
    </xdr:sp>
    <xdr:clientData/>
  </xdr:oneCellAnchor>
  <xdr:oneCellAnchor>
    <xdr:from>
      <xdr:col>15</xdr:col>
      <xdr:colOff>421340</xdr:colOff>
      <xdr:row>177</xdr:row>
      <xdr:rowOff>129989</xdr:rowOff>
    </xdr:from>
    <xdr:ext cx="4318747" cy="1233671"/>
    <xdr:sp macro="" textlink="">
      <xdr:nvSpPr>
        <xdr:cNvPr id="49" name="TextBox 48">
          <a:extLst>
            <a:ext uri="{FF2B5EF4-FFF2-40B4-BE49-F238E27FC236}">
              <a16:creationId xmlns:a16="http://schemas.microsoft.com/office/drawing/2014/main" id="{1E98A262-2386-4013-8B16-8DE0E6CA4C6B}"/>
            </a:ext>
          </a:extLst>
        </xdr:cNvPr>
        <xdr:cNvSpPr txBox="1"/>
      </xdr:nvSpPr>
      <xdr:spPr>
        <a:xfrm>
          <a:off x="9498105" y="33848489"/>
          <a:ext cx="4318747" cy="123367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i="0">
              <a:solidFill>
                <a:schemeClr val="tx1"/>
              </a:solidFill>
              <a:effectLst/>
              <a:latin typeface="+mj-lt"/>
              <a:ea typeface="+mn-ea"/>
              <a:cs typeface="+mn-cs"/>
            </a:rPr>
            <a:t>🦠 COVID-19 Impact on CPI Inflation (March 2020 Onward)</a:t>
          </a:r>
        </a:p>
        <a:p>
          <a:r>
            <a:rPr lang="en-IN" sz="1400" b="1" i="0">
              <a:solidFill>
                <a:schemeClr val="tx1"/>
              </a:solidFill>
              <a:effectLst/>
              <a:latin typeface="+mj-lt"/>
              <a:ea typeface="+mn-ea"/>
              <a:cs typeface="+mn-cs"/>
            </a:rPr>
            <a:t>Progression of COVID (Post-April 2020):</a:t>
          </a:r>
        </a:p>
        <a:p>
          <a:r>
            <a:rPr lang="en-IN" sz="1400" b="0" i="0">
              <a:solidFill>
                <a:schemeClr val="tx1"/>
              </a:solidFill>
              <a:effectLst/>
              <a:latin typeface="+mj-lt"/>
              <a:ea typeface="+mn-ea"/>
              <a:cs typeface="+mn-cs"/>
            </a:rPr>
            <a:t>🧼 Healthcare inflation rose </a:t>
          </a:r>
        </a:p>
        <a:p>
          <a:r>
            <a:rPr lang="en-IN" sz="1400" b="0" i="0">
              <a:solidFill>
                <a:schemeClr val="tx1"/>
              </a:solidFill>
              <a:effectLst/>
              <a:latin typeface="+mj-lt"/>
              <a:ea typeface="+mn-ea"/>
              <a:cs typeface="+mn-cs"/>
            </a:rPr>
            <a:t>🏥 Medical services demand increased </a:t>
          </a:r>
        </a:p>
        <a:p>
          <a:r>
            <a:rPr lang="en-IN" sz="1400" b="0" i="0">
              <a:solidFill>
                <a:schemeClr val="tx1"/>
              </a:solidFill>
              <a:effectLst/>
              <a:latin typeface="+mj-lt"/>
              <a:ea typeface="+mn-ea"/>
              <a:cs typeface="+mn-cs"/>
            </a:rPr>
            <a:t>🛍️ Essential goods remained stable</a:t>
          </a:r>
        </a:p>
      </xdr:txBody>
    </xdr:sp>
    <xdr:clientData/>
  </xdr:oneCellAnchor>
  <xdr:twoCellAnchor>
    <xdr:from>
      <xdr:col>0</xdr:col>
      <xdr:colOff>2</xdr:colOff>
      <xdr:row>202</xdr:row>
      <xdr:rowOff>44824</xdr:rowOff>
    </xdr:from>
    <xdr:to>
      <xdr:col>8</xdr:col>
      <xdr:colOff>392206</xdr:colOff>
      <xdr:row>227</xdr:row>
      <xdr:rowOff>134471</xdr:rowOff>
    </xdr:to>
    <xdr:graphicFrame macro="">
      <xdr:nvGraphicFramePr>
        <xdr:cNvPr id="33" name="Chart 32">
          <a:extLst>
            <a:ext uri="{FF2B5EF4-FFF2-40B4-BE49-F238E27FC236}">
              <a16:creationId xmlns:a16="http://schemas.microsoft.com/office/drawing/2014/main" id="{1087F360-B2A8-43CF-A505-5672799BC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8</xdr:col>
      <xdr:colOff>429827</xdr:colOff>
      <xdr:row>220</xdr:row>
      <xdr:rowOff>6404</xdr:rowOff>
    </xdr:from>
    <xdr:to>
      <xdr:col>16</xdr:col>
      <xdr:colOff>278163</xdr:colOff>
      <xdr:row>228</xdr:row>
      <xdr:rowOff>159038</xdr:rowOff>
    </xdr:to>
    <xdr:pic>
      <xdr:nvPicPr>
        <xdr:cNvPr id="5" name="Picture 4">
          <a:extLst>
            <a:ext uri="{FF2B5EF4-FFF2-40B4-BE49-F238E27FC236}">
              <a16:creationId xmlns:a16="http://schemas.microsoft.com/office/drawing/2014/main" id="{3991DFBB-EDF8-470C-AEE1-6D70E9FE33B2}"/>
            </a:ext>
          </a:extLst>
        </xdr:cNvPr>
        <xdr:cNvPicPr>
          <a:picLocks noChangeAspect="1"/>
        </xdr:cNvPicPr>
      </xdr:nvPicPr>
      <xdr:blipFill>
        <a:blip xmlns:r="http://schemas.openxmlformats.org/officeDocument/2006/relationships" r:embed="rId17"/>
        <a:stretch>
          <a:fillRect/>
        </a:stretch>
      </xdr:blipFill>
      <xdr:spPr>
        <a:xfrm>
          <a:off x="5270768" y="41916404"/>
          <a:ext cx="4689277" cy="1676634"/>
        </a:xfrm>
        <a:prstGeom prst="rect">
          <a:avLst/>
        </a:prstGeom>
      </xdr:spPr>
    </xdr:pic>
    <xdr:clientData/>
  </xdr:twoCellAnchor>
  <xdr:twoCellAnchor editAs="oneCell">
    <xdr:from>
      <xdr:col>8</xdr:col>
      <xdr:colOff>441033</xdr:colOff>
      <xdr:row>201</xdr:row>
      <xdr:rowOff>183296</xdr:rowOff>
    </xdr:from>
    <xdr:to>
      <xdr:col>16</xdr:col>
      <xdr:colOff>308422</xdr:colOff>
      <xdr:row>210</xdr:row>
      <xdr:rowOff>164483</xdr:rowOff>
    </xdr:to>
    <xdr:pic>
      <xdr:nvPicPr>
        <xdr:cNvPr id="16" name="Picture 15">
          <a:extLst>
            <a:ext uri="{FF2B5EF4-FFF2-40B4-BE49-F238E27FC236}">
              <a16:creationId xmlns:a16="http://schemas.microsoft.com/office/drawing/2014/main" id="{C5EB50C6-2D23-451A-B7DF-A5F2922ADF3F}"/>
            </a:ext>
          </a:extLst>
        </xdr:cNvPr>
        <xdr:cNvPicPr>
          <a:picLocks noChangeAspect="1"/>
        </xdr:cNvPicPr>
      </xdr:nvPicPr>
      <xdr:blipFill>
        <a:blip xmlns:r="http://schemas.openxmlformats.org/officeDocument/2006/relationships" r:embed="rId18"/>
        <a:stretch>
          <a:fillRect/>
        </a:stretch>
      </xdr:blipFill>
      <xdr:spPr>
        <a:xfrm>
          <a:off x="5281974" y="38473796"/>
          <a:ext cx="4708330" cy="1695687"/>
        </a:xfrm>
        <a:prstGeom prst="rect">
          <a:avLst/>
        </a:prstGeom>
      </xdr:spPr>
    </xdr:pic>
    <xdr:clientData/>
  </xdr:twoCellAnchor>
  <xdr:twoCellAnchor editAs="oneCell">
    <xdr:from>
      <xdr:col>8</xdr:col>
      <xdr:colOff>443433</xdr:colOff>
      <xdr:row>210</xdr:row>
      <xdr:rowOff>188898</xdr:rowOff>
    </xdr:from>
    <xdr:to>
      <xdr:col>16</xdr:col>
      <xdr:colOff>291769</xdr:colOff>
      <xdr:row>219</xdr:row>
      <xdr:rowOff>179611</xdr:rowOff>
    </xdr:to>
    <xdr:pic>
      <xdr:nvPicPr>
        <xdr:cNvPr id="17" name="Picture 16">
          <a:extLst>
            <a:ext uri="{FF2B5EF4-FFF2-40B4-BE49-F238E27FC236}">
              <a16:creationId xmlns:a16="http://schemas.microsoft.com/office/drawing/2014/main" id="{9E20380E-9A03-47B0-A628-7C5258CD235B}"/>
            </a:ext>
          </a:extLst>
        </xdr:cNvPr>
        <xdr:cNvPicPr>
          <a:picLocks noChangeAspect="1"/>
        </xdr:cNvPicPr>
      </xdr:nvPicPr>
      <xdr:blipFill>
        <a:blip xmlns:r="http://schemas.openxmlformats.org/officeDocument/2006/relationships" r:embed="rId19"/>
        <a:stretch>
          <a:fillRect/>
        </a:stretch>
      </xdr:blipFill>
      <xdr:spPr>
        <a:xfrm>
          <a:off x="5284374" y="40193898"/>
          <a:ext cx="4689277" cy="1705213"/>
        </a:xfrm>
        <a:prstGeom prst="rect">
          <a:avLst/>
        </a:prstGeom>
      </xdr:spPr>
    </xdr:pic>
    <xdr:clientData/>
  </xdr:twoCellAnchor>
  <xdr:twoCellAnchor editAs="oneCell">
    <xdr:from>
      <xdr:col>2</xdr:col>
      <xdr:colOff>437029</xdr:colOff>
      <xdr:row>238</xdr:row>
      <xdr:rowOff>44823</xdr:rowOff>
    </xdr:from>
    <xdr:to>
      <xdr:col>12</xdr:col>
      <xdr:colOff>342479</xdr:colOff>
      <xdr:row>259</xdr:row>
      <xdr:rowOff>44823</xdr:rowOff>
    </xdr:to>
    <xdr:pic>
      <xdr:nvPicPr>
        <xdr:cNvPr id="50" name="Picture 49" descr="https://sdmntprsouthcentralus.oaiusercontent.com/files/00000000-3fd0-51f7-96c1-9162edc06c06/raw?se=2025-04-09T10%3A14%3A38Z&amp;sp=r&amp;sv=2024-08-04&amp;sr=b&amp;scid=a216a7db-b0c4-55b0-b8bd-288c71aadb69&amp;skoid=cbbaa726-4a2e-4147-932c-56e6e553f073&amp;sktid=a48cca56-e6da-484e-a814-9c849652bcb3&amp;skt=2025-04-09T00%3A03%3A13Z&amp;ske=2025-04-10T00%3A03%3A13Z&amp;sks=b&amp;skv=2024-08-04&amp;sig=Hj8hwlqK7jftkhoB82sUsHbVWlRyMpTPz3lVDNwssVw%3D">
          <a:extLst>
            <a:ext uri="{FF2B5EF4-FFF2-40B4-BE49-F238E27FC236}">
              <a16:creationId xmlns:a16="http://schemas.microsoft.com/office/drawing/2014/main" id="{C40E6CD5-18A8-4888-9EBC-8047D82A47D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647264" y="45383823"/>
          <a:ext cx="5956627"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33617</xdr:colOff>
      <xdr:row>250</xdr:row>
      <xdr:rowOff>100852</xdr:rowOff>
    </xdr:from>
    <xdr:ext cx="3028265" cy="718466"/>
    <xdr:sp macro="" textlink="">
      <xdr:nvSpPr>
        <xdr:cNvPr id="21" name="TextBox 20">
          <a:extLst>
            <a:ext uri="{FF2B5EF4-FFF2-40B4-BE49-F238E27FC236}">
              <a16:creationId xmlns:a16="http://schemas.microsoft.com/office/drawing/2014/main" id="{57E4B9E2-69C9-49B8-8041-2448867B52E9}"/>
            </a:ext>
          </a:extLst>
        </xdr:cNvPr>
        <xdr:cNvSpPr txBox="1"/>
      </xdr:nvSpPr>
      <xdr:spPr>
        <a:xfrm>
          <a:off x="8505264" y="47725852"/>
          <a:ext cx="3028265"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4000" b="1"/>
            <a:t>CONCLUSION</a:t>
          </a:r>
        </a:p>
      </xdr:txBody>
    </xdr:sp>
    <xdr:clientData/>
  </xdr:oneCellAnchor>
  <xdr:twoCellAnchor editAs="oneCell">
    <xdr:from>
      <xdr:col>13</xdr:col>
      <xdr:colOff>560295</xdr:colOff>
      <xdr:row>240</xdr:row>
      <xdr:rowOff>168088</xdr:rowOff>
    </xdr:from>
    <xdr:to>
      <xdr:col>19</xdr:col>
      <xdr:colOff>103095</xdr:colOff>
      <xdr:row>250</xdr:row>
      <xdr:rowOff>32768</xdr:rowOff>
    </xdr:to>
    <xdr:pic>
      <xdr:nvPicPr>
        <xdr:cNvPr id="51" name="Picture 50" descr="Consumer Price Index (CPI): An Introduction">
          <a:extLst>
            <a:ext uri="{FF2B5EF4-FFF2-40B4-BE49-F238E27FC236}">
              <a16:creationId xmlns:a16="http://schemas.microsoft.com/office/drawing/2014/main" id="{FBEB649F-F880-4F25-B1A3-F23BB1E00EA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26824" y="45888088"/>
          <a:ext cx="3173506" cy="176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c:userShapes xmlns:c="http://schemas.openxmlformats.org/drawingml/2006/chart">
  <cdr:relSizeAnchor xmlns:cdr="http://schemas.openxmlformats.org/drawingml/2006/chartDrawing">
    <cdr:from>
      <cdr:x>0.54797</cdr:x>
      <cdr:y>0.24113</cdr:y>
    </cdr:from>
    <cdr:to>
      <cdr:x>0.63676</cdr:x>
      <cdr:y>0.91984</cdr:y>
    </cdr:to>
    <cdr:sp macro="" textlink="">
      <cdr:nvSpPr>
        <cdr:cNvPr id="2" name="Rectangle 1">
          <a:extLst xmlns:a="http://schemas.openxmlformats.org/drawingml/2006/main">
            <a:ext uri="{FF2B5EF4-FFF2-40B4-BE49-F238E27FC236}">
              <a16:creationId xmlns:a16="http://schemas.microsoft.com/office/drawing/2014/main" id="{BF48879D-1ED0-46F2-A610-0D57A59FE216}"/>
            </a:ext>
          </a:extLst>
        </cdr:cNvPr>
        <cdr:cNvSpPr/>
      </cdr:nvSpPr>
      <cdr:spPr>
        <a:xfrm xmlns:a="http://schemas.openxmlformats.org/drawingml/2006/main" rot="18382984">
          <a:off x="11306668" y="1252323"/>
          <a:ext cx="2567409" cy="1887055"/>
        </a:xfrm>
        <a:prstGeom xmlns:a="http://schemas.openxmlformats.org/drawingml/2006/main" prst="rect">
          <a:avLst/>
        </a:prstGeom>
        <a:noFill xmlns:a="http://schemas.openxmlformats.org/drawingml/2006/main"/>
        <a:ln xmlns:a="http://schemas.openxmlformats.org/drawingml/2006/main">
          <a:solidFill>
            <a:srgbClr val="FF0000"/>
          </a:solidFill>
          <a:prstDash val="lgDashDotDot"/>
        </a:ln>
      </cdr:spPr>
      <cdr:style>
        <a:lnRef xmlns:a="http://schemas.openxmlformats.org/drawingml/2006/main" idx="2">
          <a:schemeClr val="accent5"/>
        </a:lnRef>
        <a:fillRef xmlns:a="http://schemas.openxmlformats.org/drawingml/2006/main" idx="1">
          <a:schemeClr val="lt1"/>
        </a:fillRef>
        <a:effectRef xmlns:a="http://schemas.openxmlformats.org/drawingml/2006/main" idx="0">
          <a:schemeClr val="accent5"/>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no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 goel" refreshedDate="45710.905867245368" createdVersion="6" refreshedVersion="6" minRefreshableVersion="3" recordCount="372" xr:uid="{40AB69B6-665E-49B3-A117-14409ACF4B59}">
  <cacheSource type="worksheet">
    <worksheetSource ref="A1:AE373" sheet="Modified Data"/>
  </cacheSource>
  <cacheFields count="31">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3">
        <s v="January"/>
        <s v="February"/>
        <s v="March"/>
        <s v="April"/>
        <s v="May"/>
        <s v="June"/>
        <s v="July"/>
        <s v="August"/>
        <s v="September"/>
        <s v="October"/>
        <s v="November "/>
        <s v="November"/>
        <s v="December"/>
      </sharedItems>
    </cacheField>
    <cacheField name="Month_updated" numFmtId="0">
      <sharedItems count="12">
        <s v="January"/>
        <s v="February"/>
        <s v="March"/>
        <s v="April"/>
        <s v="May"/>
        <s v="June"/>
        <s v="July"/>
        <s v="August"/>
        <s v="September"/>
        <s v="October"/>
        <s v="November"/>
        <s v="December"/>
      </sharedItems>
    </cacheField>
    <cacheField name="Cereals and products" numFmtId="0">
      <sharedItems containsSemiMixedTypes="0" containsString="0" containsNumber="1" minValue="107.5" maxValue="174.8"/>
    </cacheField>
    <cacheField name="Meat and fish" numFmtId="0">
      <sharedItems containsSemiMixedTypes="0" containsString="0" containsNumber="1" minValue="106.3" maxValue="223.4"/>
    </cacheField>
    <cacheField name="Egg" numFmtId="0">
      <sharedItems containsSemiMixedTypes="0" containsString="0" containsNumber="1" minValue="102.7" maxValue="197"/>
    </cacheField>
    <cacheField name="Milk and products" numFmtId="0">
      <sharedItems containsSemiMixedTypes="0" containsString="0" containsNumber="1" minValue="103.6" maxValue="179.6"/>
    </cacheField>
    <cacheField name="Oils and fats" numFmtId="0">
      <sharedItems containsSemiMixedTypes="0" containsString="0" containsNumber="1" minValue="101.1" maxValue="209.9"/>
    </cacheField>
    <cacheField name="Fruits" numFmtId="0">
      <sharedItems containsSemiMixedTypes="0" containsString="0" containsNumber="1" minValue="102.3" maxValue="179.5"/>
    </cacheField>
    <cacheField name="Vegetables" numFmtId="0">
      <sharedItems containsSemiMixedTypes="0" containsString="0" containsNumber="1" minValue="101.4" maxValue="245.3"/>
    </cacheField>
    <cacheField name="Pulses and products" numFmtId="0">
      <sharedItems containsSemiMixedTypes="0" containsString="0" containsNumber="1" minValue="103.5" maxValue="191.6"/>
    </cacheField>
    <cacheField name="Sugar and Confectionery" numFmtId="0">
      <sharedItems containsSemiMixedTypes="0" containsString="0" containsNumber="1" minValue="85.3" maxValue="124.2"/>
    </cacheField>
    <cacheField name="Spices" numFmtId="0">
      <sharedItems containsSemiMixedTypes="0" containsString="0" containsNumber="1" minValue="101.8" maxValue="221"/>
    </cacheField>
    <cacheField name="Non-alcoholic beverages" numFmtId="0">
      <sharedItems containsSemiMixedTypes="0" containsString="0" containsNumber="1" minValue="104.8" maxValue="178.7"/>
    </cacheField>
    <cacheField name="Prepared meals, snacks, sweets etc." numFmtId="0">
      <sharedItems containsSemiMixedTypes="0" containsString="0" containsNumber="1" minValue="106.7" maxValue="197.7"/>
    </cacheField>
    <cacheField name="Food and beverages" numFmtId="0">
      <sharedItems containsSemiMixedTypes="0" containsString="0" containsNumber="1" minValue="105.5" maxValue="183.3"/>
    </cacheField>
    <cacheField name="Pan, tobacco and intoxicants" numFmtId="0">
      <sharedItems containsSemiMixedTypes="0" containsString="0" containsNumber="1" minValue="105.1" maxValue="204.2"/>
    </cacheField>
    <cacheField name="Clothing" numFmtId="0">
      <sharedItems containsSemiMixedTypes="0" containsString="0" containsNumber="1" minValue="105.9" maxValue="191.2"/>
    </cacheField>
    <cacheField name="Footwear" numFmtId="0">
      <sharedItems containsSemiMixedTypes="0" containsString="0" containsNumber="1" minValue="105" maxValue="187.9"/>
    </cacheField>
    <cacheField name="Clothing and footwear" numFmtId="0">
      <sharedItems containsSemiMixedTypes="0" containsString="0" containsNumber="1" minValue="105.8" maxValue="190.8"/>
    </cacheField>
    <cacheField name="Housing" numFmtId="0">
      <sharedItems containsSemiMixedTypes="0" containsString="0" containsNumber="1" minValue="100.3" maxValue="175.6"/>
    </cacheField>
    <cacheField name="Fuel and light" numFmtId="0">
      <sharedItems containsSemiMixedTypes="0" containsString="0" containsNumber="1" minValue="105.4" maxValue="183.4"/>
    </cacheField>
    <cacheField name="Household goods and services" numFmtId="0">
      <sharedItems containsSemiMixedTypes="0" containsString="0" containsNumber="1" minValue="104.8" maxValue="179.8"/>
    </cacheField>
    <cacheField name="Health" numFmtId="0">
      <sharedItems containsSemiMixedTypes="0" containsString="0" containsNumber="1" minValue="104" maxValue="187.8"/>
    </cacheField>
    <cacheField name="Transport and communication" numFmtId="0">
      <sharedItems containsSemiMixedTypes="0" containsString="0" containsNumber="1" minValue="103.2" maxValue="169.7"/>
    </cacheField>
    <cacheField name="Recreation and amusement" numFmtId="0">
      <sharedItems containsSemiMixedTypes="0" containsString="0" containsNumber="1" minValue="102.9" maxValue="173.8"/>
    </cacheField>
    <cacheField name="Education" numFmtId="0">
      <sharedItems containsSemiMixedTypes="0" containsString="0" containsNumber="1" minValue="103.5" maxValue="180.3"/>
    </cacheField>
    <cacheField name="Personal care and effects" numFmtId="0">
      <sharedItems containsSemiMixedTypes="0" containsString="0" containsNumber="1" minValue="102.1" maxValue="185.6"/>
    </cacheField>
    <cacheField name="Miscellaneous" numFmtId="0">
      <sharedItems containsSemiMixedTypes="0" containsString="0" containsNumber="1" minValue="103.7" maxValue="179.5"/>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 goel" refreshedDate="45728.664481828702" createdVersion="6" refreshedVersion="6" minRefreshableVersion="3" recordCount="372" xr:uid="{2F569521-7371-4A87-88A7-1014F407BCFE}">
  <cacheSource type="worksheet">
    <worksheetSource ref="A1:L373" sheet="Categories"/>
  </cacheSource>
  <cacheFields count="12">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4">
        <s v="January"/>
        <s v="February"/>
        <s v="March"/>
        <s v="April"/>
        <s v="May"/>
        <s v="June"/>
        <s v="July"/>
        <s v="August"/>
        <s v="September"/>
        <s v="October"/>
        <s v="November "/>
        <s v="November"/>
        <s v="December"/>
        <s v="Marcrh" u="1"/>
      </sharedItems>
    </cacheField>
    <cacheField name="Month_updated" numFmtId="0">
      <sharedItems count="12">
        <s v="January"/>
        <s v="February"/>
        <s v="March"/>
        <s v="April"/>
        <s v="May"/>
        <s v="June"/>
        <s v="July"/>
        <s v="August"/>
        <s v="September"/>
        <s v="October"/>
        <s v="November"/>
        <s v="December"/>
      </sharedItems>
    </cacheField>
    <cacheField name="Food" numFmtId="0">
      <sharedItems containsSemiMixedTypes="0" containsString="0" containsNumber="1" minValue="1267.7000000000003" maxValue="2152"/>
    </cacheField>
    <cacheField name="Cloth" numFmtId="0">
      <sharedItems containsSemiMixedTypes="0" containsString="0" containsNumber="1" minValue="316.7" maxValue="569.90000000000009"/>
    </cacheField>
    <cacheField name="House" numFmtId="0">
      <sharedItems containsSemiMixedTypes="0" containsString="0" containsNumber="1" minValue="205.1" maxValue="355.4"/>
    </cacheField>
    <cacheField name="Health" numFmtId="0">
      <sharedItems containsSemiMixedTypes="0" containsString="0" containsNumber="1" minValue="207.8" maxValue="372.70000000000005"/>
    </cacheField>
    <cacheField name="Energy" numFmtId="0">
      <sharedItems containsSemiMixedTypes="0" containsString="0" containsNumber="1" minValue="208.60000000000002" maxValue="352.2"/>
    </cacheField>
    <cacheField name="Education" numFmtId="0">
      <sharedItems containsSemiMixedTypes="0" containsString="0" containsNumber="1" minValue="103.5" maxValue="180.3"/>
    </cacheField>
    <cacheField name="Luxury" numFmtId="0">
      <sharedItems containsSemiMixedTypes="0" containsString="0" containsNumber="1" minValue="311.8" maxValue="553.20000000000005"/>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pivotCacheId="21459359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 goel" refreshedDate="45729.641675925923" createdVersion="6" refreshedVersion="6" minRefreshableVersion="3" recordCount="373" xr:uid="{5A756D9D-8266-4B29-B896-3FB70FAF178D}">
  <cacheSource type="worksheet">
    <worksheetSource ref="A1:L374" sheet="Categories"/>
  </cacheSource>
  <cacheFields count="12">
    <cacheField name="Sector" numFmtId="0">
      <sharedItems containsBlank="1" count="4">
        <s v="Rural"/>
        <s v="Urban"/>
        <s v="Rural+Urban"/>
        <m/>
      </sharedItems>
    </cacheField>
    <cacheField name="Year" numFmtId="0">
      <sharedItems containsString="0" containsBlank="1" containsNumber="1" containsInteger="1" minValue="2013" maxValue="2023" count="12">
        <n v="2013"/>
        <n v="2014"/>
        <n v="2015"/>
        <n v="2016"/>
        <n v="2017"/>
        <n v="2018"/>
        <n v="2019"/>
        <n v="2020"/>
        <n v="2021"/>
        <n v="2022"/>
        <n v="2023"/>
        <m/>
      </sharedItems>
    </cacheField>
    <cacheField name="Month" numFmtId="0">
      <sharedItems containsBlank="1" count="14">
        <s v="January"/>
        <s v="February"/>
        <s v="March"/>
        <s v="April"/>
        <s v="May"/>
        <s v="June"/>
        <s v="July"/>
        <s v="August"/>
        <s v="September"/>
        <s v="October"/>
        <s v="November "/>
        <s v="November"/>
        <s v="December"/>
        <m/>
      </sharedItems>
    </cacheField>
    <cacheField name="Month_updated" numFmtId="0">
      <sharedItems count="13">
        <s v="January"/>
        <s v="February"/>
        <s v="March"/>
        <s v="April"/>
        <s v="May"/>
        <s v="June"/>
        <s v="July"/>
        <s v="August"/>
        <s v="September"/>
        <s v="October"/>
        <s v="November"/>
        <s v="December"/>
        <s v=""/>
      </sharedItems>
    </cacheField>
    <cacheField name="Food" numFmtId="0">
      <sharedItems containsString="0" containsBlank="1" containsNumber="1" minValue="1267.7000000000003" maxValue="2152"/>
    </cacheField>
    <cacheField name="Cloth" numFmtId="0">
      <sharedItems containsString="0" containsBlank="1" containsNumber="1" minValue="316.7" maxValue="569.90000000000009"/>
    </cacheField>
    <cacheField name="House" numFmtId="0">
      <sharedItems containsString="0" containsBlank="1" containsNumber="1" minValue="205.1" maxValue="355.4"/>
    </cacheField>
    <cacheField name="Health" numFmtId="0">
      <sharedItems containsString="0" containsBlank="1" containsNumber="1" minValue="207.8" maxValue="372.70000000000005"/>
    </cacheField>
    <cacheField name="Energy" numFmtId="0">
      <sharedItems containsString="0" containsBlank="1" containsNumber="1" minValue="208.60000000000002" maxValue="352.2"/>
    </cacheField>
    <cacheField name="Education" numFmtId="0">
      <sharedItems containsString="0" containsBlank="1" containsNumber="1" minValue="103.5" maxValue="180.3"/>
    </cacheField>
    <cacheField name="Luxury" numFmtId="0">
      <sharedItems containsString="0" containsBlank="1" containsNumber="1" minValue="311.8" maxValue="553.20000000000005"/>
    </cacheField>
    <cacheField name="General Index" numFmtId="0">
      <sharedItems containsString="0" containsBlank="1" containsNumber="1" minValue="104" maxValue="179.8"/>
    </cacheField>
  </cacheFields>
  <extLst>
    <ext xmlns:x14="http://schemas.microsoft.com/office/spreadsheetml/2009/9/main" uri="{725AE2AE-9491-48be-B2B4-4EB974FC3084}">
      <x14:pivotCacheDefinition pivotCacheId="106781121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nu goel" refreshedDate="45731.861005671293" createdVersion="6" refreshedVersion="6" minRefreshableVersion="3" recordCount="231" xr:uid="{D880281A-6147-494A-84F5-5E7497B036FB}">
  <cacheSource type="worksheet">
    <worksheetSource ref="A1:J232" sheet="PB-4 CALCULATION"/>
  </cacheSource>
  <cacheFields count="10">
    <cacheField name="Sector" numFmtId="0">
      <sharedItems count="3">
        <s v="Rural"/>
        <s v="Rural+Urban"/>
        <s v="Urban"/>
      </sharedItems>
    </cacheField>
    <cacheField name="Year" numFmtId="0">
      <sharedItems containsSemiMixedTypes="0" containsString="0" containsNumber="1" containsInteger="1" minValue="2016" maxValue="2023" count="8">
        <n v="2016"/>
        <n v="2017"/>
        <n v="2018"/>
        <n v="2019"/>
        <n v="2020"/>
        <n v="2021"/>
        <n v="2022"/>
        <n v="2023"/>
      </sharedItems>
    </cacheField>
    <cacheField name="Month" numFmtId="0">
      <sharedItems count="12">
        <s v="December"/>
        <s v="January"/>
        <s v="February"/>
        <s v="March"/>
        <s v="April"/>
        <s v="May"/>
        <s v="June"/>
        <s v="July"/>
        <s v="August"/>
        <s v="September"/>
        <s v="October"/>
        <s v="November"/>
      </sharedItems>
    </cacheField>
    <cacheField name="Food" numFmtId="0">
      <sharedItems containsSemiMixedTypes="0" containsString="0" containsNumber="1" minValue="1705.3000000000002" maxValue="2335.1"/>
    </cacheField>
    <cacheField name="Health" numFmtId="0">
      <sharedItems containsSemiMixedTypes="0" containsString="0" containsNumber="1" minValue="242.2" maxValue="372.70000000000005"/>
    </cacheField>
    <cacheField name="Essential_Services" numFmtId="0">
      <sharedItems containsSemiMixedTypes="0" containsString="0" containsNumber="1" minValue="371.6" maxValue="553.1"/>
    </cacheField>
    <cacheField name="Food Inflation" numFmtId="0">
      <sharedItems containsString="0" containsBlank="1" containsNumber="1" minValue="-0.25016255581082841" maxValue="4.2586252304450838E-2"/>
    </cacheField>
    <cacheField name="Health Inflation" numFmtId="0">
      <sharedItems containsString="0" containsBlank="1" containsNumber="1" minValue="-0.34699379886761927" maxValue="2.6570803376055017E-2"/>
    </cacheField>
    <cacheField name="Essential_Services Inflation" numFmtId="0">
      <sharedItems containsString="0" containsBlank="1" containsNumber="1" minValue="-0.31716280779125322" maxValue="2.8850233347475655E-2"/>
    </cacheField>
    <cacheField name="Period" numFmtId="0">
      <sharedItems containsBlank="1" count="4">
        <m/>
        <s v="Before Covid"/>
        <s v="Covid Onset"/>
        <s v="Covid Progression"/>
      </sharedItems>
    </cacheField>
  </cacheFields>
  <extLst>
    <ext xmlns:x14="http://schemas.microsoft.com/office/spreadsheetml/2009/9/main" uri="{725AE2AE-9491-48be-B2B4-4EB974FC3084}">
      <x14:pivotCacheDefinition pivotCacheId="13677324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x v="0"/>
    <x v="0"/>
    <n v="107.5"/>
    <n v="106.3"/>
    <n v="108.1"/>
    <n v="104.9"/>
    <n v="106.1"/>
    <n v="103.9"/>
    <n v="101.9"/>
    <n v="106.1"/>
    <n v="106.8"/>
    <n v="103.1"/>
    <n v="104.8"/>
    <n v="106.7"/>
    <n v="105.5"/>
    <n v="105.1"/>
    <n v="106.5"/>
    <n v="105.8"/>
    <n v="106.4"/>
    <n v="100.3"/>
    <n v="105.5"/>
    <n v="104.8"/>
    <n v="104"/>
    <n v="103.3"/>
    <n v="103.4"/>
    <n v="103.8"/>
    <n v="104.7"/>
    <n v="104"/>
    <n v="105.1"/>
  </r>
  <r>
    <x v="1"/>
    <x v="0"/>
    <x v="0"/>
    <x v="0"/>
    <n v="110.5"/>
    <n v="109.1"/>
    <n v="113"/>
    <n v="103.6"/>
    <n v="103.4"/>
    <n v="102.3"/>
    <n v="102.9"/>
    <n v="105.8"/>
    <n v="105.1"/>
    <n v="101.8"/>
    <n v="105.1"/>
    <n v="107.9"/>
    <n v="105.9"/>
    <n v="105.2"/>
    <n v="105.9"/>
    <n v="105"/>
    <n v="105.8"/>
    <n v="100.3"/>
    <n v="105.4"/>
    <n v="104.8"/>
    <n v="104.1"/>
    <n v="103.2"/>
    <n v="102.9"/>
    <n v="103.5"/>
    <n v="104.3"/>
    <n v="103.7"/>
    <n v="104"/>
  </r>
  <r>
    <x v="2"/>
    <x v="0"/>
    <x v="0"/>
    <x v="0"/>
    <n v="108.4"/>
    <n v="107.3"/>
    <n v="110"/>
    <n v="104.4"/>
    <n v="105.1"/>
    <n v="103.2"/>
    <n v="102.2"/>
    <n v="106"/>
    <n v="106.2"/>
    <n v="102.7"/>
    <n v="104.9"/>
    <n v="107.3"/>
    <n v="105.6"/>
    <n v="105.1"/>
    <n v="106.3"/>
    <n v="105.5"/>
    <n v="106.2"/>
    <n v="100.3"/>
    <n v="105.5"/>
    <n v="104.8"/>
    <n v="104"/>
    <n v="103.2"/>
    <n v="103.1"/>
    <n v="103.6"/>
    <n v="104.5"/>
    <n v="103.9"/>
    <n v="104.6"/>
  </r>
  <r>
    <x v="0"/>
    <x v="0"/>
    <x v="1"/>
    <x v="1"/>
    <n v="109.2"/>
    <n v="108.7"/>
    <n v="110.2"/>
    <n v="105.4"/>
    <n v="106.7"/>
    <n v="104"/>
    <n v="102.4"/>
    <n v="105.9"/>
    <n v="105.7"/>
    <n v="103.1"/>
    <n v="105.1"/>
    <n v="107.7"/>
    <n v="106.3"/>
    <n v="105.6"/>
    <n v="107.1"/>
    <n v="106.3"/>
    <n v="107"/>
    <n v="100.4"/>
    <n v="106.2"/>
    <n v="105.2"/>
    <n v="104.4"/>
    <n v="103.9"/>
    <n v="104"/>
    <n v="104.1"/>
    <n v="104.6"/>
    <n v="104.4"/>
    <n v="105.8"/>
  </r>
  <r>
    <x v="1"/>
    <x v="0"/>
    <x v="1"/>
    <x v="1"/>
    <n v="112.9"/>
    <n v="112.9"/>
    <n v="116.9"/>
    <n v="104"/>
    <n v="103.5"/>
    <n v="103.1"/>
    <n v="104.9"/>
    <n v="104.1"/>
    <n v="103.8"/>
    <n v="102.3"/>
    <n v="106"/>
    <n v="109"/>
    <n v="107.2"/>
    <n v="106"/>
    <n v="106.6"/>
    <n v="105.5"/>
    <n v="106.4"/>
    <n v="100.4"/>
    <n v="105.7"/>
    <n v="105.2"/>
    <n v="104.7"/>
    <n v="104.4"/>
    <n v="103.3"/>
    <n v="103.7"/>
    <n v="104.3"/>
    <n v="104.3"/>
    <n v="104.7"/>
  </r>
  <r>
    <x v="2"/>
    <x v="0"/>
    <x v="1"/>
    <x v="1"/>
    <n v="110.4"/>
    <n v="110.2"/>
    <n v="112.8"/>
    <n v="104.9"/>
    <n v="105.5"/>
    <n v="103.6"/>
    <n v="103.2"/>
    <n v="105.3"/>
    <n v="105.1"/>
    <n v="102.8"/>
    <n v="105.5"/>
    <n v="108.3"/>
    <n v="106.6"/>
    <n v="105.7"/>
    <n v="106.9"/>
    <n v="106"/>
    <n v="106.8"/>
    <n v="100.4"/>
    <n v="106"/>
    <n v="105.2"/>
    <n v="104.5"/>
    <n v="104.2"/>
    <n v="103.6"/>
    <n v="103.9"/>
    <n v="104.5"/>
    <n v="104.4"/>
    <n v="105.3"/>
  </r>
  <r>
    <x v="0"/>
    <x v="0"/>
    <x v="2"/>
    <x v="2"/>
    <n v="110.2"/>
    <n v="108.8"/>
    <n v="109.9"/>
    <n v="105.6"/>
    <n v="106.2"/>
    <n v="105.7"/>
    <n v="101.4"/>
    <n v="105.7"/>
    <n v="105"/>
    <n v="103.3"/>
    <n v="105.6"/>
    <n v="108.2"/>
    <n v="106.6"/>
    <n v="106.5"/>
    <n v="107.6"/>
    <n v="106.8"/>
    <n v="107.5"/>
    <n v="100.4"/>
    <n v="106.1"/>
    <n v="105.6"/>
    <n v="104.7"/>
    <n v="104.6"/>
    <n v="104"/>
    <n v="104.3"/>
    <n v="104.3"/>
    <n v="104.6"/>
    <n v="106"/>
  </r>
  <r>
    <x v="1"/>
    <x v="0"/>
    <x v="2"/>
    <x v="2"/>
    <n v="113.9"/>
    <n v="111.4"/>
    <n v="113.2"/>
    <n v="104.3"/>
    <n v="102.7"/>
    <n v="104.9"/>
    <n v="103.8"/>
    <n v="103.5"/>
    <n v="102.6"/>
    <n v="102.4"/>
    <n v="107"/>
    <n v="109.8"/>
    <n v="107.3"/>
    <n v="106.8"/>
    <n v="107.2"/>
    <n v="106"/>
    <n v="107"/>
    <n v="100.4"/>
    <n v="106"/>
    <n v="105.7"/>
    <n v="105.2"/>
    <n v="105.5"/>
    <n v="103.5"/>
    <n v="103.8"/>
    <n v="104.2"/>
    <n v="104.9"/>
    <n v="105"/>
  </r>
  <r>
    <x v="2"/>
    <x v="0"/>
    <x v="2"/>
    <x v="2"/>
    <n v="111.4"/>
    <n v="109.7"/>
    <n v="111.2"/>
    <n v="105.1"/>
    <n v="104.9"/>
    <n v="105.3"/>
    <n v="102.2"/>
    <n v="105"/>
    <n v="104.2"/>
    <n v="103"/>
    <n v="106.2"/>
    <n v="108.9"/>
    <n v="106.9"/>
    <n v="106.6"/>
    <n v="107.4"/>
    <n v="106.5"/>
    <n v="107.3"/>
    <n v="100.4"/>
    <n v="106.1"/>
    <n v="105.6"/>
    <n v="104.9"/>
    <n v="105.1"/>
    <n v="103.7"/>
    <n v="104"/>
    <n v="104.3"/>
    <n v="104.7"/>
    <n v="105.5"/>
  </r>
  <r>
    <x v="0"/>
    <x v="0"/>
    <x v="3"/>
    <x v="3"/>
    <n v="110.2"/>
    <n v="109.5"/>
    <n v="106.9"/>
    <n v="106.3"/>
    <n v="105.7"/>
    <n v="108.3"/>
    <n v="103.4"/>
    <n v="105.7"/>
    <n v="104.2"/>
    <n v="103.2"/>
    <n v="106.5"/>
    <n v="108.8"/>
    <n v="107.1"/>
    <n v="107.1"/>
    <n v="108.1"/>
    <n v="107.4"/>
    <n v="108"/>
    <n v="100.5"/>
    <n v="106.5"/>
    <n v="106.1"/>
    <n v="105.1"/>
    <n v="104.4"/>
    <n v="104.5"/>
    <n v="104.8"/>
    <n v="102.7"/>
    <n v="104.6"/>
    <n v="106.4"/>
  </r>
  <r>
    <x v="1"/>
    <x v="0"/>
    <x v="3"/>
    <x v="3"/>
    <n v="114.6"/>
    <n v="113.4"/>
    <n v="106"/>
    <n v="104.7"/>
    <n v="102.1"/>
    <n v="109.5"/>
    <n v="109.7"/>
    <n v="104.6"/>
    <n v="102"/>
    <n v="103.5"/>
    <n v="108.2"/>
    <n v="110.6"/>
    <n v="108.8"/>
    <n v="108.5"/>
    <n v="107.9"/>
    <n v="106.4"/>
    <n v="107.7"/>
    <n v="100.5"/>
    <n v="106.4"/>
    <n v="106.5"/>
    <n v="105.7"/>
    <n v="105"/>
    <n v="104"/>
    <n v="105.2"/>
    <n v="103.2"/>
    <n v="105.1"/>
    <n v="105.7"/>
  </r>
  <r>
    <x v="2"/>
    <x v="0"/>
    <x v="3"/>
    <x v="3"/>
    <n v="111.6"/>
    <n v="110.9"/>
    <n v="106.6"/>
    <n v="105.7"/>
    <n v="104.4"/>
    <n v="108.9"/>
    <n v="105.5"/>
    <n v="105.3"/>
    <n v="103.5"/>
    <n v="103.3"/>
    <n v="107.2"/>
    <n v="109.6"/>
    <n v="107.7"/>
    <n v="107.5"/>
    <n v="108"/>
    <n v="107"/>
    <n v="107.9"/>
    <n v="100.5"/>
    <n v="106.5"/>
    <n v="106.3"/>
    <n v="105.3"/>
    <n v="104.7"/>
    <n v="104.2"/>
    <n v="105"/>
    <n v="102.9"/>
    <n v="104.8"/>
    <n v="106.1"/>
  </r>
  <r>
    <x v="0"/>
    <x v="0"/>
    <x v="4"/>
    <x v="4"/>
    <n v="110.9"/>
    <n v="109.8"/>
    <n v="105.9"/>
    <n v="107.5"/>
    <n v="105.3"/>
    <n v="108.1"/>
    <n v="107.3"/>
    <n v="106.1"/>
    <n v="103.7"/>
    <n v="104"/>
    <n v="107.4"/>
    <n v="109.9"/>
    <n v="108.1"/>
    <n v="108.1"/>
    <n v="108.8"/>
    <n v="107.9"/>
    <n v="108.6"/>
    <n v="100.5"/>
    <n v="107.5"/>
    <n v="106.8"/>
    <n v="105.7"/>
    <n v="104.1"/>
    <n v="105"/>
    <n v="105.5"/>
    <n v="102.1"/>
    <n v="104.8"/>
    <n v="107.2"/>
  </r>
  <r>
    <x v="1"/>
    <x v="0"/>
    <x v="4"/>
    <x v="4"/>
    <n v="115.4"/>
    <n v="114.2"/>
    <n v="102.7"/>
    <n v="105.5"/>
    <n v="101.5"/>
    <n v="110.6"/>
    <n v="123.7"/>
    <n v="105.2"/>
    <n v="101.9"/>
    <n v="105"/>
    <n v="109.1"/>
    <n v="111.3"/>
    <n v="111.1"/>
    <n v="109.8"/>
    <n v="108.5"/>
    <n v="106.7"/>
    <n v="108.3"/>
    <n v="100.5"/>
    <n v="107.2"/>
    <n v="107.1"/>
    <n v="106.2"/>
    <n v="103.9"/>
    <n v="104.6"/>
    <n v="105.7"/>
    <n v="102.6"/>
    <n v="104.9"/>
    <n v="106.6"/>
  </r>
  <r>
    <x v="2"/>
    <x v="0"/>
    <x v="4"/>
    <x v="4"/>
    <n v="112.3"/>
    <n v="111.3"/>
    <n v="104.7"/>
    <n v="106.8"/>
    <n v="103.9"/>
    <n v="109.3"/>
    <n v="112.9"/>
    <n v="105.8"/>
    <n v="103.1"/>
    <n v="104.3"/>
    <n v="108.1"/>
    <n v="110.5"/>
    <n v="109.2"/>
    <n v="108.6"/>
    <n v="108.7"/>
    <n v="107.4"/>
    <n v="108.5"/>
    <n v="100.5"/>
    <n v="107.4"/>
    <n v="106.9"/>
    <n v="105.9"/>
    <n v="104"/>
    <n v="104.8"/>
    <n v="105.6"/>
    <n v="102.3"/>
    <n v="104.8"/>
    <n v="106.9"/>
  </r>
  <r>
    <x v="0"/>
    <x v="0"/>
    <x v="5"/>
    <x v="5"/>
    <n v="112.3"/>
    <n v="112.1"/>
    <n v="108.1"/>
    <n v="108.3"/>
    <n v="105.9"/>
    <n v="109.2"/>
    <n v="118"/>
    <n v="106.8"/>
    <n v="104.1"/>
    <n v="105.4"/>
    <n v="108.2"/>
    <n v="111"/>
    <n v="110.6"/>
    <n v="109"/>
    <n v="109.7"/>
    <n v="108.8"/>
    <n v="109.5"/>
    <n v="106.6"/>
    <n v="108.5"/>
    <n v="107.5"/>
    <n v="106.3"/>
    <n v="105"/>
    <n v="105.6"/>
    <n v="106.5"/>
    <n v="102.5"/>
    <n v="105.5"/>
    <n v="108.9"/>
  </r>
  <r>
    <x v="1"/>
    <x v="0"/>
    <x v="5"/>
    <x v="5"/>
    <n v="117"/>
    <n v="120.1"/>
    <n v="112.5"/>
    <n v="107.3"/>
    <n v="101.3"/>
    <n v="112.4"/>
    <n v="143.6"/>
    <n v="105.4"/>
    <n v="101.4"/>
    <n v="106.4"/>
    <n v="110"/>
    <n v="112.2"/>
    <n v="115"/>
    <n v="110.9"/>
    <n v="109.2"/>
    <n v="107.2"/>
    <n v="108.9"/>
    <n v="106.6"/>
    <n v="108"/>
    <n v="107.7"/>
    <n v="106.5"/>
    <n v="105.2"/>
    <n v="105.2"/>
    <n v="108.1"/>
    <n v="103.3"/>
    <n v="106.1"/>
    <n v="109.7"/>
  </r>
  <r>
    <x v="2"/>
    <x v="0"/>
    <x v="5"/>
    <x v="5"/>
    <n v="113.8"/>
    <n v="114.9"/>
    <n v="109.8"/>
    <n v="107.9"/>
    <n v="104.2"/>
    <n v="110.7"/>
    <n v="126.7"/>
    <n v="106.3"/>
    <n v="103.2"/>
    <n v="105.7"/>
    <n v="109"/>
    <n v="111.6"/>
    <n v="112.2"/>
    <n v="109.5"/>
    <n v="109.5"/>
    <n v="108.1"/>
    <n v="109.3"/>
    <n v="106.6"/>
    <n v="108.3"/>
    <n v="107.6"/>
    <n v="106.4"/>
    <n v="105.1"/>
    <n v="105.4"/>
    <n v="107.4"/>
    <n v="102.8"/>
    <n v="105.8"/>
    <n v="109.3"/>
  </r>
  <r>
    <x v="0"/>
    <x v="0"/>
    <x v="6"/>
    <x v="6"/>
    <n v="113.4"/>
    <n v="114.9"/>
    <n v="110.5"/>
    <n v="109.3"/>
    <n v="106.2"/>
    <n v="110.3"/>
    <n v="129.19999999999999"/>
    <n v="107.1"/>
    <n v="104.3"/>
    <n v="106.4"/>
    <n v="109.1"/>
    <n v="112.1"/>
    <n v="113.1"/>
    <n v="109.8"/>
    <n v="110.5"/>
    <n v="109.5"/>
    <n v="110.3"/>
    <n v="107.7"/>
    <n v="109.5"/>
    <n v="108.3"/>
    <n v="106.9"/>
    <n v="106.8"/>
    <n v="106.4"/>
    <n v="107.8"/>
    <n v="102.5"/>
    <n v="106.5"/>
    <n v="110.7"/>
  </r>
  <r>
    <x v="1"/>
    <x v="0"/>
    <x v="6"/>
    <x v="6"/>
    <n v="117.8"/>
    <n v="119.2"/>
    <n v="114"/>
    <n v="108.3"/>
    <n v="101.1"/>
    <n v="113.2"/>
    <n v="160.9"/>
    <n v="105.1"/>
    <n v="101.3"/>
    <n v="107.5"/>
    <n v="110.4"/>
    <n v="113.1"/>
    <n v="117.5"/>
    <n v="111.7"/>
    <n v="109.8"/>
    <n v="107.8"/>
    <n v="109.5"/>
    <n v="107.7"/>
    <n v="108.6"/>
    <n v="108.1"/>
    <n v="107.1"/>
    <n v="107.3"/>
    <n v="105.9"/>
    <n v="110.1"/>
    <n v="103.2"/>
    <n v="107.3"/>
    <n v="111.4"/>
  </r>
  <r>
    <x v="2"/>
    <x v="0"/>
    <x v="6"/>
    <x v="6"/>
    <n v="114.8"/>
    <n v="116.4"/>
    <n v="111.9"/>
    <n v="108.9"/>
    <n v="104.3"/>
    <n v="111.7"/>
    <n v="140"/>
    <n v="106.4"/>
    <n v="103.3"/>
    <n v="106.8"/>
    <n v="109.6"/>
    <n v="112.6"/>
    <n v="114.7"/>
    <n v="110.3"/>
    <n v="110.2"/>
    <n v="108.8"/>
    <n v="110"/>
    <n v="107.7"/>
    <n v="109.2"/>
    <n v="108.2"/>
    <n v="107"/>
    <n v="107.1"/>
    <n v="106.1"/>
    <n v="109.1"/>
    <n v="102.8"/>
    <n v="106.9"/>
    <n v="111"/>
  </r>
  <r>
    <x v="0"/>
    <x v="0"/>
    <x v="7"/>
    <x v="7"/>
    <n v="114.3"/>
    <n v="115.4"/>
    <n v="111.1"/>
    <n v="110"/>
    <n v="106.4"/>
    <n v="110.8"/>
    <n v="138.9"/>
    <n v="107.4"/>
    <n v="104.1"/>
    <n v="106.9"/>
    <n v="109.7"/>
    <n v="112.6"/>
    <n v="114.9"/>
    <n v="110.7"/>
    <n v="111.3"/>
    <n v="110.2"/>
    <n v="111.1"/>
    <n v="108.9"/>
    <n v="109.9"/>
    <n v="108.7"/>
    <n v="107.5"/>
    <n v="107.8"/>
    <n v="106.8"/>
    <n v="108.7"/>
    <n v="105"/>
    <n v="107.5"/>
    <n v="112.1"/>
  </r>
  <r>
    <x v="1"/>
    <x v="0"/>
    <x v="7"/>
    <x v="7"/>
    <n v="118.3"/>
    <n v="120.4"/>
    <n v="112.7"/>
    <n v="108.9"/>
    <n v="101.1"/>
    <n v="108.7"/>
    <n v="177"/>
    <n v="104.7"/>
    <n v="101"/>
    <n v="108.5"/>
    <n v="110.9"/>
    <n v="114.3"/>
    <n v="119.6"/>
    <n v="112.4"/>
    <n v="110.6"/>
    <n v="108.3"/>
    <n v="110.2"/>
    <n v="108.9"/>
    <n v="109.3"/>
    <n v="108.7"/>
    <n v="107.6"/>
    <n v="108.1"/>
    <n v="106.5"/>
    <n v="110.8"/>
    <n v="106"/>
    <n v="108.3"/>
    <n v="112.7"/>
  </r>
  <r>
    <x v="2"/>
    <x v="0"/>
    <x v="7"/>
    <x v="7"/>
    <n v="115.6"/>
    <n v="117.2"/>
    <n v="111.7"/>
    <n v="109.6"/>
    <n v="104.5"/>
    <n v="109.8"/>
    <n v="151.80000000000001"/>
    <n v="106.5"/>
    <n v="103.1"/>
    <n v="107.4"/>
    <n v="110.2"/>
    <n v="113.4"/>
    <n v="116.6"/>
    <n v="111.2"/>
    <n v="111"/>
    <n v="109.4"/>
    <n v="110.7"/>
    <n v="108.9"/>
    <n v="109.7"/>
    <n v="108.7"/>
    <n v="107.5"/>
    <n v="108"/>
    <n v="106.6"/>
    <n v="109.9"/>
    <n v="105.4"/>
    <n v="107.9"/>
    <n v="112.4"/>
  </r>
  <r>
    <x v="0"/>
    <x v="0"/>
    <x v="8"/>
    <x v="8"/>
    <n v="115.4"/>
    <n v="115.7"/>
    <n v="111.7"/>
    <n v="111"/>
    <n v="107.4"/>
    <n v="110.9"/>
    <n v="154"/>
    <n v="108.1"/>
    <n v="104.2"/>
    <n v="107.9"/>
    <n v="110.4"/>
    <n v="114"/>
    <n v="117.8"/>
    <n v="111.7"/>
    <n v="112.7"/>
    <n v="111.4"/>
    <n v="112.5"/>
    <n v="109.7"/>
    <n v="111.1"/>
    <n v="109.6"/>
    <n v="108.3"/>
    <n v="109.3"/>
    <n v="107.7"/>
    <n v="109.8"/>
    <n v="106.7"/>
    <n v="108.7"/>
    <n v="114.2"/>
  </r>
  <r>
    <x v="1"/>
    <x v="0"/>
    <x v="8"/>
    <x v="8"/>
    <n v="118.6"/>
    <n v="119.1"/>
    <n v="113.2"/>
    <n v="109.6"/>
    <n v="101.7"/>
    <n v="103.2"/>
    <n v="174.3"/>
    <n v="105.1"/>
    <n v="100.8"/>
    <n v="109.1"/>
    <n v="111.1"/>
    <n v="115.4"/>
    <n v="119.2"/>
    <n v="112.9"/>
    <n v="111.4"/>
    <n v="109"/>
    <n v="111.1"/>
    <n v="109.7"/>
    <n v="109.5"/>
    <n v="109.6"/>
    <n v="107.9"/>
    <n v="110.4"/>
    <n v="107.4"/>
    <n v="111.2"/>
    <n v="106.9"/>
    <n v="109.4"/>
    <n v="113.2"/>
  </r>
  <r>
    <x v="2"/>
    <x v="0"/>
    <x v="8"/>
    <x v="8"/>
    <n v="116.4"/>
    <n v="116.9"/>
    <n v="112.3"/>
    <n v="110.5"/>
    <n v="105.3"/>
    <n v="107.3"/>
    <n v="160.9"/>
    <n v="107.1"/>
    <n v="103.1"/>
    <n v="108.3"/>
    <n v="110.7"/>
    <n v="114.6"/>
    <n v="118.3"/>
    <n v="112"/>
    <n v="112.2"/>
    <n v="110.4"/>
    <n v="111.9"/>
    <n v="109.7"/>
    <n v="110.5"/>
    <n v="109.6"/>
    <n v="108.1"/>
    <n v="109.9"/>
    <n v="107.5"/>
    <n v="110.6"/>
    <n v="106.8"/>
    <n v="109"/>
    <n v="113.7"/>
  </r>
  <r>
    <x v="0"/>
    <x v="0"/>
    <x v="9"/>
    <x v="9"/>
    <n v="116.3"/>
    <n v="115.4"/>
    <n v="112.6"/>
    <n v="111.7"/>
    <n v="107.7"/>
    <n v="113.2"/>
    <n v="164.9"/>
    <n v="108.3"/>
    <n v="103.9"/>
    <n v="108.2"/>
    <n v="111.1"/>
    <n v="114.9"/>
    <n v="119.8"/>
    <n v="112.2"/>
    <n v="113.6"/>
    <n v="112.3"/>
    <n v="113.4"/>
    <n v="110.5"/>
    <n v="111.6"/>
    <n v="110.4"/>
    <n v="108.9"/>
    <n v="109.3"/>
    <n v="108.3"/>
    <n v="110.2"/>
    <n v="107.5"/>
    <n v="109.1"/>
    <n v="115.5"/>
  </r>
  <r>
    <x v="1"/>
    <x v="0"/>
    <x v="9"/>
    <x v="9"/>
    <n v="118.9"/>
    <n v="118.1"/>
    <n v="114.5"/>
    <n v="110.4"/>
    <n v="102.3"/>
    <n v="106.2"/>
    <n v="183.5"/>
    <n v="105.3"/>
    <n v="100.2"/>
    <n v="109.6"/>
    <n v="111.4"/>
    <n v="116"/>
    <n v="120.8"/>
    <n v="113.5"/>
    <n v="112.5"/>
    <n v="109.7"/>
    <n v="112"/>
    <n v="110.5"/>
    <n v="109.7"/>
    <n v="110.2"/>
    <n v="108.2"/>
    <n v="109.7"/>
    <n v="108"/>
    <n v="111.3"/>
    <n v="107.3"/>
    <n v="109.4"/>
    <n v="114"/>
  </r>
  <r>
    <x v="2"/>
    <x v="0"/>
    <x v="9"/>
    <x v="9"/>
    <n v="117.1"/>
    <n v="116.3"/>
    <n v="113.3"/>
    <n v="111.2"/>
    <n v="105.7"/>
    <n v="109.9"/>
    <n v="171.2"/>
    <n v="107.3"/>
    <n v="102.7"/>
    <n v="108.7"/>
    <n v="111.2"/>
    <n v="115.4"/>
    <n v="120.2"/>
    <n v="112.5"/>
    <n v="113.2"/>
    <n v="111.2"/>
    <n v="112.8"/>
    <n v="110.5"/>
    <n v="110.9"/>
    <n v="110.3"/>
    <n v="108.6"/>
    <n v="109.5"/>
    <n v="108.1"/>
    <n v="110.8"/>
    <n v="107.4"/>
    <n v="109.2"/>
    <n v="114.8"/>
  </r>
  <r>
    <x v="0"/>
    <x v="0"/>
    <x v="10"/>
    <x v="10"/>
    <n v="117.3"/>
    <n v="114.9"/>
    <n v="116.2"/>
    <n v="112.8"/>
    <n v="108.9"/>
    <n v="116.6"/>
    <n v="178.1"/>
    <n v="109.1"/>
    <n v="103.6"/>
    <n v="109"/>
    <n v="111.8"/>
    <n v="116"/>
    <n v="122.5"/>
    <n v="112.8"/>
    <n v="114.6"/>
    <n v="113.1"/>
    <n v="114.4"/>
    <n v="111.1"/>
    <n v="112.6"/>
    <n v="111.3"/>
    <n v="109.7"/>
    <n v="109.6"/>
    <n v="108.7"/>
    <n v="111"/>
    <n v="108.2"/>
    <n v="109.8"/>
    <n v="117.4"/>
  </r>
  <r>
    <x v="1"/>
    <x v="0"/>
    <x v="11"/>
    <x v="10"/>
    <n v="119.8"/>
    <n v="116.3"/>
    <n v="122.6"/>
    <n v="112"/>
    <n v="103.2"/>
    <n v="110"/>
    <n v="192.8"/>
    <n v="106.3"/>
    <n v="99.5"/>
    <n v="110.3"/>
    <n v="111.8"/>
    <n v="117.1"/>
    <n v="122.9"/>
    <n v="114.1"/>
    <n v="113.5"/>
    <n v="110.3"/>
    <n v="113"/>
    <n v="111.1"/>
    <n v="110"/>
    <n v="110.9"/>
    <n v="108.6"/>
    <n v="109.5"/>
    <n v="108.5"/>
    <n v="111.3"/>
    <n v="107.9"/>
    <n v="109.6"/>
    <n v="115"/>
  </r>
  <r>
    <x v="2"/>
    <x v="0"/>
    <x v="11"/>
    <x v="10"/>
    <n v="118.1"/>
    <n v="115.4"/>
    <n v="118.7"/>
    <n v="112.5"/>
    <n v="106.8"/>
    <n v="113.5"/>
    <n v="183.1"/>
    <n v="108.2"/>
    <n v="102.2"/>
    <n v="109.4"/>
    <n v="111.8"/>
    <n v="116.5"/>
    <n v="122.6"/>
    <n v="113.1"/>
    <n v="114.2"/>
    <n v="111.9"/>
    <n v="113.8"/>
    <n v="111.1"/>
    <n v="111.6"/>
    <n v="111.1"/>
    <n v="109.3"/>
    <n v="109.5"/>
    <n v="108.6"/>
    <n v="111.2"/>
    <n v="108.1"/>
    <n v="109.7"/>
    <n v="116.3"/>
  </r>
  <r>
    <x v="0"/>
    <x v="0"/>
    <x v="12"/>
    <x v="11"/>
    <n v="118.4"/>
    <n v="115.9"/>
    <n v="120.4"/>
    <n v="113.8"/>
    <n v="109.5"/>
    <n v="115.5"/>
    <n v="145.69999999999999"/>
    <n v="109.5"/>
    <n v="102.9"/>
    <n v="109.8"/>
    <n v="112.1"/>
    <n v="116.8"/>
    <n v="118.7"/>
    <n v="113.6"/>
    <n v="115.8"/>
    <n v="114"/>
    <n v="115.5"/>
    <n v="110.7"/>
    <n v="112.8"/>
    <n v="112.1"/>
    <n v="110.1"/>
    <n v="109.9"/>
    <n v="109.2"/>
    <n v="111.6"/>
    <n v="108.1"/>
    <n v="110.1"/>
    <n v="115.5"/>
  </r>
  <r>
    <x v="1"/>
    <x v="0"/>
    <x v="12"/>
    <x v="11"/>
    <n v="120.5"/>
    <n v="118.1"/>
    <n v="128.5"/>
    <n v="112.8"/>
    <n v="103.4"/>
    <n v="110.7"/>
    <n v="144.80000000000001"/>
    <n v="107.1"/>
    <n v="98.6"/>
    <n v="111.9"/>
    <n v="112.1"/>
    <n v="118.1"/>
    <n v="117.8"/>
    <n v="115"/>
    <n v="114.2"/>
    <n v="110.9"/>
    <n v="113.7"/>
    <n v="110.7"/>
    <n v="110.4"/>
    <n v="111.3"/>
    <n v="109"/>
    <n v="109.7"/>
    <n v="108.9"/>
    <n v="111.4"/>
    <n v="107.7"/>
    <n v="109.8"/>
    <n v="113.3"/>
  </r>
  <r>
    <x v="2"/>
    <x v="0"/>
    <x v="12"/>
    <x v="11"/>
    <n v="119.1"/>
    <n v="116.7"/>
    <n v="123.5"/>
    <n v="113.4"/>
    <n v="107.3"/>
    <n v="113.3"/>
    <n v="145.4"/>
    <n v="108.7"/>
    <n v="101.5"/>
    <n v="110.5"/>
    <n v="112.1"/>
    <n v="117.4"/>
    <n v="118.4"/>
    <n v="114"/>
    <n v="115.2"/>
    <n v="112.7"/>
    <n v="114.8"/>
    <n v="110.7"/>
    <n v="111.9"/>
    <n v="111.7"/>
    <n v="109.7"/>
    <n v="109.8"/>
    <n v="109"/>
    <n v="111.5"/>
    <n v="107.9"/>
    <n v="110"/>
    <n v="114.5"/>
  </r>
  <r>
    <x v="0"/>
    <x v="1"/>
    <x v="0"/>
    <x v="0"/>
    <n v="118.9"/>
    <n v="117.1"/>
    <n v="120.5"/>
    <n v="114.4"/>
    <n v="109"/>
    <n v="115.5"/>
    <n v="123.9"/>
    <n v="109.6"/>
    <n v="101.8"/>
    <n v="110.2"/>
    <n v="112.4"/>
    <n v="117.3"/>
    <n v="116"/>
    <n v="114"/>
    <n v="116.5"/>
    <n v="114.5"/>
    <n v="116.2"/>
    <n v="111.6"/>
    <n v="113"/>
    <n v="112.6"/>
    <n v="110.6"/>
    <n v="110.5"/>
    <n v="109.6"/>
    <n v="111.8"/>
    <n v="108.3"/>
    <n v="110.6"/>
    <n v="114.2"/>
  </r>
  <r>
    <x v="1"/>
    <x v="1"/>
    <x v="0"/>
    <x v="0"/>
    <n v="121.2"/>
    <n v="122"/>
    <n v="129.9"/>
    <n v="113.6"/>
    <n v="102.9"/>
    <n v="112.1"/>
    <n v="118.9"/>
    <n v="107.5"/>
    <n v="96.9"/>
    <n v="112.7"/>
    <n v="112.1"/>
    <n v="119"/>
    <n v="115.5"/>
    <n v="115.7"/>
    <n v="114.8"/>
    <n v="111.3"/>
    <n v="114.3"/>
    <n v="111.6"/>
    <n v="111"/>
    <n v="111.9"/>
    <n v="109.7"/>
    <n v="110.8"/>
    <n v="109.8"/>
    <n v="111.5"/>
    <n v="108"/>
    <n v="110.5"/>
    <n v="112.9"/>
  </r>
  <r>
    <x v="2"/>
    <x v="1"/>
    <x v="0"/>
    <x v="0"/>
    <n v="119.6"/>
    <n v="118.8"/>
    <n v="124.1"/>
    <n v="114.1"/>
    <n v="106.8"/>
    <n v="113.9"/>
    <n v="122.2"/>
    <n v="108.9"/>
    <n v="100.2"/>
    <n v="111"/>
    <n v="112.3"/>
    <n v="118.1"/>
    <n v="115.8"/>
    <n v="114.5"/>
    <n v="115.8"/>
    <n v="113.2"/>
    <n v="115.4"/>
    <n v="111.6"/>
    <n v="112.2"/>
    <n v="112.3"/>
    <n v="110.3"/>
    <n v="110.7"/>
    <n v="109.7"/>
    <n v="111.6"/>
    <n v="108.2"/>
    <n v="110.6"/>
    <n v="113.6"/>
  </r>
  <r>
    <x v="0"/>
    <x v="1"/>
    <x v="1"/>
    <x v="1"/>
    <n v="119.4"/>
    <n v="117.7"/>
    <n v="121.2"/>
    <n v="115"/>
    <n v="109"/>
    <n v="116.6"/>
    <n v="116"/>
    <n v="109.8"/>
    <n v="101.1"/>
    <n v="110.4"/>
    <n v="112.9"/>
    <n v="117.8"/>
    <n v="115.3"/>
    <n v="114.2"/>
    <n v="117.1"/>
    <n v="114.5"/>
    <n v="116.7"/>
    <n v="112.5"/>
    <n v="113.2"/>
    <n v="112.9"/>
    <n v="110.9"/>
    <n v="110.8"/>
    <n v="109.9"/>
    <n v="112"/>
    <n v="108.7"/>
    <n v="110.9"/>
    <n v="114"/>
  </r>
  <r>
    <x v="1"/>
    <x v="1"/>
    <x v="1"/>
    <x v="1"/>
    <n v="121.9"/>
    <n v="122"/>
    <n v="124.5"/>
    <n v="115.2"/>
    <n v="102.5"/>
    <n v="114.1"/>
    <n v="111.5"/>
    <n v="108.2"/>
    <n v="95.4"/>
    <n v="113.5"/>
    <n v="112.1"/>
    <n v="119.9"/>
    <n v="115.2"/>
    <n v="116.2"/>
    <n v="115.3"/>
    <n v="111.7"/>
    <n v="114.7"/>
    <n v="112.5"/>
    <n v="111.1"/>
    <n v="112.6"/>
    <n v="110.4"/>
    <n v="111.3"/>
    <n v="110.3"/>
    <n v="111.6"/>
    <n v="108.7"/>
    <n v="111"/>
    <n v="113.1"/>
  </r>
  <r>
    <x v="2"/>
    <x v="1"/>
    <x v="1"/>
    <x v="1"/>
    <n v="120.2"/>
    <n v="119.2"/>
    <n v="122.5"/>
    <n v="115.1"/>
    <n v="106.6"/>
    <n v="115.4"/>
    <n v="114.5"/>
    <n v="109.3"/>
    <n v="99.2"/>
    <n v="111.4"/>
    <n v="112.6"/>
    <n v="118.8"/>
    <n v="115.3"/>
    <n v="114.7"/>
    <n v="116.4"/>
    <n v="113.3"/>
    <n v="115.9"/>
    <n v="112.5"/>
    <n v="112.4"/>
    <n v="112.8"/>
    <n v="110.7"/>
    <n v="111.1"/>
    <n v="110.1"/>
    <n v="111.8"/>
    <n v="108.7"/>
    <n v="110.9"/>
    <n v="113.6"/>
  </r>
  <r>
    <x v="0"/>
    <x v="1"/>
    <x v="2"/>
    <x v="2"/>
    <n v="120.1"/>
    <n v="118.1"/>
    <n v="120.7"/>
    <n v="116.1"/>
    <n v="109.3"/>
    <n v="119.6"/>
    <n v="117.9"/>
    <n v="110.2"/>
    <n v="101.2"/>
    <n v="110.7"/>
    <n v="113"/>
    <n v="118.3"/>
    <n v="116.2"/>
    <n v="114.6"/>
    <n v="117.5"/>
    <n v="114.9"/>
    <n v="117.2"/>
    <n v="113.2"/>
    <n v="113.4"/>
    <n v="113.4"/>
    <n v="111.4"/>
    <n v="111.2"/>
    <n v="110.2"/>
    <n v="112.4"/>
    <n v="108.9"/>
    <n v="111.3"/>
    <n v="114.6"/>
  </r>
  <r>
    <x v="1"/>
    <x v="1"/>
    <x v="2"/>
    <x v="2"/>
    <n v="122.1"/>
    <n v="121.4"/>
    <n v="121.5"/>
    <n v="116.2"/>
    <n v="102.8"/>
    <n v="117.7"/>
    <n v="113.3"/>
    <n v="108.9"/>
    <n v="96.3"/>
    <n v="114.1"/>
    <n v="112.2"/>
    <n v="120.5"/>
    <n v="116"/>
    <n v="116.7"/>
    <n v="115.8"/>
    <n v="112.1"/>
    <n v="115.2"/>
    <n v="113.2"/>
    <n v="110.9"/>
    <n v="113"/>
    <n v="110.8"/>
    <n v="111.6"/>
    <n v="110.9"/>
    <n v="111.8"/>
    <n v="109.2"/>
    <n v="111.4"/>
    <n v="113.7"/>
  </r>
  <r>
    <x v="2"/>
    <x v="1"/>
    <x v="2"/>
    <x v="2"/>
    <n v="120.7"/>
    <n v="119.3"/>
    <n v="121"/>
    <n v="116.1"/>
    <n v="106.9"/>
    <n v="118.7"/>
    <n v="116.3"/>
    <n v="109.8"/>
    <n v="99.6"/>
    <n v="111.8"/>
    <n v="112.7"/>
    <n v="119.3"/>
    <n v="116.1"/>
    <n v="115.2"/>
    <n v="116.8"/>
    <n v="113.7"/>
    <n v="116.4"/>
    <n v="113.2"/>
    <n v="112.5"/>
    <n v="113.2"/>
    <n v="111.2"/>
    <n v="111.4"/>
    <n v="110.6"/>
    <n v="112"/>
    <n v="109"/>
    <n v="111.3"/>
    <n v="114.2"/>
  </r>
  <r>
    <x v="0"/>
    <x v="1"/>
    <x v="3"/>
    <x v="3"/>
    <n v="120.2"/>
    <n v="118.9"/>
    <n v="118.1"/>
    <n v="117"/>
    <n v="109.7"/>
    <n v="125.5"/>
    <n v="120.5"/>
    <n v="111"/>
    <n v="102.6"/>
    <n v="111.2"/>
    <n v="113.5"/>
    <n v="118.7"/>
    <n v="117.2"/>
    <n v="115.4"/>
    <n v="118.1"/>
    <n v="116.1"/>
    <n v="117.8"/>
    <n v="113.9"/>
    <n v="113.4"/>
    <n v="113.7"/>
    <n v="111.8"/>
    <n v="111.2"/>
    <n v="110.5"/>
    <n v="113"/>
    <n v="108.9"/>
    <n v="111.5"/>
    <n v="115.4"/>
  </r>
  <r>
    <x v="1"/>
    <x v="1"/>
    <x v="3"/>
    <x v="3"/>
    <n v="122.5"/>
    <n v="121.7"/>
    <n v="113.3"/>
    <n v="117"/>
    <n v="103.1"/>
    <n v="126.7"/>
    <n v="121.2"/>
    <n v="111"/>
    <n v="100.3"/>
    <n v="115.3"/>
    <n v="112.7"/>
    <n v="121"/>
    <n v="118.2"/>
    <n v="117.6"/>
    <n v="116.3"/>
    <n v="112.5"/>
    <n v="115.7"/>
    <n v="113.9"/>
    <n v="110.9"/>
    <n v="113.4"/>
    <n v="111"/>
    <n v="111.2"/>
    <n v="111.2"/>
    <n v="112.5"/>
    <n v="109.1"/>
    <n v="111.4"/>
    <n v="114.7"/>
  </r>
  <r>
    <x v="2"/>
    <x v="1"/>
    <x v="3"/>
    <x v="3"/>
    <n v="120.9"/>
    <n v="119.9"/>
    <n v="116.2"/>
    <n v="117"/>
    <n v="107.3"/>
    <n v="126.1"/>
    <n v="120.7"/>
    <n v="111"/>
    <n v="101.8"/>
    <n v="112.6"/>
    <n v="113.2"/>
    <n v="119.8"/>
    <n v="117.6"/>
    <n v="116"/>
    <n v="117.4"/>
    <n v="114.6"/>
    <n v="117"/>
    <n v="113.9"/>
    <n v="112.5"/>
    <n v="113.6"/>
    <n v="111.5"/>
    <n v="111.2"/>
    <n v="110.9"/>
    <n v="112.7"/>
    <n v="109"/>
    <n v="111.5"/>
    <n v="115.1"/>
  </r>
  <r>
    <x v="0"/>
    <x v="1"/>
    <x v="4"/>
    <x v="4"/>
    <n v="120.3"/>
    <n v="120.2"/>
    <n v="116.9"/>
    <n v="118"/>
    <n v="110.1"/>
    <n v="126.3"/>
    <n v="123.9"/>
    <n v="111.5"/>
    <n v="103.5"/>
    <n v="111.6"/>
    <n v="114.2"/>
    <n v="119.2"/>
    <n v="118.2"/>
    <n v="116.3"/>
    <n v="118.7"/>
    <n v="116.8"/>
    <n v="118.5"/>
    <n v="114.3"/>
    <n v="113.4"/>
    <n v="114.1"/>
    <n v="112.1"/>
    <n v="111.4"/>
    <n v="110.9"/>
    <n v="113.1"/>
    <n v="108.9"/>
    <n v="111.8"/>
    <n v="116"/>
  </r>
  <r>
    <x v="1"/>
    <x v="1"/>
    <x v="4"/>
    <x v="4"/>
    <n v="122.7"/>
    <n v="124.1"/>
    <n v="114.2"/>
    <n v="119.1"/>
    <n v="103.5"/>
    <n v="129.19999999999999"/>
    <n v="127"/>
    <n v="112.6"/>
    <n v="101.3"/>
    <n v="117"/>
    <n v="112.9"/>
    <n v="121.7"/>
    <n v="120"/>
    <n v="118.3"/>
    <n v="116.8"/>
    <n v="112.9"/>
    <n v="116.2"/>
    <n v="114.3"/>
    <n v="111.1"/>
    <n v="114.1"/>
    <n v="111.2"/>
    <n v="111.3"/>
    <n v="111.5"/>
    <n v="112.9"/>
    <n v="109.3"/>
    <n v="111.7"/>
    <n v="115.6"/>
  </r>
  <r>
    <x v="2"/>
    <x v="1"/>
    <x v="4"/>
    <x v="4"/>
    <n v="121.1"/>
    <n v="121.6"/>
    <n v="115.9"/>
    <n v="118.4"/>
    <n v="107.7"/>
    <n v="127.7"/>
    <n v="125"/>
    <n v="111.9"/>
    <n v="102.8"/>
    <n v="113.4"/>
    <n v="113.7"/>
    <n v="120.4"/>
    <n v="118.9"/>
    <n v="116.8"/>
    <n v="118"/>
    <n v="115.2"/>
    <n v="117.6"/>
    <n v="114.3"/>
    <n v="112.5"/>
    <n v="114.1"/>
    <n v="111.8"/>
    <n v="111.3"/>
    <n v="111.2"/>
    <n v="113"/>
    <n v="109.1"/>
    <n v="111.8"/>
    <n v="115.8"/>
  </r>
  <r>
    <x v="0"/>
    <x v="1"/>
    <x v="5"/>
    <x v="5"/>
    <n v="120.7"/>
    <n v="121.6"/>
    <n v="116.1"/>
    <n v="119.3"/>
    <n v="110.3"/>
    <n v="125.8"/>
    <n v="129.30000000000001"/>
    <n v="112.2"/>
    <n v="103.6"/>
    <n v="112.3"/>
    <n v="114.9"/>
    <n v="120.1"/>
    <n v="119.5"/>
    <n v="117.3"/>
    <n v="119.7"/>
    <n v="117.3"/>
    <n v="119.3"/>
    <n v="113.9"/>
    <n v="114.4"/>
    <n v="114.9"/>
    <n v="112.8"/>
    <n v="112.2"/>
    <n v="111.4"/>
    <n v="114.3"/>
    <n v="108"/>
    <n v="112.3"/>
    <n v="117"/>
  </r>
  <r>
    <x v="1"/>
    <x v="1"/>
    <x v="5"/>
    <x v="5"/>
    <n v="123.1"/>
    <n v="125.9"/>
    <n v="115.4"/>
    <n v="120.4"/>
    <n v="103.4"/>
    <n v="131.19999999999999"/>
    <n v="137.5"/>
    <n v="112.8"/>
    <n v="101.4"/>
    <n v="118.3"/>
    <n v="113.2"/>
    <n v="122.4"/>
    <n v="122"/>
    <n v="119"/>
    <n v="117.4"/>
    <n v="113.2"/>
    <n v="116.7"/>
    <n v="113.9"/>
    <n v="111.2"/>
    <n v="114.3"/>
    <n v="111.4"/>
    <n v="111.5"/>
    <n v="111.8"/>
    <n v="115.1"/>
    <n v="108.7"/>
    <n v="112.2"/>
    <n v="116.4"/>
  </r>
  <r>
    <x v="2"/>
    <x v="1"/>
    <x v="5"/>
    <x v="5"/>
    <n v="121.5"/>
    <n v="123.1"/>
    <n v="115.8"/>
    <n v="119.7"/>
    <n v="107.8"/>
    <n v="128.30000000000001"/>
    <n v="132.1"/>
    <n v="112.4"/>
    <n v="102.9"/>
    <n v="114.3"/>
    <n v="114.2"/>
    <n v="121.2"/>
    <n v="120.4"/>
    <n v="117.8"/>
    <n v="118.8"/>
    <n v="115.6"/>
    <n v="118.3"/>
    <n v="113.9"/>
    <n v="113.2"/>
    <n v="114.6"/>
    <n v="112.3"/>
    <n v="111.8"/>
    <n v="111.6"/>
    <n v="114.8"/>
    <n v="108.3"/>
    <n v="112.3"/>
    <n v="116.7"/>
  </r>
  <r>
    <x v="0"/>
    <x v="1"/>
    <x v="6"/>
    <x v="6"/>
    <n v="121.7"/>
    <n v="122.5"/>
    <n v="117.7"/>
    <n v="120.6"/>
    <n v="110.4"/>
    <n v="129.1"/>
    <n v="150.1"/>
    <n v="113.2"/>
    <n v="104.8"/>
    <n v="113.3"/>
    <n v="115.6"/>
    <n v="120.9"/>
    <n v="123.3"/>
    <n v="118"/>
    <n v="120.7"/>
    <n v="118.3"/>
    <n v="120.3"/>
    <n v="114.8"/>
    <n v="115.3"/>
    <n v="115.4"/>
    <n v="113.4"/>
    <n v="113.2"/>
    <n v="111.8"/>
    <n v="115.5"/>
    <n v="108.8"/>
    <n v="113.1"/>
    <n v="119.5"/>
  </r>
  <r>
    <x v="1"/>
    <x v="1"/>
    <x v="6"/>
    <x v="6"/>
    <n v="123.8"/>
    <n v="126.4"/>
    <n v="118"/>
    <n v="121.6"/>
    <n v="103.5"/>
    <n v="133.69999999999999"/>
    <n v="172.4"/>
    <n v="113.1"/>
    <n v="102.7"/>
    <n v="120"/>
    <n v="113.8"/>
    <n v="123.4"/>
    <n v="127.1"/>
    <n v="121"/>
    <n v="118"/>
    <n v="113.6"/>
    <n v="117.4"/>
    <n v="114.8"/>
    <n v="111.6"/>
    <n v="114.9"/>
    <n v="111.5"/>
    <n v="113"/>
    <n v="112.4"/>
    <n v="117.8"/>
    <n v="109.7"/>
    <n v="113.5"/>
    <n v="118.9"/>
  </r>
  <r>
    <x v="2"/>
    <x v="1"/>
    <x v="6"/>
    <x v="6"/>
    <n v="122.4"/>
    <n v="123.9"/>
    <n v="117.8"/>
    <n v="121"/>
    <n v="107.9"/>
    <n v="131.19999999999999"/>
    <n v="157.69999999999999"/>
    <n v="113.2"/>
    <n v="104.1"/>
    <n v="115.5"/>
    <n v="114.8"/>
    <n v="122.1"/>
    <n v="124.7"/>
    <n v="118.8"/>
    <n v="119.6"/>
    <n v="116.3"/>
    <n v="119.1"/>
    <n v="114.8"/>
    <n v="113.9"/>
    <n v="115.2"/>
    <n v="112.7"/>
    <n v="113.1"/>
    <n v="112.1"/>
    <n v="116.8"/>
    <n v="109.2"/>
    <n v="113.3"/>
    <n v="119.2"/>
  </r>
  <r>
    <x v="0"/>
    <x v="1"/>
    <x v="7"/>
    <x v="7"/>
    <n v="121.8"/>
    <n v="122.8"/>
    <n v="117.8"/>
    <n v="121.9"/>
    <n v="110.6"/>
    <n v="129.69999999999999"/>
    <n v="161.1"/>
    <n v="114.1"/>
    <n v="105.1"/>
    <n v="114.6"/>
    <n v="115.8"/>
    <n v="121.7"/>
    <n v="125.3"/>
    <n v="118.8"/>
    <n v="120.9"/>
    <n v="118.8"/>
    <n v="120.7"/>
    <n v="115.5"/>
    <n v="115.4"/>
    <n v="115.9"/>
    <n v="114"/>
    <n v="113.2"/>
    <n v="112.2"/>
    <n v="116.2"/>
    <n v="109.4"/>
    <n v="113.5"/>
    <n v="120.7"/>
  </r>
  <r>
    <x v="1"/>
    <x v="1"/>
    <x v="7"/>
    <x v="7"/>
    <n v="124.8"/>
    <n v="127.3"/>
    <n v="116.5"/>
    <n v="122.2"/>
    <n v="103.6"/>
    <n v="132.69999999999999"/>
    <n v="181.9"/>
    <n v="115.2"/>
    <n v="102.7"/>
    <n v="122.1"/>
    <n v="114.4"/>
    <n v="124.7"/>
    <n v="128.9"/>
    <n v="123"/>
    <n v="118.6"/>
    <n v="114.1"/>
    <n v="117.9"/>
    <n v="115.5"/>
    <n v="111.8"/>
    <n v="115.3"/>
    <n v="112.2"/>
    <n v="112.5"/>
    <n v="112.9"/>
    <n v="119.2"/>
    <n v="110.5"/>
    <n v="113.9"/>
    <n v="119.9"/>
  </r>
  <r>
    <x v="2"/>
    <x v="1"/>
    <x v="7"/>
    <x v="7"/>
    <n v="122.7"/>
    <n v="124.4"/>
    <n v="117.3"/>
    <n v="122"/>
    <n v="108"/>
    <n v="131.1"/>
    <n v="168.2"/>
    <n v="114.5"/>
    <n v="104.3"/>
    <n v="117.1"/>
    <n v="115.2"/>
    <n v="123.1"/>
    <n v="126.6"/>
    <n v="119.9"/>
    <n v="120"/>
    <n v="116.8"/>
    <n v="119.6"/>
    <n v="115.5"/>
    <n v="114"/>
    <n v="115.6"/>
    <n v="113.3"/>
    <n v="112.8"/>
    <n v="112.6"/>
    <n v="118"/>
    <n v="109.9"/>
    <n v="113.7"/>
    <n v="120.3"/>
  </r>
  <r>
    <x v="0"/>
    <x v="1"/>
    <x v="8"/>
    <x v="8"/>
    <n v="122.3"/>
    <n v="122.4"/>
    <n v="117.8"/>
    <n v="122.7"/>
    <n v="110.4"/>
    <n v="129.80000000000001"/>
    <n v="158.80000000000001"/>
    <n v="115"/>
    <n v="104.7"/>
    <n v="114.9"/>
    <n v="116.5"/>
    <n v="122.6"/>
    <n v="125.3"/>
    <n v="119.5"/>
    <n v="121.7"/>
    <n v="119.2"/>
    <n v="121.3"/>
    <n v="116.1"/>
    <n v="115.8"/>
    <n v="116.7"/>
    <n v="114.5"/>
    <n v="112.8"/>
    <n v="112.6"/>
    <n v="116.6"/>
    <n v="109.1"/>
    <n v="113.7"/>
    <n v="120.9"/>
  </r>
  <r>
    <x v="1"/>
    <x v="1"/>
    <x v="8"/>
    <x v="8"/>
    <n v="124.2"/>
    <n v="125.4"/>
    <n v="116.4"/>
    <n v="122.7"/>
    <n v="103.5"/>
    <n v="124.5"/>
    <n v="168.6"/>
    <n v="116.9"/>
    <n v="101.9"/>
    <n v="122.9"/>
    <n v="114.8"/>
    <n v="125.2"/>
    <n v="126.7"/>
    <n v="124.3"/>
    <n v="119.2"/>
    <n v="114.5"/>
    <n v="118.4"/>
    <n v="116.1"/>
    <n v="111.8"/>
    <n v="115.5"/>
    <n v="112.3"/>
    <n v="111.2"/>
    <n v="113.4"/>
    <n v="120"/>
    <n v="110"/>
    <n v="113.6"/>
    <n v="119.2"/>
  </r>
  <r>
    <x v="2"/>
    <x v="1"/>
    <x v="8"/>
    <x v="8"/>
    <n v="122.9"/>
    <n v="123.5"/>
    <n v="117.3"/>
    <n v="122.7"/>
    <n v="107.9"/>
    <n v="127.3"/>
    <n v="162.1"/>
    <n v="115.6"/>
    <n v="103.8"/>
    <n v="117.6"/>
    <n v="115.8"/>
    <n v="123.8"/>
    <n v="125.8"/>
    <n v="120.8"/>
    <n v="120.7"/>
    <n v="117.2"/>
    <n v="120.1"/>
    <n v="116.1"/>
    <n v="114.3"/>
    <n v="116.1"/>
    <n v="113.7"/>
    <n v="112"/>
    <n v="113.1"/>
    <n v="118.6"/>
    <n v="109.5"/>
    <n v="113.7"/>
    <n v="120.1"/>
  </r>
  <r>
    <x v="0"/>
    <x v="1"/>
    <x v="9"/>
    <x v="9"/>
    <n v="122.6"/>
    <n v="122.5"/>
    <n v="118.3"/>
    <n v="123.2"/>
    <n v="110.5"/>
    <n v="128.9"/>
    <n v="155.30000000000001"/>
    <n v="115.5"/>
    <n v="104"/>
    <n v="115.3"/>
    <n v="116.8"/>
    <n v="123.2"/>
    <n v="125.1"/>
    <n v="120"/>
    <n v="122.7"/>
    <n v="120.3"/>
    <n v="122.3"/>
    <n v="116.7"/>
    <n v="116.4"/>
    <n v="117.5"/>
    <n v="115.3"/>
    <n v="112.6"/>
    <n v="113"/>
    <n v="116.9"/>
    <n v="109.3"/>
    <n v="114"/>
    <n v="121"/>
  </r>
  <r>
    <x v="1"/>
    <x v="1"/>
    <x v="9"/>
    <x v="9"/>
    <n v="124.6"/>
    <n v="126.1"/>
    <n v="117.8"/>
    <n v="123.1"/>
    <n v="103.5"/>
    <n v="123.5"/>
    <n v="159.6"/>
    <n v="117.4"/>
    <n v="101.2"/>
    <n v="123.8"/>
    <n v="115.2"/>
    <n v="125.9"/>
    <n v="125.8"/>
    <n v="124.3"/>
    <n v="119.6"/>
    <n v="114.9"/>
    <n v="118.9"/>
    <n v="116.7"/>
    <n v="112"/>
    <n v="115.8"/>
    <n v="112.6"/>
    <n v="111"/>
    <n v="113.6"/>
    <n v="120.2"/>
    <n v="110.1"/>
    <n v="113.7"/>
    <n v="119.1"/>
  </r>
  <r>
    <x v="2"/>
    <x v="1"/>
    <x v="9"/>
    <x v="9"/>
    <n v="123.2"/>
    <n v="123.8"/>
    <n v="118.1"/>
    <n v="123.2"/>
    <n v="107.9"/>
    <n v="126.4"/>
    <n v="156.80000000000001"/>
    <n v="116.1"/>
    <n v="103.1"/>
    <n v="118.1"/>
    <n v="116.1"/>
    <n v="124.5"/>
    <n v="125.4"/>
    <n v="121.1"/>
    <n v="121.5"/>
    <n v="118.1"/>
    <n v="121"/>
    <n v="116.7"/>
    <n v="114.7"/>
    <n v="116.7"/>
    <n v="114.3"/>
    <n v="111.8"/>
    <n v="113.3"/>
    <n v="118.8"/>
    <n v="109.6"/>
    <n v="113.9"/>
    <n v="120.1"/>
  </r>
  <r>
    <x v="0"/>
    <x v="1"/>
    <x v="11"/>
    <x v="10"/>
    <n v="122.7"/>
    <n v="122.6"/>
    <n v="119.9"/>
    <n v="124"/>
    <n v="110.5"/>
    <n v="128.80000000000001"/>
    <n v="152"/>
    <n v="116.2"/>
    <n v="103.3"/>
    <n v="115.8"/>
    <n v="116.8"/>
    <n v="124.5"/>
    <n v="124.9"/>
    <n v="120.8"/>
    <n v="123.3"/>
    <n v="120.5"/>
    <n v="122.9"/>
    <n v="117.1"/>
    <n v="117.3"/>
    <n v="118.1"/>
    <n v="115.9"/>
    <n v="112"/>
    <n v="113.3"/>
    <n v="117.2"/>
    <n v="108.8"/>
    <n v="114.1"/>
    <n v="121.1"/>
  </r>
  <r>
    <x v="1"/>
    <x v="1"/>
    <x v="11"/>
    <x v="10"/>
    <n v="124.5"/>
    <n v="125.6"/>
    <n v="122.7"/>
    <n v="124.6"/>
    <n v="103.2"/>
    <n v="122.2"/>
    <n v="153.19999999999999"/>
    <n v="119.3"/>
    <n v="99.8"/>
    <n v="124.6"/>
    <n v="115.8"/>
    <n v="126.9"/>
    <n v="125.4"/>
    <n v="125.8"/>
    <n v="120.3"/>
    <n v="115.4"/>
    <n v="119.5"/>
    <n v="117.1"/>
    <n v="112.6"/>
    <n v="116.4"/>
    <n v="113"/>
    <n v="109.7"/>
    <n v="114"/>
    <n v="120.3"/>
    <n v="109.6"/>
    <n v="113.4"/>
    <n v="119"/>
  </r>
  <r>
    <x v="2"/>
    <x v="1"/>
    <x v="11"/>
    <x v="10"/>
    <n v="123.3"/>
    <n v="123.7"/>
    <n v="121"/>
    <n v="124.2"/>
    <n v="107.8"/>
    <n v="125.7"/>
    <n v="152.4"/>
    <n v="117.2"/>
    <n v="102.1"/>
    <n v="118.7"/>
    <n v="116.4"/>
    <n v="125.6"/>
    <n v="125.1"/>
    <n v="122.1"/>
    <n v="122.1"/>
    <n v="118.4"/>
    <n v="121.6"/>
    <n v="117.1"/>
    <n v="115.5"/>
    <n v="117.3"/>
    <n v="114.8"/>
    <n v="110.8"/>
    <n v="113.7"/>
    <n v="119"/>
    <n v="109.1"/>
    <n v="113.8"/>
    <n v="120.1"/>
  </r>
  <r>
    <x v="0"/>
    <x v="1"/>
    <x v="12"/>
    <x v="11"/>
    <n v="122.4"/>
    <n v="122.4"/>
    <n v="121.8"/>
    <n v="124.2"/>
    <n v="110.2"/>
    <n v="128.6"/>
    <n v="140.30000000000001"/>
    <n v="116.3"/>
    <n v="102"/>
    <n v="116"/>
    <n v="117.3"/>
    <n v="124.8"/>
    <n v="123.3"/>
    <n v="121.7"/>
    <n v="123.8"/>
    <n v="120.6"/>
    <n v="123.3"/>
    <n v="116.5"/>
    <n v="117.4"/>
    <n v="118.2"/>
    <n v="116.2"/>
    <n v="111.5"/>
    <n v="113.3"/>
    <n v="117.7"/>
    <n v="109.4"/>
    <n v="114.2"/>
    <n v="120.3"/>
  </r>
  <r>
    <x v="1"/>
    <x v="1"/>
    <x v="12"/>
    <x v="11"/>
    <n v="124"/>
    <n v="124.7"/>
    <n v="126.3"/>
    <n v="124.9"/>
    <n v="103"/>
    <n v="122.3"/>
    <n v="141"/>
    <n v="120.1"/>
    <n v="97.8"/>
    <n v="125.4"/>
    <n v="116.1"/>
    <n v="127.6"/>
    <n v="124"/>
    <n v="126.4"/>
    <n v="120.7"/>
    <n v="115.8"/>
    <n v="120"/>
    <n v="116.5"/>
    <n v="113"/>
    <n v="116.8"/>
    <n v="113.2"/>
    <n v="108.8"/>
    <n v="114.3"/>
    <n v="120.7"/>
    <n v="110.4"/>
    <n v="113.4"/>
    <n v="118.4"/>
  </r>
  <r>
    <x v="2"/>
    <x v="1"/>
    <x v="12"/>
    <x v="11"/>
    <n v="122.9"/>
    <n v="123.2"/>
    <n v="123.5"/>
    <n v="124.5"/>
    <n v="107.6"/>
    <n v="125.7"/>
    <n v="140.5"/>
    <n v="117.6"/>
    <n v="100.6"/>
    <n v="119.1"/>
    <n v="116.8"/>
    <n v="126.1"/>
    <n v="123.6"/>
    <n v="123"/>
    <n v="122.6"/>
    <n v="118.6"/>
    <n v="122"/>
    <n v="116.5"/>
    <n v="115.7"/>
    <n v="117.5"/>
    <n v="115.1"/>
    <n v="110.1"/>
    <n v="113.9"/>
    <n v="119.5"/>
    <n v="109.8"/>
    <n v="113.8"/>
    <n v="119.4"/>
  </r>
  <r>
    <x v="0"/>
    <x v="2"/>
    <x v="0"/>
    <x v="0"/>
    <n v="123.1"/>
    <n v="123.1"/>
    <n v="122.1"/>
    <n v="124.9"/>
    <n v="111"/>
    <n v="130.4"/>
    <n v="132.30000000000001"/>
    <n v="117.2"/>
    <n v="100.5"/>
    <n v="117.2"/>
    <n v="117.9"/>
    <n v="125.6"/>
    <n v="122.8"/>
    <n v="122.7"/>
    <n v="124.4"/>
    <n v="121.6"/>
    <n v="124"/>
    <n v="117.3"/>
    <n v="118.4"/>
    <n v="118.9"/>
    <n v="116.6"/>
    <n v="111"/>
    <n v="114"/>
    <n v="118.2"/>
    <n v="110.2"/>
    <n v="114.5"/>
    <n v="120.3"/>
  </r>
  <r>
    <x v="1"/>
    <x v="2"/>
    <x v="0"/>
    <x v="0"/>
    <n v="124"/>
    <n v="125.5"/>
    <n v="126.6"/>
    <n v="125.2"/>
    <n v="104.3"/>
    <n v="121.3"/>
    <n v="134.4"/>
    <n v="122.9"/>
    <n v="96.1"/>
    <n v="126.6"/>
    <n v="116.5"/>
    <n v="128"/>
    <n v="123.5"/>
    <n v="127.4"/>
    <n v="121"/>
    <n v="116.1"/>
    <n v="120.2"/>
    <n v="117.3"/>
    <n v="113.4"/>
    <n v="117.2"/>
    <n v="113.7"/>
    <n v="107.9"/>
    <n v="114.6"/>
    <n v="120.8"/>
    <n v="111.4"/>
    <n v="113.4"/>
    <n v="118.5"/>
  </r>
  <r>
    <x v="2"/>
    <x v="2"/>
    <x v="0"/>
    <x v="0"/>
    <n v="123.4"/>
    <n v="123.9"/>
    <n v="123.8"/>
    <n v="125"/>
    <n v="108.5"/>
    <n v="126.2"/>
    <n v="133"/>
    <n v="119.1"/>
    <n v="99"/>
    <n v="120.3"/>
    <n v="117.3"/>
    <n v="126.7"/>
    <n v="123.1"/>
    <n v="124"/>
    <n v="123.1"/>
    <n v="119.3"/>
    <n v="122.5"/>
    <n v="117.3"/>
    <n v="116.5"/>
    <n v="118.1"/>
    <n v="115.5"/>
    <n v="109.4"/>
    <n v="114.3"/>
    <n v="119.7"/>
    <n v="110.7"/>
    <n v="114"/>
    <n v="119.5"/>
  </r>
  <r>
    <x v="0"/>
    <x v="2"/>
    <x v="1"/>
    <x v="1"/>
    <n v="123.4"/>
    <n v="124.4"/>
    <n v="122.1"/>
    <n v="125.8"/>
    <n v="111.5"/>
    <n v="129.4"/>
    <n v="128.19999999999999"/>
    <n v="118.8"/>
    <n v="100"/>
    <n v="118.6"/>
    <n v="118.8"/>
    <n v="126.8"/>
    <n v="122.8"/>
    <n v="124.2"/>
    <n v="125.4"/>
    <n v="122.7"/>
    <n v="125"/>
    <n v="118.1"/>
    <n v="120"/>
    <n v="119.6"/>
    <n v="117.7"/>
    <n v="110.9"/>
    <n v="114.8"/>
    <n v="118.7"/>
    <n v="110.8"/>
    <n v="115"/>
    <n v="120.6"/>
  </r>
  <r>
    <x v="1"/>
    <x v="2"/>
    <x v="1"/>
    <x v="1"/>
    <n v="124.3"/>
    <n v="126.5"/>
    <n v="119.5"/>
    <n v="125.6"/>
    <n v="104.9"/>
    <n v="121.6"/>
    <n v="131.80000000000001"/>
    <n v="125.1"/>
    <n v="95"/>
    <n v="127.7"/>
    <n v="116.8"/>
    <n v="128.6"/>
    <n v="123.7"/>
    <n v="128.1"/>
    <n v="121.3"/>
    <n v="116.5"/>
    <n v="120.6"/>
    <n v="118.1"/>
    <n v="114"/>
    <n v="117.7"/>
    <n v="114.1"/>
    <n v="106.8"/>
    <n v="114.9"/>
    <n v="120.4"/>
    <n v="111.7"/>
    <n v="113.2"/>
    <n v="118.7"/>
  </r>
  <r>
    <x v="2"/>
    <x v="2"/>
    <x v="1"/>
    <x v="1"/>
    <n v="123.7"/>
    <n v="125.1"/>
    <n v="121.1"/>
    <n v="125.7"/>
    <n v="109.1"/>
    <n v="125.8"/>
    <n v="129.4"/>
    <n v="120.9"/>
    <n v="98.3"/>
    <n v="121.6"/>
    <n v="118"/>
    <n v="127.6"/>
    <n v="123.1"/>
    <n v="125.2"/>
    <n v="123.8"/>
    <n v="120.1"/>
    <n v="123.3"/>
    <n v="118.1"/>
    <n v="117.7"/>
    <n v="118.7"/>
    <n v="116.3"/>
    <n v="108.7"/>
    <n v="114.9"/>
    <n v="119.7"/>
    <n v="111.2"/>
    <n v="114.1"/>
    <n v="119.7"/>
  </r>
  <r>
    <x v="0"/>
    <x v="2"/>
    <x v="2"/>
    <x v="2"/>
    <n v="123.3"/>
    <n v="124.7"/>
    <n v="118.9"/>
    <n v="126"/>
    <n v="111.8"/>
    <n v="130.9"/>
    <n v="128"/>
    <n v="119.9"/>
    <n v="98.9"/>
    <n v="119.4"/>
    <n v="118.9"/>
    <n v="127.7"/>
    <n v="123.1"/>
    <n v="124.7"/>
    <n v="126"/>
    <n v="122.9"/>
    <n v="125.5"/>
    <n v="118.6"/>
    <n v="120.6"/>
    <n v="120.2"/>
    <n v="118.2"/>
    <n v="111.6"/>
    <n v="115.5"/>
    <n v="119.4"/>
    <n v="110.8"/>
    <n v="115.5"/>
    <n v="121.1"/>
  </r>
  <r>
    <x v="1"/>
    <x v="2"/>
    <x v="2"/>
    <x v="2"/>
    <n v="124"/>
    <n v="126.7"/>
    <n v="113.5"/>
    <n v="125.9"/>
    <n v="104.8"/>
    <n v="123.8"/>
    <n v="131.4"/>
    <n v="127.2"/>
    <n v="93.2"/>
    <n v="127.4"/>
    <n v="117"/>
    <n v="129.19999999999999"/>
    <n v="123.9"/>
    <n v="128.80000000000001"/>
    <n v="121.7"/>
    <n v="116.9"/>
    <n v="120.9"/>
    <n v="118.6"/>
    <n v="114.4"/>
    <n v="118"/>
    <n v="114.3"/>
    <n v="108.4"/>
    <n v="115.4"/>
    <n v="120.6"/>
    <n v="111.3"/>
    <n v="113.8"/>
    <n v="119.1"/>
  </r>
  <r>
    <x v="2"/>
    <x v="2"/>
    <x v="2"/>
    <x v="2"/>
    <n v="123.5"/>
    <n v="125.4"/>
    <n v="116.8"/>
    <n v="126"/>
    <n v="109.2"/>
    <n v="127.6"/>
    <n v="129.19999999999999"/>
    <n v="122.4"/>
    <n v="97"/>
    <n v="122.1"/>
    <n v="118.1"/>
    <n v="128.4"/>
    <n v="123.4"/>
    <n v="125.8"/>
    <n v="124.3"/>
    <n v="120.4"/>
    <n v="123.7"/>
    <n v="118.6"/>
    <n v="118.3"/>
    <n v="119.2"/>
    <n v="116.7"/>
    <n v="109.9"/>
    <n v="115.4"/>
    <n v="120.1"/>
    <n v="111"/>
    <n v="114.7"/>
    <n v="120.2"/>
  </r>
  <r>
    <x v="0"/>
    <x v="2"/>
    <x v="3"/>
    <x v="3"/>
    <n v="123.3"/>
    <n v="125.5"/>
    <n v="117.2"/>
    <n v="126.8"/>
    <n v="111.9"/>
    <n v="134.19999999999999"/>
    <n v="127.5"/>
    <n v="121.5"/>
    <n v="97.8"/>
    <n v="119.8"/>
    <n v="119.4"/>
    <n v="128.69999999999999"/>
    <n v="123.6"/>
    <n v="125.7"/>
    <n v="126.4"/>
    <n v="123.3"/>
    <n v="126"/>
    <n v="119.2"/>
    <n v="121.2"/>
    <n v="120.9"/>
    <n v="118.6"/>
    <n v="111.9"/>
    <n v="116.2"/>
    <n v="119.9"/>
    <n v="111.6"/>
    <n v="116"/>
    <n v="121.5"/>
  </r>
  <r>
    <x v="1"/>
    <x v="2"/>
    <x v="3"/>
    <x v="3"/>
    <n v="123.8"/>
    <n v="128.19999999999999"/>
    <n v="110"/>
    <n v="126.3"/>
    <n v="104.5"/>
    <n v="130.6"/>
    <n v="130.80000000000001"/>
    <n v="131.30000000000001"/>
    <n v="91.6"/>
    <n v="127.7"/>
    <n v="117.2"/>
    <n v="129.5"/>
    <n v="124.6"/>
    <n v="130.1"/>
    <n v="122.1"/>
    <n v="117.2"/>
    <n v="121.3"/>
    <n v="119.2"/>
    <n v="114.7"/>
    <n v="118.4"/>
    <n v="114.6"/>
    <n v="108.4"/>
    <n v="115.6"/>
    <n v="121.7"/>
    <n v="111.8"/>
    <n v="114.2"/>
    <n v="119.7"/>
  </r>
  <r>
    <x v="2"/>
    <x v="2"/>
    <x v="3"/>
    <x v="3"/>
    <n v="123.5"/>
    <n v="126.4"/>
    <n v="114.4"/>
    <n v="126.6"/>
    <n v="109.2"/>
    <n v="132.5"/>
    <n v="128.6"/>
    <n v="124.8"/>
    <n v="95.7"/>
    <n v="122.4"/>
    <n v="118.5"/>
    <n v="129.1"/>
    <n v="124"/>
    <n v="126.9"/>
    <n v="124.7"/>
    <n v="120.8"/>
    <n v="124.1"/>
    <n v="119.2"/>
    <n v="118.7"/>
    <n v="119.7"/>
    <n v="117.1"/>
    <n v="110.1"/>
    <n v="115.9"/>
    <n v="121"/>
    <n v="111.7"/>
    <n v="115.1"/>
    <n v="120.7"/>
  </r>
  <r>
    <x v="0"/>
    <x v="2"/>
    <x v="4"/>
    <x v="4"/>
    <n v="123.5"/>
    <n v="127.1"/>
    <n v="117.3"/>
    <n v="127.7"/>
    <n v="112.5"/>
    <n v="134.1"/>
    <n v="128.5"/>
    <n v="124.3"/>
    <n v="97.6"/>
    <n v="120.7"/>
    <n v="120.2"/>
    <n v="129.80000000000001"/>
    <n v="124.4"/>
    <n v="126.7"/>
    <n v="127.3"/>
    <n v="124.1"/>
    <n v="126.8"/>
    <n v="119.6"/>
    <n v="121.9"/>
    <n v="121.5"/>
    <n v="119.4"/>
    <n v="113.3"/>
    <n v="116.7"/>
    <n v="120.5"/>
    <n v="112.3"/>
    <n v="116.9"/>
    <n v="122.4"/>
  </r>
  <r>
    <x v="1"/>
    <x v="2"/>
    <x v="4"/>
    <x v="4"/>
    <n v="123.8"/>
    <n v="129.69999999999999"/>
    <n v="111.3"/>
    <n v="126.6"/>
    <n v="105.2"/>
    <n v="130.80000000000001"/>
    <n v="135.6"/>
    <n v="142.6"/>
    <n v="90.8"/>
    <n v="128.80000000000001"/>
    <n v="117.7"/>
    <n v="129.9"/>
    <n v="126.1"/>
    <n v="131.30000000000001"/>
    <n v="122.4"/>
    <n v="117.4"/>
    <n v="121.6"/>
    <n v="119.6"/>
    <n v="114.9"/>
    <n v="118.7"/>
    <n v="114.9"/>
    <n v="110.8"/>
    <n v="116"/>
    <n v="122"/>
    <n v="112.4"/>
    <n v="115.2"/>
    <n v="120.7"/>
  </r>
  <r>
    <x v="2"/>
    <x v="2"/>
    <x v="4"/>
    <x v="4"/>
    <n v="123.6"/>
    <n v="128"/>
    <n v="115"/>
    <n v="127.3"/>
    <n v="109.8"/>
    <n v="132.6"/>
    <n v="130.9"/>
    <n v="130.5"/>
    <n v="95.3"/>
    <n v="123.4"/>
    <n v="119.2"/>
    <n v="129.80000000000001"/>
    <n v="125"/>
    <n v="127.9"/>
    <n v="125.4"/>
    <n v="121.3"/>
    <n v="124.7"/>
    <n v="119.6"/>
    <n v="119.2"/>
    <n v="120.2"/>
    <n v="117.7"/>
    <n v="112"/>
    <n v="116.3"/>
    <n v="121.4"/>
    <n v="112.3"/>
    <n v="116.1"/>
    <n v="121.6"/>
  </r>
  <r>
    <x v="0"/>
    <x v="2"/>
    <x v="5"/>
    <x v="5"/>
    <n v="124.1"/>
    <n v="130.4"/>
    <n v="122.1"/>
    <n v="128.69999999999999"/>
    <n v="114.1"/>
    <n v="133.19999999999999"/>
    <n v="135.19999999999999"/>
    <n v="131.9"/>
    <n v="96.3"/>
    <n v="123"/>
    <n v="121.1"/>
    <n v="131.19999999999999"/>
    <n v="126.6"/>
    <n v="128.19999999999999"/>
    <n v="128.4"/>
    <n v="125.1"/>
    <n v="128"/>
    <n v="119"/>
    <n v="122.6"/>
    <n v="122.8"/>
    <n v="120.4"/>
    <n v="114.2"/>
    <n v="117.9"/>
    <n v="122"/>
    <n v="113"/>
    <n v="117.9"/>
    <n v="124.1"/>
  </r>
  <r>
    <x v="1"/>
    <x v="2"/>
    <x v="5"/>
    <x v="5"/>
    <n v="123.6"/>
    <n v="134.4"/>
    <n v="120.9"/>
    <n v="127.3"/>
    <n v="106"/>
    <n v="132.30000000000001"/>
    <n v="146.69999999999999"/>
    <n v="148.1"/>
    <n v="89.8"/>
    <n v="130.5"/>
    <n v="118"/>
    <n v="130.5"/>
    <n v="128.5"/>
    <n v="132.1"/>
    <n v="123.2"/>
    <n v="117.6"/>
    <n v="122.3"/>
    <n v="119"/>
    <n v="115.1"/>
    <n v="119.2"/>
    <n v="115.4"/>
    <n v="111.7"/>
    <n v="116.2"/>
    <n v="123.8"/>
    <n v="112.5"/>
    <n v="116"/>
    <n v="121.7"/>
  </r>
  <r>
    <x v="2"/>
    <x v="2"/>
    <x v="5"/>
    <x v="5"/>
    <n v="123.9"/>
    <n v="131.80000000000001"/>
    <n v="121.6"/>
    <n v="128.19999999999999"/>
    <n v="111.1"/>
    <n v="132.80000000000001"/>
    <n v="139.1"/>
    <n v="137.4"/>
    <n v="94.1"/>
    <n v="125.5"/>
    <n v="119.8"/>
    <n v="130.9"/>
    <n v="127.3"/>
    <n v="129.19999999999999"/>
    <n v="126.4"/>
    <n v="122"/>
    <n v="125.7"/>
    <n v="119"/>
    <n v="119.8"/>
    <n v="121.1"/>
    <n v="118.5"/>
    <n v="112.9"/>
    <n v="116.9"/>
    <n v="123.1"/>
    <n v="112.8"/>
    <n v="117"/>
    <n v="123"/>
  </r>
  <r>
    <x v="0"/>
    <x v="2"/>
    <x v="6"/>
    <x v="6"/>
    <n v="124"/>
    <n v="131.5"/>
    <n v="122"/>
    <n v="128.69999999999999"/>
    <n v="113.5"/>
    <n v="133.30000000000001"/>
    <n v="140.80000000000001"/>
    <n v="133.80000000000001"/>
    <n v="94.1"/>
    <n v="123.4"/>
    <n v="121"/>
    <n v="131.69999999999999"/>
    <n v="127.5"/>
    <n v="129.4"/>
    <n v="128.80000000000001"/>
    <n v="125.5"/>
    <n v="128.30000000000001"/>
    <n v="119.9"/>
    <n v="123"/>
    <n v="123"/>
    <n v="120.8"/>
    <n v="114.1"/>
    <n v="118"/>
    <n v="122.9"/>
    <n v="112.7"/>
    <n v="118.1"/>
    <n v="124.7"/>
  </r>
  <r>
    <x v="1"/>
    <x v="2"/>
    <x v="6"/>
    <x v="6"/>
    <n v="123.2"/>
    <n v="134.30000000000001"/>
    <n v="119.5"/>
    <n v="127.7"/>
    <n v="106.3"/>
    <n v="132.80000000000001"/>
    <n v="153.5"/>
    <n v="149.5"/>
    <n v="85.7"/>
    <n v="131.5"/>
    <n v="118.3"/>
    <n v="131.1"/>
    <n v="129.5"/>
    <n v="133.1"/>
    <n v="123.5"/>
    <n v="117.9"/>
    <n v="122.7"/>
    <n v="119.9"/>
    <n v="115.3"/>
    <n v="119.5"/>
    <n v="116"/>
    <n v="111.5"/>
    <n v="116.6"/>
    <n v="125.4"/>
    <n v="111.7"/>
    <n v="116.3"/>
    <n v="122.4"/>
  </r>
  <r>
    <x v="2"/>
    <x v="2"/>
    <x v="6"/>
    <x v="6"/>
    <n v="123.7"/>
    <n v="132.5"/>
    <n v="121"/>
    <n v="128.30000000000001"/>
    <n v="110.9"/>
    <n v="133.1"/>
    <n v="145.1"/>
    <n v="139.1"/>
    <n v="91.3"/>
    <n v="126.1"/>
    <n v="119.9"/>
    <n v="131.4"/>
    <n v="128.19999999999999"/>
    <n v="130.4"/>
    <n v="126.7"/>
    <n v="122.3"/>
    <n v="126.1"/>
    <n v="119.9"/>
    <n v="120.1"/>
    <n v="121.3"/>
    <n v="119"/>
    <n v="112.7"/>
    <n v="117.2"/>
    <n v="124.4"/>
    <n v="112.3"/>
    <n v="117.2"/>
    <n v="123.6"/>
  </r>
  <r>
    <x v="0"/>
    <x v="2"/>
    <x v="7"/>
    <x v="7"/>
    <n v="124.7"/>
    <n v="131.30000000000001"/>
    <n v="121.3"/>
    <n v="128.80000000000001"/>
    <n v="114"/>
    <n v="134.19999999999999"/>
    <n v="153.6"/>
    <n v="137.9"/>
    <n v="93.1"/>
    <n v="123.9"/>
    <n v="121.5"/>
    <n v="132.5"/>
    <n v="129.80000000000001"/>
    <n v="130.1"/>
    <n v="129.5"/>
    <n v="126.3"/>
    <n v="129"/>
    <n v="120.9"/>
    <n v="123.8"/>
    <n v="123.7"/>
    <n v="121.1"/>
    <n v="113.6"/>
    <n v="118.5"/>
    <n v="123.6"/>
    <n v="112.5"/>
    <n v="118.2"/>
    <n v="126.1"/>
  </r>
  <r>
    <x v="1"/>
    <x v="2"/>
    <x v="7"/>
    <x v="7"/>
    <n v="123.1"/>
    <n v="131.69999999999999"/>
    <n v="118.1"/>
    <n v="128"/>
    <n v="106.8"/>
    <n v="130.1"/>
    <n v="165.5"/>
    <n v="156"/>
    <n v="85.3"/>
    <n v="132.69999999999999"/>
    <n v="118.8"/>
    <n v="131.69999999999999"/>
    <n v="131.1"/>
    <n v="134.19999999999999"/>
    <n v="123.7"/>
    <n v="118.2"/>
    <n v="122.9"/>
    <n v="120.9"/>
    <n v="115.3"/>
    <n v="120"/>
    <n v="116.6"/>
    <n v="109.9"/>
    <n v="117.2"/>
    <n v="126.2"/>
    <n v="112"/>
    <n v="116.2"/>
    <n v="123.2"/>
  </r>
  <r>
    <x v="2"/>
    <x v="2"/>
    <x v="7"/>
    <x v="7"/>
    <n v="124.2"/>
    <n v="131.4"/>
    <n v="120.1"/>
    <n v="128.5"/>
    <n v="111.4"/>
    <n v="132.30000000000001"/>
    <n v="157.6"/>
    <n v="144"/>
    <n v="90.5"/>
    <n v="126.8"/>
    <n v="120.4"/>
    <n v="132.1"/>
    <n v="130.30000000000001"/>
    <n v="131.19999999999999"/>
    <n v="127.2"/>
    <n v="122.9"/>
    <n v="126.6"/>
    <n v="120.9"/>
    <n v="120.6"/>
    <n v="122"/>
    <n v="119.4"/>
    <n v="111.7"/>
    <n v="117.8"/>
    <n v="125.1"/>
    <n v="112.3"/>
    <n v="117.2"/>
    <n v="124.8"/>
  </r>
  <r>
    <x v="0"/>
    <x v="2"/>
    <x v="8"/>
    <x v="8"/>
    <n v="125.1"/>
    <n v="131.1"/>
    <n v="120.7"/>
    <n v="129.19999999999999"/>
    <n v="114.7"/>
    <n v="132.30000000000001"/>
    <n v="158.9"/>
    <n v="142.1"/>
    <n v="92.5"/>
    <n v="125.4"/>
    <n v="121.9"/>
    <n v="132.69999999999999"/>
    <n v="131"/>
    <n v="131"/>
    <n v="130.4"/>
    <n v="126.8"/>
    <n v="129.9"/>
    <n v="121.6"/>
    <n v="123.7"/>
    <n v="124.5"/>
    <n v="121.4"/>
    <n v="113.8"/>
    <n v="119.6"/>
    <n v="124.5"/>
    <n v="113.7"/>
    <n v="118.8"/>
    <n v="127"/>
  </r>
  <r>
    <x v="1"/>
    <x v="2"/>
    <x v="8"/>
    <x v="8"/>
    <n v="123.4"/>
    <n v="129"/>
    <n v="115.6"/>
    <n v="128.30000000000001"/>
    <n v="107"/>
    <n v="124"/>
    <n v="168.5"/>
    <n v="165.4"/>
    <n v="86.3"/>
    <n v="134.4"/>
    <n v="119.1"/>
    <n v="132.30000000000001"/>
    <n v="131.5"/>
    <n v="134.69999999999999"/>
    <n v="124"/>
    <n v="118.6"/>
    <n v="123.2"/>
    <n v="121.6"/>
    <n v="115.1"/>
    <n v="120.4"/>
    <n v="117.1"/>
    <n v="109.1"/>
    <n v="117.3"/>
    <n v="126.5"/>
    <n v="112.9"/>
    <n v="116.2"/>
    <n v="123.5"/>
  </r>
  <r>
    <x v="2"/>
    <x v="2"/>
    <x v="8"/>
    <x v="8"/>
    <n v="124.6"/>
    <n v="130.4"/>
    <n v="118.7"/>
    <n v="128.9"/>
    <n v="111.9"/>
    <n v="128.4"/>
    <n v="162.19999999999999"/>
    <n v="150"/>
    <n v="90.4"/>
    <n v="128.4"/>
    <n v="120.7"/>
    <n v="132.5"/>
    <n v="131.19999999999999"/>
    <n v="132"/>
    <n v="127.9"/>
    <n v="123.4"/>
    <n v="127.2"/>
    <n v="121.6"/>
    <n v="120.4"/>
    <n v="122.6"/>
    <n v="119.8"/>
    <n v="111.3"/>
    <n v="118.3"/>
    <n v="125.7"/>
    <n v="113.4"/>
    <n v="117.5"/>
    <n v="125.4"/>
  </r>
  <r>
    <x v="0"/>
    <x v="2"/>
    <x v="9"/>
    <x v="9"/>
    <n v="125.6"/>
    <n v="130.4"/>
    <n v="120.8"/>
    <n v="129.4"/>
    <n v="115.8"/>
    <n v="133.19999999999999"/>
    <n v="157.69999999999999"/>
    <n v="154.19999999999999"/>
    <n v="93.7"/>
    <n v="126.6"/>
    <n v="122.3"/>
    <n v="133.1"/>
    <n v="131.80000000000001"/>
    <n v="131.5"/>
    <n v="131.1"/>
    <n v="127.3"/>
    <n v="130.6"/>
    <n v="122.4"/>
    <n v="124.4"/>
    <n v="125.1"/>
    <n v="122"/>
    <n v="113.8"/>
    <n v="120.1"/>
    <n v="125.1"/>
    <n v="114.2"/>
    <n v="119.2"/>
    <n v="127.7"/>
  </r>
  <r>
    <x v="1"/>
    <x v="2"/>
    <x v="9"/>
    <x v="9"/>
    <n v="123.6"/>
    <n v="128.6"/>
    <n v="115.9"/>
    <n v="128.5"/>
    <n v="109"/>
    <n v="124.1"/>
    <n v="165.8"/>
    <n v="187.2"/>
    <n v="89.4"/>
    <n v="135.80000000000001"/>
    <n v="119.4"/>
    <n v="132.9"/>
    <n v="132.6"/>
    <n v="135.30000000000001"/>
    <n v="124.4"/>
    <n v="118.8"/>
    <n v="123.6"/>
    <n v="122.4"/>
    <n v="114.9"/>
    <n v="120.7"/>
    <n v="117.7"/>
    <n v="109.3"/>
    <n v="117.7"/>
    <n v="126.5"/>
    <n v="113.5"/>
    <n v="116.5"/>
    <n v="124.2"/>
  </r>
  <r>
    <x v="2"/>
    <x v="2"/>
    <x v="9"/>
    <x v="9"/>
    <n v="125"/>
    <n v="129.80000000000001"/>
    <n v="118.9"/>
    <n v="129.1"/>
    <n v="113.3"/>
    <n v="129"/>
    <n v="160.4"/>
    <n v="165.3"/>
    <n v="92.3"/>
    <n v="129.69999999999999"/>
    <n v="121.1"/>
    <n v="133"/>
    <n v="132.1"/>
    <n v="132.5"/>
    <n v="128.5"/>
    <n v="123.8"/>
    <n v="127.8"/>
    <n v="122.4"/>
    <n v="120.8"/>
    <n v="123"/>
    <n v="120.4"/>
    <n v="111.4"/>
    <n v="118.7"/>
    <n v="125.9"/>
    <n v="113.9"/>
    <n v="117.9"/>
    <n v="126.1"/>
  </r>
  <r>
    <x v="0"/>
    <x v="2"/>
    <x v="11"/>
    <x v="10"/>
    <n v="126.1"/>
    <n v="130.6"/>
    <n v="121.7"/>
    <n v="129.5"/>
    <n v="117.8"/>
    <n v="132.1"/>
    <n v="155.19999999999999"/>
    <n v="160.80000000000001"/>
    <n v="94.5"/>
    <n v="128.30000000000001"/>
    <n v="123.1"/>
    <n v="134.19999999999999"/>
    <n v="132.4"/>
    <n v="132.19999999999999"/>
    <n v="132.1"/>
    <n v="128.19999999999999"/>
    <n v="131.5"/>
    <n v="122.9"/>
    <n v="125.6"/>
    <n v="125.6"/>
    <n v="122.6"/>
    <n v="114"/>
    <n v="120.9"/>
    <n v="125.8"/>
    <n v="114.2"/>
    <n v="119.6"/>
    <n v="128.30000000000001"/>
  </r>
  <r>
    <x v="1"/>
    <x v="2"/>
    <x v="11"/>
    <x v="10"/>
    <n v="124"/>
    <n v="129.80000000000001"/>
    <n v="121.5"/>
    <n v="128.6"/>
    <n v="110"/>
    <n v="123.7"/>
    <n v="164.6"/>
    <n v="191.6"/>
    <n v="90.8"/>
    <n v="137.1"/>
    <n v="119.8"/>
    <n v="133.69999999999999"/>
    <n v="133.30000000000001"/>
    <n v="137.6"/>
    <n v="125"/>
    <n v="119.3"/>
    <n v="124.2"/>
    <n v="122.9"/>
    <n v="115.1"/>
    <n v="121"/>
    <n v="118.1"/>
    <n v="109.3"/>
    <n v="117.9"/>
    <n v="126.6"/>
    <n v="113.3"/>
    <n v="116.6"/>
    <n v="124.6"/>
  </r>
  <r>
    <x v="2"/>
    <x v="2"/>
    <x v="11"/>
    <x v="10"/>
    <n v="125.4"/>
    <n v="130.30000000000001"/>
    <n v="121.6"/>
    <n v="129.19999999999999"/>
    <n v="114.9"/>
    <n v="128.19999999999999"/>
    <n v="158.4"/>
    <n v="171.2"/>
    <n v="93.3"/>
    <n v="131.19999999999999"/>
    <n v="121.7"/>
    <n v="134"/>
    <n v="132.69999999999999"/>
    <n v="133.6"/>
    <n v="129.30000000000001"/>
    <n v="124.5"/>
    <n v="128.6"/>
    <n v="122.9"/>
    <n v="121.6"/>
    <n v="123.4"/>
    <n v="120.9"/>
    <n v="111.5"/>
    <n v="119.2"/>
    <n v="126.3"/>
    <n v="113.8"/>
    <n v="118.1"/>
    <n v="126.6"/>
  </r>
  <r>
    <x v="0"/>
    <x v="2"/>
    <x v="12"/>
    <x v="11"/>
    <n v="126.3"/>
    <n v="131.30000000000001"/>
    <n v="123.3"/>
    <n v="129.80000000000001"/>
    <n v="118.3"/>
    <n v="131.6"/>
    <n v="145.5"/>
    <n v="162.1"/>
    <n v="95.4"/>
    <n v="128.9"/>
    <n v="123.3"/>
    <n v="135.1"/>
    <n v="131.4"/>
    <n v="133.1"/>
    <n v="132.5"/>
    <n v="128.5"/>
    <n v="131.9"/>
    <n v="122.4"/>
    <n v="125.7"/>
    <n v="126"/>
    <n v="123.1"/>
    <n v="114"/>
    <n v="121.6"/>
    <n v="125.6"/>
    <n v="114.1"/>
    <n v="119.8"/>
    <n v="127.9"/>
  </r>
  <r>
    <x v="1"/>
    <x v="2"/>
    <x v="12"/>
    <x v="11"/>
    <n v="124.3"/>
    <n v="131.69999999999999"/>
    <n v="127.1"/>
    <n v="128.6"/>
    <n v="110"/>
    <n v="120.8"/>
    <n v="149"/>
    <n v="190.1"/>
    <n v="92.7"/>
    <n v="138.6"/>
    <n v="120.2"/>
    <n v="134.19999999999999"/>
    <n v="131.5"/>
    <n v="138.19999999999999"/>
    <n v="125.4"/>
    <n v="119.5"/>
    <n v="124.5"/>
    <n v="122.4"/>
    <n v="116"/>
    <n v="121"/>
    <n v="118.6"/>
    <n v="109.3"/>
    <n v="118.1"/>
    <n v="126.6"/>
    <n v="113.2"/>
    <n v="116.7"/>
    <n v="124"/>
  </r>
  <r>
    <x v="2"/>
    <x v="2"/>
    <x v="12"/>
    <x v="11"/>
    <n v="125.7"/>
    <n v="131.4"/>
    <n v="124.8"/>
    <n v="129.4"/>
    <n v="115.3"/>
    <n v="126.6"/>
    <n v="146.69999999999999"/>
    <n v="171.5"/>
    <n v="94.5"/>
    <n v="132.1"/>
    <n v="122"/>
    <n v="134.69999999999999"/>
    <n v="131.4"/>
    <n v="134.5"/>
    <n v="129.69999999999999"/>
    <n v="124.8"/>
    <n v="129"/>
    <n v="122.4"/>
    <n v="122"/>
    <n v="123.6"/>
    <n v="121.4"/>
    <n v="111.5"/>
    <n v="119.6"/>
    <n v="126.2"/>
    <n v="113.7"/>
    <n v="118.3"/>
    <n v="126.1"/>
  </r>
  <r>
    <x v="0"/>
    <x v="3"/>
    <x v="0"/>
    <x v="0"/>
    <n v="126.8"/>
    <n v="133.19999999999999"/>
    <n v="126.5"/>
    <n v="130.30000000000001"/>
    <n v="118.9"/>
    <n v="131.6"/>
    <n v="140.1"/>
    <n v="163.80000000000001"/>
    <n v="97.7"/>
    <n v="129.6"/>
    <n v="124.3"/>
    <n v="135.9"/>
    <n v="131.4"/>
    <n v="133.6"/>
    <n v="133.19999999999999"/>
    <n v="128.9"/>
    <n v="132.6"/>
    <n v="123.4"/>
    <n v="126.2"/>
    <n v="126.6"/>
    <n v="123.7"/>
    <n v="113.6"/>
    <n v="121.4"/>
    <n v="126.2"/>
    <n v="114.9"/>
    <n v="120.1"/>
    <n v="128.1"/>
  </r>
  <r>
    <x v="1"/>
    <x v="3"/>
    <x v="0"/>
    <x v="0"/>
    <n v="124.7"/>
    <n v="135.9"/>
    <n v="132"/>
    <n v="129.19999999999999"/>
    <n v="109.7"/>
    <n v="119"/>
    <n v="144.1"/>
    <n v="184.2"/>
    <n v="96.7"/>
    <n v="139.5"/>
    <n v="120.5"/>
    <n v="134.69999999999999"/>
    <n v="131.19999999999999"/>
    <n v="139.5"/>
    <n v="125.8"/>
    <n v="119.8"/>
    <n v="124.9"/>
    <n v="123.4"/>
    <n v="116.9"/>
    <n v="121.6"/>
    <n v="119.1"/>
    <n v="108.9"/>
    <n v="118.5"/>
    <n v="126.4"/>
    <n v="114"/>
    <n v="116.8"/>
    <n v="124.2"/>
  </r>
  <r>
    <x v="2"/>
    <x v="3"/>
    <x v="0"/>
    <x v="0"/>
    <n v="126.1"/>
    <n v="134.1"/>
    <n v="128.6"/>
    <n v="129.9"/>
    <n v="115.5"/>
    <n v="125.7"/>
    <n v="141.5"/>
    <n v="170.7"/>
    <n v="97.4"/>
    <n v="132.9"/>
    <n v="122.7"/>
    <n v="135.30000000000001"/>
    <n v="131.30000000000001"/>
    <n v="135.19999999999999"/>
    <n v="130.30000000000001"/>
    <n v="125.1"/>
    <n v="129.5"/>
    <n v="123.4"/>
    <n v="122.7"/>
    <n v="124.2"/>
    <n v="122"/>
    <n v="111.1"/>
    <n v="119.8"/>
    <n v="126.3"/>
    <n v="114.5"/>
    <n v="118.5"/>
    <n v="126.3"/>
  </r>
  <r>
    <x v="0"/>
    <x v="3"/>
    <x v="1"/>
    <x v="1"/>
    <n v="127.1"/>
    <n v="133.69999999999999"/>
    <n v="127.7"/>
    <n v="130.69999999999999"/>
    <n v="118.5"/>
    <n v="130.4"/>
    <n v="130.9"/>
    <n v="162.80000000000001"/>
    <n v="98.7"/>
    <n v="130.6"/>
    <n v="124.8"/>
    <n v="136.4"/>
    <n v="130.30000000000001"/>
    <n v="134.4"/>
    <n v="133.9"/>
    <n v="129.80000000000001"/>
    <n v="133.4"/>
    <n v="124.4"/>
    <n v="127.5"/>
    <n v="127.1"/>
    <n v="124.3"/>
    <n v="113.9"/>
    <n v="122.3"/>
    <n v="127.1"/>
    <n v="116.8"/>
    <n v="120.9"/>
    <n v="127.9"/>
  </r>
  <r>
    <x v="1"/>
    <x v="3"/>
    <x v="1"/>
    <x v="1"/>
    <n v="124.8"/>
    <n v="135.1"/>
    <n v="130.30000000000001"/>
    <n v="129.6"/>
    <n v="108.4"/>
    <n v="118.6"/>
    <n v="129.19999999999999"/>
    <n v="176.4"/>
    <n v="99.1"/>
    <n v="139.69999999999999"/>
    <n v="120.6"/>
    <n v="135.19999999999999"/>
    <n v="129.1"/>
    <n v="140"/>
    <n v="126.2"/>
    <n v="120.1"/>
    <n v="125.3"/>
    <n v="124.4"/>
    <n v="116"/>
    <n v="121.8"/>
    <n v="119.5"/>
    <n v="109.1"/>
    <n v="118.8"/>
    <n v="126.3"/>
    <n v="116.2"/>
    <n v="117.2"/>
    <n v="123.8"/>
  </r>
  <r>
    <x v="2"/>
    <x v="3"/>
    <x v="1"/>
    <x v="1"/>
    <n v="126.4"/>
    <n v="134.19999999999999"/>
    <n v="128.69999999999999"/>
    <n v="130.30000000000001"/>
    <n v="114.8"/>
    <n v="124.9"/>
    <n v="130.30000000000001"/>
    <n v="167.4"/>
    <n v="98.8"/>
    <n v="133.6"/>
    <n v="123"/>
    <n v="135.80000000000001"/>
    <n v="129.9"/>
    <n v="135.9"/>
    <n v="130.9"/>
    <n v="125.8"/>
    <n v="130.19999999999999"/>
    <n v="124.4"/>
    <n v="123.1"/>
    <n v="124.6"/>
    <n v="122.5"/>
    <n v="111.4"/>
    <n v="120.3"/>
    <n v="126.6"/>
    <n v="116.6"/>
    <n v="119.1"/>
    <n v="126"/>
  </r>
  <r>
    <x v="0"/>
    <x v="3"/>
    <x v="2"/>
    <x v="2"/>
    <n v="127.3"/>
    <n v="134.4"/>
    <n v="125.1"/>
    <n v="130.5"/>
    <n v="118.3"/>
    <n v="131.69999999999999"/>
    <n v="130.69999999999999"/>
    <n v="161.19999999999999"/>
    <n v="100.4"/>
    <n v="130.80000000000001"/>
    <n v="124.9"/>
    <n v="137"/>
    <n v="130.4"/>
    <n v="135"/>
    <n v="134.4"/>
    <n v="130.19999999999999"/>
    <n v="133.80000000000001"/>
    <n v="124.9"/>
    <n v="127"/>
    <n v="127.7"/>
    <n v="124.8"/>
    <n v="113.6"/>
    <n v="122.5"/>
    <n v="127.5"/>
    <n v="117.4"/>
    <n v="121.1"/>
    <n v="128"/>
  </r>
  <r>
    <x v="1"/>
    <x v="3"/>
    <x v="2"/>
    <x v="2"/>
    <n v="124.8"/>
    <n v="136.30000000000001"/>
    <n v="123.7"/>
    <n v="129.69999999999999"/>
    <n v="107.9"/>
    <n v="119.9"/>
    <n v="128.1"/>
    <n v="170.3"/>
    <n v="101.8"/>
    <n v="140.1"/>
    <n v="120.7"/>
    <n v="135.4"/>
    <n v="128.9"/>
    <n v="140.6"/>
    <n v="126.4"/>
    <n v="120.3"/>
    <n v="125.5"/>
    <n v="124.9"/>
    <n v="114.8"/>
    <n v="122.3"/>
    <n v="119.7"/>
    <n v="108.5"/>
    <n v="119.1"/>
    <n v="126.4"/>
    <n v="117.1"/>
    <n v="117.3"/>
    <n v="123.8"/>
  </r>
  <r>
    <x v="2"/>
    <x v="3"/>
    <x v="2"/>
    <x v="2"/>
    <n v="126.5"/>
    <n v="135.1"/>
    <n v="124.6"/>
    <n v="130.19999999999999"/>
    <n v="114.5"/>
    <n v="126.2"/>
    <n v="129.80000000000001"/>
    <n v="164.3"/>
    <n v="100.9"/>
    <n v="133.9"/>
    <n v="123.1"/>
    <n v="136.30000000000001"/>
    <n v="129.80000000000001"/>
    <n v="136.5"/>
    <n v="131.30000000000001"/>
    <n v="126.1"/>
    <n v="130.5"/>
    <n v="124.9"/>
    <n v="122.4"/>
    <n v="125.1"/>
    <n v="122.9"/>
    <n v="110.9"/>
    <n v="120.6"/>
    <n v="126.9"/>
    <n v="117.3"/>
    <n v="119.3"/>
    <n v="126"/>
  </r>
  <r>
    <x v="0"/>
    <x v="3"/>
    <x v="3"/>
    <x v="3"/>
    <n v="127.4"/>
    <n v="135.4"/>
    <n v="123.4"/>
    <n v="131.30000000000001"/>
    <n v="118.2"/>
    <n v="138.1"/>
    <n v="134.1"/>
    <n v="162.69999999999999"/>
    <n v="105"/>
    <n v="131.4"/>
    <n v="125.4"/>
    <n v="137.4"/>
    <n v="131.80000000000001"/>
    <n v="135.5"/>
    <n v="135"/>
    <n v="130.6"/>
    <n v="134.4"/>
    <n v="125.6"/>
    <n v="127"/>
    <n v="128"/>
    <n v="125.2"/>
    <n v="114.4"/>
    <n v="123.2"/>
    <n v="127.9"/>
    <n v="118.4"/>
    <n v="121.7"/>
    <n v="129"/>
  </r>
  <r>
    <x v="1"/>
    <x v="3"/>
    <x v="3"/>
    <x v="3"/>
    <n v="124.9"/>
    <n v="139.30000000000001"/>
    <n v="119.9"/>
    <n v="130.19999999999999"/>
    <n v="108.9"/>
    <n v="131.1"/>
    <n v="136.80000000000001"/>
    <n v="176.9"/>
    <n v="109.1"/>
    <n v="140.4"/>
    <n v="121.1"/>
    <n v="135.9"/>
    <n v="131.80000000000001"/>
    <n v="141.5"/>
    <n v="126.8"/>
    <n v="120.5"/>
    <n v="125.8"/>
    <n v="125.6"/>
    <n v="114.6"/>
    <n v="122.8"/>
    <n v="120"/>
    <n v="110"/>
    <n v="119.5"/>
    <n v="127.6"/>
    <n v="117.6"/>
    <n v="118.2"/>
    <n v="125.3"/>
  </r>
  <r>
    <x v="2"/>
    <x v="3"/>
    <x v="3"/>
    <x v="3"/>
    <n v="126.6"/>
    <n v="136.80000000000001"/>
    <n v="122"/>
    <n v="130.9"/>
    <n v="114.8"/>
    <n v="134.80000000000001"/>
    <n v="135"/>
    <n v="167.5"/>
    <n v="106.4"/>
    <n v="134.4"/>
    <n v="123.6"/>
    <n v="136.69999999999999"/>
    <n v="131.80000000000001"/>
    <n v="137.1"/>
    <n v="131.80000000000001"/>
    <n v="126.4"/>
    <n v="131"/>
    <n v="125.6"/>
    <n v="122.3"/>
    <n v="125.5"/>
    <n v="123.2"/>
    <n v="112.1"/>
    <n v="121.1"/>
    <n v="127.7"/>
    <n v="118.1"/>
    <n v="120"/>
    <n v="127.3"/>
  </r>
  <r>
    <x v="0"/>
    <x v="3"/>
    <x v="4"/>
    <x v="4"/>
    <n v="127.6"/>
    <n v="137.5"/>
    <n v="124.4"/>
    <n v="132.4"/>
    <n v="118.2"/>
    <n v="138.1"/>
    <n v="141.80000000000001"/>
    <n v="166"/>
    <n v="107.5"/>
    <n v="132.19999999999999"/>
    <n v="126.1"/>
    <n v="138.30000000000001"/>
    <n v="133.6"/>
    <n v="136"/>
    <n v="135.4"/>
    <n v="131.1"/>
    <n v="134.80000000000001"/>
    <n v="126"/>
    <n v="127.4"/>
    <n v="128.5"/>
    <n v="125.8"/>
    <n v="115.1"/>
    <n v="123.6"/>
    <n v="129.1"/>
    <n v="119.7"/>
    <n v="122.5"/>
    <n v="130.30000000000001"/>
  </r>
  <r>
    <x v="1"/>
    <x v="3"/>
    <x v="4"/>
    <x v="4"/>
    <n v="125"/>
    <n v="142.1"/>
    <n v="127"/>
    <n v="130.4"/>
    <n v="109.6"/>
    <n v="133.5"/>
    <n v="151.4"/>
    <n v="182.8"/>
    <n v="111.1"/>
    <n v="141.5"/>
    <n v="121.5"/>
    <n v="136.30000000000001"/>
    <n v="134.6"/>
    <n v="142.19999999999999"/>
    <n v="127.2"/>
    <n v="120.7"/>
    <n v="126.2"/>
    <n v="126"/>
    <n v="115"/>
    <n v="123.2"/>
    <n v="120.3"/>
    <n v="110.7"/>
    <n v="119.8"/>
    <n v="128"/>
    <n v="118.5"/>
    <n v="118.7"/>
    <n v="126.6"/>
  </r>
  <r>
    <x v="2"/>
    <x v="3"/>
    <x v="4"/>
    <x v="4"/>
    <n v="126.8"/>
    <n v="139.1"/>
    <n v="125.4"/>
    <n v="131.69999999999999"/>
    <n v="115"/>
    <n v="136"/>
    <n v="145.1"/>
    <n v="171.7"/>
    <n v="108.7"/>
    <n v="135.30000000000001"/>
    <n v="124.2"/>
    <n v="137.4"/>
    <n v="134"/>
    <n v="137.69999999999999"/>
    <n v="132.19999999999999"/>
    <n v="126.8"/>
    <n v="131.4"/>
    <n v="126"/>
    <n v="122.7"/>
    <n v="126"/>
    <n v="123.7"/>
    <n v="112.8"/>
    <n v="121.5"/>
    <n v="128.5"/>
    <n v="119.2"/>
    <n v="120.7"/>
    <n v="128.6"/>
  </r>
  <r>
    <x v="0"/>
    <x v="3"/>
    <x v="5"/>
    <x v="5"/>
    <n v="128.6"/>
    <n v="138.6"/>
    <n v="126.6"/>
    <n v="133.6"/>
    <n v="118.6"/>
    <n v="137.4"/>
    <n v="152.5"/>
    <n v="169.2"/>
    <n v="108.8"/>
    <n v="133.1"/>
    <n v="126.4"/>
    <n v="139.19999999999999"/>
    <n v="136"/>
    <n v="137.19999999999999"/>
    <n v="136.30000000000001"/>
    <n v="131.6"/>
    <n v="135.6"/>
    <n v="125.5"/>
    <n v="128"/>
    <n v="129.30000000000001"/>
    <n v="126.2"/>
    <n v="116.3"/>
    <n v="124.1"/>
    <n v="130.19999999999999"/>
    <n v="119.9"/>
    <n v="123.3"/>
    <n v="131.9"/>
  </r>
  <r>
    <x v="1"/>
    <x v="3"/>
    <x v="5"/>
    <x v="5"/>
    <n v="125.9"/>
    <n v="143.9"/>
    <n v="130.9"/>
    <n v="131"/>
    <n v="110.2"/>
    <n v="135.5"/>
    <n v="173.7"/>
    <n v="184.4"/>
    <n v="112"/>
    <n v="142.80000000000001"/>
    <n v="121.6"/>
    <n v="136.9"/>
    <n v="138.19999999999999"/>
    <n v="142.69999999999999"/>
    <n v="127.6"/>
    <n v="121.1"/>
    <n v="126.6"/>
    <n v="125.5"/>
    <n v="115.5"/>
    <n v="123.2"/>
    <n v="120.6"/>
    <n v="112.3"/>
    <n v="119.9"/>
    <n v="129.30000000000001"/>
    <n v="118.8"/>
    <n v="119.6"/>
    <n v="128.1"/>
  </r>
  <r>
    <x v="2"/>
    <x v="3"/>
    <x v="5"/>
    <x v="5"/>
    <n v="127.7"/>
    <n v="140.5"/>
    <n v="128.30000000000001"/>
    <n v="132.6"/>
    <n v="115.5"/>
    <n v="136.5"/>
    <n v="159.69999999999999"/>
    <n v="174.3"/>
    <n v="109.9"/>
    <n v="136.30000000000001"/>
    <n v="124.4"/>
    <n v="138.1"/>
    <n v="136.80000000000001"/>
    <n v="138.69999999999999"/>
    <n v="132.9"/>
    <n v="127.2"/>
    <n v="132"/>
    <n v="125.5"/>
    <n v="123.3"/>
    <n v="126.4"/>
    <n v="124.1"/>
    <n v="114.2"/>
    <n v="121.7"/>
    <n v="129.69999999999999"/>
    <n v="119.4"/>
    <n v="121.5"/>
    <n v="130.1"/>
  </r>
  <r>
    <x v="0"/>
    <x v="3"/>
    <x v="6"/>
    <x v="6"/>
    <n v="129.30000000000001"/>
    <n v="139.5"/>
    <n v="129.6"/>
    <n v="134.5"/>
    <n v="119.5"/>
    <n v="138.5"/>
    <n v="158.19999999999999"/>
    <n v="171.8"/>
    <n v="110.3"/>
    <n v="134.30000000000001"/>
    <n v="127.3"/>
    <n v="139.9"/>
    <n v="137.6"/>
    <n v="138"/>
    <n v="137.19999999999999"/>
    <n v="132.19999999999999"/>
    <n v="136.5"/>
    <n v="126.4"/>
    <n v="128.19999999999999"/>
    <n v="130"/>
    <n v="126.7"/>
    <n v="116.4"/>
    <n v="125.2"/>
    <n v="130.80000000000001"/>
    <n v="120.9"/>
    <n v="123.8"/>
    <n v="133"/>
  </r>
  <r>
    <x v="1"/>
    <x v="3"/>
    <x v="6"/>
    <x v="6"/>
    <n v="126.8"/>
    <n v="144.19999999999999"/>
    <n v="136.6"/>
    <n v="131.80000000000001"/>
    <n v="111"/>
    <n v="137"/>
    <n v="179.5"/>
    <n v="188.4"/>
    <n v="113.3"/>
    <n v="143.9"/>
    <n v="121.7"/>
    <n v="137.5"/>
    <n v="139.80000000000001"/>
    <n v="142.9"/>
    <n v="127.9"/>
    <n v="121.1"/>
    <n v="126.9"/>
    <n v="126.4"/>
    <n v="115.5"/>
    <n v="123.5"/>
    <n v="120.9"/>
    <n v="111.7"/>
    <n v="120.3"/>
    <n v="130.80000000000001"/>
    <n v="120"/>
    <n v="119.9"/>
    <n v="129"/>
  </r>
  <r>
    <x v="2"/>
    <x v="3"/>
    <x v="6"/>
    <x v="6"/>
    <n v="128.5"/>
    <n v="141.19999999999999"/>
    <n v="132.30000000000001"/>
    <n v="133.5"/>
    <n v="116.4"/>
    <n v="137.80000000000001"/>
    <n v="165.4"/>
    <n v="177.4"/>
    <n v="111.3"/>
    <n v="137.5"/>
    <n v="125"/>
    <n v="138.80000000000001"/>
    <n v="138.4"/>
    <n v="139.30000000000001"/>
    <n v="133.5"/>
    <n v="127.6"/>
    <n v="132.69999999999999"/>
    <n v="126.4"/>
    <n v="123.4"/>
    <n v="126.9"/>
    <n v="124.5"/>
    <n v="113.9"/>
    <n v="122.4"/>
    <n v="130.80000000000001"/>
    <n v="120.5"/>
    <n v="121.9"/>
    <n v="131.1"/>
  </r>
  <r>
    <x v="0"/>
    <x v="3"/>
    <x v="7"/>
    <x v="7"/>
    <n v="130.1"/>
    <n v="138.80000000000001"/>
    <n v="130.30000000000001"/>
    <n v="135.30000000000001"/>
    <n v="119.9"/>
    <n v="140.19999999999999"/>
    <n v="156.9"/>
    <n v="172.2"/>
    <n v="112.1"/>
    <n v="134.9"/>
    <n v="128.1"/>
    <n v="140.69999999999999"/>
    <n v="138"/>
    <n v="138.9"/>
    <n v="137.80000000000001"/>
    <n v="133"/>
    <n v="137.1"/>
    <n v="127.3"/>
    <n v="129.1"/>
    <n v="130.6"/>
    <n v="127"/>
    <n v="116"/>
    <n v="125.5"/>
    <n v="131.9"/>
    <n v="122"/>
    <n v="124.2"/>
    <n v="133.5"/>
  </r>
  <r>
    <x v="1"/>
    <x v="3"/>
    <x v="7"/>
    <x v="7"/>
    <n v="127.6"/>
    <n v="140.30000000000001"/>
    <n v="133.69999999999999"/>
    <n v="132.19999999999999"/>
    <n v="111.8"/>
    <n v="135.80000000000001"/>
    <n v="163.5"/>
    <n v="182.3"/>
    <n v="114.6"/>
    <n v="144.6"/>
    <n v="121.9"/>
    <n v="138.1"/>
    <n v="137.6"/>
    <n v="143.6"/>
    <n v="128.30000000000001"/>
    <n v="121.4"/>
    <n v="127.3"/>
    <n v="127.3"/>
    <n v="114.7"/>
    <n v="123.9"/>
    <n v="121.2"/>
    <n v="110.4"/>
    <n v="120.6"/>
    <n v="131.5"/>
    <n v="120.9"/>
    <n v="119.9"/>
    <n v="128.4"/>
  </r>
  <r>
    <x v="2"/>
    <x v="3"/>
    <x v="7"/>
    <x v="7"/>
    <n v="129.30000000000001"/>
    <n v="139.30000000000001"/>
    <n v="131.6"/>
    <n v="134.1"/>
    <n v="116.9"/>
    <n v="138.1"/>
    <n v="159.1"/>
    <n v="175.6"/>
    <n v="112.9"/>
    <n v="138.1"/>
    <n v="125.5"/>
    <n v="139.5"/>
    <n v="137.9"/>
    <n v="140.19999999999999"/>
    <n v="134.1"/>
    <n v="128.19999999999999"/>
    <n v="133.19999999999999"/>
    <n v="127.3"/>
    <n v="123.6"/>
    <n v="127.4"/>
    <n v="124.8"/>
    <n v="113.1"/>
    <n v="122.7"/>
    <n v="131.69999999999999"/>
    <n v="121.5"/>
    <n v="122.1"/>
    <n v="131.1"/>
  </r>
  <r>
    <x v="0"/>
    <x v="3"/>
    <x v="8"/>
    <x v="8"/>
    <n v="130.80000000000001"/>
    <n v="138.19999999999999"/>
    <n v="130.5"/>
    <n v="135.5"/>
    <n v="120.2"/>
    <n v="139.19999999999999"/>
    <n v="149.5"/>
    <n v="170.4"/>
    <n v="113.1"/>
    <n v="135.80000000000001"/>
    <n v="128.80000000000001"/>
    <n v="141.5"/>
    <n v="137.19999999999999"/>
    <n v="139.9"/>
    <n v="138.5"/>
    <n v="133.5"/>
    <n v="137.80000000000001"/>
    <n v="127.9"/>
    <n v="129.69999999999999"/>
    <n v="131.1"/>
    <n v="127.8"/>
    <n v="117"/>
    <n v="125.7"/>
    <n v="132.19999999999999"/>
    <n v="122.8"/>
    <n v="124.9"/>
    <n v="133.4"/>
  </r>
  <r>
    <x v="1"/>
    <x v="3"/>
    <x v="8"/>
    <x v="8"/>
    <n v="128.1"/>
    <n v="137.69999999999999"/>
    <n v="130.6"/>
    <n v="132.6"/>
    <n v="111.9"/>
    <n v="132.5"/>
    <n v="152.9"/>
    <n v="173.6"/>
    <n v="115.1"/>
    <n v="144.80000000000001"/>
    <n v="122.1"/>
    <n v="138.80000000000001"/>
    <n v="135.69999999999999"/>
    <n v="143.9"/>
    <n v="128.69999999999999"/>
    <n v="121.6"/>
    <n v="127.7"/>
    <n v="127.9"/>
    <n v="114.8"/>
    <n v="124.3"/>
    <n v="121.4"/>
    <n v="111.8"/>
    <n v="120.8"/>
    <n v="131.6"/>
    <n v="121.2"/>
    <n v="120.5"/>
    <n v="128"/>
  </r>
  <r>
    <x v="2"/>
    <x v="3"/>
    <x v="8"/>
    <x v="8"/>
    <n v="129.9"/>
    <n v="138"/>
    <n v="130.5"/>
    <n v="134.4"/>
    <n v="117.2"/>
    <n v="136.1"/>
    <n v="150.69999999999999"/>
    <n v="171.5"/>
    <n v="113.8"/>
    <n v="138.80000000000001"/>
    <n v="126"/>
    <n v="140.19999999999999"/>
    <n v="136.6"/>
    <n v="141"/>
    <n v="134.6"/>
    <n v="128.6"/>
    <n v="133.80000000000001"/>
    <n v="127.9"/>
    <n v="124.1"/>
    <n v="127.9"/>
    <n v="125.4"/>
    <n v="114.3"/>
    <n v="122.9"/>
    <n v="131.80000000000001"/>
    <n v="122.1"/>
    <n v="122.8"/>
    <n v="130.9"/>
  </r>
  <r>
    <x v="0"/>
    <x v="3"/>
    <x v="9"/>
    <x v="9"/>
    <n v="131.30000000000001"/>
    <n v="137.6"/>
    <n v="130.1"/>
    <n v="136"/>
    <n v="120.8"/>
    <n v="138.4"/>
    <n v="149.19999999999999"/>
    <n v="170.2"/>
    <n v="113.4"/>
    <n v="136.30000000000001"/>
    <n v="128.69999999999999"/>
    <n v="142.4"/>
    <n v="137.4"/>
    <n v="140.9"/>
    <n v="139.6"/>
    <n v="134.30000000000001"/>
    <n v="138.80000000000001"/>
    <n v="128.69999999999999"/>
    <n v="129.80000000000001"/>
    <n v="131.80000000000001"/>
    <n v="128.69999999999999"/>
    <n v="117.8"/>
    <n v="126.5"/>
    <n v="133"/>
    <n v="123"/>
    <n v="125.7"/>
    <n v="133.80000000000001"/>
  </r>
  <r>
    <x v="1"/>
    <x v="3"/>
    <x v="9"/>
    <x v="9"/>
    <n v="128.69999999999999"/>
    <n v="138.4"/>
    <n v="130.30000000000001"/>
    <n v="132.69999999999999"/>
    <n v="112.5"/>
    <n v="130.4"/>
    <n v="155.1"/>
    <n v="175.7"/>
    <n v="115.4"/>
    <n v="145.30000000000001"/>
    <n v="122.5"/>
    <n v="139.6"/>
    <n v="136.30000000000001"/>
    <n v="144.30000000000001"/>
    <n v="129.1"/>
    <n v="121.9"/>
    <n v="128"/>
    <n v="128.69999999999999"/>
    <n v="115.2"/>
    <n v="124.5"/>
    <n v="121.8"/>
    <n v="112.8"/>
    <n v="121.2"/>
    <n v="131.9"/>
    <n v="120.8"/>
    <n v="120.9"/>
    <n v="128.6"/>
  </r>
  <r>
    <x v="2"/>
    <x v="3"/>
    <x v="9"/>
    <x v="9"/>
    <n v="130.5"/>
    <n v="137.9"/>
    <n v="130.19999999999999"/>
    <n v="134.80000000000001"/>
    <n v="117.8"/>
    <n v="134.69999999999999"/>
    <n v="151.19999999999999"/>
    <n v="172.1"/>
    <n v="114.1"/>
    <n v="139.30000000000001"/>
    <n v="126.1"/>
    <n v="141.1"/>
    <n v="137"/>
    <n v="141.80000000000001"/>
    <n v="135.5"/>
    <n v="129.1"/>
    <n v="134.5"/>
    <n v="128.69999999999999"/>
    <n v="124.3"/>
    <n v="128.4"/>
    <n v="126.1"/>
    <n v="115.2"/>
    <n v="123.5"/>
    <n v="132.4"/>
    <n v="122.1"/>
    <n v="123.4"/>
    <n v="131.4"/>
  </r>
  <r>
    <x v="0"/>
    <x v="3"/>
    <x v="11"/>
    <x v="10"/>
    <n v="132"/>
    <n v="137.4"/>
    <n v="130.6"/>
    <n v="136.19999999999999"/>
    <n v="121.1"/>
    <n v="136.9"/>
    <n v="141.80000000000001"/>
    <n v="170"/>
    <n v="113.4"/>
    <n v="136.80000000000001"/>
    <n v="128.69999999999999"/>
    <n v="143.1"/>
    <n v="136.6"/>
    <n v="141.19999999999999"/>
    <n v="139.9"/>
    <n v="134.5"/>
    <n v="139.19999999999999"/>
    <n v="129.1"/>
    <n v="130.30000000000001"/>
    <n v="132.1"/>
    <n v="129.1"/>
    <n v="118.2"/>
    <n v="126.9"/>
    <n v="133.69999999999999"/>
    <n v="123.5"/>
    <n v="126.1"/>
    <n v="133.6"/>
  </r>
  <r>
    <x v="1"/>
    <x v="3"/>
    <x v="11"/>
    <x v="10"/>
    <n v="130.19999999999999"/>
    <n v="138.5"/>
    <n v="134.1"/>
    <n v="132.9"/>
    <n v="112.6"/>
    <n v="130.80000000000001"/>
    <n v="142"/>
    <n v="174.9"/>
    <n v="115.6"/>
    <n v="145.4"/>
    <n v="122.7"/>
    <n v="140.30000000000001"/>
    <n v="135.19999999999999"/>
    <n v="144.30000000000001"/>
    <n v="129.6"/>
    <n v="122.1"/>
    <n v="128.5"/>
    <n v="129.1"/>
    <n v="116.2"/>
    <n v="124.7"/>
    <n v="122.1"/>
    <n v="113.4"/>
    <n v="121.7"/>
    <n v="132.1"/>
    <n v="121.3"/>
    <n v="121.3"/>
    <n v="128.5"/>
  </r>
  <r>
    <x v="2"/>
    <x v="3"/>
    <x v="11"/>
    <x v="10"/>
    <n v="131.4"/>
    <n v="137.80000000000001"/>
    <n v="132"/>
    <n v="135"/>
    <n v="118"/>
    <n v="134.1"/>
    <n v="141.9"/>
    <n v="171.7"/>
    <n v="114.1"/>
    <n v="139.69999999999999"/>
    <n v="126.2"/>
    <n v="141.80000000000001"/>
    <n v="136.1"/>
    <n v="142"/>
    <n v="135.80000000000001"/>
    <n v="129.30000000000001"/>
    <n v="135"/>
    <n v="129.1"/>
    <n v="125"/>
    <n v="128.6"/>
    <n v="126.4"/>
    <n v="115.7"/>
    <n v="124"/>
    <n v="132.80000000000001"/>
    <n v="122.6"/>
    <n v="123.8"/>
    <n v="131.19999999999999"/>
  </r>
  <r>
    <x v="0"/>
    <x v="3"/>
    <x v="12"/>
    <x v="11"/>
    <n v="132.6"/>
    <n v="137.30000000000001"/>
    <n v="131.6"/>
    <n v="136.30000000000001"/>
    <n v="121.6"/>
    <n v="135.6"/>
    <n v="127.5"/>
    <n v="167.9"/>
    <n v="113.8"/>
    <n v="137.5"/>
    <n v="129.1"/>
    <n v="143.6"/>
    <n v="134.69999999999999"/>
    <n v="142.4"/>
    <n v="140.4"/>
    <n v="135.19999999999999"/>
    <n v="139.69999999999999"/>
    <n v="128.5"/>
    <n v="132"/>
    <n v="132.9"/>
    <n v="129.69999999999999"/>
    <n v="118.6"/>
    <n v="127.3"/>
    <n v="134.19999999999999"/>
    <n v="121.9"/>
    <n v="126.3"/>
    <n v="132.80000000000001"/>
  </r>
  <r>
    <x v="1"/>
    <x v="3"/>
    <x v="12"/>
    <x v="11"/>
    <n v="131.6"/>
    <n v="138.19999999999999"/>
    <n v="134.9"/>
    <n v="133.1"/>
    <n v="113.5"/>
    <n v="129.30000000000001"/>
    <n v="121.1"/>
    <n v="170.3"/>
    <n v="115.5"/>
    <n v="145.5"/>
    <n v="123.1"/>
    <n v="140.9"/>
    <n v="132.80000000000001"/>
    <n v="145"/>
    <n v="130"/>
    <n v="122.2"/>
    <n v="128.80000000000001"/>
    <n v="128.5"/>
    <n v="117.8"/>
    <n v="125"/>
    <n v="122.3"/>
    <n v="113.7"/>
    <n v="121.8"/>
    <n v="132.30000000000001"/>
    <n v="119.9"/>
    <n v="121.4"/>
    <n v="127.6"/>
  </r>
  <r>
    <x v="2"/>
    <x v="3"/>
    <x v="12"/>
    <x v="11"/>
    <n v="132.30000000000001"/>
    <n v="137.6"/>
    <n v="132.9"/>
    <n v="135.1"/>
    <n v="118.6"/>
    <n v="132.69999999999999"/>
    <n v="125.3"/>
    <n v="168.7"/>
    <n v="114.4"/>
    <n v="140.19999999999999"/>
    <n v="126.6"/>
    <n v="142.30000000000001"/>
    <n v="134"/>
    <n v="143.1"/>
    <n v="136.30000000000001"/>
    <n v="129.80000000000001"/>
    <n v="135.4"/>
    <n v="128.5"/>
    <n v="126.6"/>
    <n v="129.19999999999999"/>
    <n v="126.9"/>
    <n v="116"/>
    <n v="124.2"/>
    <n v="133.1"/>
    <n v="121.1"/>
    <n v="123.9"/>
    <n v="130.4"/>
  </r>
  <r>
    <x v="0"/>
    <x v="4"/>
    <x v="0"/>
    <x v="0"/>
    <n v="133.1"/>
    <n v="137.80000000000001"/>
    <n v="131.9"/>
    <n v="136.69999999999999"/>
    <n v="122"/>
    <n v="136"/>
    <n v="119.8"/>
    <n v="161.69999999999999"/>
    <n v="114.8"/>
    <n v="136.9"/>
    <n v="129"/>
    <n v="143.9"/>
    <n v="133.69999999999999"/>
    <n v="143.1"/>
    <n v="140.69999999999999"/>
    <n v="135.80000000000001"/>
    <n v="140"/>
    <n v="129.6"/>
    <n v="132.1"/>
    <n v="133.19999999999999"/>
    <n v="129.9"/>
    <n v="119.1"/>
    <n v="127"/>
    <n v="134.6"/>
    <n v="122.3"/>
    <n v="126.6"/>
    <n v="132.4"/>
  </r>
  <r>
    <x v="1"/>
    <x v="4"/>
    <x v="0"/>
    <x v="0"/>
    <n v="132.19999999999999"/>
    <n v="138.9"/>
    <n v="132.6"/>
    <n v="133.1"/>
    <n v="114"/>
    <n v="129.6"/>
    <n v="118.7"/>
    <n v="155.1"/>
    <n v="117.3"/>
    <n v="144.9"/>
    <n v="123.2"/>
    <n v="141.6"/>
    <n v="132"/>
    <n v="145.6"/>
    <n v="130.19999999999999"/>
    <n v="122.3"/>
    <n v="129"/>
    <n v="129.6"/>
    <n v="118"/>
    <n v="125.1"/>
    <n v="122.6"/>
    <n v="115.2"/>
    <n v="122"/>
    <n v="132.4"/>
    <n v="120.9"/>
    <n v="122.1"/>
    <n v="127.8"/>
  </r>
  <r>
    <x v="2"/>
    <x v="4"/>
    <x v="0"/>
    <x v="0"/>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n v="130.30000000000001"/>
  </r>
  <r>
    <x v="0"/>
    <x v="4"/>
    <x v="1"/>
    <x v="1"/>
    <n v="133.30000000000001"/>
    <n v="138.30000000000001"/>
    <n v="129.30000000000001"/>
    <n v="137.19999999999999"/>
    <n v="122.1"/>
    <n v="138.69999999999999"/>
    <n v="119.1"/>
    <n v="156.9"/>
    <n v="116.2"/>
    <n v="136"/>
    <n v="129.4"/>
    <n v="144.4"/>
    <n v="133.6"/>
    <n v="143.69999999999999"/>
    <n v="140.9"/>
    <n v="135.80000000000001"/>
    <n v="140.19999999999999"/>
    <n v="130.5"/>
    <n v="133.19999999999999"/>
    <n v="133.6"/>
    <n v="130.1"/>
    <n v="119.5"/>
    <n v="127.7"/>
    <n v="134.9"/>
    <n v="123.2"/>
    <n v="127"/>
    <n v="132.6"/>
  </r>
  <r>
    <x v="1"/>
    <x v="4"/>
    <x v="1"/>
    <x v="1"/>
    <n v="132.80000000000001"/>
    <n v="139.80000000000001"/>
    <n v="129.30000000000001"/>
    <n v="133.5"/>
    <n v="114.3"/>
    <n v="131.4"/>
    <n v="120.2"/>
    <n v="143.1"/>
    <n v="119.5"/>
    <n v="144"/>
    <n v="123.4"/>
    <n v="141.9"/>
    <n v="132.1"/>
    <n v="146.30000000000001"/>
    <n v="130.5"/>
    <n v="122.5"/>
    <n v="129.30000000000001"/>
    <n v="130.5"/>
    <n v="119.2"/>
    <n v="125.3"/>
    <n v="122.9"/>
    <n v="115.5"/>
    <n v="122.2"/>
    <n v="132.4"/>
    <n v="121.7"/>
    <n v="122.4"/>
    <n v="128.19999999999999"/>
  </r>
  <r>
    <x v="2"/>
    <x v="4"/>
    <x v="1"/>
    <x v="1"/>
    <n v="133.1"/>
    <n v="138.80000000000001"/>
    <n v="129.30000000000001"/>
    <n v="135.80000000000001"/>
    <n v="119.2"/>
    <n v="135.30000000000001"/>
    <n v="119.5"/>
    <n v="152.19999999999999"/>
    <n v="117.3"/>
    <n v="138.69999999999999"/>
    <n v="126.9"/>
    <n v="143.19999999999999"/>
    <n v="133"/>
    <n v="144.4"/>
    <n v="136.80000000000001"/>
    <n v="130.30000000000001"/>
    <n v="135.9"/>
    <n v="130.5"/>
    <n v="127.9"/>
    <n v="129.69999999999999"/>
    <n v="127.4"/>
    <n v="117.4"/>
    <n v="124.6"/>
    <n v="133.4"/>
    <n v="122.6"/>
    <n v="124.8"/>
    <n v="130.6"/>
  </r>
  <r>
    <x v="0"/>
    <x v="4"/>
    <x v="2"/>
    <x v="2"/>
    <n v="133.6"/>
    <n v="138.80000000000001"/>
    <n v="128.80000000000001"/>
    <n v="137.19999999999999"/>
    <n v="121.6"/>
    <n v="139.69999999999999"/>
    <n v="119.7"/>
    <n v="148"/>
    <n v="116.9"/>
    <n v="135.6"/>
    <n v="129.80000000000001"/>
    <n v="145.4"/>
    <n v="133.4"/>
    <n v="144.19999999999999"/>
    <n v="141.6"/>
    <n v="136.19999999999999"/>
    <n v="140.80000000000001"/>
    <n v="131.1"/>
    <n v="134.19999999999999"/>
    <n v="134.1"/>
    <n v="130.6"/>
    <n v="119.8"/>
    <n v="128.30000000000001"/>
    <n v="135.19999999999999"/>
    <n v="123.3"/>
    <n v="127.4"/>
    <n v="132.80000000000001"/>
  </r>
  <r>
    <x v="1"/>
    <x v="4"/>
    <x v="2"/>
    <x v="2"/>
    <n v="132.69999999999999"/>
    <n v="139.4"/>
    <n v="128.4"/>
    <n v="134.9"/>
    <n v="114"/>
    <n v="136.80000000000001"/>
    <n v="122.2"/>
    <n v="135.80000000000001"/>
    <n v="120.3"/>
    <n v="142.6"/>
    <n v="123.6"/>
    <n v="142.4"/>
    <n v="132.6"/>
    <n v="147.5"/>
    <n v="130.80000000000001"/>
    <n v="122.8"/>
    <n v="129.6"/>
    <n v="131.1"/>
    <n v="120.8"/>
    <n v="125.6"/>
    <n v="123.1"/>
    <n v="115.6"/>
    <n v="122.4"/>
    <n v="132.80000000000001"/>
    <n v="121.7"/>
    <n v="122.6"/>
    <n v="128.69999999999999"/>
  </r>
  <r>
    <x v="2"/>
    <x v="4"/>
    <x v="2"/>
    <x v="2"/>
    <n v="133.30000000000001"/>
    <n v="139"/>
    <n v="128.6"/>
    <n v="136.30000000000001"/>
    <n v="118.8"/>
    <n v="138.30000000000001"/>
    <n v="120.5"/>
    <n v="143.9"/>
    <n v="118"/>
    <n v="137.9"/>
    <n v="127.2"/>
    <n v="144"/>
    <n v="133.1"/>
    <n v="145.1"/>
    <n v="137.30000000000001"/>
    <n v="130.6"/>
    <n v="136.4"/>
    <n v="131.1"/>
    <n v="129.1"/>
    <n v="130.1"/>
    <n v="127.8"/>
    <n v="117.6"/>
    <n v="125"/>
    <n v="133.80000000000001"/>
    <n v="122.6"/>
    <n v="125.1"/>
    <n v="130.9"/>
  </r>
  <r>
    <x v="0"/>
    <x v="4"/>
    <x v="3"/>
    <x v="3"/>
    <n v="133.19999999999999"/>
    <n v="138.69999999999999"/>
    <n v="127.1"/>
    <n v="137.69999999999999"/>
    <n v="121.3"/>
    <n v="141.80000000000001"/>
    <n v="121.5"/>
    <n v="144.5"/>
    <n v="117.4"/>
    <n v="134.1"/>
    <n v="130"/>
    <n v="145.5"/>
    <n v="133.5"/>
    <n v="144.4"/>
    <n v="142.4"/>
    <n v="136.80000000000001"/>
    <n v="141.6"/>
    <n v="131.69999999999999"/>
    <n v="135"/>
    <n v="134.30000000000001"/>
    <n v="131"/>
    <n v="119.2"/>
    <n v="128.30000000000001"/>
    <n v="135.69999999999999"/>
    <n v="123.7"/>
    <n v="127.5"/>
    <n v="132.9"/>
  </r>
  <r>
    <x v="1"/>
    <x v="4"/>
    <x v="3"/>
    <x v="3"/>
    <n v="132.69999999999999"/>
    <n v="140.6"/>
    <n v="124.5"/>
    <n v="136.30000000000001"/>
    <n v="113.5"/>
    <n v="137.69999999999999"/>
    <n v="127.1"/>
    <n v="133.80000000000001"/>
    <n v="120.8"/>
    <n v="141.30000000000001"/>
    <n v="123.8"/>
    <n v="142.6"/>
    <n v="133.4"/>
    <n v="148"/>
    <n v="131.19999999999999"/>
    <n v="123"/>
    <n v="130"/>
    <n v="131.69999999999999"/>
    <n v="121.4"/>
    <n v="126"/>
    <n v="123.4"/>
    <n v="114.3"/>
    <n v="122.6"/>
    <n v="133.6"/>
    <n v="122.2"/>
    <n v="122.5"/>
    <n v="129.1"/>
  </r>
  <r>
    <x v="2"/>
    <x v="4"/>
    <x v="3"/>
    <x v="3"/>
    <n v="133"/>
    <n v="139.4"/>
    <n v="126.1"/>
    <n v="137.19999999999999"/>
    <n v="118.4"/>
    <n v="139.9"/>
    <n v="123.4"/>
    <n v="140.9"/>
    <n v="118.5"/>
    <n v="136.5"/>
    <n v="127.4"/>
    <n v="144.19999999999999"/>
    <n v="133.5"/>
    <n v="145.4"/>
    <n v="138"/>
    <n v="131.1"/>
    <n v="137"/>
    <n v="131.69999999999999"/>
    <n v="129.80000000000001"/>
    <n v="130.4"/>
    <n v="128.1"/>
    <n v="116.6"/>
    <n v="125.1"/>
    <n v="134.5"/>
    <n v="123.1"/>
    <n v="125.1"/>
    <n v="131.1"/>
  </r>
  <r>
    <x v="0"/>
    <x v="4"/>
    <x v="4"/>
    <x v="4"/>
    <n v="133.1"/>
    <n v="140.30000000000001"/>
    <n v="126.8"/>
    <n v="138.19999999999999"/>
    <n v="120.8"/>
    <n v="140.19999999999999"/>
    <n v="123.8"/>
    <n v="141.80000000000001"/>
    <n v="118.6"/>
    <n v="134"/>
    <n v="130.30000000000001"/>
    <n v="145.80000000000001"/>
    <n v="133.80000000000001"/>
    <n v="145.5"/>
    <n v="142.5"/>
    <n v="137.30000000000001"/>
    <n v="141.80000000000001"/>
    <n v="132.1"/>
    <n v="135"/>
    <n v="134.9"/>
    <n v="131.4"/>
    <n v="119.4"/>
    <n v="129.4"/>
    <n v="136.30000000000001"/>
    <n v="123.7"/>
    <n v="127.9"/>
    <n v="133.30000000000001"/>
  </r>
  <r>
    <x v="1"/>
    <x v="4"/>
    <x v="4"/>
    <x v="4"/>
    <n v="132.6"/>
    <n v="144.1"/>
    <n v="125.6"/>
    <n v="136.80000000000001"/>
    <n v="113.4"/>
    <n v="135.19999999999999"/>
    <n v="129.19999999999999"/>
    <n v="131.5"/>
    <n v="121"/>
    <n v="139.9"/>
    <n v="123.8"/>
    <n v="142.9"/>
    <n v="133.6"/>
    <n v="148.30000000000001"/>
    <n v="131.5"/>
    <n v="123.2"/>
    <n v="130.19999999999999"/>
    <n v="132.1"/>
    <n v="120.1"/>
    <n v="126.5"/>
    <n v="123.6"/>
    <n v="114.3"/>
    <n v="122.8"/>
    <n v="133.80000000000001"/>
    <n v="122"/>
    <n v="122.6"/>
    <n v="129.30000000000001"/>
  </r>
  <r>
    <x v="2"/>
    <x v="4"/>
    <x v="4"/>
    <x v="4"/>
    <n v="132.9"/>
    <n v="141.6"/>
    <n v="126.3"/>
    <n v="137.69999999999999"/>
    <n v="118.1"/>
    <n v="137.9"/>
    <n v="125.6"/>
    <n v="138.30000000000001"/>
    <n v="119.4"/>
    <n v="136"/>
    <n v="127.6"/>
    <n v="144.5"/>
    <n v="133.69999999999999"/>
    <n v="146.19999999999999"/>
    <n v="138.19999999999999"/>
    <n v="131.4"/>
    <n v="137.19999999999999"/>
    <n v="132.1"/>
    <n v="129.4"/>
    <n v="130.9"/>
    <n v="128.4"/>
    <n v="116.7"/>
    <n v="125.7"/>
    <n v="134.80000000000001"/>
    <n v="123"/>
    <n v="125.3"/>
    <n v="131.4"/>
  </r>
  <r>
    <x v="0"/>
    <x v="4"/>
    <x v="5"/>
    <x v="5"/>
    <n v="133.5"/>
    <n v="143.69999999999999"/>
    <n v="128"/>
    <n v="138.6"/>
    <n v="120.9"/>
    <n v="140.9"/>
    <n v="128.80000000000001"/>
    <n v="140.19999999999999"/>
    <n v="118.9"/>
    <n v="133.5"/>
    <n v="130.4"/>
    <n v="146.5"/>
    <n v="134.9"/>
    <n v="145.80000000000001"/>
    <n v="143.1"/>
    <n v="137.69999999999999"/>
    <n v="142.30000000000001"/>
    <n v="131.4"/>
    <n v="134.80000000000001"/>
    <n v="135.19999999999999"/>
    <n v="131.30000000000001"/>
    <n v="119.4"/>
    <n v="129.80000000000001"/>
    <n v="136.9"/>
    <n v="124.1"/>
    <n v="128.1"/>
    <n v="133.9"/>
  </r>
  <r>
    <x v="1"/>
    <x v="4"/>
    <x v="5"/>
    <x v="5"/>
    <n v="132.9"/>
    <n v="148.69999999999999"/>
    <n v="128.30000000000001"/>
    <n v="137.30000000000001"/>
    <n v="113.5"/>
    <n v="137.19999999999999"/>
    <n v="142.19999999999999"/>
    <n v="128.19999999999999"/>
    <n v="120.9"/>
    <n v="138.80000000000001"/>
    <n v="124.2"/>
    <n v="143.1"/>
    <n v="135.69999999999999"/>
    <n v="148.6"/>
    <n v="131.5"/>
    <n v="123.2"/>
    <n v="130.19999999999999"/>
    <n v="131.4"/>
    <n v="119"/>
    <n v="126.8"/>
    <n v="123.8"/>
    <n v="113.9"/>
    <n v="122.9"/>
    <n v="134.30000000000001"/>
    <n v="122.5"/>
    <n v="122.7"/>
    <n v="129.9"/>
  </r>
  <r>
    <x v="2"/>
    <x v="4"/>
    <x v="5"/>
    <x v="5"/>
    <n v="133.30000000000001"/>
    <n v="145.5"/>
    <n v="128.1"/>
    <n v="138.1"/>
    <n v="118.2"/>
    <n v="139.19999999999999"/>
    <n v="133.30000000000001"/>
    <n v="136.19999999999999"/>
    <n v="119.6"/>
    <n v="135.30000000000001"/>
    <n v="127.8"/>
    <n v="144.9"/>
    <n v="135.19999999999999"/>
    <n v="146.5"/>
    <n v="138.5"/>
    <n v="131.69999999999999"/>
    <n v="137.5"/>
    <n v="131.4"/>
    <n v="128.80000000000001"/>
    <n v="131.19999999999999"/>
    <n v="128.5"/>
    <n v="116.5"/>
    <n v="125.9"/>
    <n v="135.4"/>
    <n v="123.4"/>
    <n v="125.5"/>
    <n v="132"/>
  </r>
  <r>
    <x v="0"/>
    <x v="4"/>
    <x v="6"/>
    <x v="6"/>
    <n v="134"/>
    <n v="144.19999999999999"/>
    <n v="129.80000000000001"/>
    <n v="139"/>
    <n v="120.9"/>
    <n v="143.9"/>
    <n v="151.5"/>
    <n v="138.1"/>
    <n v="120"/>
    <n v="133.9"/>
    <n v="131.4"/>
    <n v="147.69999999999999"/>
    <n v="138.5"/>
    <n v="147.4"/>
    <n v="144.30000000000001"/>
    <n v="138.1"/>
    <n v="143.5"/>
    <n v="132.6"/>
    <n v="135.30000000000001"/>
    <n v="136.1"/>
    <n v="132.1"/>
    <n v="119.1"/>
    <n v="130.6"/>
    <n v="138.6"/>
    <n v="124.4"/>
    <n v="128.6"/>
    <n v="136.19999999999999"/>
  </r>
  <r>
    <x v="1"/>
    <x v="4"/>
    <x v="6"/>
    <x v="6"/>
    <n v="132.80000000000001"/>
    <n v="148.4"/>
    <n v="129.4"/>
    <n v="137.69999999999999"/>
    <n v="113.4"/>
    <n v="139.4"/>
    <n v="175.1"/>
    <n v="124.7"/>
    <n v="121.5"/>
    <n v="137.80000000000001"/>
    <n v="124.4"/>
    <n v="143.69999999999999"/>
    <n v="139.80000000000001"/>
    <n v="150.5"/>
    <n v="131.6"/>
    <n v="123.7"/>
    <n v="130.4"/>
    <n v="132.6"/>
    <n v="119.7"/>
    <n v="127.2"/>
    <n v="125"/>
    <n v="113.2"/>
    <n v="123.5"/>
    <n v="135.5"/>
    <n v="122.4"/>
    <n v="123"/>
    <n v="131.80000000000001"/>
  </r>
  <r>
    <x v="2"/>
    <x v="4"/>
    <x v="6"/>
    <x v="6"/>
    <n v="133.6"/>
    <n v="145.69999999999999"/>
    <n v="129.6"/>
    <n v="138.5"/>
    <n v="118.1"/>
    <n v="141.80000000000001"/>
    <n v="159.5"/>
    <n v="133.6"/>
    <n v="120.5"/>
    <n v="135.19999999999999"/>
    <n v="128.5"/>
    <n v="145.80000000000001"/>
    <n v="139"/>
    <n v="148.19999999999999"/>
    <n v="139.30000000000001"/>
    <n v="132.1"/>
    <n v="138.30000000000001"/>
    <n v="132.6"/>
    <n v="129.4"/>
    <n v="131.9"/>
    <n v="129.4"/>
    <n v="116"/>
    <n v="126.6"/>
    <n v="136.80000000000001"/>
    <n v="123.6"/>
    <n v="125.9"/>
    <n v="134.19999999999999"/>
  </r>
  <r>
    <x v="0"/>
    <x v="4"/>
    <x v="7"/>
    <x v="7"/>
    <n v="134.80000000000001"/>
    <n v="143.1"/>
    <n v="130"/>
    <n v="139.4"/>
    <n v="120.5"/>
    <n v="148"/>
    <n v="162.9"/>
    <n v="137.4"/>
    <n v="120.8"/>
    <n v="134.69999999999999"/>
    <n v="131.6"/>
    <n v="148.69999999999999"/>
    <n v="140.6"/>
    <n v="149"/>
    <n v="145.30000000000001"/>
    <n v="139.19999999999999"/>
    <n v="144.5"/>
    <n v="134.4"/>
    <n v="136.4"/>
    <n v="137.30000000000001"/>
    <n v="133"/>
    <n v="120.3"/>
    <n v="131.5"/>
    <n v="140.19999999999999"/>
    <n v="125.4"/>
    <n v="129.69999999999999"/>
    <n v="137.80000000000001"/>
  </r>
  <r>
    <x v="1"/>
    <x v="4"/>
    <x v="7"/>
    <x v="7"/>
    <n v="133.19999999999999"/>
    <n v="143.9"/>
    <n v="128.30000000000001"/>
    <n v="138.30000000000001"/>
    <n v="114.1"/>
    <n v="142.69999999999999"/>
    <n v="179.8"/>
    <n v="123.5"/>
    <n v="122.1"/>
    <n v="137.5"/>
    <n v="124.6"/>
    <n v="144.5"/>
    <n v="140.5"/>
    <n v="152.1"/>
    <n v="132.69999999999999"/>
    <n v="124.3"/>
    <n v="131.4"/>
    <n v="134.4"/>
    <n v="118.9"/>
    <n v="127.7"/>
    <n v="125.7"/>
    <n v="114.6"/>
    <n v="124.1"/>
    <n v="135.69999999999999"/>
    <n v="123.3"/>
    <n v="123.8"/>
    <n v="132.69999999999999"/>
  </r>
  <r>
    <x v="2"/>
    <x v="4"/>
    <x v="7"/>
    <x v="7"/>
    <n v="134.30000000000001"/>
    <n v="143.4"/>
    <n v="129.30000000000001"/>
    <n v="139"/>
    <n v="118.1"/>
    <n v="145.5"/>
    <n v="168.6"/>
    <n v="132.69999999999999"/>
    <n v="121.2"/>
    <n v="135.6"/>
    <n v="128.69999999999999"/>
    <n v="146.80000000000001"/>
    <n v="140.6"/>
    <n v="149.80000000000001"/>
    <n v="140.30000000000001"/>
    <n v="133"/>
    <n v="139.30000000000001"/>
    <n v="134.4"/>
    <n v="129.80000000000001"/>
    <n v="132.80000000000001"/>
    <n v="130.19999999999999"/>
    <n v="117.3"/>
    <n v="127.3"/>
    <n v="137.6"/>
    <n v="124.5"/>
    <n v="126.8"/>
    <n v="135.4"/>
  </r>
  <r>
    <x v="0"/>
    <x v="4"/>
    <x v="8"/>
    <x v="8"/>
    <n v="135.19999999999999"/>
    <n v="142"/>
    <n v="130.5"/>
    <n v="140.19999999999999"/>
    <n v="120.7"/>
    <n v="147.80000000000001"/>
    <n v="154.5"/>
    <n v="137.1"/>
    <n v="121"/>
    <n v="134.69999999999999"/>
    <n v="131.69999999999999"/>
    <n v="149.30000000000001"/>
    <n v="139.6"/>
    <n v="149.80000000000001"/>
    <n v="146.1"/>
    <n v="139.69999999999999"/>
    <n v="145.19999999999999"/>
    <n v="135.69999999999999"/>
    <n v="137.4"/>
    <n v="137.9"/>
    <n v="133.4"/>
    <n v="121.2"/>
    <n v="132.30000000000001"/>
    <n v="139.6"/>
    <n v="126.7"/>
    <n v="130.30000000000001"/>
    <n v="137.6"/>
  </r>
  <r>
    <x v="1"/>
    <x v="4"/>
    <x v="8"/>
    <x v="8"/>
    <n v="133.6"/>
    <n v="143"/>
    <n v="129.69999999999999"/>
    <n v="138.69999999999999"/>
    <n v="114.5"/>
    <n v="137.5"/>
    <n v="160.69999999999999"/>
    <n v="124.5"/>
    <n v="122.4"/>
    <n v="137.30000000000001"/>
    <n v="124.8"/>
    <n v="145"/>
    <n v="138"/>
    <n v="153.6"/>
    <n v="133.30000000000001"/>
    <n v="124.6"/>
    <n v="132"/>
    <n v="135.69999999999999"/>
    <n v="120.6"/>
    <n v="128.1"/>
    <n v="126.1"/>
    <n v="115.7"/>
    <n v="124.5"/>
    <n v="135.9"/>
    <n v="124.4"/>
    <n v="124.5"/>
    <n v="132.4"/>
  </r>
  <r>
    <x v="2"/>
    <x v="4"/>
    <x v="8"/>
    <x v="8"/>
    <n v="134.69999999999999"/>
    <n v="142.4"/>
    <n v="130.19999999999999"/>
    <n v="139.6"/>
    <n v="118.4"/>
    <n v="143"/>
    <n v="156.6"/>
    <n v="132.9"/>
    <n v="121.5"/>
    <n v="135.6"/>
    <n v="128.80000000000001"/>
    <n v="147.30000000000001"/>
    <n v="139"/>
    <n v="150.80000000000001"/>
    <n v="141.1"/>
    <n v="133.4"/>
    <n v="140"/>
    <n v="135.69999999999999"/>
    <n v="131"/>
    <n v="133.30000000000001"/>
    <n v="130.6"/>
    <n v="118.3"/>
    <n v="127.9"/>
    <n v="137.4"/>
    <n v="125.7"/>
    <n v="127.5"/>
    <n v="135.19999999999999"/>
  </r>
  <r>
    <x v="0"/>
    <x v="4"/>
    <x v="9"/>
    <x v="9"/>
    <n v="135.9"/>
    <n v="141.9"/>
    <n v="131"/>
    <n v="141.5"/>
    <n v="121.4"/>
    <n v="146.69999999999999"/>
    <n v="157.1"/>
    <n v="136.4"/>
    <n v="121.4"/>
    <n v="135.6"/>
    <n v="131.30000000000001"/>
    <n v="150.30000000000001"/>
    <n v="140.4"/>
    <n v="150.5"/>
    <n v="147.19999999999999"/>
    <n v="140.6"/>
    <n v="146.19999999999999"/>
    <n v="137.30000000000001"/>
    <n v="138.1"/>
    <n v="138.4"/>
    <n v="134.19999999999999"/>
    <n v="121"/>
    <n v="133"/>
    <n v="140.1"/>
    <n v="127.4"/>
    <n v="130.69999999999999"/>
    <n v="138.30000000000001"/>
  </r>
  <r>
    <x v="1"/>
    <x v="4"/>
    <x v="9"/>
    <x v="9"/>
    <n v="133.9"/>
    <n v="142.80000000000001"/>
    <n v="131.4"/>
    <n v="139.1"/>
    <n v="114.9"/>
    <n v="135.6"/>
    <n v="173.2"/>
    <n v="124.1"/>
    <n v="122.6"/>
    <n v="137.80000000000001"/>
    <n v="125.1"/>
    <n v="145.5"/>
    <n v="139.69999999999999"/>
    <n v="154.6"/>
    <n v="134"/>
    <n v="124.9"/>
    <n v="132.6"/>
    <n v="137.30000000000001"/>
    <n v="122.6"/>
    <n v="128.30000000000001"/>
    <n v="126.6"/>
    <n v="115"/>
    <n v="124.8"/>
    <n v="136.30000000000001"/>
    <n v="124.6"/>
    <n v="124.5"/>
    <n v="133.5"/>
  </r>
  <r>
    <x v="2"/>
    <x v="4"/>
    <x v="9"/>
    <x v="9"/>
    <n v="135.30000000000001"/>
    <n v="142.19999999999999"/>
    <n v="131.19999999999999"/>
    <n v="140.6"/>
    <n v="119"/>
    <n v="141.5"/>
    <n v="162.6"/>
    <n v="132.30000000000001"/>
    <n v="121.8"/>
    <n v="136.30000000000001"/>
    <n v="128.69999999999999"/>
    <n v="148.1"/>
    <n v="140.1"/>
    <n v="151.6"/>
    <n v="142"/>
    <n v="134.1"/>
    <n v="140.80000000000001"/>
    <n v="137.30000000000001"/>
    <n v="132.19999999999999"/>
    <n v="133.6"/>
    <n v="131.30000000000001"/>
    <n v="117.8"/>
    <n v="128.4"/>
    <n v="137.9"/>
    <n v="126.2"/>
    <n v="127.7"/>
    <n v="136.1"/>
  </r>
  <r>
    <x v="0"/>
    <x v="4"/>
    <x v="11"/>
    <x v="10"/>
    <n v="136.30000000000001"/>
    <n v="142.5"/>
    <n v="140.5"/>
    <n v="141.5"/>
    <n v="121.6"/>
    <n v="147.30000000000001"/>
    <n v="168"/>
    <n v="135.80000000000001"/>
    <n v="122.5"/>
    <n v="136"/>
    <n v="131.9"/>
    <n v="151.4"/>
    <n v="142.4"/>
    <n v="152.1"/>
    <n v="148.19999999999999"/>
    <n v="141.5"/>
    <n v="147.30000000000001"/>
    <n v="138.6"/>
    <n v="141.1"/>
    <n v="139.4"/>
    <n v="135.80000000000001"/>
    <n v="121.6"/>
    <n v="133.69999999999999"/>
    <n v="141.5"/>
    <n v="128.1"/>
    <n v="131.69999999999999"/>
    <n v="140"/>
  </r>
  <r>
    <x v="1"/>
    <x v="4"/>
    <x v="11"/>
    <x v="10"/>
    <n v="134.30000000000001"/>
    <n v="142.1"/>
    <n v="146.69999999999999"/>
    <n v="139.5"/>
    <n v="115.2"/>
    <n v="136.4"/>
    <n v="185.2"/>
    <n v="122.2"/>
    <n v="123.9"/>
    <n v="138.30000000000001"/>
    <n v="125.4"/>
    <n v="146"/>
    <n v="141.5"/>
    <n v="156.19999999999999"/>
    <n v="135"/>
    <n v="125.4"/>
    <n v="133.5"/>
    <n v="138.6"/>
    <n v="125.7"/>
    <n v="128.80000000000001"/>
    <n v="127.4"/>
    <n v="115.3"/>
    <n v="125.1"/>
    <n v="136.6"/>
    <n v="124.9"/>
    <n v="124.9"/>
    <n v="134.80000000000001"/>
  </r>
  <r>
    <x v="2"/>
    <x v="4"/>
    <x v="11"/>
    <x v="10"/>
    <n v="135.69999999999999"/>
    <n v="142.4"/>
    <n v="142.9"/>
    <n v="140.80000000000001"/>
    <n v="119.2"/>
    <n v="142.19999999999999"/>
    <n v="173.8"/>
    <n v="131.19999999999999"/>
    <n v="123"/>
    <n v="136.80000000000001"/>
    <n v="129.19999999999999"/>
    <n v="148.9"/>
    <n v="142.1"/>
    <n v="153.19999999999999"/>
    <n v="143"/>
    <n v="134.80000000000001"/>
    <n v="141.80000000000001"/>
    <n v="138.6"/>
    <n v="135.30000000000001"/>
    <n v="134.4"/>
    <n v="132.6"/>
    <n v="118.3"/>
    <n v="128.9"/>
    <n v="138.6"/>
    <n v="126.8"/>
    <n v="128.4"/>
    <n v="137.6"/>
  </r>
  <r>
    <x v="0"/>
    <x v="4"/>
    <x v="12"/>
    <x v="11"/>
    <n v="136.4"/>
    <n v="143.69999999999999"/>
    <n v="144.80000000000001"/>
    <n v="141.9"/>
    <n v="123.1"/>
    <n v="147.19999999999999"/>
    <n v="161"/>
    <n v="133.80000000000001"/>
    <n v="121.9"/>
    <n v="135.80000000000001"/>
    <n v="131.1"/>
    <n v="151.4"/>
    <n v="141.5"/>
    <n v="153.19999999999999"/>
    <n v="148"/>
    <n v="141.9"/>
    <n v="147.19999999999999"/>
    <n v="139.1"/>
    <n v="142.6"/>
    <n v="139.5"/>
    <n v="136.1"/>
    <n v="122"/>
    <n v="133.4"/>
    <n v="141.1"/>
    <n v="127.8"/>
    <n v="131.9"/>
    <n v="139.80000000000001"/>
  </r>
  <r>
    <x v="1"/>
    <x v="4"/>
    <x v="12"/>
    <x v="11"/>
    <n v="134.4"/>
    <n v="142.6"/>
    <n v="145.9"/>
    <n v="139.5"/>
    <n v="115.9"/>
    <n v="135"/>
    <n v="163.19999999999999"/>
    <n v="119.8"/>
    <n v="120.7"/>
    <n v="139.69999999999999"/>
    <n v="125.7"/>
    <n v="146.30000000000001"/>
    <n v="138.80000000000001"/>
    <n v="157"/>
    <n v="135.6"/>
    <n v="125.6"/>
    <n v="134"/>
    <n v="139.1"/>
    <n v="126.8"/>
    <n v="129.30000000000001"/>
    <n v="128.19999999999999"/>
    <n v="115.3"/>
    <n v="125.6"/>
    <n v="136.69999999999999"/>
    <n v="124.6"/>
    <n v="125.1"/>
    <n v="134.1"/>
  </r>
  <r>
    <x v="2"/>
    <x v="4"/>
    <x v="12"/>
    <x v="11"/>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n v="137.19999999999999"/>
  </r>
  <r>
    <x v="0"/>
    <x v="5"/>
    <x v="0"/>
    <x v="0"/>
    <n v="136.6"/>
    <n v="144.4"/>
    <n v="143.80000000000001"/>
    <n v="142"/>
    <n v="123.2"/>
    <n v="147.9"/>
    <n v="152.1"/>
    <n v="131.80000000000001"/>
    <n v="119.5"/>
    <n v="136"/>
    <n v="131.19999999999999"/>
    <n v="151.80000000000001"/>
    <n v="140.4"/>
    <n v="153.6"/>
    <n v="148.30000000000001"/>
    <n v="142.30000000000001"/>
    <n v="147.5"/>
    <n v="140.4"/>
    <n v="142.30000000000001"/>
    <n v="139.80000000000001"/>
    <n v="136"/>
    <n v="122.7"/>
    <n v="134.30000000000001"/>
    <n v="141.6"/>
    <n v="128.6"/>
    <n v="132.30000000000001"/>
    <n v="139.30000000000001"/>
  </r>
  <r>
    <x v="1"/>
    <x v="5"/>
    <x v="0"/>
    <x v="0"/>
    <n v="134.6"/>
    <n v="143.69999999999999"/>
    <n v="143.6"/>
    <n v="139.6"/>
    <n v="116.4"/>
    <n v="133.80000000000001"/>
    <n v="150.5"/>
    <n v="118.4"/>
    <n v="117.3"/>
    <n v="140.5"/>
    <n v="125.9"/>
    <n v="146.80000000000001"/>
    <n v="137.19999999999999"/>
    <n v="157.69999999999999"/>
    <n v="136"/>
    <n v="125.9"/>
    <n v="134.4"/>
    <n v="140.4"/>
    <n v="127.3"/>
    <n v="129.5"/>
    <n v="129"/>
    <n v="116.3"/>
    <n v="126.2"/>
    <n v="137.1"/>
    <n v="125.5"/>
    <n v="125.8"/>
    <n v="134.1"/>
  </r>
  <r>
    <x v="2"/>
    <x v="5"/>
    <x v="0"/>
    <x v="0"/>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n v="136.9"/>
  </r>
  <r>
    <x v="0"/>
    <x v="5"/>
    <x v="1"/>
    <x v="1"/>
    <n v="136.4"/>
    <n v="143.69999999999999"/>
    <n v="140.6"/>
    <n v="141.5"/>
    <n v="122.9"/>
    <n v="149.4"/>
    <n v="142.4"/>
    <n v="130.19999999999999"/>
    <n v="117.9"/>
    <n v="135.6"/>
    <n v="130.5"/>
    <n v="151.69999999999999"/>
    <n v="138.69999999999999"/>
    <n v="153.30000000000001"/>
    <n v="148.69999999999999"/>
    <n v="142.4"/>
    <n v="147.80000000000001"/>
    <n v="141.30000000000001"/>
    <n v="142.4"/>
    <n v="139.9"/>
    <n v="136.19999999999999"/>
    <n v="123.3"/>
    <n v="134.30000000000001"/>
    <n v="141.5"/>
    <n v="128.80000000000001"/>
    <n v="132.5"/>
    <n v="138.5"/>
  </r>
  <r>
    <x v="1"/>
    <x v="5"/>
    <x v="1"/>
    <x v="1"/>
    <n v="134.80000000000001"/>
    <n v="143"/>
    <n v="139.9"/>
    <n v="139.9"/>
    <n v="116.2"/>
    <n v="135.5"/>
    <n v="136.9"/>
    <n v="117"/>
    <n v="115.4"/>
    <n v="140.69999999999999"/>
    <n v="125.9"/>
    <n v="147.1"/>
    <n v="135.6"/>
    <n v="159.30000000000001"/>
    <n v="136.30000000000001"/>
    <n v="126.1"/>
    <n v="134.69999999999999"/>
    <n v="141.30000000000001"/>
    <n v="127.3"/>
    <n v="129.9"/>
    <n v="129.80000000000001"/>
    <n v="117.4"/>
    <n v="126.5"/>
    <n v="137.19999999999999"/>
    <n v="126.2"/>
    <n v="126.5"/>
    <n v="134"/>
  </r>
  <r>
    <x v="2"/>
    <x v="5"/>
    <x v="1"/>
    <x v="1"/>
    <n v="135.9"/>
    <n v="143.5"/>
    <n v="140.30000000000001"/>
    <n v="140.9"/>
    <n v="120.4"/>
    <n v="142.9"/>
    <n v="140.5"/>
    <n v="125.8"/>
    <n v="117.1"/>
    <n v="137.30000000000001"/>
    <n v="128.6"/>
    <n v="149.6"/>
    <n v="137.6"/>
    <n v="154.9"/>
    <n v="143.80000000000001"/>
    <n v="135.6"/>
    <n v="142.6"/>
    <n v="141.30000000000001"/>
    <n v="136.69999999999999"/>
    <n v="135.19999999999999"/>
    <n v="133.80000000000001"/>
    <n v="120.2"/>
    <n v="129.9"/>
    <n v="139"/>
    <n v="127.7"/>
    <n v="129.6"/>
    <n v="136.4"/>
  </r>
  <r>
    <x v="0"/>
    <x v="5"/>
    <x v="2"/>
    <x v="2"/>
    <n v="136.80000000000001"/>
    <n v="143.80000000000001"/>
    <n v="140"/>
    <n v="142"/>
    <n v="123.2"/>
    <n v="152.9"/>
    <n v="138"/>
    <n v="129.30000000000001"/>
    <n v="117.1"/>
    <n v="136.30000000000001"/>
    <n v="131.19999999999999"/>
    <n v="152.80000000000001"/>
    <n v="138.6"/>
    <n v="155.1"/>
    <n v="149.19999999999999"/>
    <n v="143"/>
    <n v="148.30000000000001"/>
    <n v="142"/>
    <n v="142.6"/>
    <n v="139.9"/>
    <n v="136.69999999999999"/>
    <n v="124.6"/>
    <n v="135.1"/>
    <n v="142.69999999999999"/>
    <n v="129.30000000000001"/>
    <n v="133.30000000000001"/>
    <n v="138.69999999999999"/>
  </r>
  <r>
    <x v="1"/>
    <x v="5"/>
    <x v="2"/>
    <x v="2"/>
    <n v="135"/>
    <n v="143.1"/>
    <n v="135.5"/>
    <n v="139.9"/>
    <n v="116.5"/>
    <n v="138.5"/>
    <n v="128"/>
    <n v="115.5"/>
    <n v="114.2"/>
    <n v="140.69999999999999"/>
    <n v="126.2"/>
    <n v="147.6"/>
    <n v="134.80000000000001"/>
    <n v="159.69999999999999"/>
    <n v="136.69999999999999"/>
    <n v="126.7"/>
    <n v="135.19999999999999"/>
    <n v="142"/>
    <n v="126.4"/>
    <n v="130.80000000000001"/>
    <n v="130.5"/>
    <n v="117.8"/>
    <n v="126.8"/>
    <n v="137.80000000000001"/>
    <n v="126.7"/>
    <n v="127.1"/>
    <n v="134"/>
  </r>
  <r>
    <x v="2"/>
    <x v="5"/>
    <x v="2"/>
    <x v="2"/>
    <n v="136.19999999999999"/>
    <n v="143.6"/>
    <n v="138.30000000000001"/>
    <n v="141.19999999999999"/>
    <n v="120.7"/>
    <n v="146.19999999999999"/>
    <n v="134.6"/>
    <n v="124.6"/>
    <n v="116.1"/>
    <n v="137.80000000000001"/>
    <n v="129.1"/>
    <n v="150.4"/>
    <n v="137.19999999999999"/>
    <n v="156.30000000000001"/>
    <n v="144.30000000000001"/>
    <n v="136.19999999999999"/>
    <n v="143.1"/>
    <n v="142"/>
    <n v="136.5"/>
    <n v="135.6"/>
    <n v="134.30000000000001"/>
    <n v="121"/>
    <n v="130.4"/>
    <n v="139.80000000000001"/>
    <n v="128.19999999999999"/>
    <n v="130.30000000000001"/>
    <n v="136.5"/>
  </r>
  <r>
    <x v="0"/>
    <x v="5"/>
    <x v="3"/>
    <x v="3"/>
    <n v="137.1"/>
    <n v="144.5"/>
    <n v="135.9"/>
    <n v="142.4"/>
    <n v="123.5"/>
    <n v="156.4"/>
    <n v="135.1"/>
    <n v="128.4"/>
    <n v="115.2"/>
    <n v="137.19999999999999"/>
    <n v="131.9"/>
    <n v="153.80000000000001"/>
    <n v="138.6"/>
    <n v="156.1"/>
    <n v="150.1"/>
    <n v="143.30000000000001"/>
    <n v="149.1"/>
    <n v="142.9"/>
    <n v="143.80000000000001"/>
    <n v="140.9"/>
    <n v="137.6"/>
    <n v="125.3"/>
    <n v="136"/>
    <n v="143.69999999999999"/>
    <n v="130.4"/>
    <n v="134.19999999999999"/>
    <n v="139.1"/>
  </r>
  <r>
    <x v="1"/>
    <x v="5"/>
    <x v="3"/>
    <x v="3"/>
    <n v="135"/>
    <n v="144.30000000000001"/>
    <n v="130.80000000000001"/>
    <n v="140.30000000000001"/>
    <n v="116.6"/>
    <n v="150.1"/>
    <n v="127.6"/>
    <n v="114"/>
    <n v="110.6"/>
    <n v="140.19999999999999"/>
    <n v="126.5"/>
    <n v="148.30000000000001"/>
    <n v="135.69999999999999"/>
    <n v="159.19999999999999"/>
    <n v="137.80000000000001"/>
    <n v="127.4"/>
    <n v="136.19999999999999"/>
    <n v="142.9"/>
    <n v="124.6"/>
    <n v="131.80000000000001"/>
    <n v="131.30000000000001"/>
    <n v="118.9"/>
    <n v="127.6"/>
    <n v="139.69999999999999"/>
    <n v="127.6"/>
    <n v="128.19999999999999"/>
    <n v="134.80000000000001"/>
  </r>
  <r>
    <x v="2"/>
    <x v="5"/>
    <x v="3"/>
    <x v="3"/>
    <n v="136.4"/>
    <n v="144.4"/>
    <n v="133.9"/>
    <n v="141.6"/>
    <n v="121"/>
    <n v="153.5"/>
    <n v="132.6"/>
    <n v="123.5"/>
    <n v="113.7"/>
    <n v="138.19999999999999"/>
    <n v="129.6"/>
    <n v="151.19999999999999"/>
    <n v="137.5"/>
    <n v="156.9"/>
    <n v="145.30000000000001"/>
    <n v="136.69999999999999"/>
    <n v="144"/>
    <n v="142.9"/>
    <n v="136.5"/>
    <n v="136.6"/>
    <n v="135.19999999999999"/>
    <n v="121.9"/>
    <n v="131.30000000000001"/>
    <n v="141.4"/>
    <n v="129.19999999999999"/>
    <n v="131.30000000000001"/>
    <n v="137.1"/>
  </r>
  <r>
    <x v="0"/>
    <x v="5"/>
    <x v="4"/>
    <x v="4"/>
    <n v="137.4"/>
    <n v="145.69999999999999"/>
    <n v="135.5"/>
    <n v="142.9"/>
    <n v="123.6"/>
    <n v="157.5"/>
    <n v="137.80000000000001"/>
    <n v="127.2"/>
    <n v="111.8"/>
    <n v="137.4"/>
    <n v="132.19999999999999"/>
    <n v="154.30000000000001"/>
    <n v="139.1"/>
    <n v="157"/>
    <n v="150.80000000000001"/>
    <n v="144.1"/>
    <n v="149.80000000000001"/>
    <n v="143.19999999999999"/>
    <n v="144.30000000000001"/>
    <n v="141.80000000000001"/>
    <n v="138.4"/>
    <n v="126.4"/>
    <n v="136.80000000000001"/>
    <n v="144.4"/>
    <n v="131.19999999999999"/>
    <n v="135.1"/>
    <n v="139.80000000000001"/>
  </r>
  <r>
    <x v="1"/>
    <x v="5"/>
    <x v="4"/>
    <x v="4"/>
    <n v="135"/>
    <n v="148.19999999999999"/>
    <n v="130.5"/>
    <n v="140.69999999999999"/>
    <n v="116.4"/>
    <n v="151.30000000000001"/>
    <n v="131.4"/>
    <n v="112.8"/>
    <n v="105.3"/>
    <n v="139.6"/>
    <n v="126.6"/>
    <n v="148.69999999999999"/>
    <n v="136.4"/>
    <n v="160.30000000000001"/>
    <n v="138.6"/>
    <n v="127.9"/>
    <n v="137"/>
    <n v="143.19999999999999"/>
    <n v="124.7"/>
    <n v="132.5"/>
    <n v="132"/>
    <n v="119.8"/>
    <n v="128"/>
    <n v="140.4"/>
    <n v="128.1"/>
    <n v="128.9"/>
    <n v="135.4"/>
  </r>
  <r>
    <x v="2"/>
    <x v="5"/>
    <x v="4"/>
    <x v="4"/>
    <n v="136.6"/>
    <n v="146.6"/>
    <n v="133.6"/>
    <n v="142.1"/>
    <n v="121"/>
    <n v="154.6"/>
    <n v="135.6"/>
    <n v="122.3"/>
    <n v="109.6"/>
    <n v="138.1"/>
    <n v="129.9"/>
    <n v="151.69999999999999"/>
    <n v="138.1"/>
    <n v="157.9"/>
    <n v="146"/>
    <n v="137.4"/>
    <n v="144.69999999999999"/>
    <n v="143.19999999999999"/>
    <n v="136.9"/>
    <n v="137.4"/>
    <n v="136"/>
    <n v="122.9"/>
    <n v="131.80000000000001"/>
    <n v="142.1"/>
    <n v="129.9"/>
    <n v="132.1"/>
    <n v="137.80000000000001"/>
  </r>
  <r>
    <x v="0"/>
    <x v="5"/>
    <x v="5"/>
    <x v="5"/>
    <n v="137.6"/>
    <n v="148.1"/>
    <n v="136.69999999999999"/>
    <n v="143.19999999999999"/>
    <n v="124"/>
    <n v="154.1"/>
    <n v="143.5"/>
    <n v="126"/>
    <n v="112.4"/>
    <n v="137.6"/>
    <n v="132.80000000000001"/>
    <n v="154.30000000000001"/>
    <n v="140"/>
    <n v="157.30000000000001"/>
    <n v="151.30000000000001"/>
    <n v="144.69999999999999"/>
    <n v="150.30000000000001"/>
    <n v="142.5"/>
    <n v="145.1"/>
    <n v="142.19999999999999"/>
    <n v="138.4"/>
    <n v="127.4"/>
    <n v="137.80000000000001"/>
    <n v="145.1"/>
    <n v="131.4"/>
    <n v="135.6"/>
    <n v="140.5"/>
  </r>
  <r>
    <x v="1"/>
    <x v="5"/>
    <x v="5"/>
    <x v="5"/>
    <n v="135.30000000000001"/>
    <n v="149.69999999999999"/>
    <n v="133.9"/>
    <n v="140.80000000000001"/>
    <n v="116.6"/>
    <n v="152.19999999999999"/>
    <n v="144"/>
    <n v="112.3"/>
    <n v="108.4"/>
    <n v="140"/>
    <n v="126.7"/>
    <n v="149"/>
    <n v="138.4"/>
    <n v="161"/>
    <n v="138.9"/>
    <n v="128.69999999999999"/>
    <n v="137.4"/>
    <n v="142.5"/>
    <n v="126.5"/>
    <n v="133.1"/>
    <n v="132.6"/>
    <n v="120.4"/>
    <n v="128.5"/>
    <n v="141.19999999999999"/>
    <n v="128.19999999999999"/>
    <n v="129.5"/>
    <n v="136.19999999999999"/>
  </r>
  <r>
    <x v="2"/>
    <x v="5"/>
    <x v="5"/>
    <x v="5"/>
    <n v="136.9"/>
    <n v="148.69999999999999"/>
    <n v="135.6"/>
    <n v="142.30000000000001"/>
    <n v="121.3"/>
    <n v="153.19999999999999"/>
    <n v="143.69999999999999"/>
    <n v="121.4"/>
    <n v="111.1"/>
    <n v="138.4"/>
    <n v="130.30000000000001"/>
    <n v="151.80000000000001"/>
    <n v="139.4"/>
    <n v="158.30000000000001"/>
    <n v="146.4"/>
    <n v="138.1"/>
    <n v="145.19999999999999"/>
    <n v="142.5"/>
    <n v="138.1"/>
    <n v="137.9"/>
    <n v="136.19999999999999"/>
    <n v="123.7"/>
    <n v="132.6"/>
    <n v="142.80000000000001"/>
    <n v="130.1"/>
    <n v="132.6"/>
    <n v="138.5"/>
  </r>
  <r>
    <x v="0"/>
    <x v="5"/>
    <x v="6"/>
    <x v="6"/>
    <n v="138.4"/>
    <n v="149.30000000000001"/>
    <n v="139.30000000000001"/>
    <n v="143.4"/>
    <n v="124.1"/>
    <n v="153.30000000000001"/>
    <n v="154.19999999999999"/>
    <n v="126.4"/>
    <n v="114.3"/>
    <n v="138.19999999999999"/>
    <n v="132.80000000000001"/>
    <n v="154.80000000000001"/>
    <n v="142"/>
    <n v="156.1"/>
    <n v="151.5"/>
    <n v="145.1"/>
    <n v="150.6"/>
    <n v="143.6"/>
    <n v="146.80000000000001"/>
    <n v="143.1"/>
    <n v="139"/>
    <n v="127.5"/>
    <n v="138.4"/>
    <n v="145.80000000000001"/>
    <n v="131.4"/>
    <n v="136"/>
    <n v="141.80000000000001"/>
  </r>
  <r>
    <x v="1"/>
    <x v="5"/>
    <x v="6"/>
    <x v="6"/>
    <n v="135.6"/>
    <n v="148.6"/>
    <n v="139.1"/>
    <n v="141"/>
    <n v="116.7"/>
    <n v="149.69999999999999"/>
    <n v="159.19999999999999"/>
    <n v="112.6"/>
    <n v="111.8"/>
    <n v="140.30000000000001"/>
    <n v="126.8"/>
    <n v="149.4"/>
    <n v="140.30000000000001"/>
    <n v="161.4"/>
    <n v="139.6"/>
    <n v="128.9"/>
    <n v="137.9"/>
    <n v="143.6"/>
    <n v="128.1"/>
    <n v="133.6"/>
    <n v="133.6"/>
    <n v="120.1"/>
    <n v="129"/>
    <n v="144"/>
    <n v="128.19999999999999"/>
    <n v="130.19999999999999"/>
    <n v="137.5"/>
  </r>
  <r>
    <x v="2"/>
    <x v="5"/>
    <x v="6"/>
    <x v="6"/>
    <n v="137.5"/>
    <n v="149.1"/>
    <n v="139.19999999999999"/>
    <n v="142.5"/>
    <n v="121.4"/>
    <n v="151.6"/>
    <n v="155.9"/>
    <n v="121.7"/>
    <n v="113.5"/>
    <n v="138.9"/>
    <n v="130.30000000000001"/>
    <n v="152.30000000000001"/>
    <n v="141.4"/>
    <n v="157.5"/>
    <n v="146.80000000000001"/>
    <n v="138.4"/>
    <n v="145.6"/>
    <n v="143.6"/>
    <n v="139.69999999999999"/>
    <n v="138.6"/>
    <n v="137"/>
    <n v="123.6"/>
    <n v="133.1"/>
    <n v="144.69999999999999"/>
    <n v="130.1"/>
    <n v="133.19999999999999"/>
    <n v="139.80000000000001"/>
  </r>
  <r>
    <x v="0"/>
    <x v="5"/>
    <x v="7"/>
    <x v="7"/>
    <n v="139.19999999999999"/>
    <n v="148.80000000000001"/>
    <n v="139.1"/>
    <n v="143.5"/>
    <n v="125"/>
    <n v="154.4"/>
    <n v="156.30000000000001"/>
    <n v="126.8"/>
    <n v="115.4"/>
    <n v="138.6"/>
    <n v="133.80000000000001"/>
    <n v="155.19999999999999"/>
    <n v="142.69999999999999"/>
    <n v="156.4"/>
    <n v="152.1"/>
    <n v="145.80000000000001"/>
    <n v="151.30000000000001"/>
    <n v="144.6"/>
    <n v="147.69999999999999"/>
    <n v="143.80000000000001"/>
    <n v="139.4"/>
    <n v="128.30000000000001"/>
    <n v="138.6"/>
    <n v="146.9"/>
    <n v="131.30000000000001"/>
    <n v="136.6"/>
    <n v="142.5"/>
  </r>
  <r>
    <x v="1"/>
    <x v="5"/>
    <x v="7"/>
    <x v="7"/>
    <n v="136.5"/>
    <n v="146.4"/>
    <n v="136.6"/>
    <n v="141.19999999999999"/>
    <n v="117.4"/>
    <n v="146.30000000000001"/>
    <n v="157.30000000000001"/>
    <n v="113.6"/>
    <n v="113.3"/>
    <n v="141.1"/>
    <n v="127.4"/>
    <n v="150.4"/>
    <n v="140.1"/>
    <n v="162.1"/>
    <n v="140"/>
    <n v="129"/>
    <n v="138.30000000000001"/>
    <n v="144.6"/>
    <n v="129.80000000000001"/>
    <n v="134.4"/>
    <n v="134.9"/>
    <n v="120.7"/>
    <n v="129.80000000000001"/>
    <n v="145.30000000000001"/>
    <n v="128.30000000000001"/>
    <n v="131"/>
    <n v="138"/>
  </r>
  <r>
    <x v="2"/>
    <x v="5"/>
    <x v="7"/>
    <x v="7"/>
    <n v="138.30000000000001"/>
    <n v="148"/>
    <n v="138.1"/>
    <n v="142.6"/>
    <n v="122.2"/>
    <n v="150.6"/>
    <n v="156.6"/>
    <n v="122.4"/>
    <n v="114.7"/>
    <n v="139.4"/>
    <n v="131.1"/>
    <n v="153"/>
    <n v="141.69999999999999"/>
    <n v="157.9"/>
    <n v="147.30000000000001"/>
    <n v="138.80000000000001"/>
    <n v="146.1"/>
    <n v="144.6"/>
    <n v="140.9"/>
    <n v="139.4"/>
    <n v="137.69999999999999"/>
    <n v="124.3"/>
    <n v="133.6"/>
    <n v="146"/>
    <n v="130.1"/>
    <n v="133.9"/>
    <n v="140.4"/>
  </r>
  <r>
    <x v="0"/>
    <x v="5"/>
    <x v="8"/>
    <x v="8"/>
    <n v="139.4"/>
    <n v="147.19999999999999"/>
    <n v="136.6"/>
    <n v="143.69999999999999"/>
    <n v="124.6"/>
    <n v="150.1"/>
    <n v="149.4"/>
    <n v="125.4"/>
    <n v="114.4"/>
    <n v="138.69999999999999"/>
    <n v="133.1"/>
    <n v="155.9"/>
    <n v="141.30000000000001"/>
    <n v="157.69999999999999"/>
    <n v="152.1"/>
    <n v="146.1"/>
    <n v="151.30000000000001"/>
    <n v="145.30000000000001"/>
    <n v="149"/>
    <n v="144"/>
    <n v="140"/>
    <n v="129.9"/>
    <n v="140"/>
    <n v="147.6"/>
    <n v="132"/>
    <n v="137.4"/>
    <n v="142.1"/>
  </r>
  <r>
    <x v="1"/>
    <x v="5"/>
    <x v="8"/>
    <x v="8"/>
    <n v="137"/>
    <n v="143.1"/>
    <n v="132.80000000000001"/>
    <n v="141.5"/>
    <n v="117.8"/>
    <n v="140"/>
    <n v="151.30000000000001"/>
    <n v="113.5"/>
    <n v="112.3"/>
    <n v="141.19999999999999"/>
    <n v="127.7"/>
    <n v="151.30000000000001"/>
    <n v="138.9"/>
    <n v="163.30000000000001"/>
    <n v="140.80000000000001"/>
    <n v="129.30000000000001"/>
    <n v="139.1"/>
    <n v="145.30000000000001"/>
    <n v="131.19999999999999"/>
    <n v="134.9"/>
    <n v="135.69999999999999"/>
    <n v="122.5"/>
    <n v="130.19999999999999"/>
    <n v="145.19999999999999"/>
    <n v="129.30000000000001"/>
    <n v="131.9"/>
    <n v="138.1"/>
  </r>
  <r>
    <x v="2"/>
    <x v="5"/>
    <x v="8"/>
    <x v="8"/>
    <n v="138.6"/>
    <n v="145.80000000000001"/>
    <n v="135.1"/>
    <n v="142.9"/>
    <n v="122.1"/>
    <n v="145.4"/>
    <n v="150"/>
    <n v="121.4"/>
    <n v="113.7"/>
    <n v="139.5"/>
    <n v="130.80000000000001"/>
    <n v="153.80000000000001"/>
    <n v="140.4"/>
    <n v="159.19999999999999"/>
    <n v="147.69999999999999"/>
    <n v="139.1"/>
    <n v="146.5"/>
    <n v="145.30000000000001"/>
    <n v="142.30000000000001"/>
    <n v="139.69999999999999"/>
    <n v="138.4"/>
    <n v="126"/>
    <n v="134.5"/>
    <n v="146.19999999999999"/>
    <n v="130.9"/>
    <n v="134.69999999999999"/>
    <n v="140.19999999999999"/>
  </r>
  <r>
    <x v="0"/>
    <x v="5"/>
    <x v="9"/>
    <x v="9"/>
    <n v="139.30000000000001"/>
    <n v="147.6"/>
    <n v="134.6"/>
    <n v="141.9"/>
    <n v="123.5"/>
    <n v="144.5"/>
    <n v="147.6"/>
    <n v="121.4"/>
    <n v="112.3"/>
    <n v="139.5"/>
    <n v="134.6"/>
    <n v="155.19999999999999"/>
    <n v="140.19999999999999"/>
    <n v="159.6"/>
    <n v="150.69999999999999"/>
    <n v="144.5"/>
    <n v="149.80000000000001"/>
    <n v="146.30000000000001"/>
    <n v="149.69999999999999"/>
    <n v="147.5"/>
    <n v="144.80000000000001"/>
    <n v="130.80000000000001"/>
    <n v="140.1"/>
    <n v="148"/>
    <n v="134.4"/>
    <n v="139.80000000000001"/>
    <n v="142.19999999999999"/>
  </r>
  <r>
    <x v="1"/>
    <x v="5"/>
    <x v="9"/>
    <x v="9"/>
    <n v="137.6"/>
    <n v="144.9"/>
    <n v="133.5"/>
    <n v="141.5"/>
    <n v="118"/>
    <n v="139.5"/>
    <n v="153"/>
    <n v="113.2"/>
    <n v="112.8"/>
    <n v="141.1"/>
    <n v="127.6"/>
    <n v="152"/>
    <n v="139.4"/>
    <n v="164"/>
    <n v="141.5"/>
    <n v="129.80000000000001"/>
    <n v="139.69999999999999"/>
    <n v="146.30000000000001"/>
    <n v="133.4"/>
    <n v="135.1"/>
    <n v="136.19999999999999"/>
    <n v="123.3"/>
    <n v="130.69999999999999"/>
    <n v="145.5"/>
    <n v="130.4"/>
    <n v="132.5"/>
    <n v="138.9"/>
  </r>
  <r>
    <x v="2"/>
    <x v="5"/>
    <x v="9"/>
    <x v="9"/>
    <n v="137.4"/>
    <n v="149.5"/>
    <n v="137.30000000000001"/>
    <n v="141.9"/>
    <n v="121.1"/>
    <n v="142.5"/>
    <n v="146.69999999999999"/>
    <n v="119.1"/>
    <n v="111.9"/>
    <n v="141"/>
    <n v="133.6"/>
    <n v="154.5"/>
    <n v="139.69999999999999"/>
    <n v="162.6"/>
    <n v="148"/>
    <n v="139.19999999999999"/>
    <n v="146.80000000000001"/>
    <n v="146.9"/>
    <n v="145.30000000000001"/>
    <n v="142.19999999999999"/>
    <n v="142.1"/>
    <n v="125.5"/>
    <n v="136.5"/>
    <n v="147.80000000000001"/>
    <n v="132"/>
    <n v="136.30000000000001"/>
    <n v="140.80000000000001"/>
  </r>
  <r>
    <x v="0"/>
    <x v="5"/>
    <x v="11"/>
    <x v="10"/>
    <n v="137.1"/>
    <n v="150.80000000000001"/>
    <n v="136.69999999999999"/>
    <n v="141.9"/>
    <n v="122.8"/>
    <n v="143.9"/>
    <n v="147.5"/>
    <n v="121"/>
    <n v="111.6"/>
    <n v="140.6"/>
    <n v="137.5"/>
    <n v="156.1"/>
    <n v="140"/>
    <n v="161.9"/>
    <n v="151.69999999999999"/>
    <n v="145.5"/>
    <n v="150.80000000000001"/>
    <n v="146.9"/>
    <n v="150.30000000000001"/>
    <n v="148"/>
    <n v="145.4"/>
    <n v="130.30000000000001"/>
    <n v="143.1"/>
    <n v="150.19999999999999"/>
    <n v="133.1"/>
    <n v="140.1"/>
    <n v="142.4"/>
  </r>
  <r>
    <x v="1"/>
    <x v="5"/>
    <x v="11"/>
    <x v="10"/>
    <n v="138.1"/>
    <n v="146.30000000000001"/>
    <n v="137.80000000000001"/>
    <n v="141.6"/>
    <n v="118.1"/>
    <n v="141.5"/>
    <n v="145.19999999999999"/>
    <n v="115.3"/>
    <n v="112.5"/>
    <n v="141.4"/>
    <n v="128"/>
    <n v="152.6"/>
    <n v="139.1"/>
    <n v="164.4"/>
    <n v="142.4"/>
    <n v="130.19999999999999"/>
    <n v="140.5"/>
    <n v="146.9"/>
    <n v="136.69999999999999"/>
    <n v="135.80000000000001"/>
    <n v="136.80000000000001"/>
    <n v="121.2"/>
    <n v="131.30000000000001"/>
    <n v="146.1"/>
    <n v="130.5"/>
    <n v="132.19999999999999"/>
    <n v="139"/>
  </r>
  <r>
    <x v="2"/>
    <x v="5"/>
    <x v="11"/>
    <x v="10"/>
    <n v="137.4"/>
    <n v="149.19999999999999"/>
    <n v="137.1"/>
    <n v="141.80000000000001"/>
    <n v="121.1"/>
    <n v="142.80000000000001"/>
    <n v="146.69999999999999"/>
    <n v="119.1"/>
    <n v="111.9"/>
    <n v="140.9"/>
    <n v="133.5"/>
    <n v="154.5"/>
    <n v="139.69999999999999"/>
    <n v="162.6"/>
    <n v="148"/>
    <n v="139.1"/>
    <n v="146.69999999999999"/>
    <n v="146.9"/>
    <n v="145.1"/>
    <n v="142.19999999999999"/>
    <n v="142.1"/>
    <n v="125.5"/>
    <n v="136.5"/>
    <n v="147.80000000000001"/>
    <n v="132"/>
    <n v="136.30000000000001"/>
    <n v="140.80000000000001"/>
  </r>
  <r>
    <x v="0"/>
    <x v="5"/>
    <x v="12"/>
    <x v="11"/>
    <n v="137.1"/>
    <n v="151.9"/>
    <n v="137.4"/>
    <n v="142.4"/>
    <n v="124.2"/>
    <n v="140.19999999999999"/>
    <n v="136.6"/>
    <n v="120.9"/>
    <n v="109.9"/>
    <n v="140.19999999999999"/>
    <n v="137.80000000000001"/>
    <n v="156"/>
    <n v="138.5"/>
    <n v="162.4"/>
    <n v="151.6"/>
    <n v="145.9"/>
    <n v="150.80000000000001"/>
    <n v="146.5"/>
    <n v="149"/>
    <n v="149.5"/>
    <n v="149.6"/>
    <n v="128.9"/>
    <n v="143.30000000000001"/>
    <n v="155.1"/>
    <n v="133.19999999999999"/>
    <n v="141.6"/>
    <n v="141.9"/>
  </r>
  <r>
    <x v="1"/>
    <x v="5"/>
    <x v="12"/>
    <x v="11"/>
    <n v="138.5"/>
    <n v="147.80000000000001"/>
    <n v="141.1"/>
    <n v="141.6"/>
    <n v="118.1"/>
    <n v="138.5"/>
    <n v="132.4"/>
    <n v="117.5"/>
    <n v="111"/>
    <n v="141.5"/>
    <n v="128.1"/>
    <n v="152.9"/>
    <n v="137.6"/>
    <n v="164.6"/>
    <n v="142.69999999999999"/>
    <n v="130.30000000000001"/>
    <n v="140.80000000000001"/>
    <n v="146.5"/>
    <n v="132.4"/>
    <n v="136.19999999999999"/>
    <n v="137.30000000000001"/>
    <n v="118.8"/>
    <n v="131.69999999999999"/>
    <n v="146.5"/>
    <n v="130.80000000000001"/>
    <n v="131.69999999999999"/>
    <n v="138"/>
  </r>
  <r>
    <x v="2"/>
    <x v="5"/>
    <x v="12"/>
    <x v="11"/>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n v="140.1"/>
  </r>
  <r>
    <x v="0"/>
    <x v="6"/>
    <x v="0"/>
    <x v="0"/>
    <n v="136.6"/>
    <n v="152.5"/>
    <n v="138.19999999999999"/>
    <n v="142.4"/>
    <n v="123.9"/>
    <n v="135.5"/>
    <n v="131.69999999999999"/>
    <n v="121.3"/>
    <n v="108.4"/>
    <n v="138.9"/>
    <n v="137"/>
    <n v="155.80000000000001"/>
    <n v="137.4"/>
    <n v="162.69999999999999"/>
    <n v="150.6"/>
    <n v="145.1"/>
    <n v="149.9"/>
    <n v="147.69999999999999"/>
    <n v="146.19999999999999"/>
    <n v="150.1"/>
    <n v="149.6"/>
    <n v="128.6"/>
    <n v="142.9"/>
    <n v="155.19999999999999"/>
    <n v="133.5"/>
    <n v="141.69999999999999"/>
    <n v="141"/>
  </r>
  <r>
    <x v="1"/>
    <x v="6"/>
    <x v="0"/>
    <x v="0"/>
    <n v="138.30000000000001"/>
    <n v="149.4"/>
    <n v="143.5"/>
    <n v="141.69999999999999"/>
    <n v="118.1"/>
    <n v="135.19999999999999"/>
    <n v="130.5"/>
    <n v="118.2"/>
    <n v="110.4"/>
    <n v="140.4"/>
    <n v="128.1"/>
    <n v="153.19999999999999"/>
    <n v="137.30000000000001"/>
    <n v="164.7"/>
    <n v="143"/>
    <n v="130.4"/>
    <n v="141.1"/>
    <n v="147.69999999999999"/>
    <n v="128.6"/>
    <n v="136.30000000000001"/>
    <n v="137.80000000000001"/>
    <n v="118.6"/>
    <n v="131.9"/>
    <n v="146.6"/>
    <n v="131.69999999999999"/>
    <n v="131.80000000000001"/>
    <n v="138"/>
  </r>
  <r>
    <x v="2"/>
    <x v="6"/>
    <x v="0"/>
    <x v="0"/>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n v="139.6"/>
  </r>
  <r>
    <x v="0"/>
    <x v="6"/>
    <x v="1"/>
    <x v="1"/>
    <n v="136.80000000000001"/>
    <n v="153"/>
    <n v="139.1"/>
    <n v="142.5"/>
    <n v="124.1"/>
    <n v="135.80000000000001"/>
    <n v="128.69999999999999"/>
    <n v="121.5"/>
    <n v="108.3"/>
    <n v="139.19999999999999"/>
    <n v="137.4"/>
    <n v="156.19999999999999"/>
    <n v="137.19999999999999"/>
    <n v="162.80000000000001"/>
    <n v="150.5"/>
    <n v="146.1"/>
    <n v="149.9"/>
    <n v="148.5"/>
    <n v="145.30000000000001"/>
    <n v="150.1"/>
    <n v="149.9"/>
    <n v="129.19999999999999"/>
    <n v="143.4"/>
    <n v="155.5"/>
    <n v="134.9"/>
    <n v="142.19999999999999"/>
    <n v="141"/>
  </r>
  <r>
    <x v="1"/>
    <x v="6"/>
    <x v="1"/>
    <x v="1"/>
    <n v="139.4"/>
    <n v="150.1"/>
    <n v="145.30000000000001"/>
    <n v="141.69999999999999"/>
    <n v="118.4"/>
    <n v="137"/>
    <n v="131.6"/>
    <n v="119.9"/>
    <n v="110.4"/>
    <n v="140.80000000000001"/>
    <n v="128.30000000000001"/>
    <n v="153.5"/>
    <n v="138"/>
    <n v="164.9"/>
    <n v="143.30000000000001"/>
    <n v="130.80000000000001"/>
    <n v="141.4"/>
    <n v="148.5"/>
    <n v="127.1"/>
    <n v="136.6"/>
    <n v="138.5"/>
    <n v="119.2"/>
    <n v="132.19999999999999"/>
    <n v="146.6"/>
    <n v="133"/>
    <n v="132.4"/>
    <n v="138.6"/>
  </r>
  <r>
    <x v="2"/>
    <x v="6"/>
    <x v="1"/>
    <x v="1"/>
    <n v="137.6"/>
    <n v="152"/>
    <n v="141.5"/>
    <n v="142.19999999999999"/>
    <n v="122"/>
    <n v="136.4"/>
    <n v="129.69999999999999"/>
    <n v="121"/>
    <n v="109"/>
    <n v="139.69999999999999"/>
    <n v="133.6"/>
    <n v="154.9"/>
    <n v="137.5"/>
    <n v="163.4"/>
    <n v="147.69999999999999"/>
    <n v="139.69999999999999"/>
    <n v="146.5"/>
    <n v="148.5"/>
    <n v="138.4"/>
    <n v="143.69999999999999"/>
    <n v="145.6"/>
    <n v="123.9"/>
    <n v="137.1"/>
    <n v="150.30000000000001"/>
    <n v="134.1"/>
    <n v="137.4"/>
    <n v="139.9"/>
  </r>
  <r>
    <x v="0"/>
    <x v="6"/>
    <x v="2"/>
    <x v="2"/>
    <n v="136.9"/>
    <n v="154.1"/>
    <n v="138.69999999999999"/>
    <n v="142.5"/>
    <n v="124.1"/>
    <n v="136.1"/>
    <n v="128.19999999999999"/>
    <n v="122.3"/>
    <n v="108.3"/>
    <n v="138.9"/>
    <n v="137.4"/>
    <n v="156.4"/>
    <n v="137.30000000000001"/>
    <n v="162.9"/>
    <n v="150.80000000000001"/>
    <n v="146.1"/>
    <n v="150.1"/>
    <n v="149"/>
    <n v="146.4"/>
    <n v="150"/>
    <n v="150.4"/>
    <n v="129.9"/>
    <n v="143.80000000000001"/>
    <n v="155.5"/>
    <n v="134"/>
    <n v="142.4"/>
    <n v="141.19999999999999"/>
  </r>
  <r>
    <x v="1"/>
    <x v="6"/>
    <x v="2"/>
    <x v="2"/>
    <n v="139.69999999999999"/>
    <n v="151.1"/>
    <n v="142.9"/>
    <n v="141.9"/>
    <n v="118.4"/>
    <n v="139.4"/>
    <n v="141.19999999999999"/>
    <n v="120.7"/>
    <n v="110.4"/>
    <n v="140.69999999999999"/>
    <n v="128.5"/>
    <n v="153.9"/>
    <n v="139.6"/>
    <n v="165.3"/>
    <n v="143.5"/>
    <n v="131.19999999999999"/>
    <n v="141.6"/>
    <n v="149"/>
    <n v="128.80000000000001"/>
    <n v="136.80000000000001"/>
    <n v="139.19999999999999"/>
    <n v="119.9"/>
    <n v="133"/>
    <n v="146.69999999999999"/>
    <n v="132.5"/>
    <n v="132.80000000000001"/>
    <n v="139.5"/>
  </r>
  <r>
    <x v="2"/>
    <x v="6"/>
    <x v="2"/>
    <x v="2"/>
    <n v="137.80000000000001"/>
    <n v="153"/>
    <n v="140.30000000000001"/>
    <n v="142.30000000000001"/>
    <n v="122"/>
    <n v="137.6"/>
    <n v="132.6"/>
    <n v="121.8"/>
    <n v="109"/>
    <n v="139.5"/>
    <n v="133.69999999999999"/>
    <n v="155.19999999999999"/>
    <n v="138.1"/>
    <n v="163.5"/>
    <n v="147.9"/>
    <n v="139.9"/>
    <n v="146.69999999999999"/>
    <n v="149"/>
    <n v="139.69999999999999"/>
    <n v="143.80000000000001"/>
    <n v="146.19999999999999"/>
    <n v="124.6"/>
    <n v="137.69999999999999"/>
    <n v="150.30000000000001"/>
    <n v="133.4"/>
    <n v="137.69999999999999"/>
    <n v="140.4"/>
  </r>
  <r>
    <x v="0"/>
    <x v="6"/>
    <x v="4"/>
    <x v="4"/>
    <n v="137.4"/>
    <n v="159.5"/>
    <n v="134.5"/>
    <n v="142.6"/>
    <n v="124"/>
    <n v="143.69999999999999"/>
    <n v="133.4"/>
    <n v="125.1"/>
    <n v="109.3"/>
    <n v="139.30000000000001"/>
    <n v="137.69999999999999"/>
    <n v="156.4"/>
    <n v="139.19999999999999"/>
    <n v="163.30000000000001"/>
    <n v="151.30000000000001"/>
    <n v="146.6"/>
    <n v="150.69999999999999"/>
    <n v="150.1"/>
    <n v="146.9"/>
    <n v="149.5"/>
    <n v="151.30000000000001"/>
    <n v="130.19999999999999"/>
    <n v="145.9"/>
    <n v="156.69999999999999"/>
    <n v="133.9"/>
    <n v="142.9"/>
    <n v="142.4"/>
  </r>
  <r>
    <x v="1"/>
    <x v="6"/>
    <x v="4"/>
    <x v="4"/>
    <n v="140.4"/>
    <n v="156.69999999999999"/>
    <n v="138.30000000000001"/>
    <n v="142.4"/>
    <n v="118.6"/>
    <n v="149.69999999999999"/>
    <n v="161.6"/>
    <n v="124.4"/>
    <n v="111.2"/>
    <n v="141"/>
    <n v="128.9"/>
    <n v="154.5"/>
    <n v="143.80000000000001"/>
    <n v="166.2"/>
    <n v="144"/>
    <n v="131.69999999999999"/>
    <n v="142.19999999999999"/>
    <n v="150.1"/>
    <n v="129.4"/>
    <n v="137.19999999999999"/>
    <n v="139.80000000000001"/>
    <n v="120.1"/>
    <n v="134"/>
    <n v="148"/>
    <n v="132.6"/>
    <n v="133.30000000000001"/>
    <n v="141.5"/>
  </r>
  <r>
    <x v="2"/>
    <x v="6"/>
    <x v="4"/>
    <x v="4"/>
    <n v="138.30000000000001"/>
    <n v="158.5"/>
    <n v="136"/>
    <n v="142.5"/>
    <n v="122"/>
    <n v="146.5"/>
    <n v="143"/>
    <n v="124.9"/>
    <n v="109.9"/>
    <n v="139.9"/>
    <n v="134"/>
    <n v="155.5"/>
    <n v="140.9"/>
    <n v="164.1"/>
    <n v="148.4"/>
    <n v="140.4"/>
    <n v="147.30000000000001"/>
    <n v="150.1"/>
    <n v="140.30000000000001"/>
    <n v="143.69999999999999"/>
    <n v="146.9"/>
    <n v="124.9"/>
    <n v="139.19999999999999"/>
    <n v="151.6"/>
    <n v="133.4"/>
    <n v="138.19999999999999"/>
    <n v="142"/>
  </r>
  <r>
    <x v="0"/>
    <x v="6"/>
    <x v="5"/>
    <x v="5"/>
    <n v="137.80000000000001"/>
    <n v="163.5"/>
    <n v="136.19999999999999"/>
    <n v="143.19999999999999"/>
    <n v="124.3"/>
    <n v="143.30000000000001"/>
    <n v="140.6"/>
    <n v="128.69999999999999"/>
    <n v="110.6"/>
    <n v="140.4"/>
    <n v="138"/>
    <n v="156.6"/>
    <n v="141"/>
    <n v="164.2"/>
    <n v="151.4"/>
    <n v="146.5"/>
    <n v="150.69999999999999"/>
    <n v="149.4"/>
    <n v="147.80000000000001"/>
    <n v="149.6"/>
    <n v="151.69999999999999"/>
    <n v="130.19999999999999"/>
    <n v="146.4"/>
    <n v="157.69999999999999"/>
    <n v="134.80000000000001"/>
    <n v="143.30000000000001"/>
    <n v="143.6"/>
  </r>
  <r>
    <x v="1"/>
    <x v="6"/>
    <x v="5"/>
    <x v="5"/>
    <n v="140.69999999999999"/>
    <n v="159.6"/>
    <n v="140.4"/>
    <n v="143.4"/>
    <n v="118.6"/>
    <n v="150.9"/>
    <n v="169.8"/>
    <n v="127.4"/>
    <n v="111.8"/>
    <n v="141"/>
    <n v="129"/>
    <n v="155.1"/>
    <n v="145.6"/>
    <n v="166.7"/>
    <n v="144.30000000000001"/>
    <n v="131.69999999999999"/>
    <n v="142.4"/>
    <n v="149.4"/>
    <n v="130.5"/>
    <n v="137.4"/>
    <n v="140.30000000000001"/>
    <n v="119.6"/>
    <n v="134.30000000000001"/>
    <n v="148.9"/>
    <n v="133.69999999999999"/>
    <n v="133.6"/>
    <n v="142.1"/>
  </r>
  <r>
    <x v="2"/>
    <x v="6"/>
    <x v="5"/>
    <x v="5"/>
    <n v="138.69999999999999"/>
    <n v="162.1"/>
    <n v="137.80000000000001"/>
    <n v="143.30000000000001"/>
    <n v="122.2"/>
    <n v="146.80000000000001"/>
    <n v="150.5"/>
    <n v="128.30000000000001"/>
    <n v="111"/>
    <n v="140.6"/>
    <n v="134.19999999999999"/>
    <n v="155.9"/>
    <n v="142.69999999999999"/>
    <n v="164.9"/>
    <n v="148.6"/>
    <n v="140.4"/>
    <n v="147.4"/>
    <n v="149.4"/>
    <n v="141.19999999999999"/>
    <n v="143.80000000000001"/>
    <n v="147.4"/>
    <n v="124.6"/>
    <n v="139.6"/>
    <n v="152.5"/>
    <n v="134.30000000000001"/>
    <n v="138.6"/>
    <n v="142.9"/>
  </r>
  <r>
    <x v="0"/>
    <x v="6"/>
    <x v="6"/>
    <x v="6"/>
    <n v="138.4"/>
    <n v="164"/>
    <n v="138.4"/>
    <n v="143.9"/>
    <n v="124.4"/>
    <n v="146.4"/>
    <n v="150.1"/>
    <n v="130.6"/>
    <n v="110.8"/>
    <n v="141.69999999999999"/>
    <n v="138.5"/>
    <n v="156.69999999999999"/>
    <n v="143"/>
    <n v="164.5"/>
    <n v="151.6"/>
    <n v="146.6"/>
    <n v="150.9"/>
    <n v="150.6"/>
    <n v="146.80000000000001"/>
    <n v="150"/>
    <n v="152.19999999999999"/>
    <n v="131.19999999999999"/>
    <n v="147.5"/>
    <n v="159.1"/>
    <n v="136.1"/>
    <n v="144.19999999999999"/>
    <n v="144.9"/>
  </r>
  <r>
    <x v="1"/>
    <x v="6"/>
    <x v="6"/>
    <x v="6"/>
    <n v="141.4"/>
    <n v="160.19999999999999"/>
    <n v="142.5"/>
    <n v="144.1"/>
    <n v="119.3"/>
    <n v="154.69999999999999"/>
    <n v="180.1"/>
    <n v="128.9"/>
    <n v="111.8"/>
    <n v="141.6"/>
    <n v="129.5"/>
    <n v="155.6"/>
    <n v="147.69999999999999"/>
    <n v="167.2"/>
    <n v="144.69999999999999"/>
    <n v="131.9"/>
    <n v="142.69999999999999"/>
    <n v="150.6"/>
    <n v="127"/>
    <n v="137.69999999999999"/>
    <n v="140.80000000000001"/>
    <n v="120.6"/>
    <n v="135"/>
    <n v="150.4"/>
    <n v="135.1"/>
    <n v="134.5"/>
    <n v="143.30000000000001"/>
  </r>
  <r>
    <x v="2"/>
    <x v="6"/>
    <x v="6"/>
    <x v="6"/>
    <n v="139.30000000000001"/>
    <n v="162.69999999999999"/>
    <n v="140"/>
    <n v="144"/>
    <n v="122.5"/>
    <n v="150.30000000000001"/>
    <n v="160.30000000000001"/>
    <n v="130"/>
    <n v="111.1"/>
    <n v="141.69999999999999"/>
    <n v="134.69999999999999"/>
    <n v="156.19999999999999"/>
    <n v="144.69999999999999"/>
    <n v="165.2"/>
    <n v="148.9"/>
    <n v="140.5"/>
    <n v="147.6"/>
    <n v="150.6"/>
    <n v="139.30000000000001"/>
    <n v="144.19999999999999"/>
    <n v="147.9"/>
    <n v="125.6"/>
    <n v="140.5"/>
    <n v="154"/>
    <n v="135.69999999999999"/>
    <n v="139.5"/>
    <n v="144.19999999999999"/>
  </r>
  <r>
    <x v="0"/>
    <x v="6"/>
    <x v="7"/>
    <x v="7"/>
    <n v="139.19999999999999"/>
    <n v="161.9"/>
    <n v="137.1"/>
    <n v="144.6"/>
    <n v="124.7"/>
    <n v="145.5"/>
    <n v="156.19999999999999"/>
    <n v="131.5"/>
    <n v="111.7"/>
    <n v="142.69999999999999"/>
    <n v="138.5"/>
    <n v="156.9"/>
    <n v="144"/>
    <n v="165.1"/>
    <n v="151.80000000000001"/>
    <n v="146.6"/>
    <n v="151.1"/>
    <n v="151.6"/>
    <n v="146.4"/>
    <n v="150.19999999999999"/>
    <n v="152.69999999999999"/>
    <n v="131.4"/>
    <n v="148"/>
    <n v="159.69999999999999"/>
    <n v="138.80000000000001"/>
    <n v="144.9"/>
    <n v="145.69999999999999"/>
  </r>
  <r>
    <x v="1"/>
    <x v="6"/>
    <x v="7"/>
    <x v="7"/>
    <n v="142.1"/>
    <n v="158.30000000000001"/>
    <n v="140.80000000000001"/>
    <n v="144.9"/>
    <n v="119.9"/>
    <n v="153.9"/>
    <n v="189.1"/>
    <n v="129.80000000000001"/>
    <n v="112.7"/>
    <n v="142.5"/>
    <n v="129.80000000000001"/>
    <n v="156.19999999999999"/>
    <n v="149.1"/>
    <n v="167.9"/>
    <n v="145"/>
    <n v="132.19999999999999"/>
    <n v="143"/>
    <n v="151.6"/>
    <n v="125.5"/>
    <n v="138.1"/>
    <n v="141.5"/>
    <n v="120.8"/>
    <n v="135.4"/>
    <n v="151.5"/>
    <n v="137.80000000000001"/>
    <n v="135.30000000000001"/>
    <n v="144.19999999999999"/>
  </r>
  <r>
    <x v="2"/>
    <x v="6"/>
    <x v="7"/>
    <x v="7"/>
    <n v="140.1"/>
    <n v="160.6"/>
    <n v="138.5"/>
    <n v="144.69999999999999"/>
    <n v="122.9"/>
    <n v="149.4"/>
    <n v="167.4"/>
    <n v="130.9"/>
    <n v="112"/>
    <n v="142.6"/>
    <n v="134.9"/>
    <n v="156.6"/>
    <n v="145.9"/>
    <n v="165.8"/>
    <n v="149.1"/>
    <n v="140.6"/>
    <n v="147.9"/>
    <n v="151.6"/>
    <n v="138.5"/>
    <n v="144.5"/>
    <n v="148.5"/>
    <n v="125.8"/>
    <n v="140.9"/>
    <n v="154.9"/>
    <n v="138.4"/>
    <n v="140.19999999999999"/>
    <n v="145"/>
  </r>
  <r>
    <x v="0"/>
    <x v="6"/>
    <x v="8"/>
    <x v="8"/>
    <n v="140.1"/>
    <n v="161.9"/>
    <n v="138.30000000000001"/>
    <n v="145.69999999999999"/>
    <n v="125.1"/>
    <n v="143.80000000000001"/>
    <n v="163.4"/>
    <n v="132.19999999999999"/>
    <n v="112.8"/>
    <n v="144.19999999999999"/>
    <n v="138.5"/>
    <n v="157.19999999999999"/>
    <n v="145.5"/>
    <n v="165.7"/>
    <n v="151.69999999999999"/>
    <n v="146.6"/>
    <n v="151"/>
    <n v="152.19999999999999"/>
    <n v="146.9"/>
    <n v="150.30000000000001"/>
    <n v="153.4"/>
    <n v="131.6"/>
    <n v="148.30000000000001"/>
    <n v="160.19999999999999"/>
    <n v="140.19999999999999"/>
    <n v="145.4"/>
    <n v="146.69999999999999"/>
  </r>
  <r>
    <x v="1"/>
    <x v="6"/>
    <x v="8"/>
    <x v="8"/>
    <n v="142.69999999999999"/>
    <n v="158.69999999999999"/>
    <n v="141.6"/>
    <n v="144.9"/>
    <n v="120.8"/>
    <n v="149.80000000000001"/>
    <n v="192.4"/>
    <n v="130.30000000000001"/>
    <n v="114"/>
    <n v="143.80000000000001"/>
    <n v="130"/>
    <n v="156.4"/>
    <n v="149.5"/>
    <n v="168.6"/>
    <n v="145.30000000000001"/>
    <n v="132.19999999999999"/>
    <n v="143.30000000000001"/>
    <n v="152.19999999999999"/>
    <n v="126.6"/>
    <n v="138.30000000000001"/>
    <n v="141.9"/>
    <n v="121.2"/>
    <n v="135.9"/>
    <n v="151.6"/>
    <n v="139"/>
    <n v="135.69999999999999"/>
    <n v="144.69999999999999"/>
  </r>
  <r>
    <x v="2"/>
    <x v="6"/>
    <x v="8"/>
    <x v="8"/>
    <n v="140.9"/>
    <n v="160.80000000000001"/>
    <n v="139.6"/>
    <n v="145.4"/>
    <n v="123.5"/>
    <n v="146.6"/>
    <n v="173.2"/>
    <n v="131.6"/>
    <n v="113.2"/>
    <n v="144.1"/>
    <n v="135"/>
    <n v="156.80000000000001"/>
    <n v="147"/>
    <n v="166.5"/>
    <n v="149.19999999999999"/>
    <n v="140.6"/>
    <n v="147.9"/>
    <n v="152.19999999999999"/>
    <n v="139.19999999999999"/>
    <n v="144.6"/>
    <n v="149"/>
    <n v="126.1"/>
    <n v="141.30000000000001"/>
    <n v="155.19999999999999"/>
    <n v="139.69999999999999"/>
    <n v="140.69999999999999"/>
    <n v="145.80000000000001"/>
  </r>
  <r>
    <x v="0"/>
    <x v="6"/>
    <x v="9"/>
    <x v="9"/>
    <n v="141"/>
    <n v="161.6"/>
    <n v="141.19999999999999"/>
    <n v="146.5"/>
    <n v="125.6"/>
    <n v="145.69999999999999"/>
    <n v="178.8"/>
    <n v="133.1"/>
    <n v="113.6"/>
    <n v="145.5"/>
    <n v="138.6"/>
    <n v="157.4"/>
    <n v="148.30000000000001"/>
    <n v="166.3"/>
    <n v="151.69999999999999"/>
    <n v="146.69999999999999"/>
    <n v="151"/>
    <n v="153"/>
    <n v="147.69999999999999"/>
    <n v="150.6"/>
    <n v="153.69999999999999"/>
    <n v="131.69999999999999"/>
    <n v="148.69999999999999"/>
    <n v="160.69999999999999"/>
    <n v="140.30000000000001"/>
    <n v="145.69999999999999"/>
    <n v="148.30000000000001"/>
  </r>
  <r>
    <x v="1"/>
    <x v="6"/>
    <x v="9"/>
    <x v="9"/>
    <n v="143.5"/>
    <n v="159.80000000000001"/>
    <n v="144.69999999999999"/>
    <n v="145.6"/>
    <n v="121.1"/>
    <n v="150.6"/>
    <n v="207.2"/>
    <n v="131.19999999999999"/>
    <n v="114.8"/>
    <n v="145.19999999999999"/>
    <n v="130.19999999999999"/>
    <n v="156.80000000000001"/>
    <n v="151.9"/>
    <n v="169.3"/>
    <n v="145.9"/>
    <n v="132.4"/>
    <n v="143.9"/>
    <n v="153"/>
    <n v="128.9"/>
    <n v="138.69999999999999"/>
    <n v="142.4"/>
    <n v="121.5"/>
    <n v="136.19999999999999"/>
    <n v="151.69999999999999"/>
    <n v="139.5"/>
    <n v="136"/>
    <n v="146"/>
  </r>
  <r>
    <x v="2"/>
    <x v="6"/>
    <x v="9"/>
    <x v="9"/>
    <n v="141.80000000000001"/>
    <n v="161"/>
    <n v="142.6"/>
    <n v="146.19999999999999"/>
    <n v="123.9"/>
    <n v="148"/>
    <n v="188.4"/>
    <n v="132.5"/>
    <n v="114"/>
    <n v="145.4"/>
    <n v="135.1"/>
    <n v="157.1"/>
    <n v="149.6"/>
    <n v="167.1"/>
    <n v="149.4"/>
    <n v="140.80000000000001"/>
    <n v="148.19999999999999"/>
    <n v="153"/>
    <n v="140.6"/>
    <n v="145"/>
    <n v="149.4"/>
    <n v="126.3"/>
    <n v="141.69999999999999"/>
    <n v="155.4"/>
    <n v="140"/>
    <n v="141"/>
    <n v="147.19999999999999"/>
  </r>
  <r>
    <x v="0"/>
    <x v="6"/>
    <x v="11"/>
    <x v="10"/>
    <n v="141.80000000000001"/>
    <n v="163.69999999999999"/>
    <n v="143.80000000000001"/>
    <n v="147.1"/>
    <n v="126"/>
    <n v="146.19999999999999"/>
    <n v="191.4"/>
    <n v="136.19999999999999"/>
    <n v="113.8"/>
    <n v="147.30000000000001"/>
    <n v="138.69999999999999"/>
    <n v="157.69999999999999"/>
    <n v="150.9"/>
    <n v="167.2"/>
    <n v="152.30000000000001"/>
    <n v="147"/>
    <n v="151.5"/>
    <n v="153.5"/>
    <n v="148.4"/>
    <n v="150.9"/>
    <n v="154.30000000000001"/>
    <n v="132.1"/>
    <n v="149.1"/>
    <n v="160.80000000000001"/>
    <n v="140.6"/>
    <n v="146.1"/>
    <n v="149.9"/>
  </r>
  <r>
    <x v="1"/>
    <x v="6"/>
    <x v="11"/>
    <x v="10"/>
    <n v="144.1"/>
    <n v="162.4"/>
    <n v="148.4"/>
    <n v="145.9"/>
    <n v="121.5"/>
    <n v="148.80000000000001"/>
    <n v="215.7"/>
    <n v="134.6"/>
    <n v="115"/>
    <n v="146.30000000000001"/>
    <n v="130.5"/>
    <n v="157.19999999999999"/>
    <n v="153.6"/>
    <n v="169.9"/>
    <n v="146.30000000000001"/>
    <n v="132.6"/>
    <n v="144.19999999999999"/>
    <n v="153.5"/>
    <n v="132.19999999999999"/>
    <n v="139.1"/>
    <n v="142.80000000000001"/>
    <n v="121.7"/>
    <n v="136.69999999999999"/>
    <n v="151.80000000000001"/>
    <n v="139.80000000000001"/>
    <n v="136.30000000000001"/>
    <n v="147"/>
  </r>
  <r>
    <x v="2"/>
    <x v="6"/>
    <x v="11"/>
    <x v="10"/>
    <n v="142.5"/>
    <n v="163.19999999999999"/>
    <n v="145.6"/>
    <n v="146.69999999999999"/>
    <n v="124.3"/>
    <n v="147.4"/>
    <n v="199.6"/>
    <n v="135.69999999999999"/>
    <n v="114.2"/>
    <n v="147"/>
    <n v="135.30000000000001"/>
    <n v="157.5"/>
    <n v="151.9"/>
    <n v="167.9"/>
    <n v="149.9"/>
    <n v="141"/>
    <n v="148.6"/>
    <n v="153.5"/>
    <n v="142.30000000000001"/>
    <n v="145.30000000000001"/>
    <n v="149.9"/>
    <n v="126.6"/>
    <n v="142.1"/>
    <n v="155.5"/>
    <n v="140.30000000000001"/>
    <n v="141.30000000000001"/>
    <n v="148.6"/>
  </r>
  <r>
    <x v="0"/>
    <x v="6"/>
    <x v="12"/>
    <x v="11"/>
    <n v="142.80000000000001"/>
    <n v="165.3"/>
    <n v="149.5"/>
    <n v="148.69999999999999"/>
    <n v="127.5"/>
    <n v="144.30000000000001"/>
    <n v="209.5"/>
    <n v="138.80000000000001"/>
    <n v="113.6"/>
    <n v="149.1"/>
    <n v="139.30000000000001"/>
    <n v="158.30000000000001"/>
    <n v="154.30000000000001"/>
    <n v="167.8"/>
    <n v="152.6"/>
    <n v="147.30000000000001"/>
    <n v="151.9"/>
    <n v="152.80000000000001"/>
    <n v="149.9"/>
    <n v="151.19999999999999"/>
    <n v="154.80000000000001"/>
    <n v="135"/>
    <n v="149.5"/>
    <n v="161.1"/>
    <n v="140.6"/>
    <n v="147.1"/>
    <n v="152.30000000000001"/>
  </r>
  <r>
    <x v="1"/>
    <x v="6"/>
    <x v="12"/>
    <x v="11"/>
    <n v="144.9"/>
    <n v="164.5"/>
    <n v="153.69999999999999"/>
    <n v="147.5"/>
    <n v="122.7"/>
    <n v="147.19999999999999"/>
    <n v="231.5"/>
    <n v="137.19999999999999"/>
    <n v="114.7"/>
    <n v="148"/>
    <n v="130.80000000000001"/>
    <n v="157.69999999999999"/>
    <n v="156.30000000000001"/>
    <n v="170.4"/>
    <n v="146.80000000000001"/>
    <n v="132.80000000000001"/>
    <n v="144.6"/>
    <n v="152.80000000000001"/>
    <n v="133.6"/>
    <n v="139.80000000000001"/>
    <n v="143.19999999999999"/>
    <n v="125.2"/>
    <n v="136.80000000000001"/>
    <n v="151.9"/>
    <n v="140.19999999999999"/>
    <n v="137.69999999999999"/>
    <n v="148.30000000000001"/>
  </r>
  <r>
    <x v="2"/>
    <x v="6"/>
    <x v="12"/>
    <x v="11"/>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n v="150.4"/>
  </r>
  <r>
    <x v="0"/>
    <x v="7"/>
    <x v="0"/>
    <x v="0"/>
    <n v="143.69999999999999"/>
    <n v="167.3"/>
    <n v="153.5"/>
    <n v="150.5"/>
    <n v="132"/>
    <n v="142.19999999999999"/>
    <n v="191.5"/>
    <n v="141.1"/>
    <n v="113.8"/>
    <n v="151.6"/>
    <n v="139.69999999999999"/>
    <n v="158.69999999999999"/>
    <n v="153"/>
    <n v="168.6"/>
    <n v="152.80000000000001"/>
    <n v="147.4"/>
    <n v="152.1"/>
    <n v="153.9"/>
    <n v="150.4"/>
    <n v="151.69999999999999"/>
    <n v="155.69999999999999"/>
    <n v="136.30000000000001"/>
    <n v="150.1"/>
    <n v="161.69999999999999"/>
    <n v="142.5"/>
    <n v="148.1"/>
    <n v="151.9"/>
  </r>
  <r>
    <x v="1"/>
    <x v="7"/>
    <x v="0"/>
    <x v="0"/>
    <n v="145.6"/>
    <n v="167.6"/>
    <n v="157"/>
    <n v="149.30000000000001"/>
    <n v="126.3"/>
    <n v="144.4"/>
    <n v="207.8"/>
    <n v="139.1"/>
    <n v="114.8"/>
    <n v="149.5"/>
    <n v="131.1"/>
    <n v="158.5"/>
    <n v="154.4"/>
    <n v="170.8"/>
    <n v="147"/>
    <n v="133.19999999999999"/>
    <n v="144.9"/>
    <n v="153.9"/>
    <n v="135.1"/>
    <n v="140.1"/>
    <n v="143.80000000000001"/>
    <n v="126.1"/>
    <n v="137.19999999999999"/>
    <n v="152.1"/>
    <n v="142.1"/>
    <n v="138.4"/>
    <n v="148.19999999999999"/>
  </r>
  <r>
    <x v="2"/>
    <x v="7"/>
    <x v="0"/>
    <x v="0"/>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n v="150.19999999999999"/>
  </r>
  <r>
    <x v="0"/>
    <x v="7"/>
    <x v="1"/>
    <x v="1"/>
    <n v="144.19999999999999"/>
    <n v="167.5"/>
    <n v="150.9"/>
    <n v="150.9"/>
    <n v="133.69999999999999"/>
    <n v="140.69999999999999"/>
    <n v="165.1"/>
    <n v="141.80000000000001"/>
    <n v="113.1"/>
    <n v="152.80000000000001"/>
    <n v="140.1"/>
    <n v="159.19999999999999"/>
    <n v="149.80000000000001"/>
    <n v="169.4"/>
    <n v="153"/>
    <n v="147.5"/>
    <n v="152.30000000000001"/>
    <n v="154.80000000000001"/>
    <n v="152.30000000000001"/>
    <n v="151.80000000000001"/>
    <n v="156.19999999999999"/>
    <n v="136"/>
    <n v="150.4"/>
    <n v="161.9"/>
    <n v="143.4"/>
    <n v="148.4"/>
    <n v="150.4"/>
  </r>
  <r>
    <x v="1"/>
    <x v="7"/>
    <x v="1"/>
    <x v="1"/>
    <n v="146.19999999999999"/>
    <n v="167.6"/>
    <n v="153.1"/>
    <n v="150.69999999999999"/>
    <n v="127.4"/>
    <n v="143.1"/>
    <n v="181.7"/>
    <n v="139.6"/>
    <n v="114.6"/>
    <n v="150.4"/>
    <n v="131.5"/>
    <n v="159"/>
    <n v="151.69999999999999"/>
    <n v="172"/>
    <n v="147.30000000000001"/>
    <n v="133.5"/>
    <n v="145.19999999999999"/>
    <n v="154.80000000000001"/>
    <n v="138.9"/>
    <n v="140.4"/>
    <n v="144.4"/>
    <n v="125.2"/>
    <n v="137.69999999999999"/>
    <n v="152.19999999999999"/>
    <n v="143.5"/>
    <n v="138.4"/>
    <n v="147.69999999999999"/>
  </r>
  <r>
    <x v="2"/>
    <x v="7"/>
    <x v="1"/>
    <x v="1"/>
    <n v="144.80000000000001"/>
    <n v="167.5"/>
    <n v="151.80000000000001"/>
    <n v="150.80000000000001"/>
    <n v="131.4"/>
    <n v="141.80000000000001"/>
    <n v="170.7"/>
    <n v="141.1"/>
    <n v="113.6"/>
    <n v="152"/>
    <n v="136.5"/>
    <n v="159.1"/>
    <n v="150.5"/>
    <n v="170.1"/>
    <n v="150.80000000000001"/>
    <n v="141.69999999999999"/>
    <n v="149.5"/>
    <n v="154.80000000000001"/>
    <n v="147.19999999999999"/>
    <n v="146.4"/>
    <n v="151.69999999999999"/>
    <n v="130.30000000000001"/>
    <n v="143.19999999999999"/>
    <n v="156.19999999999999"/>
    <n v="143.4"/>
    <n v="143.6"/>
    <n v="149.1"/>
  </r>
  <r>
    <x v="0"/>
    <x v="7"/>
    <x v="2"/>
    <x v="2"/>
    <n v="144.4"/>
    <n v="166.8"/>
    <n v="147.6"/>
    <n v="151.69999999999999"/>
    <n v="133.30000000000001"/>
    <n v="141.80000000000001"/>
    <n v="152.30000000000001"/>
    <n v="141.80000000000001"/>
    <n v="112.6"/>
    <n v="154"/>
    <n v="140.1"/>
    <n v="160"/>
    <n v="148.19999999999999"/>
    <n v="170.5"/>
    <n v="153.4"/>
    <n v="147.6"/>
    <n v="152.5"/>
    <n v="154.5"/>
    <n v="153.4"/>
    <n v="151.5"/>
    <n v="156.69999999999999"/>
    <n v="135.80000000000001"/>
    <n v="151.19999999999999"/>
    <n v="161.19999999999999"/>
    <n v="145.1"/>
    <n v="148.6"/>
    <n v="149.80000000000001"/>
  </r>
  <r>
    <x v="1"/>
    <x v="7"/>
    <x v="2"/>
    <x v="2"/>
    <n v="146.5"/>
    <n v="167.5"/>
    <n v="148.9"/>
    <n v="151.1"/>
    <n v="127.5"/>
    <n v="143.30000000000001"/>
    <n v="167"/>
    <n v="139.69999999999999"/>
    <n v="114.4"/>
    <n v="151.5"/>
    <n v="131.9"/>
    <n v="159.1"/>
    <n v="150.1"/>
    <n v="173.3"/>
    <n v="147.69999999999999"/>
    <n v="133.80000000000001"/>
    <n v="145.6"/>
    <n v="154.5"/>
    <n v="141.4"/>
    <n v="140.80000000000001"/>
    <n v="145"/>
    <n v="124.6"/>
    <n v="137.9"/>
    <n v="152.5"/>
    <n v="145.30000000000001"/>
    <n v="138.69999999999999"/>
    <n v="147.30000000000001"/>
  </r>
  <r>
    <x v="2"/>
    <x v="7"/>
    <x v="2"/>
    <x v="2"/>
    <n v="145.1"/>
    <n v="167"/>
    <n v="148.1"/>
    <n v="151.5"/>
    <n v="131.19999999999999"/>
    <n v="142.5"/>
    <n v="157.30000000000001"/>
    <n v="141.1"/>
    <n v="113.2"/>
    <n v="153.19999999999999"/>
    <n v="136.69999999999999"/>
    <n v="159.6"/>
    <n v="148.9"/>
    <n v="171.2"/>
    <n v="151.19999999999999"/>
    <n v="141.9"/>
    <n v="149.80000000000001"/>
    <n v="154.5"/>
    <n v="148.9"/>
    <n v="146.4"/>
    <n v="152.30000000000001"/>
    <n v="129.9"/>
    <n v="143.69999999999999"/>
    <n v="156.1"/>
    <n v="145.19999999999999"/>
    <n v="143.80000000000001"/>
    <n v="148.6"/>
  </r>
  <r>
    <x v="0"/>
    <x v="7"/>
    <x v="3"/>
    <x v="3"/>
    <n v="147.19999999999999"/>
    <n v="178.55"/>
    <n v="146.9"/>
    <n v="155.6"/>
    <n v="137.1"/>
    <n v="147.30000000000001"/>
    <n v="162.69999999999999"/>
    <n v="150.19999999999999"/>
    <n v="119.8"/>
    <n v="158.69999999999999"/>
    <n v="139.19999999999999"/>
    <n v="160.9"/>
    <n v="150.1"/>
    <n v="176.45"/>
    <n v="154.05000000000001"/>
    <n v="148.80000000000001"/>
    <n v="153.30000000000001"/>
    <n v="155.6"/>
    <n v="148.4"/>
    <n v="149.15"/>
    <n v="154.30000000000001"/>
    <n v="138.60000000000002"/>
    <n v="152.19999999999999"/>
    <n v="161.5"/>
    <n v="148.14999999999998"/>
    <n v="150.14999999999998"/>
    <n v="151.25"/>
  </r>
  <r>
    <x v="1"/>
    <x v="7"/>
    <x v="3"/>
    <x v="3"/>
    <n v="151.80000000000001"/>
    <n v="182.25"/>
    <n v="151.9"/>
    <n v="155.5"/>
    <n v="131.6"/>
    <n v="152.9"/>
    <n v="180"/>
    <n v="150.80000000000001"/>
    <n v="121.2"/>
    <n v="154"/>
    <n v="133.5"/>
    <n v="160.39999999999998"/>
    <n v="153.5"/>
    <n v="180"/>
    <n v="148.39999999999998"/>
    <n v="135.19999999999999"/>
    <n v="146.39999999999998"/>
    <n v="155.6"/>
    <n v="137.1"/>
    <n v="139.25"/>
    <n v="144.80000000000001"/>
    <n v="126.95"/>
    <n v="141.19999999999999"/>
    <n v="152.5"/>
    <n v="148.75"/>
    <n v="140.35"/>
    <n v="149.05000000000001"/>
  </r>
  <r>
    <x v="2"/>
    <x v="7"/>
    <x v="3"/>
    <x v="3"/>
    <n v="148.69999999999999"/>
    <n v="179.85"/>
    <n v="148.80000000000001"/>
    <n v="155.6"/>
    <n v="135.1"/>
    <n v="149.9"/>
    <n v="168.6"/>
    <n v="150.4"/>
    <n v="120.3"/>
    <n v="157.1"/>
    <n v="136.80000000000001"/>
    <n v="160.69999999999999"/>
    <n v="151.4"/>
    <n v="177.35"/>
    <n v="151.85"/>
    <n v="143.15"/>
    <n v="150.60000000000002"/>
    <n v="155.6"/>
    <n v="144.1"/>
    <n v="145.4"/>
    <n v="150.69999999999999"/>
    <n v="132.44999999999999"/>
    <n v="146"/>
    <n v="156.25"/>
    <n v="148.39999999999998"/>
    <n v="145.4"/>
    <n v="150.19999999999999"/>
  </r>
  <r>
    <x v="0"/>
    <x v="7"/>
    <x v="4"/>
    <x v="4"/>
    <n v="147.69999999999999"/>
    <n v="184.42500000000001"/>
    <n v="148.15"/>
    <n v="154.44999999999999"/>
    <n v="137.64999999999998"/>
    <n v="145.25"/>
    <n v="155.80000000000001"/>
    <n v="150.25"/>
    <n v="116.5"/>
    <n v="159.25"/>
    <n v="140.64999999999998"/>
    <n v="161.35000000000002"/>
    <n v="151.19999999999999"/>
    <n v="179.42500000000001"/>
    <n v="154.375"/>
    <n v="149.4"/>
    <n v="153.69999999999999"/>
    <n v="155.14999999999998"/>
    <n v="146.65"/>
    <n v="147.02500000000001"/>
    <n v="156.25"/>
    <n v="140"/>
    <n v="152.69999999999999"/>
    <n v="161.65"/>
    <n v="149.67499999999998"/>
    <n v="150.92499999999998"/>
    <n v="151.97499999999999"/>
  </r>
  <r>
    <x v="1"/>
    <x v="7"/>
    <x v="4"/>
    <x v="4"/>
    <n v="152.25"/>
    <n v="189.625"/>
    <n v="153.25"/>
    <n v="154.44999999999999"/>
    <n v="132.25"/>
    <n v="152.35000000000002"/>
    <n v="175.6"/>
    <n v="151.4"/>
    <n v="118.75"/>
    <n v="156.4"/>
    <n v="134.55000000000001"/>
    <n v="161.04999999999998"/>
    <n v="155.25"/>
    <n v="183.35"/>
    <n v="148.75"/>
    <n v="135.89999999999998"/>
    <n v="146.79999999999998"/>
    <n v="155.14999999999998"/>
    <n v="137.1"/>
    <n v="138.17500000000001"/>
    <n v="146.44999999999999"/>
    <n v="128.125"/>
    <n v="142.85"/>
    <n v="152.5"/>
    <n v="150.47499999999999"/>
    <n v="141.17500000000001"/>
    <n v="149.92500000000001"/>
  </r>
  <r>
    <x v="2"/>
    <x v="7"/>
    <x v="4"/>
    <x v="4"/>
    <n v="149.14999999999998"/>
    <n v="186.27499999999998"/>
    <n v="150.10000000000002"/>
    <n v="154.44999999999999"/>
    <n v="135.69999999999999"/>
    <n v="148.55000000000001"/>
    <n v="162.55000000000001"/>
    <n v="150.65"/>
    <n v="117.25"/>
    <n v="158.30000000000001"/>
    <n v="138.10000000000002"/>
    <n v="161.25"/>
    <n v="152.69999999999999"/>
    <n v="180.42500000000001"/>
    <n v="152.17500000000001"/>
    <n v="143.77500000000001"/>
    <n v="151"/>
    <n v="155.14999999999998"/>
    <n v="143"/>
    <n v="143.65"/>
    <n v="152.55000000000001"/>
    <n v="133.72499999999999"/>
    <n v="147.15"/>
    <n v="156.32499999999999"/>
    <n v="150"/>
    <n v="146.19999999999999"/>
    <n v="151"/>
  </r>
  <r>
    <x v="0"/>
    <x v="7"/>
    <x v="5"/>
    <x v="5"/>
    <n v="148.19999999999999"/>
    <n v="190.3"/>
    <n v="149.4"/>
    <n v="153.30000000000001"/>
    <n v="138.19999999999999"/>
    <n v="143.19999999999999"/>
    <n v="148.9"/>
    <n v="150.30000000000001"/>
    <n v="113.2"/>
    <n v="159.80000000000001"/>
    <n v="142.1"/>
    <n v="161.80000000000001"/>
    <n v="152.30000000000001"/>
    <n v="182.4"/>
    <n v="154.69999999999999"/>
    <n v="150"/>
    <n v="154.1"/>
    <n v="154.69999999999999"/>
    <n v="144.9"/>
    <n v="151.69999999999999"/>
    <n v="158.19999999999999"/>
    <n v="141.4"/>
    <n v="153.19999999999999"/>
    <n v="161.80000000000001"/>
    <n v="151.19999999999999"/>
    <n v="151.69999999999999"/>
    <n v="152.69999999999999"/>
  </r>
  <r>
    <x v="1"/>
    <x v="7"/>
    <x v="5"/>
    <x v="5"/>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r>
  <r>
    <x v="2"/>
    <x v="7"/>
    <x v="5"/>
    <x v="5"/>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r>
  <r>
    <x v="0"/>
    <x v="7"/>
    <x v="6"/>
    <x v="6"/>
    <n v="148.19999999999999"/>
    <n v="190.3"/>
    <n v="149.4"/>
    <n v="153.30000000000001"/>
    <n v="138.19999999999999"/>
    <n v="143.19999999999999"/>
    <n v="148.9"/>
    <n v="150.30000000000001"/>
    <n v="113.2"/>
    <n v="159.80000000000001"/>
    <n v="142.1"/>
    <n v="161.80000000000001"/>
    <n v="152.30000000000001"/>
    <n v="182.4"/>
    <n v="154.69999999999999"/>
    <n v="150"/>
    <n v="154.1"/>
    <n v="154.69999999999999"/>
    <n v="144.9"/>
    <n v="151.69999999999999"/>
    <n v="158.19999999999999"/>
    <n v="141.4"/>
    <n v="153.19999999999999"/>
    <n v="161.80000000000001"/>
    <n v="151.19999999999999"/>
    <n v="151.69999999999999"/>
    <n v="152.69999999999999"/>
  </r>
  <r>
    <x v="1"/>
    <x v="7"/>
    <x v="6"/>
    <x v="6"/>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r>
  <r>
    <x v="2"/>
    <x v="7"/>
    <x v="6"/>
    <x v="6"/>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r>
  <r>
    <x v="0"/>
    <x v="7"/>
    <x v="7"/>
    <x v="7"/>
    <n v="147.6"/>
    <n v="187.2"/>
    <n v="148.4"/>
    <n v="153.30000000000001"/>
    <n v="139.80000000000001"/>
    <n v="146.9"/>
    <n v="171"/>
    <n v="149.9"/>
    <n v="114.2"/>
    <n v="160"/>
    <n v="143.5"/>
    <n v="161.5"/>
    <n v="155.30000000000001"/>
    <n v="180.9"/>
    <n v="155.1"/>
    <n v="149.30000000000001"/>
    <n v="154.30000000000001"/>
    <n v="155.5"/>
    <n v="145.80000000000001"/>
    <n v="151.9"/>
    <n v="158.80000000000001"/>
    <n v="143.6"/>
    <n v="152.19999999999999"/>
    <n v="162.69999999999999"/>
    <n v="153.6"/>
    <n v="153"/>
    <n v="154.69999999999999"/>
  </r>
  <r>
    <x v="1"/>
    <x v="7"/>
    <x v="7"/>
    <x v="7"/>
    <n v="151.6"/>
    <n v="197.8"/>
    <n v="154.5"/>
    <n v="153.4"/>
    <n v="133.4"/>
    <n v="154.5"/>
    <n v="191.9"/>
    <n v="151.30000000000001"/>
    <n v="116.8"/>
    <n v="160"/>
    <n v="136.5"/>
    <n v="163.30000000000001"/>
    <n v="159.9"/>
    <n v="187.2"/>
    <n v="150"/>
    <n v="135.19999999999999"/>
    <n v="147.80000000000001"/>
    <n v="155.5"/>
    <n v="138.30000000000001"/>
    <n v="144.5"/>
    <n v="148.69999999999999"/>
    <n v="133.9"/>
    <n v="141.19999999999999"/>
    <n v="155.5"/>
    <n v="155.19999999999999"/>
    <n v="144.80000000000001"/>
    <n v="152.9"/>
  </r>
  <r>
    <x v="2"/>
    <x v="7"/>
    <x v="7"/>
    <x v="7"/>
    <n v="148.9"/>
    <n v="190.9"/>
    <n v="150.80000000000001"/>
    <n v="153.30000000000001"/>
    <n v="137.4"/>
    <n v="150.4"/>
    <n v="178.1"/>
    <n v="150.4"/>
    <n v="115.1"/>
    <n v="160"/>
    <n v="140.6"/>
    <n v="162.30000000000001"/>
    <n v="157"/>
    <n v="182.6"/>
    <n v="153.1"/>
    <n v="143.4"/>
    <n v="151.69999999999999"/>
    <n v="155.5"/>
    <n v="143"/>
    <n v="148.4"/>
    <n v="155"/>
    <n v="138.5"/>
    <n v="146"/>
    <n v="158.5"/>
    <n v="154.30000000000001"/>
    <n v="149"/>
    <n v="153.9"/>
  </r>
  <r>
    <x v="0"/>
    <x v="7"/>
    <x v="8"/>
    <x v="8"/>
    <n v="146.9"/>
    <n v="183.9"/>
    <n v="149.5"/>
    <n v="153.4"/>
    <n v="140.4"/>
    <n v="147"/>
    <n v="178.8"/>
    <n v="149.30000000000001"/>
    <n v="115.1"/>
    <n v="160"/>
    <n v="145.4"/>
    <n v="161.6"/>
    <n v="156.1"/>
    <n v="182.9"/>
    <n v="155.4"/>
    <n v="149.9"/>
    <n v="154.6"/>
    <n v="156.30000000000001"/>
    <n v="146.4"/>
    <n v="151.6"/>
    <n v="159.1"/>
    <n v="144.6"/>
    <n v="152.80000000000001"/>
    <n v="161.1"/>
    <n v="157.4"/>
    <n v="153.69999999999999"/>
    <n v="155.4"/>
  </r>
  <r>
    <x v="1"/>
    <x v="7"/>
    <x v="8"/>
    <x v="8"/>
    <n v="151.5"/>
    <n v="193.1"/>
    <n v="157.30000000000001"/>
    <n v="153.9"/>
    <n v="134.4"/>
    <n v="155.4"/>
    <n v="202"/>
    <n v="150.80000000000001"/>
    <n v="118.9"/>
    <n v="160.9"/>
    <n v="137.69999999999999"/>
    <n v="164.4"/>
    <n v="161.30000000000001"/>
    <n v="188.7"/>
    <n v="150.19999999999999"/>
    <n v="136.30000000000001"/>
    <n v="148.1"/>
    <n v="156.30000000000001"/>
    <n v="137.19999999999999"/>
    <n v="145.4"/>
    <n v="150"/>
    <n v="135.1"/>
    <n v="141.80000000000001"/>
    <n v="154.9"/>
    <n v="159.80000000000001"/>
    <n v="146"/>
    <n v="154"/>
  </r>
  <r>
    <x v="2"/>
    <x v="7"/>
    <x v="8"/>
    <x v="8"/>
    <n v="148.4"/>
    <n v="187.1"/>
    <n v="152.5"/>
    <n v="153.6"/>
    <n v="138.19999999999999"/>
    <n v="150.9"/>
    <n v="186.7"/>
    <n v="149.80000000000001"/>
    <n v="116.4"/>
    <n v="160.30000000000001"/>
    <n v="142.19999999999999"/>
    <n v="162.9"/>
    <n v="158"/>
    <n v="184.4"/>
    <n v="153.4"/>
    <n v="144.30000000000001"/>
    <n v="152"/>
    <n v="156.30000000000001"/>
    <n v="142.9"/>
    <n v="148.69999999999999"/>
    <n v="155.6"/>
    <n v="139.6"/>
    <n v="146.6"/>
    <n v="157.5"/>
    <n v="158.4"/>
    <n v="150"/>
    <n v="154.69999999999999"/>
  </r>
  <r>
    <x v="0"/>
    <x v="7"/>
    <x v="9"/>
    <x v="9"/>
    <n v="146"/>
    <n v="186.3"/>
    <n v="159.19999999999999"/>
    <n v="153.6"/>
    <n v="142.6"/>
    <n v="147.19999999999999"/>
    <n v="200.6"/>
    <n v="150.30000000000001"/>
    <n v="115.3"/>
    <n v="160.9"/>
    <n v="147.4"/>
    <n v="161.9"/>
    <n v="159.6"/>
    <n v="182.7"/>
    <n v="155.69999999999999"/>
    <n v="150.6"/>
    <n v="155"/>
    <n v="156.5"/>
    <n v="146.80000000000001"/>
    <n v="152"/>
    <n v="159.5"/>
    <n v="146.4"/>
    <n v="152.4"/>
    <n v="162.5"/>
    <n v="156.19999999999999"/>
    <n v="154.30000000000001"/>
    <n v="157.5"/>
  </r>
  <r>
    <x v="1"/>
    <x v="7"/>
    <x v="9"/>
    <x v="9"/>
    <n v="150.6"/>
    <n v="193.7"/>
    <n v="164.8"/>
    <n v="153.69999999999999"/>
    <n v="135.69999999999999"/>
    <n v="155.69999999999999"/>
    <n v="226"/>
    <n v="152.19999999999999"/>
    <n v="118.1"/>
    <n v="161.30000000000001"/>
    <n v="139.19999999999999"/>
    <n v="164.8"/>
    <n v="164.4"/>
    <n v="188.7"/>
    <n v="150.5"/>
    <n v="136.1"/>
    <n v="148.30000000000001"/>
    <n v="156.5"/>
    <n v="137.1"/>
    <n v="145.1"/>
    <n v="151"/>
    <n v="135.4"/>
    <n v="142"/>
    <n v="155.69999999999999"/>
    <n v="158.1"/>
    <n v="146.19999999999999"/>
    <n v="155.19999999999999"/>
  </r>
  <r>
    <x v="2"/>
    <x v="7"/>
    <x v="9"/>
    <x v="9"/>
    <n v="147.5"/>
    <n v="188.9"/>
    <n v="161.4"/>
    <n v="153.6"/>
    <n v="140.1"/>
    <n v="151.19999999999999"/>
    <n v="209.2"/>
    <n v="150.9"/>
    <n v="116.2"/>
    <n v="161"/>
    <n v="144"/>
    <n v="163.19999999999999"/>
    <n v="161.4"/>
    <n v="184.3"/>
    <n v="153.69999999999999"/>
    <n v="144.6"/>
    <n v="152.30000000000001"/>
    <n v="156.5"/>
    <n v="143.1"/>
    <n v="148.69999999999999"/>
    <n v="156.30000000000001"/>
    <n v="140.6"/>
    <n v="146.5"/>
    <n v="158.5"/>
    <n v="157"/>
    <n v="150.4"/>
    <n v="156.4"/>
  </r>
  <r>
    <x v="0"/>
    <x v="7"/>
    <x v="11"/>
    <x v="10"/>
    <n v="145.4"/>
    <n v="188.6"/>
    <n v="171.6"/>
    <n v="153.80000000000001"/>
    <n v="145.4"/>
    <n v="146.5"/>
    <n v="222.2"/>
    <n v="155.9"/>
    <n v="114.9"/>
    <n v="162"/>
    <n v="150"/>
    <n v="162.69999999999999"/>
    <n v="163.4"/>
    <n v="183.4"/>
    <n v="156.30000000000001"/>
    <n v="151"/>
    <n v="155.5"/>
    <n v="158"/>
    <n v="147.5"/>
    <n v="152.80000000000001"/>
    <n v="160.4"/>
    <n v="146.1"/>
    <n v="153.6"/>
    <n v="161.6"/>
    <n v="156.19999999999999"/>
    <n v="154.5"/>
    <n v="159.80000000000001"/>
  </r>
  <r>
    <x v="1"/>
    <x v="7"/>
    <x v="11"/>
    <x v="10"/>
    <n v="149.69999999999999"/>
    <n v="195.5"/>
    <n v="176.9"/>
    <n v="153.9"/>
    <n v="138"/>
    <n v="150.5"/>
    <n v="245.3"/>
    <n v="158.69999999999999"/>
    <n v="117.2"/>
    <n v="161.4"/>
    <n v="141.5"/>
    <n v="165.1"/>
    <n v="167"/>
    <n v="188.8"/>
    <n v="151.1"/>
    <n v="136.4"/>
    <n v="148.80000000000001"/>
    <n v="158"/>
    <n v="137.30000000000001"/>
    <n v="145.1"/>
    <n v="152"/>
    <n v="135.19999999999999"/>
    <n v="144.4"/>
    <n v="156.4"/>
    <n v="157.9"/>
    <n v="146.6"/>
    <n v="156.69999999999999"/>
  </r>
  <r>
    <x v="2"/>
    <x v="7"/>
    <x v="11"/>
    <x v="10"/>
    <n v="146.80000000000001"/>
    <n v="191"/>
    <n v="173.6"/>
    <n v="153.80000000000001"/>
    <n v="142.69999999999999"/>
    <n v="148.4"/>
    <n v="230"/>
    <n v="156.80000000000001"/>
    <n v="115.7"/>
    <n v="161.80000000000001"/>
    <n v="146.5"/>
    <n v="163.80000000000001"/>
    <n v="164.7"/>
    <n v="184.8"/>
    <n v="154.30000000000001"/>
    <n v="144.9"/>
    <n v="152.80000000000001"/>
    <n v="158"/>
    <n v="143.6"/>
    <n v="149.19999999999999"/>
    <n v="157.19999999999999"/>
    <n v="140.4"/>
    <n v="148.4"/>
    <n v="158.6"/>
    <n v="156.9"/>
    <n v="150.69999999999999"/>
    <n v="158.4"/>
  </r>
  <r>
    <x v="0"/>
    <x v="7"/>
    <x v="12"/>
    <x v="11"/>
    <n v="144.6"/>
    <n v="188.5"/>
    <n v="173.4"/>
    <n v="154"/>
    <n v="150"/>
    <n v="145.9"/>
    <n v="225.2"/>
    <n v="159.5"/>
    <n v="114.4"/>
    <n v="163.5"/>
    <n v="153.4"/>
    <n v="163.6"/>
    <n v="164.5"/>
    <n v="183.6"/>
    <n v="157"/>
    <n v="151.6"/>
    <n v="156.30000000000001"/>
    <n v="158.4"/>
    <n v="148.69999999999999"/>
    <n v="153.4"/>
    <n v="161.6"/>
    <n v="146.4"/>
    <n v="153.9"/>
    <n v="162.9"/>
    <n v="156.6"/>
    <n v="155.19999999999999"/>
    <n v="160.69999999999999"/>
  </r>
  <r>
    <x v="1"/>
    <x v="7"/>
    <x v="12"/>
    <x v="11"/>
    <n v="149"/>
    <n v="195.7"/>
    <n v="178.3"/>
    <n v="154.19999999999999"/>
    <n v="140.69999999999999"/>
    <n v="149.69999999999999"/>
    <n v="240.9"/>
    <n v="161.5"/>
    <n v="117.1"/>
    <n v="161.9"/>
    <n v="143.30000000000001"/>
    <n v="166.1"/>
    <n v="167"/>
    <n v="190.2"/>
    <n v="151.9"/>
    <n v="136.69999999999999"/>
    <n v="149.6"/>
    <n v="158.4"/>
    <n v="137.9"/>
    <n v="145.5"/>
    <n v="152.9"/>
    <n v="135.5"/>
    <n v="144.30000000000001"/>
    <n v="156.9"/>
    <n v="157.9"/>
    <n v="146.9"/>
    <n v="156.9"/>
  </r>
  <r>
    <x v="2"/>
    <x v="7"/>
    <x v="12"/>
    <x v="11"/>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n v="158.9"/>
  </r>
  <r>
    <x v="0"/>
    <x v="8"/>
    <x v="0"/>
    <x v="0"/>
    <n v="143.4"/>
    <n v="187.5"/>
    <n v="173.4"/>
    <n v="154"/>
    <n v="154.80000000000001"/>
    <n v="147"/>
    <n v="187.8"/>
    <n v="159.5"/>
    <n v="113.8"/>
    <n v="164.5"/>
    <n v="156.1"/>
    <n v="164.3"/>
    <n v="159.6"/>
    <n v="184.6"/>
    <n v="157.5"/>
    <n v="152.4"/>
    <n v="156.80000000000001"/>
    <n v="157.69999999999999"/>
    <n v="150.9"/>
    <n v="153.9"/>
    <n v="162.5"/>
    <n v="147.5"/>
    <n v="155.1"/>
    <n v="163.5"/>
    <n v="156.19999999999999"/>
    <n v="155.9"/>
    <n v="158.5"/>
  </r>
  <r>
    <x v="1"/>
    <x v="8"/>
    <x v="0"/>
    <x v="0"/>
    <n v="148"/>
    <n v="194.8"/>
    <n v="178.4"/>
    <n v="154.4"/>
    <n v="144.1"/>
    <n v="152.6"/>
    <n v="206.8"/>
    <n v="162.1"/>
    <n v="116.3"/>
    <n v="163"/>
    <n v="145.9"/>
    <n v="167.2"/>
    <n v="163.4"/>
    <n v="191.8"/>
    <n v="152.5"/>
    <n v="137.30000000000001"/>
    <n v="150.19999999999999"/>
    <n v="157.69999999999999"/>
    <n v="142.9"/>
    <n v="145.69999999999999"/>
    <n v="154.1"/>
    <n v="136.9"/>
    <n v="145.4"/>
    <n v="156.1"/>
    <n v="157.69999999999999"/>
    <n v="147.6"/>
    <n v="156"/>
  </r>
  <r>
    <x v="2"/>
    <x v="8"/>
    <x v="0"/>
    <x v="0"/>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n v="157.30000000000001"/>
  </r>
  <r>
    <x v="0"/>
    <x v="8"/>
    <x v="1"/>
    <x v="1"/>
    <n v="142.80000000000001"/>
    <n v="184"/>
    <n v="168"/>
    <n v="154.4"/>
    <n v="163"/>
    <n v="147.80000000000001"/>
    <n v="149.69999999999999"/>
    <n v="158.30000000000001"/>
    <n v="111.8"/>
    <n v="165"/>
    <n v="160"/>
    <n v="165.8"/>
    <n v="154.69999999999999"/>
    <n v="186.5"/>
    <n v="159.1"/>
    <n v="153.9"/>
    <n v="158.4"/>
    <n v="159.80000000000001"/>
    <n v="154.4"/>
    <n v="154.80000000000001"/>
    <n v="164.3"/>
    <n v="150.19999999999999"/>
    <n v="157"/>
    <n v="163.6"/>
    <n v="155.19999999999999"/>
    <n v="157.19999999999999"/>
    <n v="156.69999999999999"/>
  </r>
  <r>
    <x v="1"/>
    <x v="8"/>
    <x v="1"/>
    <x v="1"/>
    <n v="147.6"/>
    <n v="191.2"/>
    <n v="169.9"/>
    <n v="155.1"/>
    <n v="151.4"/>
    <n v="154"/>
    <n v="180.2"/>
    <n v="159.80000000000001"/>
    <n v="114.9"/>
    <n v="162.5"/>
    <n v="149.19999999999999"/>
    <n v="169.4"/>
    <n v="160.80000000000001"/>
    <n v="193.3"/>
    <n v="154.19999999999999"/>
    <n v="138.19999999999999"/>
    <n v="151.80000000000001"/>
    <n v="159.80000000000001"/>
    <n v="149.1"/>
    <n v="146.5"/>
    <n v="156.30000000000001"/>
    <n v="140.5"/>
    <n v="147.30000000000001"/>
    <n v="156.6"/>
    <n v="156.69999999999999"/>
    <n v="149.30000000000001"/>
    <n v="156.5"/>
  </r>
  <r>
    <x v="2"/>
    <x v="8"/>
    <x v="1"/>
    <x v="1"/>
    <n v="144.30000000000001"/>
    <n v="186.5"/>
    <n v="168.7"/>
    <n v="154.69999999999999"/>
    <n v="158.69999999999999"/>
    <n v="150.69999999999999"/>
    <n v="160"/>
    <n v="158.80000000000001"/>
    <n v="112.8"/>
    <n v="164.2"/>
    <n v="155.5"/>
    <n v="167.5"/>
    <n v="156.9"/>
    <n v="188.3"/>
    <n v="157.19999999999999"/>
    <n v="147.4"/>
    <n v="155.80000000000001"/>
    <n v="159.80000000000001"/>
    <n v="152.4"/>
    <n v="150.9"/>
    <n v="161.30000000000001"/>
    <n v="145.1"/>
    <n v="151.5"/>
    <n v="159.5"/>
    <n v="155.80000000000001"/>
    <n v="153.4"/>
    <n v="156.6"/>
  </r>
  <r>
    <x v="0"/>
    <x v="8"/>
    <x v="2"/>
    <x v="2"/>
    <n v="142.5"/>
    <n v="189.4"/>
    <n v="163.19999999999999"/>
    <n v="154.5"/>
    <n v="168.2"/>
    <n v="150.5"/>
    <n v="141"/>
    <n v="159.19999999999999"/>
    <n v="111.7"/>
    <n v="164"/>
    <n v="160.6"/>
    <n v="166.4"/>
    <n v="154.5"/>
    <n v="186.1"/>
    <n v="159.6"/>
    <n v="154.4"/>
    <n v="158.9"/>
    <n v="159.9"/>
    <n v="156"/>
    <n v="154.80000000000001"/>
    <n v="164.6"/>
    <n v="151.30000000000001"/>
    <n v="157.80000000000001"/>
    <n v="163.80000000000001"/>
    <n v="153.1"/>
    <n v="157.30000000000001"/>
    <n v="156.69999999999999"/>
  </r>
  <r>
    <x v="1"/>
    <x v="8"/>
    <x v="2"/>
    <x v="2"/>
    <n v="147.5"/>
    <n v="197.5"/>
    <n v="164.7"/>
    <n v="155.6"/>
    <n v="156.4"/>
    <n v="157.30000000000001"/>
    <n v="166.1"/>
    <n v="161.1"/>
    <n v="114.3"/>
    <n v="162.6"/>
    <n v="150.69999999999999"/>
    <n v="170.3"/>
    <n v="160.4"/>
    <n v="193.5"/>
    <n v="155.1"/>
    <n v="138.69999999999999"/>
    <n v="152.6"/>
    <n v="159.9"/>
    <n v="154.80000000000001"/>
    <n v="147.19999999999999"/>
    <n v="156.9"/>
    <n v="141.69999999999999"/>
    <n v="148.6"/>
    <n v="157.6"/>
    <n v="154.9"/>
    <n v="150"/>
    <n v="156.9"/>
  </r>
  <r>
    <x v="2"/>
    <x v="8"/>
    <x v="2"/>
    <x v="2"/>
    <n v="144.1"/>
    <n v="192.2"/>
    <n v="163.80000000000001"/>
    <n v="154.9"/>
    <n v="163.9"/>
    <n v="153.69999999999999"/>
    <n v="149.5"/>
    <n v="159.80000000000001"/>
    <n v="112.6"/>
    <n v="163.5"/>
    <n v="156.5"/>
    <n v="168.2"/>
    <n v="156.69999999999999"/>
    <n v="188.1"/>
    <n v="157.80000000000001"/>
    <n v="147.9"/>
    <n v="156.4"/>
    <n v="159.9"/>
    <n v="155.5"/>
    <n v="151.19999999999999"/>
    <n v="161.69999999999999"/>
    <n v="146.19999999999999"/>
    <n v="152.6"/>
    <n v="160.19999999999999"/>
    <n v="153.80000000000001"/>
    <n v="153.80000000000001"/>
    <n v="156.80000000000001"/>
  </r>
  <r>
    <x v="0"/>
    <x v="8"/>
    <x v="3"/>
    <x v="3"/>
    <n v="142.69999999999999"/>
    <n v="195.5"/>
    <n v="163.4"/>
    <n v="155"/>
    <n v="175.2"/>
    <n v="160.6"/>
    <n v="135.1"/>
    <n v="161.1"/>
    <n v="112.2"/>
    <n v="164.4"/>
    <n v="161.9"/>
    <n v="166.8"/>
    <n v="155.6"/>
    <n v="186.8"/>
    <n v="160.69999999999999"/>
    <n v="155.1"/>
    <n v="159.9"/>
    <n v="161.4"/>
    <n v="156"/>
    <n v="155.5"/>
    <n v="165.3"/>
    <n v="151.69999999999999"/>
    <n v="158.6"/>
    <n v="164.1"/>
    <n v="154.6"/>
    <n v="158"/>
    <n v="157.6"/>
  </r>
  <r>
    <x v="1"/>
    <x v="8"/>
    <x v="3"/>
    <x v="3"/>
    <n v="147.6"/>
    <n v="202.5"/>
    <n v="166.4"/>
    <n v="156"/>
    <n v="161.4"/>
    <n v="168.8"/>
    <n v="161.6"/>
    <n v="162.80000000000001"/>
    <n v="114.8"/>
    <n v="162.80000000000001"/>
    <n v="151.5"/>
    <n v="171.4"/>
    <n v="162"/>
    <n v="194.4"/>
    <n v="155.9"/>
    <n v="139.30000000000001"/>
    <n v="153.4"/>
    <n v="161.4"/>
    <n v="154.9"/>
    <n v="147.6"/>
    <n v="157.5"/>
    <n v="142.1"/>
    <n v="149.1"/>
    <n v="157.6"/>
    <n v="156.6"/>
    <n v="150.5"/>
    <n v="158"/>
  </r>
  <r>
    <x v="2"/>
    <x v="8"/>
    <x v="3"/>
    <x v="3"/>
    <n v="144.30000000000001"/>
    <n v="198"/>
    <n v="164.6"/>
    <n v="155.4"/>
    <n v="170.1"/>
    <n v="164.4"/>
    <n v="144.1"/>
    <n v="161.69999999999999"/>
    <n v="113.1"/>
    <n v="163.9"/>
    <n v="157.6"/>
    <n v="168.9"/>
    <n v="158"/>
    <n v="188.8"/>
    <n v="158.80000000000001"/>
    <n v="148.5"/>
    <n v="157.30000000000001"/>
    <n v="161.4"/>
    <n v="155.6"/>
    <n v="151.80000000000001"/>
    <n v="162.30000000000001"/>
    <n v="146.6"/>
    <n v="153.19999999999999"/>
    <n v="160.30000000000001"/>
    <n v="155.4"/>
    <n v="154.4"/>
    <n v="157.80000000000001"/>
  </r>
  <r>
    <x v="0"/>
    <x v="8"/>
    <x v="4"/>
    <x v="4"/>
    <n v="145.1"/>
    <n v="198.5"/>
    <n v="168.6"/>
    <n v="155.80000000000001"/>
    <n v="184.4"/>
    <n v="162.30000000000001"/>
    <n v="138.4"/>
    <n v="165.1"/>
    <n v="114.3"/>
    <n v="169.7"/>
    <n v="164.6"/>
    <n v="169.8"/>
    <n v="158.69999999999999"/>
    <n v="189.6"/>
    <n v="165.3"/>
    <n v="160.6"/>
    <n v="164.5"/>
    <n v="161.6"/>
    <n v="161.69999999999999"/>
    <n v="158.80000000000001"/>
    <n v="169.1"/>
    <n v="153.19999999999999"/>
    <n v="160"/>
    <n v="167.6"/>
    <n v="159.30000000000001"/>
    <n v="161.1"/>
    <n v="161.1"/>
  </r>
  <r>
    <x v="1"/>
    <x v="8"/>
    <x v="4"/>
    <x v="4"/>
    <n v="148.80000000000001"/>
    <n v="204.3"/>
    <n v="173"/>
    <n v="156.5"/>
    <n v="168.8"/>
    <n v="172.5"/>
    <n v="166.5"/>
    <n v="165.9"/>
    <n v="115.9"/>
    <n v="165.2"/>
    <n v="152"/>
    <n v="171.1"/>
    <n v="164.2"/>
    <n v="198.2"/>
    <n v="156.5"/>
    <n v="140.19999999999999"/>
    <n v="154.1"/>
    <n v="161.6"/>
    <n v="155.5"/>
    <n v="150.1"/>
    <n v="160.4"/>
    <n v="145"/>
    <n v="152.6"/>
    <n v="156.6"/>
    <n v="157.5"/>
    <n v="152.30000000000001"/>
    <n v="159.5"/>
  </r>
  <r>
    <x v="2"/>
    <x v="8"/>
    <x v="4"/>
    <x v="4"/>
    <n v="146.30000000000001"/>
    <n v="200.5"/>
    <n v="170.3"/>
    <n v="156.1"/>
    <n v="178.7"/>
    <n v="167.1"/>
    <n v="147.9"/>
    <n v="165.4"/>
    <n v="114.8"/>
    <n v="168.2"/>
    <n v="159.30000000000001"/>
    <n v="170.4"/>
    <n v="160.69999999999999"/>
    <n v="191.9"/>
    <n v="161.80000000000001"/>
    <n v="152.1"/>
    <n v="160.4"/>
    <n v="161.6"/>
    <n v="159.4"/>
    <n v="154.69999999999999"/>
    <n v="165.8"/>
    <n v="148.9"/>
    <n v="155.80000000000001"/>
    <n v="161.19999999999999"/>
    <n v="158.6"/>
    <n v="156.80000000000001"/>
    <n v="160.4"/>
  </r>
  <r>
    <x v="0"/>
    <x v="8"/>
    <x v="5"/>
    <x v="5"/>
    <n v="145.6"/>
    <n v="200.1"/>
    <n v="179.3"/>
    <n v="156.1"/>
    <n v="190.4"/>
    <n v="158.6"/>
    <n v="144.69999999999999"/>
    <n v="165.5"/>
    <n v="114.6"/>
    <n v="170"/>
    <n v="165.5"/>
    <n v="171.7"/>
    <n v="160.5"/>
    <n v="189.1"/>
    <n v="165.3"/>
    <n v="159.9"/>
    <n v="164.6"/>
    <n v="160.5"/>
    <n v="162.1"/>
    <n v="159.19999999999999"/>
    <n v="169.7"/>
    <n v="154.19999999999999"/>
    <n v="160.4"/>
    <n v="166.8"/>
    <n v="159.4"/>
    <n v="161.5"/>
    <n v="162.1"/>
  </r>
  <r>
    <x v="1"/>
    <x v="8"/>
    <x v="5"/>
    <x v="5"/>
    <n v="149.19999999999999"/>
    <n v="205.5"/>
    <n v="182.8"/>
    <n v="156.5"/>
    <n v="172.2"/>
    <n v="171.5"/>
    <n v="176.2"/>
    <n v="166.9"/>
    <n v="116.1"/>
    <n v="165.5"/>
    <n v="152.30000000000001"/>
    <n v="173.3"/>
    <n v="166.2"/>
    <n v="195.6"/>
    <n v="157.30000000000001"/>
    <n v="140.5"/>
    <n v="154.80000000000001"/>
    <n v="160.5"/>
    <n v="156.1"/>
    <n v="149.80000000000001"/>
    <n v="160.80000000000001"/>
    <n v="147.5"/>
    <n v="150.69999999999999"/>
    <n v="158.1"/>
    <n v="158"/>
    <n v="153.4"/>
    <n v="160.4"/>
  </r>
  <r>
    <x v="2"/>
    <x v="8"/>
    <x v="5"/>
    <x v="5"/>
    <n v="146.69999999999999"/>
    <n v="202"/>
    <n v="180.7"/>
    <n v="156.19999999999999"/>
    <n v="183.7"/>
    <n v="164.6"/>
    <n v="155.4"/>
    <n v="166"/>
    <n v="115.1"/>
    <n v="168.5"/>
    <n v="160"/>
    <n v="172.4"/>
    <n v="162.6"/>
    <n v="190.8"/>
    <n v="162.19999999999999"/>
    <n v="151.80000000000001"/>
    <n v="160.69999999999999"/>
    <n v="160.5"/>
    <n v="159.80000000000001"/>
    <n v="154.80000000000001"/>
    <n v="166.3"/>
    <n v="150.69999999999999"/>
    <n v="154.9"/>
    <n v="161.69999999999999"/>
    <n v="158.80000000000001"/>
    <n v="157.6"/>
    <n v="161.30000000000001"/>
  </r>
  <r>
    <x v="0"/>
    <x v="8"/>
    <x v="6"/>
    <x v="6"/>
    <n v="145.1"/>
    <n v="204.5"/>
    <n v="180.4"/>
    <n v="157.1"/>
    <n v="188.7"/>
    <n v="157.69999999999999"/>
    <n v="152.80000000000001"/>
    <n v="163.6"/>
    <n v="113.9"/>
    <n v="169.7"/>
    <n v="166.2"/>
    <n v="171"/>
    <n v="161.69999999999999"/>
    <n v="189.7"/>
    <n v="166"/>
    <n v="161.1"/>
    <n v="165.3"/>
    <n v="161.5"/>
    <n v="162.5"/>
    <n v="160.30000000000001"/>
    <n v="170.4"/>
    <n v="157.1"/>
    <n v="160.69999999999999"/>
    <n v="167.2"/>
    <n v="160.4"/>
    <n v="162.80000000000001"/>
    <n v="163.19999999999999"/>
  </r>
  <r>
    <x v="1"/>
    <x v="8"/>
    <x v="6"/>
    <x v="6"/>
    <n v="149.1"/>
    <n v="210.9"/>
    <n v="185"/>
    <n v="158.19999999999999"/>
    <n v="170.6"/>
    <n v="170.9"/>
    <n v="186.4"/>
    <n v="164.7"/>
    <n v="115.7"/>
    <n v="165.5"/>
    <n v="153.4"/>
    <n v="173.5"/>
    <n v="167.9"/>
    <n v="195.5"/>
    <n v="157.9"/>
    <n v="141.9"/>
    <n v="155.5"/>
    <n v="161.5"/>
    <n v="157.69999999999999"/>
    <n v="150.69999999999999"/>
    <n v="161.5"/>
    <n v="149.5"/>
    <n v="151.19999999999999"/>
    <n v="160.30000000000001"/>
    <n v="159.6"/>
    <n v="155"/>
    <n v="161.80000000000001"/>
  </r>
  <r>
    <x v="2"/>
    <x v="8"/>
    <x v="6"/>
    <x v="6"/>
    <n v="146.4"/>
    <n v="206.8"/>
    <n v="182.2"/>
    <n v="157.5"/>
    <n v="182.1"/>
    <n v="163.9"/>
    <n v="164.2"/>
    <n v="164"/>
    <n v="114.5"/>
    <n v="168.3"/>
    <n v="160.9"/>
    <n v="172.2"/>
    <n v="164"/>
    <n v="191.2"/>
    <n v="162.80000000000001"/>
    <n v="153.1"/>
    <n v="161.4"/>
    <n v="161.5"/>
    <n v="160.69999999999999"/>
    <n v="155.80000000000001"/>
    <n v="167"/>
    <n v="153.1"/>
    <n v="155.30000000000001"/>
    <n v="163.19999999999999"/>
    <n v="160.1"/>
    <n v="159"/>
    <n v="162.5"/>
  </r>
  <r>
    <x v="0"/>
    <x v="8"/>
    <x v="7"/>
    <x v="7"/>
    <n v="144.9"/>
    <n v="202.3"/>
    <n v="176.5"/>
    <n v="157.5"/>
    <n v="190.9"/>
    <n v="155.69999999999999"/>
    <n v="153.9"/>
    <n v="162.80000000000001"/>
    <n v="115.2"/>
    <n v="169.8"/>
    <n v="167.6"/>
    <n v="171.9"/>
    <n v="161.80000000000001"/>
    <n v="190.2"/>
    <n v="167"/>
    <n v="162.6"/>
    <n v="166.3"/>
    <n v="162.1"/>
    <n v="163.1"/>
    <n v="160.9"/>
    <n v="171.1"/>
    <n v="157.69999999999999"/>
    <n v="161.1"/>
    <n v="167.5"/>
    <n v="160.30000000000001"/>
    <n v="163.30000000000001"/>
    <n v="163.6"/>
  </r>
  <r>
    <x v="1"/>
    <x v="8"/>
    <x v="7"/>
    <x v="7"/>
    <n v="149.30000000000001"/>
    <n v="207.4"/>
    <n v="174.1"/>
    <n v="159.19999999999999"/>
    <n v="175"/>
    <n v="161.30000000000001"/>
    <n v="183.3"/>
    <n v="164.5"/>
    <n v="120.4"/>
    <n v="166.2"/>
    <n v="154.80000000000001"/>
    <n v="175.1"/>
    <n v="167.3"/>
    <n v="196.5"/>
    <n v="159.80000000000001"/>
    <n v="143.6"/>
    <n v="157.30000000000001"/>
    <n v="162.1"/>
    <n v="160.69999999999999"/>
    <n v="153.19999999999999"/>
    <n v="162.80000000000001"/>
    <n v="150.4"/>
    <n v="153.69999999999999"/>
    <n v="160.4"/>
    <n v="159.6"/>
    <n v="156"/>
    <n v="162.30000000000001"/>
  </r>
  <r>
    <x v="2"/>
    <x v="8"/>
    <x v="7"/>
    <x v="7"/>
    <n v="146.6"/>
    <n v="204"/>
    <n v="172.8"/>
    <n v="158.4"/>
    <n v="188"/>
    <n v="156.80000000000001"/>
    <n v="162.19999999999999"/>
    <n v="164.1"/>
    <n v="119.7"/>
    <n v="168.8"/>
    <n v="162.69999999999999"/>
    <n v="173.9"/>
    <n v="164"/>
    <n v="192.1"/>
    <n v="164.5"/>
    <n v="155.30000000000001"/>
    <n v="163.19999999999999"/>
    <n v="162.1"/>
    <n v="162.6"/>
    <n v="157.5"/>
    <n v="168.4"/>
    <n v="154"/>
    <n v="157.6"/>
    <n v="163.80000000000001"/>
    <n v="160"/>
    <n v="160"/>
    <n v="163.19999999999999"/>
  </r>
  <r>
    <x v="0"/>
    <x v="8"/>
    <x v="8"/>
    <x v="8"/>
    <n v="145.4"/>
    <n v="202.1"/>
    <n v="172"/>
    <n v="158"/>
    <n v="195.5"/>
    <n v="152.69999999999999"/>
    <n v="151.4"/>
    <n v="163.9"/>
    <n v="119.3"/>
    <n v="170.1"/>
    <n v="168.3"/>
    <n v="172.8"/>
    <n v="162.1"/>
    <n v="190.5"/>
    <n v="167.7"/>
    <n v="163.6"/>
    <n v="167.1"/>
    <n v="162.1"/>
    <n v="163.69999999999999"/>
    <n v="161.30000000000001"/>
    <n v="171.9"/>
    <n v="157.80000000000001"/>
    <n v="162.69999999999999"/>
    <n v="168.5"/>
    <n v="160.19999999999999"/>
    <n v="163.80000000000001"/>
    <n v="164"/>
  </r>
  <r>
    <x v="1"/>
    <x v="8"/>
    <x v="8"/>
    <x v="8"/>
    <n v="149.30000000000001"/>
    <n v="207.4"/>
    <n v="174.1"/>
    <n v="159.1"/>
    <n v="175"/>
    <n v="161.19999999999999"/>
    <n v="183.5"/>
    <n v="164.5"/>
    <n v="120.4"/>
    <n v="166.2"/>
    <n v="154.80000000000001"/>
    <n v="175.1"/>
    <n v="167.3"/>
    <n v="196.5"/>
    <n v="159.80000000000001"/>
    <n v="143.6"/>
    <n v="157.4"/>
    <n v="162.1"/>
    <n v="160.80000000000001"/>
    <n v="153.30000000000001"/>
    <n v="162.80000000000001"/>
    <n v="150.5"/>
    <n v="153.9"/>
    <n v="160.30000000000001"/>
    <n v="159.6"/>
    <n v="156"/>
    <n v="162.30000000000001"/>
  </r>
  <r>
    <x v="2"/>
    <x v="8"/>
    <x v="8"/>
    <x v="8"/>
    <n v="146.6"/>
    <n v="204"/>
    <n v="172.8"/>
    <n v="158.4"/>
    <n v="188"/>
    <n v="156.69999999999999"/>
    <n v="162.30000000000001"/>
    <n v="164.1"/>
    <n v="119.7"/>
    <n v="168.8"/>
    <n v="162.69999999999999"/>
    <n v="173.9"/>
    <n v="164"/>
    <n v="192.1"/>
    <n v="164.6"/>
    <n v="155.30000000000001"/>
    <n v="163.30000000000001"/>
    <n v="162.1"/>
    <n v="162.6"/>
    <n v="157.5"/>
    <n v="168.4"/>
    <n v="154"/>
    <n v="157.69999999999999"/>
    <n v="163.69999999999999"/>
    <n v="160"/>
    <n v="160"/>
    <n v="163.19999999999999"/>
  </r>
  <r>
    <x v="0"/>
    <x v="8"/>
    <x v="9"/>
    <x v="9"/>
    <n v="146.1"/>
    <n v="202.5"/>
    <n v="170.1"/>
    <n v="158.4"/>
    <n v="198.8"/>
    <n v="152.6"/>
    <n v="170.4"/>
    <n v="165.2"/>
    <n v="121.6"/>
    <n v="170.6"/>
    <n v="168.8"/>
    <n v="173.6"/>
    <n v="165.5"/>
    <n v="191.2"/>
    <n v="168.9"/>
    <n v="164.8"/>
    <n v="168.3"/>
    <n v="163.6"/>
    <n v="165.5"/>
    <n v="162"/>
    <n v="172.5"/>
    <n v="159.5"/>
    <n v="163.19999999999999"/>
    <n v="169"/>
    <n v="161.1"/>
    <n v="164.7"/>
    <n v="166.3"/>
  </r>
  <r>
    <x v="1"/>
    <x v="8"/>
    <x v="9"/>
    <x v="9"/>
    <n v="150.1"/>
    <n v="208.4"/>
    <n v="173"/>
    <n v="159.19999999999999"/>
    <n v="176.6"/>
    <n v="159.30000000000001"/>
    <n v="214.4"/>
    <n v="165.3"/>
    <n v="122.5"/>
    <n v="166.8"/>
    <n v="155.4"/>
    <n v="175.9"/>
    <n v="171.5"/>
    <n v="197"/>
    <n v="160.80000000000001"/>
    <n v="144.4"/>
    <n v="158.30000000000001"/>
    <n v="163.6"/>
    <n v="162.19999999999999"/>
    <n v="154.30000000000001"/>
    <n v="163.5"/>
    <n v="152.19999999999999"/>
    <n v="155.1"/>
    <n v="160.30000000000001"/>
    <n v="160.30000000000001"/>
    <n v="157"/>
    <n v="164.6"/>
  </r>
  <r>
    <x v="2"/>
    <x v="8"/>
    <x v="9"/>
    <x v="9"/>
    <n v="147.4"/>
    <n v="204.6"/>
    <n v="171.2"/>
    <n v="158.69999999999999"/>
    <n v="190.6"/>
    <n v="155.69999999999999"/>
    <n v="185.3"/>
    <n v="165.2"/>
    <n v="121.9"/>
    <n v="169.3"/>
    <n v="163.19999999999999"/>
    <n v="174.7"/>
    <n v="167.7"/>
    <n v="192.7"/>
    <n v="165.7"/>
    <n v="156.30000000000001"/>
    <n v="164.3"/>
    <n v="163.6"/>
    <n v="164.2"/>
    <n v="158.4"/>
    <n v="169.1"/>
    <n v="155.69999999999999"/>
    <n v="158.6"/>
    <n v="163.9"/>
    <n v="160.80000000000001"/>
    <n v="161"/>
    <n v="165.5"/>
  </r>
  <r>
    <x v="0"/>
    <x v="8"/>
    <x v="11"/>
    <x v="10"/>
    <n v="146.9"/>
    <n v="199.8"/>
    <n v="171.5"/>
    <n v="159.1"/>
    <n v="198.4"/>
    <n v="153.19999999999999"/>
    <n v="183.9"/>
    <n v="165.4"/>
    <n v="122.1"/>
    <n v="170.8"/>
    <n v="169.1"/>
    <n v="174.3"/>
    <n v="167.5"/>
    <n v="191.4"/>
    <n v="170.4"/>
    <n v="166"/>
    <n v="169.8"/>
    <n v="164.2"/>
    <n v="165.3"/>
    <n v="162.9"/>
    <n v="173.4"/>
    <n v="158.9"/>
    <n v="163.80000000000001"/>
    <n v="169.3"/>
    <n v="162.4"/>
    <n v="165.2"/>
    <n v="167.6"/>
  </r>
  <r>
    <x v="1"/>
    <x v="8"/>
    <x v="11"/>
    <x v="10"/>
    <n v="151"/>
    <n v="204.9"/>
    <n v="175.4"/>
    <n v="159.6"/>
    <n v="175.8"/>
    <n v="160.30000000000001"/>
    <n v="229.1"/>
    <n v="165.1"/>
    <n v="123.1"/>
    <n v="167.2"/>
    <n v="156.1"/>
    <n v="176.8"/>
    <n v="173.5"/>
    <n v="197"/>
    <n v="162.30000000000001"/>
    <n v="145.30000000000001"/>
    <n v="159.69999999999999"/>
    <n v="164.2"/>
    <n v="161.6"/>
    <n v="155.19999999999999"/>
    <n v="164.2"/>
    <n v="151.19999999999999"/>
    <n v="156.69999999999999"/>
    <n v="160.80000000000001"/>
    <n v="161.80000000000001"/>
    <n v="157.30000000000001"/>
    <n v="165.6"/>
  </r>
  <r>
    <x v="2"/>
    <x v="8"/>
    <x v="11"/>
    <x v="10"/>
    <n v="148.19999999999999"/>
    <n v="201.6"/>
    <n v="173"/>
    <n v="159.30000000000001"/>
    <n v="190.1"/>
    <n v="156.5"/>
    <n v="199.2"/>
    <n v="165.3"/>
    <n v="122.4"/>
    <n v="169.6"/>
    <n v="163.69999999999999"/>
    <n v="175.5"/>
    <n v="169.7"/>
    <n v="192.9"/>
    <n v="167.2"/>
    <n v="157.4"/>
    <n v="165.8"/>
    <n v="164.2"/>
    <n v="163.9"/>
    <n v="159.30000000000001"/>
    <n v="169.9"/>
    <n v="154.80000000000001"/>
    <n v="159.80000000000001"/>
    <n v="164.3"/>
    <n v="162.19999999999999"/>
    <n v="161.4"/>
    <n v="166.7"/>
  </r>
  <r>
    <x v="0"/>
    <x v="8"/>
    <x v="12"/>
    <x v="11"/>
    <n v="147.4"/>
    <n v="197"/>
    <n v="176.5"/>
    <n v="159.80000000000001"/>
    <n v="195.8"/>
    <n v="152"/>
    <n v="172.3"/>
    <n v="164.5"/>
    <n v="120.6"/>
    <n v="171.7"/>
    <n v="169.7"/>
    <n v="175.1"/>
    <n v="165.8"/>
    <n v="190.8"/>
    <n v="171.8"/>
    <n v="167.3"/>
    <n v="171.2"/>
    <n v="163.4"/>
    <n v="165.6"/>
    <n v="163.9"/>
    <n v="174"/>
    <n v="160.1"/>
    <n v="164.5"/>
    <n v="169.7"/>
    <n v="162.80000000000001"/>
    <n v="166"/>
    <n v="167"/>
  </r>
  <r>
    <x v="1"/>
    <x v="8"/>
    <x v="12"/>
    <x v="11"/>
    <n v="151.6"/>
    <n v="202.2"/>
    <n v="180"/>
    <n v="160"/>
    <n v="173.5"/>
    <n v="158.30000000000001"/>
    <n v="219.5"/>
    <n v="164.2"/>
    <n v="121.9"/>
    <n v="168.2"/>
    <n v="156.5"/>
    <n v="178.2"/>
    <n v="172.2"/>
    <n v="196.8"/>
    <n v="163.30000000000001"/>
    <n v="146.69999999999999"/>
    <n v="160.69999999999999"/>
    <n v="163.4"/>
    <n v="161.69999999999999"/>
    <n v="156"/>
    <n v="165.1"/>
    <n v="151.80000000000001"/>
    <n v="157.6"/>
    <n v="160.6"/>
    <n v="162.4"/>
    <n v="157.80000000000001"/>
    <n v="165.2"/>
  </r>
  <r>
    <x v="2"/>
    <x v="8"/>
    <x v="12"/>
    <x v="11"/>
    <n v="148.69999999999999"/>
    <n v="198.8"/>
    <n v="177.9"/>
    <n v="159.9"/>
    <n v="187.6"/>
    <n v="154.9"/>
    <n v="188.3"/>
    <n v="164.4"/>
    <n v="121"/>
    <n v="170.5"/>
    <n v="164.2"/>
    <n v="176.5"/>
    <n v="168.2"/>
    <n v="192.4"/>
    <n v="168.5"/>
    <n v="158.69999999999999"/>
    <n v="167"/>
    <n v="163.4"/>
    <n v="164.1"/>
    <n v="160.19999999999999"/>
    <n v="170.6"/>
    <n v="155.69999999999999"/>
    <n v="160.6"/>
    <n v="164.4"/>
    <n v="162.6"/>
    <n v="162"/>
    <n v="166.2"/>
  </r>
  <r>
    <x v="0"/>
    <x v="9"/>
    <x v="0"/>
    <x v="0"/>
    <n v="148.30000000000001"/>
    <n v="196.9"/>
    <n v="178"/>
    <n v="160.5"/>
    <n v="192.6"/>
    <n v="151.19999999999999"/>
    <n v="159.19999999999999"/>
    <n v="164"/>
    <n v="119.3"/>
    <n v="173.3"/>
    <n v="169.8"/>
    <n v="175.8"/>
    <n v="164.1"/>
    <n v="190.7"/>
    <n v="173.2"/>
    <n v="169.3"/>
    <n v="172.7"/>
    <n v="164.5"/>
    <n v="165.8"/>
    <n v="164.9"/>
    <n v="174.7"/>
    <n v="160.80000000000001"/>
    <n v="164.9"/>
    <n v="169.9"/>
    <n v="163.19999999999999"/>
    <n v="166.6"/>
    <n v="166.4"/>
  </r>
  <r>
    <x v="1"/>
    <x v="9"/>
    <x v="0"/>
    <x v="0"/>
    <n v="152.19999999999999"/>
    <n v="202.1"/>
    <n v="180.1"/>
    <n v="160.4"/>
    <n v="171"/>
    <n v="156.5"/>
    <n v="203.6"/>
    <n v="163.80000000000001"/>
    <n v="121.3"/>
    <n v="169.8"/>
    <n v="156.6"/>
    <n v="179"/>
    <n v="170.3"/>
    <n v="196.4"/>
    <n v="164.7"/>
    <n v="148.5"/>
    <n v="162.19999999999999"/>
    <n v="164.5"/>
    <n v="161.6"/>
    <n v="156.80000000000001"/>
    <n v="166.1"/>
    <n v="152.69999999999999"/>
    <n v="158.4"/>
    <n v="161"/>
    <n v="162.80000000000001"/>
    <n v="158.6"/>
    <n v="165"/>
  </r>
  <r>
    <x v="2"/>
    <x v="9"/>
    <x v="0"/>
    <x v="0"/>
    <n v="149.5"/>
    <n v="198.7"/>
    <n v="178.8"/>
    <n v="160.5"/>
    <n v="184.7"/>
    <n v="153.69999999999999"/>
    <n v="174.3"/>
    <n v="163.9"/>
    <n v="120"/>
    <n v="172.1"/>
    <n v="164.3"/>
    <n v="177.3"/>
    <n v="166.4"/>
    <n v="192.2"/>
    <n v="169.9"/>
    <n v="160.69999999999999"/>
    <n v="168.5"/>
    <n v="164.5"/>
    <n v="164.2"/>
    <n v="161.1"/>
    <n v="171.4"/>
    <n v="156.5"/>
    <n v="161.19999999999999"/>
    <n v="164.7"/>
    <n v="163"/>
    <n v="162.69999999999999"/>
    <n v="165.7"/>
  </r>
  <r>
    <x v="0"/>
    <x v="9"/>
    <x v="1"/>
    <x v="1"/>
    <n v="148.80000000000001"/>
    <n v="198.1"/>
    <n v="175.5"/>
    <n v="160.69999999999999"/>
    <n v="192.6"/>
    <n v="151.4"/>
    <n v="155.19999999999999"/>
    <n v="163.9"/>
    <n v="118.1"/>
    <n v="175.4"/>
    <n v="170.5"/>
    <n v="176.3"/>
    <n v="163.9"/>
    <n v="191.5"/>
    <n v="174.1"/>
    <n v="171"/>
    <n v="173.7"/>
    <n v="165.5"/>
    <n v="167.4"/>
    <n v="165.7"/>
    <n v="175.3"/>
    <n v="161.19999999999999"/>
    <n v="165.5"/>
    <n v="170.3"/>
    <n v="164.5"/>
    <n v="167.3"/>
    <n v="166.7"/>
  </r>
  <r>
    <x v="1"/>
    <x v="9"/>
    <x v="1"/>
    <x v="1"/>
    <n v="152.5"/>
    <n v="205.2"/>
    <n v="176.4"/>
    <n v="160.6"/>
    <n v="171.5"/>
    <n v="156.4"/>
    <n v="198"/>
    <n v="163.19999999999999"/>
    <n v="120.6"/>
    <n v="172.2"/>
    <n v="156.69999999999999"/>
    <n v="180"/>
    <n v="170.2"/>
    <n v="196.5"/>
    <n v="165.7"/>
    <n v="150.4"/>
    <n v="163.4"/>
    <n v="165.5"/>
    <n v="163"/>
    <n v="157.4"/>
    <n v="167.2"/>
    <n v="153.1"/>
    <n v="159.5"/>
    <n v="162"/>
    <n v="164.2"/>
    <n v="159.4"/>
    <n v="165.5"/>
  </r>
  <r>
    <x v="2"/>
    <x v="9"/>
    <x v="1"/>
    <x v="1"/>
    <n v="150"/>
    <n v="200.6"/>
    <n v="175.8"/>
    <n v="160.69999999999999"/>
    <n v="184.9"/>
    <n v="153.69999999999999"/>
    <n v="169.7"/>
    <n v="163.69999999999999"/>
    <n v="118.9"/>
    <n v="174.3"/>
    <n v="164.7"/>
    <n v="178"/>
    <n v="166.2"/>
    <n v="192.8"/>
    <n v="170.8"/>
    <n v="162.4"/>
    <n v="169.6"/>
    <n v="165.5"/>
    <n v="165.7"/>
    <n v="161.80000000000001"/>
    <n v="172.2"/>
    <n v="156.9"/>
    <n v="162.1"/>
    <n v="165.4"/>
    <n v="164.4"/>
    <n v="163.5"/>
    <n v="166.1"/>
  </r>
  <r>
    <x v="0"/>
    <x v="9"/>
    <x v="2"/>
    <x v="2"/>
    <n v="150.19999999999999"/>
    <n v="208"/>
    <n v="167.9"/>
    <n v="162"/>
    <n v="203.1"/>
    <n v="155.9"/>
    <n v="155.80000000000001"/>
    <n v="164.2"/>
    <n v="118.1"/>
    <n v="178.7"/>
    <n v="171.2"/>
    <n v="177.4"/>
    <n v="166.6"/>
    <n v="192.3"/>
    <n v="175.4"/>
    <n v="173.2"/>
    <n v="175.1"/>
    <n v="165.3"/>
    <n v="168.9"/>
    <n v="166.5"/>
    <n v="176"/>
    <n v="162"/>
    <n v="166.6"/>
    <n v="170.6"/>
    <n v="167.4"/>
    <n v="168.3"/>
    <n v="168.7"/>
  </r>
  <r>
    <x v="1"/>
    <x v="9"/>
    <x v="2"/>
    <x v="2"/>
    <n v="153.69999999999999"/>
    <n v="215.8"/>
    <n v="167.7"/>
    <n v="162.6"/>
    <n v="180"/>
    <n v="159.6"/>
    <n v="188.4"/>
    <n v="163.4"/>
    <n v="120.3"/>
    <n v="174.7"/>
    <n v="157.1"/>
    <n v="181.5"/>
    <n v="171.5"/>
    <n v="197.5"/>
    <n v="167.1"/>
    <n v="152.6"/>
    <n v="164.9"/>
    <n v="165.3"/>
    <n v="164.5"/>
    <n v="158.6"/>
    <n v="168.2"/>
    <n v="154.19999999999999"/>
    <n v="160.80000000000001"/>
    <n v="162.69999999999999"/>
    <n v="166.8"/>
    <n v="160.6"/>
    <n v="166.5"/>
  </r>
  <r>
    <x v="2"/>
    <x v="9"/>
    <x v="2"/>
    <x v="2"/>
    <n v="151.30000000000001"/>
    <n v="210.7"/>
    <n v="167.8"/>
    <n v="162.19999999999999"/>
    <n v="194.6"/>
    <n v="157.6"/>
    <n v="166.9"/>
    <n v="163.9"/>
    <n v="118.8"/>
    <n v="177.4"/>
    <n v="165.3"/>
    <n v="179.3"/>
    <n v="168.4"/>
    <n v="193.7"/>
    <n v="172.1"/>
    <n v="164.6"/>
    <n v="171.1"/>
    <n v="165.3"/>
    <n v="167.2"/>
    <n v="162.80000000000001"/>
    <n v="173"/>
    <n v="157.9"/>
    <n v="163.30000000000001"/>
    <n v="166"/>
    <n v="167.2"/>
    <n v="164.6"/>
    <n v="167.7"/>
  </r>
  <r>
    <x v="0"/>
    <x v="9"/>
    <x v="3"/>
    <x v="3"/>
    <n v="151.80000000000001"/>
    <n v="209.7"/>
    <n v="164.5"/>
    <n v="163.80000000000001"/>
    <n v="207.4"/>
    <n v="169.7"/>
    <n v="153.6"/>
    <n v="165.1"/>
    <n v="118.2"/>
    <n v="182.9"/>
    <n v="172.4"/>
    <n v="178.9"/>
    <n v="168.6"/>
    <n v="192.8"/>
    <n v="177.5"/>
    <n v="175.1"/>
    <n v="177.1"/>
    <n v="167"/>
    <n v="173.3"/>
    <n v="167.7"/>
    <n v="177"/>
    <n v="166.2"/>
    <n v="167.2"/>
    <n v="170.9"/>
    <n v="169"/>
    <n v="170.2"/>
    <n v="170.8"/>
  </r>
  <r>
    <x v="1"/>
    <x v="9"/>
    <x v="3"/>
    <x v="3"/>
    <n v="155.4"/>
    <n v="215.8"/>
    <n v="164.6"/>
    <n v="164.2"/>
    <n v="186"/>
    <n v="175.9"/>
    <n v="190.7"/>
    <n v="164"/>
    <n v="120.5"/>
    <n v="178"/>
    <n v="157.5"/>
    <n v="183.3"/>
    <n v="174.5"/>
    <n v="197.1"/>
    <n v="168.4"/>
    <n v="154.5"/>
    <n v="166.3"/>
    <n v="167"/>
    <n v="170.5"/>
    <n v="159.80000000000001"/>
    <n v="169"/>
    <n v="159.30000000000001"/>
    <n v="162.19999999999999"/>
    <n v="164"/>
    <n v="168.4"/>
    <n v="163.1"/>
    <n v="169.2"/>
  </r>
  <r>
    <x v="2"/>
    <x v="9"/>
    <x v="3"/>
    <x v="3"/>
    <n v="152.9"/>
    <n v="211.8"/>
    <n v="164.5"/>
    <n v="163.9"/>
    <n v="199.5"/>
    <n v="172.6"/>
    <n v="166.2"/>
    <n v="164.7"/>
    <n v="119"/>
    <n v="181.3"/>
    <n v="166.2"/>
    <n v="180.9"/>
    <n v="170.8"/>
    <n v="193.9"/>
    <n v="173.9"/>
    <n v="166.5"/>
    <n v="172.8"/>
    <n v="167"/>
    <n v="172.2"/>
    <n v="164"/>
    <n v="174"/>
    <n v="162.6"/>
    <n v="164.4"/>
    <n v="166.9"/>
    <n v="168.8"/>
    <n v="166.8"/>
    <n v="170.1"/>
  </r>
  <r>
    <x v="0"/>
    <x v="9"/>
    <x v="4"/>
    <x v="4"/>
    <n v="152.9"/>
    <n v="214.7"/>
    <n v="161.4"/>
    <n v="164.6"/>
    <n v="209.9"/>
    <n v="168"/>
    <n v="160.4"/>
    <n v="165"/>
    <n v="118.9"/>
    <n v="186.6"/>
    <n v="173.2"/>
    <n v="180.4"/>
    <n v="170.8"/>
    <n v="192.9"/>
    <n v="179.3"/>
    <n v="177.2"/>
    <n v="179"/>
    <n v="167.5"/>
    <n v="175.3"/>
    <n v="168.9"/>
    <n v="177.7"/>
    <n v="167.1"/>
    <n v="167.6"/>
    <n v="171.8"/>
    <n v="168.5"/>
    <n v="170.9"/>
    <n v="172.5"/>
  </r>
  <r>
    <x v="1"/>
    <x v="9"/>
    <x v="4"/>
    <x v="4"/>
    <n v="156.69999999999999"/>
    <n v="221.2"/>
    <n v="164.1"/>
    <n v="165.4"/>
    <n v="189.5"/>
    <n v="174.5"/>
    <n v="203.2"/>
    <n v="164.1"/>
    <n v="121.2"/>
    <n v="181.4"/>
    <n v="158.5"/>
    <n v="184.9"/>
    <n v="177.5"/>
    <n v="197.5"/>
    <n v="170"/>
    <n v="155.9"/>
    <n v="167.8"/>
    <n v="167.5"/>
    <n v="173.5"/>
    <n v="161.1"/>
    <n v="170.1"/>
    <n v="159.4"/>
    <n v="163.19999999999999"/>
    <n v="165.2"/>
    <n v="168.2"/>
    <n v="163.80000000000001"/>
    <n v="170.8"/>
  </r>
  <r>
    <x v="2"/>
    <x v="9"/>
    <x v="4"/>
    <x v="4"/>
    <n v="154.1"/>
    <n v="217"/>
    <n v="162.4"/>
    <n v="164.9"/>
    <n v="202.4"/>
    <n v="171"/>
    <n v="174.9"/>
    <n v="164.7"/>
    <n v="119.7"/>
    <n v="184.9"/>
    <n v="167.1"/>
    <n v="182.5"/>
    <n v="173.3"/>
    <n v="194.1"/>
    <n v="175.6"/>
    <n v="168.4"/>
    <n v="174.6"/>
    <n v="167.5"/>
    <n v="174.6"/>
    <n v="165.2"/>
    <n v="174.8"/>
    <n v="163"/>
    <n v="165.1"/>
    <n v="167.9"/>
    <n v="168.4"/>
    <n v="167.5"/>
    <n v="171.7"/>
  </r>
  <r>
    <x v="0"/>
    <x v="9"/>
    <x v="5"/>
    <x v="5"/>
    <n v="153.80000000000001"/>
    <n v="217.2"/>
    <n v="169.6"/>
    <n v="165.4"/>
    <n v="208.1"/>
    <n v="165.8"/>
    <n v="167.3"/>
    <n v="164.6"/>
    <n v="119.1"/>
    <n v="188.9"/>
    <n v="174.2"/>
    <n v="181.9"/>
    <n v="172.4"/>
    <n v="192.9"/>
    <n v="180.7"/>
    <n v="178.7"/>
    <n v="180.4"/>
    <n v="166.8"/>
    <n v="176.7"/>
    <n v="170.3"/>
    <n v="178.2"/>
    <n v="165.5"/>
    <n v="168"/>
    <n v="172.6"/>
    <n v="169.5"/>
    <n v="171"/>
    <n v="173.6"/>
  </r>
  <r>
    <x v="1"/>
    <x v="9"/>
    <x v="5"/>
    <x v="5"/>
    <n v="157.5"/>
    <n v="223.4"/>
    <n v="172.8"/>
    <n v="166.4"/>
    <n v="188.6"/>
    <n v="174.1"/>
    <n v="211.5"/>
    <n v="163.6"/>
    <n v="121.4"/>
    <n v="183.5"/>
    <n v="159.1"/>
    <n v="186.3"/>
    <n v="179.3"/>
    <n v="198.3"/>
    <n v="171.6"/>
    <n v="157.4"/>
    <n v="169.4"/>
    <n v="166.8"/>
    <n v="174.9"/>
    <n v="162.1"/>
    <n v="170.9"/>
    <n v="157.19999999999999"/>
    <n v="164.1"/>
    <n v="166.5"/>
    <n v="169.2"/>
    <n v="163.80000000000001"/>
    <n v="171.4"/>
  </r>
  <r>
    <x v="2"/>
    <x v="9"/>
    <x v="5"/>
    <x v="5"/>
    <n v="155"/>
    <n v="219.4"/>
    <n v="170.8"/>
    <n v="165.8"/>
    <n v="200.9"/>
    <n v="169.7"/>
    <n v="182.3"/>
    <n v="164.3"/>
    <n v="119.9"/>
    <n v="187.1"/>
    <n v="167.9"/>
    <n v="183.9"/>
    <n v="174.9"/>
    <n v="194.3"/>
    <n v="177.1"/>
    <n v="169.9"/>
    <n v="176"/>
    <n v="166.8"/>
    <n v="176"/>
    <n v="166.4"/>
    <n v="175.4"/>
    <n v="161.1"/>
    <n v="165.8"/>
    <n v="169"/>
    <n v="169.4"/>
    <n v="167.5"/>
    <n v="172.6"/>
  </r>
  <r>
    <x v="0"/>
    <x v="9"/>
    <x v="6"/>
    <x v="6"/>
    <n v="155.19999999999999"/>
    <n v="210.8"/>
    <n v="174.3"/>
    <n v="166.3"/>
    <n v="202.2"/>
    <n v="169.6"/>
    <n v="168.6"/>
    <n v="164.4"/>
    <n v="119.2"/>
    <n v="191.8"/>
    <n v="174.5"/>
    <n v="183.1"/>
    <n v="172.5"/>
    <n v="193.2"/>
    <n v="182"/>
    <n v="180.3"/>
    <n v="181.7"/>
    <n v="167.8"/>
    <n v="179.6"/>
    <n v="171.3"/>
    <n v="178.8"/>
    <n v="166.3"/>
    <n v="168.6"/>
    <n v="174.7"/>
    <n v="169.7"/>
    <n v="171.8"/>
    <n v="174.3"/>
  </r>
  <r>
    <x v="1"/>
    <x v="9"/>
    <x v="6"/>
    <x v="6"/>
    <n v="159.30000000000001"/>
    <n v="217.1"/>
    <n v="176.6"/>
    <n v="167.1"/>
    <n v="184.8"/>
    <n v="179.5"/>
    <n v="208.5"/>
    <n v="164"/>
    <n v="121.5"/>
    <n v="186.3"/>
    <n v="159.80000000000001"/>
    <n v="187.7"/>
    <n v="179.4"/>
    <n v="198.6"/>
    <n v="172.7"/>
    <n v="158.69999999999999"/>
    <n v="170.6"/>
    <n v="167.8"/>
    <n v="179.5"/>
    <n v="163.1"/>
    <n v="171.7"/>
    <n v="157.4"/>
    <n v="164.6"/>
    <n v="169.1"/>
    <n v="169.8"/>
    <n v="164.7"/>
    <n v="172.3"/>
  </r>
  <r>
    <x v="2"/>
    <x v="9"/>
    <x v="6"/>
    <x v="6"/>
    <n v="156.5"/>
    <n v="213"/>
    <n v="175.2"/>
    <n v="166.6"/>
    <n v="195.8"/>
    <n v="174.2"/>
    <n v="182.1"/>
    <n v="164.3"/>
    <n v="120"/>
    <n v="190"/>
    <n v="168.4"/>
    <n v="185.2"/>
    <n v="175"/>
    <n v="194.6"/>
    <n v="178.3"/>
    <n v="171.3"/>
    <n v="177.3"/>
    <n v="167.8"/>
    <n v="179.6"/>
    <n v="167.4"/>
    <n v="176.1"/>
    <n v="161.6"/>
    <n v="166.3"/>
    <n v="171.4"/>
    <n v="169.7"/>
    <n v="168.4"/>
    <n v="173.4"/>
  </r>
  <r>
    <x v="0"/>
    <x v="9"/>
    <x v="7"/>
    <x v="7"/>
    <n v="159.5"/>
    <n v="204.1"/>
    <n v="168.3"/>
    <n v="167.9"/>
    <n v="198.1"/>
    <n v="169.2"/>
    <n v="173.1"/>
    <n v="167.1"/>
    <n v="120.2"/>
    <n v="195.6"/>
    <n v="174.8"/>
    <n v="184"/>
    <n v="173.9"/>
    <n v="193.7"/>
    <n v="183.2"/>
    <n v="181.7"/>
    <n v="183"/>
    <n v="169"/>
    <n v="179.1"/>
    <n v="172.3"/>
    <n v="179.4"/>
    <n v="166.6"/>
    <n v="169.3"/>
    <n v="175.7"/>
    <n v="171.1"/>
    <n v="172.6"/>
    <n v="175.3"/>
  </r>
  <r>
    <x v="1"/>
    <x v="9"/>
    <x v="7"/>
    <x v="7"/>
    <n v="162.1"/>
    <n v="210.9"/>
    <n v="170.6"/>
    <n v="168.4"/>
    <n v="182.5"/>
    <n v="177.1"/>
    <n v="213.1"/>
    <n v="167.3"/>
    <n v="122.2"/>
    <n v="189.7"/>
    <n v="160.5"/>
    <n v="188.9"/>
    <n v="180.4"/>
    <n v="198.7"/>
    <n v="173.7"/>
    <n v="160"/>
    <n v="171.6"/>
    <n v="169"/>
    <n v="178.4"/>
    <n v="164.2"/>
    <n v="172.6"/>
    <n v="157.69999999999999"/>
    <n v="165.1"/>
    <n v="169.9"/>
    <n v="171.4"/>
    <n v="165.4"/>
    <n v="173.1"/>
  </r>
  <r>
    <x v="2"/>
    <x v="9"/>
    <x v="7"/>
    <x v="7"/>
    <n v="160.30000000000001"/>
    <n v="206.5"/>
    <n v="169.2"/>
    <n v="168.1"/>
    <n v="192.4"/>
    <n v="172.9"/>
    <n v="186.7"/>
    <n v="167.2"/>
    <n v="120.9"/>
    <n v="193.6"/>
    <n v="168.8"/>
    <n v="186.3"/>
    <n v="176.3"/>
    <n v="195"/>
    <n v="179.5"/>
    <n v="172.7"/>
    <n v="178.5"/>
    <n v="169"/>
    <n v="178.8"/>
    <n v="168.5"/>
    <n v="176.8"/>
    <n v="161.9"/>
    <n v="166.9"/>
    <n v="172.3"/>
    <n v="171.2"/>
    <n v="169.1"/>
    <n v="174.3"/>
  </r>
  <r>
    <x v="0"/>
    <x v="9"/>
    <x v="8"/>
    <x v="8"/>
    <n v="162.9"/>
    <n v="206.7"/>
    <n v="169"/>
    <n v="169.5"/>
    <n v="194.1"/>
    <n v="164.1"/>
    <n v="176.9"/>
    <n v="169"/>
    <n v="120.8"/>
    <n v="199.1"/>
    <n v="175.4"/>
    <n v="184.8"/>
    <n v="175.5"/>
    <n v="194.5"/>
    <n v="184.7"/>
    <n v="183.3"/>
    <n v="184.5"/>
    <n v="169.5"/>
    <n v="179.7"/>
    <n v="173.6"/>
    <n v="180.2"/>
    <n v="166.9"/>
    <n v="170"/>
    <n v="176.2"/>
    <n v="170.8"/>
    <n v="173.1"/>
    <n v="176.4"/>
  </r>
  <r>
    <x v="1"/>
    <x v="9"/>
    <x v="8"/>
    <x v="8"/>
    <n v="164.9"/>
    <n v="213.7"/>
    <n v="170.9"/>
    <n v="170.1"/>
    <n v="179.3"/>
    <n v="167.5"/>
    <n v="220.8"/>
    <n v="169.2"/>
    <n v="123.1"/>
    <n v="193.6"/>
    <n v="161.1"/>
    <n v="190.4"/>
    <n v="181.8"/>
    <n v="199.7"/>
    <n v="175"/>
    <n v="161.69999999999999"/>
    <n v="173"/>
    <n v="169.5"/>
    <n v="179.2"/>
    <n v="165"/>
    <n v="173.8"/>
    <n v="158.19999999999999"/>
    <n v="165.8"/>
    <n v="170.9"/>
    <n v="171.1"/>
    <n v="166.1"/>
    <n v="174.1"/>
  </r>
  <r>
    <x v="2"/>
    <x v="9"/>
    <x v="8"/>
    <x v="8"/>
    <n v="163.5"/>
    <n v="209.2"/>
    <n v="169.7"/>
    <n v="169.7"/>
    <n v="188.7"/>
    <n v="165.7"/>
    <n v="191.8"/>
    <n v="169.1"/>
    <n v="121.6"/>
    <n v="197.3"/>
    <n v="169.4"/>
    <n v="187.4"/>
    <n v="177.8"/>
    <n v="195.9"/>
    <n v="180.9"/>
    <n v="174.3"/>
    <n v="179.9"/>
    <n v="169.5"/>
    <n v="179.5"/>
    <n v="169.5"/>
    <n v="177.8"/>
    <n v="162.30000000000001"/>
    <n v="167.6"/>
    <n v="173.1"/>
    <n v="170.9"/>
    <n v="169.7"/>
    <n v="175.3"/>
  </r>
  <r>
    <x v="0"/>
    <x v="9"/>
    <x v="9"/>
    <x v="9"/>
    <n v="164.7"/>
    <n v="208.8"/>
    <n v="170.3"/>
    <n v="170.9"/>
    <n v="191.6"/>
    <n v="162.19999999999999"/>
    <n v="184.8"/>
    <n v="169.7"/>
    <n v="121.1"/>
    <n v="201.6"/>
    <n v="175.8"/>
    <n v="185.6"/>
    <n v="177.4"/>
    <n v="194.9"/>
    <n v="186.1"/>
    <n v="184.4"/>
    <n v="185.9"/>
    <n v="171.2"/>
    <n v="180.8"/>
    <n v="174.4"/>
    <n v="181.2"/>
    <n v="167.4"/>
    <n v="170.6"/>
    <n v="176.5"/>
    <n v="172"/>
    <n v="173.9"/>
    <n v="177.9"/>
  </r>
  <r>
    <x v="1"/>
    <x v="9"/>
    <x v="9"/>
    <x v="9"/>
    <n v="166.4"/>
    <n v="214.9"/>
    <n v="171.9"/>
    <n v="171"/>
    <n v="177.7"/>
    <n v="165.7"/>
    <n v="228.6"/>
    <n v="169.9"/>
    <n v="123.4"/>
    <n v="196.4"/>
    <n v="161.6"/>
    <n v="191.5"/>
    <n v="183.3"/>
    <n v="200.1"/>
    <n v="175.5"/>
    <n v="162.6"/>
    <n v="173.6"/>
    <n v="171.2"/>
    <n v="180"/>
    <n v="166"/>
    <n v="174.7"/>
    <n v="158.80000000000001"/>
    <n v="166.3"/>
    <n v="171.2"/>
    <n v="172.3"/>
    <n v="166.8"/>
    <n v="175.3"/>
  </r>
  <r>
    <x v="2"/>
    <x v="9"/>
    <x v="9"/>
    <x v="9"/>
    <n v="165.2"/>
    <n v="210.9"/>
    <n v="170.9"/>
    <n v="170.9"/>
    <n v="186.5"/>
    <n v="163.80000000000001"/>
    <n v="199.7"/>
    <n v="169.8"/>
    <n v="121.9"/>
    <n v="199.9"/>
    <n v="169.9"/>
    <n v="188.3"/>
    <n v="179.6"/>
    <n v="196.3"/>
    <n v="181.9"/>
    <n v="175.3"/>
    <n v="181"/>
    <n v="171.2"/>
    <n v="180.5"/>
    <n v="170.4"/>
    <n v="178.7"/>
    <n v="162.9"/>
    <n v="168.2"/>
    <n v="173.4"/>
    <n v="172.1"/>
    <n v="170.5"/>
    <n v="176.7"/>
  </r>
  <r>
    <x v="0"/>
    <x v="9"/>
    <x v="11"/>
    <x v="10"/>
    <n v="166.9"/>
    <n v="207.2"/>
    <n v="180.2"/>
    <n v="172.3"/>
    <n v="194"/>
    <n v="159.1"/>
    <n v="171.6"/>
    <n v="170.2"/>
    <n v="121.5"/>
    <n v="204.8"/>
    <n v="176.4"/>
    <n v="186.9"/>
    <n v="176.6"/>
    <n v="195.5"/>
    <n v="187.2"/>
    <n v="185.2"/>
    <n v="186.9"/>
    <n v="171.8"/>
    <n v="181.9"/>
    <n v="175.5"/>
    <n v="182.3"/>
    <n v="167.5"/>
    <n v="170.8"/>
    <n v="176.9"/>
    <n v="173.4"/>
    <n v="174.6"/>
    <n v="177.8"/>
  </r>
  <r>
    <x v="1"/>
    <x v="9"/>
    <x v="11"/>
    <x v="10"/>
    <n v="168.4"/>
    <n v="213.4"/>
    <n v="183.2"/>
    <n v="172.3"/>
    <n v="180"/>
    <n v="162.6"/>
    <n v="205.5"/>
    <n v="171"/>
    <n v="123.4"/>
    <n v="198.8"/>
    <n v="162.1"/>
    <n v="192.4"/>
    <n v="181.3"/>
    <n v="200.6"/>
    <n v="176.7"/>
    <n v="163.5"/>
    <n v="174.7"/>
    <n v="171.8"/>
    <n v="180.3"/>
    <n v="166.9"/>
    <n v="175.8"/>
    <n v="158.9"/>
    <n v="166.7"/>
    <n v="171.5"/>
    <n v="173.8"/>
    <n v="167.4"/>
    <n v="174.1"/>
  </r>
  <r>
    <x v="2"/>
    <x v="9"/>
    <x v="11"/>
    <x v="10"/>
    <n v="167.4"/>
    <n v="209.4"/>
    <n v="181.4"/>
    <n v="172.3"/>
    <n v="188.9"/>
    <n v="160.69999999999999"/>
    <n v="183.1"/>
    <n v="170.5"/>
    <n v="122.1"/>
    <n v="202.8"/>
    <n v="170.4"/>
    <n v="189.5"/>
    <n v="178.3"/>
    <n v="196.9"/>
    <n v="183.1"/>
    <n v="176.2"/>
    <n v="182.1"/>
    <n v="171.8"/>
    <n v="181.3"/>
    <n v="171.4"/>
    <n v="179.8"/>
    <n v="163"/>
    <n v="168.5"/>
    <n v="173.7"/>
    <n v="173.6"/>
    <n v="171.1"/>
    <n v="176.5"/>
  </r>
  <r>
    <x v="0"/>
    <x v="9"/>
    <x v="12"/>
    <x v="11"/>
    <n v="168.8"/>
    <n v="206.9"/>
    <n v="189.1"/>
    <n v="173.4"/>
    <n v="193.9"/>
    <n v="156.69999999999999"/>
    <n v="150.19999999999999"/>
    <n v="170.5"/>
    <n v="121.2"/>
    <n v="207.5"/>
    <n v="176.8"/>
    <n v="187.7"/>
    <n v="174.4"/>
    <n v="195.9"/>
    <n v="188.1"/>
    <n v="185.9"/>
    <n v="187.8"/>
    <n v="170.7"/>
    <n v="182.8"/>
    <n v="176.4"/>
    <n v="183.5"/>
    <n v="167.8"/>
    <n v="171.2"/>
    <n v="177.3"/>
    <n v="175.7"/>
    <n v="175.5"/>
    <n v="177.1"/>
  </r>
  <r>
    <x v="1"/>
    <x v="9"/>
    <x v="12"/>
    <x v="11"/>
    <n v="170.2"/>
    <n v="212.9"/>
    <n v="191.9"/>
    <n v="173.9"/>
    <n v="179.1"/>
    <n v="159.5"/>
    <n v="178.7"/>
    <n v="171.3"/>
    <n v="123.1"/>
    <n v="200.5"/>
    <n v="162.80000000000001"/>
    <n v="193.3"/>
    <n v="178.6"/>
    <n v="201.1"/>
    <n v="177.7"/>
    <n v="164.5"/>
    <n v="175.7"/>
    <n v="170.7"/>
    <n v="180.6"/>
    <n v="167.3"/>
    <n v="177.2"/>
    <n v="159.4"/>
    <n v="167.1"/>
    <n v="171.8"/>
    <n v="176"/>
    <n v="168.2"/>
    <n v="174.1"/>
  </r>
  <r>
    <x v="2"/>
    <x v="9"/>
    <x v="12"/>
    <x v="11"/>
    <n v="169.2"/>
    <n v="209"/>
    <n v="190.2"/>
    <n v="173.6"/>
    <n v="188.5"/>
    <n v="158"/>
    <n v="159.9"/>
    <n v="170.8"/>
    <n v="121.8"/>
    <n v="205.2"/>
    <n v="171"/>
    <n v="190.3"/>
    <n v="175.9"/>
    <n v="197.3"/>
    <n v="184"/>
    <n v="177"/>
    <n v="183"/>
    <n v="170.7"/>
    <n v="182"/>
    <n v="172.1"/>
    <n v="181.1"/>
    <n v="163.4"/>
    <n v="168.9"/>
    <n v="174.1"/>
    <n v="175.8"/>
    <n v="172"/>
    <n v="175.7"/>
  </r>
  <r>
    <x v="0"/>
    <x v="10"/>
    <x v="0"/>
    <x v="0"/>
    <n v="174"/>
    <n v="208.3"/>
    <n v="192.9"/>
    <n v="174.3"/>
    <n v="192.6"/>
    <n v="156.30000000000001"/>
    <n v="142.9"/>
    <n v="170.7"/>
    <n v="120.3"/>
    <n v="210.5"/>
    <n v="176.9"/>
    <n v="188.5"/>
    <n v="175"/>
    <n v="196.9"/>
    <n v="189"/>
    <n v="186.3"/>
    <n v="188.6"/>
    <n v="172.1"/>
    <n v="183.2"/>
    <n v="177.2"/>
    <n v="184.7"/>
    <n v="168.2"/>
    <n v="171.8"/>
    <n v="177.8"/>
    <n v="178.4"/>
    <n v="176.5"/>
    <n v="177.8"/>
  </r>
  <r>
    <x v="1"/>
    <x v="10"/>
    <x v="0"/>
    <x v="0"/>
    <n v="173.3"/>
    <n v="215.2"/>
    <n v="197"/>
    <n v="175.2"/>
    <n v="178"/>
    <n v="160.5"/>
    <n v="175.3"/>
    <n v="171.2"/>
    <n v="122.7"/>
    <n v="204.3"/>
    <n v="163.69999999999999"/>
    <n v="194.3"/>
    <n v="179.5"/>
    <n v="201.6"/>
    <n v="178.7"/>
    <n v="165.3"/>
    <n v="176.6"/>
    <n v="172.1"/>
    <n v="180.1"/>
    <n v="168"/>
    <n v="178.5"/>
    <n v="159.5"/>
    <n v="167.8"/>
    <n v="171.8"/>
    <n v="178.8"/>
    <n v="168.9"/>
    <n v="174.9"/>
  </r>
  <r>
    <x v="2"/>
    <x v="10"/>
    <x v="0"/>
    <x v="0"/>
    <n v="173.8"/>
    <n v="210.7"/>
    <n v="194.5"/>
    <n v="174.6"/>
    <n v="187.2"/>
    <n v="158.30000000000001"/>
    <n v="153.9"/>
    <n v="170.9"/>
    <n v="121.1"/>
    <n v="208.4"/>
    <n v="171.4"/>
    <n v="191.2"/>
    <n v="176.7"/>
    <n v="198.2"/>
    <n v="184.9"/>
    <n v="177.6"/>
    <n v="183.8"/>
    <n v="172.1"/>
    <n v="182"/>
    <n v="172.9"/>
    <n v="182.3"/>
    <n v="163.6"/>
    <n v="169.5"/>
    <n v="174.3"/>
    <n v="178.6"/>
    <n v="172.8"/>
    <n v="176.5"/>
  </r>
  <r>
    <x v="0"/>
    <x v="10"/>
    <x v="1"/>
    <x v="1"/>
    <n v="174.2"/>
    <n v="205.2"/>
    <n v="173.9"/>
    <n v="177"/>
    <n v="183.4"/>
    <n v="167.2"/>
    <n v="140.9"/>
    <n v="170.4"/>
    <n v="119.1"/>
    <n v="212.1"/>
    <n v="177.6"/>
    <n v="189.9"/>
    <n v="174.8"/>
    <n v="198.3"/>
    <n v="190"/>
    <n v="187"/>
    <n v="189.6"/>
    <n v="173.5"/>
    <n v="181.6"/>
    <n v="178.6"/>
    <n v="186.6"/>
    <n v="169"/>
    <n v="172.8"/>
    <n v="178.5"/>
    <n v="180.7"/>
    <n v="177.9"/>
    <n v="178"/>
  </r>
  <r>
    <x v="1"/>
    <x v="10"/>
    <x v="1"/>
    <x v="1"/>
    <n v="174.7"/>
    <n v="212.2"/>
    <n v="177.2"/>
    <n v="177.9"/>
    <n v="172.2"/>
    <n v="172.1"/>
    <n v="175.8"/>
    <n v="172.2"/>
    <n v="121.9"/>
    <n v="204.8"/>
    <n v="164.9"/>
    <n v="196.6"/>
    <n v="180.7"/>
    <n v="202.7"/>
    <n v="180.3"/>
    <n v="167"/>
    <n v="178.2"/>
    <n v="173.5"/>
    <n v="182.8"/>
    <n v="169.2"/>
    <n v="180.8"/>
    <n v="159.80000000000001"/>
    <n v="168.4"/>
    <n v="172.5"/>
    <n v="181.4"/>
    <n v="170"/>
    <n v="176.3"/>
  </r>
  <r>
    <x v="2"/>
    <x v="10"/>
    <x v="1"/>
    <x v="1"/>
    <n v="174.4"/>
    <n v="207.7"/>
    <n v="175.2"/>
    <n v="177.3"/>
    <n v="179.3"/>
    <n v="169.5"/>
    <n v="152.69999999999999"/>
    <n v="171"/>
    <n v="120"/>
    <n v="209.7"/>
    <n v="172.3"/>
    <n v="193"/>
    <n v="177"/>
    <n v="199.5"/>
    <n v="186.2"/>
    <n v="178.7"/>
    <n v="185.1"/>
    <n v="173.5"/>
    <n v="182.1"/>
    <n v="174.2"/>
    <n v="184.4"/>
    <n v="164.2"/>
    <n v="170.3"/>
    <n v="175"/>
    <n v="181"/>
    <n v="174.1"/>
    <n v="177.2"/>
  </r>
  <r>
    <x v="0"/>
    <x v="10"/>
    <x v="2"/>
    <x v="2"/>
    <n v="174.3"/>
    <n v="205.2"/>
    <n v="173.9"/>
    <n v="177"/>
    <n v="183.3"/>
    <n v="167.2"/>
    <n v="140.9"/>
    <n v="170.5"/>
    <n v="119.1"/>
    <n v="212.1"/>
    <n v="177.6"/>
    <n v="189.9"/>
    <n v="174.8"/>
    <n v="198.4"/>
    <n v="190"/>
    <n v="187"/>
    <n v="189.6"/>
    <n v="173.5"/>
    <n v="181.4"/>
    <n v="178.6"/>
    <n v="186.6"/>
    <n v="169"/>
    <n v="172.8"/>
    <n v="178.5"/>
    <n v="180.7"/>
    <n v="177.9"/>
    <n v="178"/>
  </r>
  <r>
    <x v="1"/>
    <x v="10"/>
    <x v="2"/>
    <x v="2"/>
    <n v="174.7"/>
    <n v="212.2"/>
    <n v="177.2"/>
    <n v="177.9"/>
    <n v="172.2"/>
    <n v="172.1"/>
    <n v="175.9"/>
    <n v="172.2"/>
    <n v="121.9"/>
    <n v="204.8"/>
    <n v="164.9"/>
    <n v="196.6"/>
    <n v="180.8"/>
    <n v="202.7"/>
    <n v="180.2"/>
    <n v="167"/>
    <n v="178.2"/>
    <n v="173.5"/>
    <n v="182.6"/>
    <n v="169.2"/>
    <n v="180.8"/>
    <n v="159.80000000000001"/>
    <n v="168.4"/>
    <n v="172.5"/>
    <n v="181.5"/>
    <n v="170"/>
    <n v="176.3"/>
  </r>
  <r>
    <x v="2"/>
    <x v="10"/>
    <x v="2"/>
    <x v="2"/>
    <n v="174.4"/>
    <n v="207.7"/>
    <n v="175.2"/>
    <n v="177.3"/>
    <n v="179.2"/>
    <n v="169.5"/>
    <n v="152.80000000000001"/>
    <n v="171.1"/>
    <n v="120"/>
    <n v="209.7"/>
    <n v="172.3"/>
    <n v="193"/>
    <n v="177"/>
    <n v="199.5"/>
    <n v="186.1"/>
    <n v="178.7"/>
    <n v="185.1"/>
    <n v="173.5"/>
    <n v="181.9"/>
    <n v="174.2"/>
    <n v="184.4"/>
    <n v="164.2"/>
    <n v="170.3"/>
    <n v="175"/>
    <n v="181"/>
    <n v="174.1"/>
    <n v="177.2"/>
  </r>
  <r>
    <x v="0"/>
    <x v="10"/>
    <x v="3"/>
    <x v="3"/>
    <n v="173.3"/>
    <n v="206.9"/>
    <n v="167.9"/>
    <n v="178.2"/>
    <n v="178.5"/>
    <n v="173.7"/>
    <n v="142.80000000000001"/>
    <n v="172.8"/>
    <n v="120.4"/>
    <n v="215.5"/>
    <n v="178.2"/>
    <n v="190.5"/>
    <n v="175.5"/>
    <n v="199.5"/>
    <n v="190.7"/>
    <n v="187.3"/>
    <n v="190.2"/>
    <n v="175.2"/>
    <n v="181.5"/>
    <n v="179.1"/>
    <n v="187.2"/>
    <n v="169.4"/>
    <n v="173.2"/>
    <n v="179.4"/>
    <n v="183.8"/>
    <n v="178.9"/>
    <n v="178.8"/>
  </r>
  <r>
    <x v="1"/>
    <x v="10"/>
    <x v="3"/>
    <x v="3"/>
    <n v="174.8"/>
    <n v="213.7"/>
    <n v="172.4"/>
    <n v="178.8"/>
    <n v="168.7"/>
    <n v="179.2"/>
    <n v="179.9"/>
    <n v="174.7"/>
    <n v="123.1"/>
    <n v="207.8"/>
    <n v="165.5"/>
    <n v="197"/>
    <n v="182.1"/>
    <n v="203.5"/>
    <n v="181"/>
    <n v="167.7"/>
    <n v="178.9"/>
    <n v="175.2"/>
    <n v="182.1"/>
    <n v="169.6"/>
    <n v="181.5"/>
    <n v="160.1"/>
    <n v="168.8"/>
    <n v="174.2"/>
    <n v="184.4"/>
    <n v="170.9"/>
    <n v="177.4"/>
  </r>
  <r>
    <x v="2"/>
    <x v="10"/>
    <x v="3"/>
    <x v="3"/>
    <n v="173.8"/>
    <n v="209.3"/>
    <n v="169.6"/>
    <n v="178.4"/>
    <n v="174.9"/>
    <n v="176.3"/>
    <n v="155.4"/>
    <n v="173.4"/>
    <n v="121.3"/>
    <n v="212.9"/>
    <n v="172.9"/>
    <n v="193.5"/>
    <n v="177.9"/>
    <n v="200.6"/>
    <n v="186.9"/>
    <n v="179.2"/>
    <n v="185.7"/>
    <n v="175.2"/>
    <n v="181.7"/>
    <n v="174.6"/>
    <n v="185"/>
    <n v="164.5"/>
    <n v="170.7"/>
    <n v="176.4"/>
    <n v="184"/>
    <n v="175"/>
    <n v="178.1"/>
  </r>
  <r>
    <x v="0"/>
    <x v="10"/>
    <x v="4"/>
    <x v="4"/>
    <n v="173.2"/>
    <n v="211.5"/>
    <n v="171"/>
    <n v="179.6"/>
    <n v="173.3"/>
    <n v="169"/>
    <n v="148.69999999999999"/>
    <n v="174.9"/>
    <n v="121.9"/>
    <n v="221"/>
    <n v="178.7"/>
    <n v="191.1"/>
    <n v="176.8"/>
    <n v="199.9"/>
    <n v="191.2"/>
    <n v="187.9"/>
    <n v="190.8"/>
    <n v="175.6"/>
    <n v="182.5"/>
    <n v="179.8"/>
    <n v="187.8"/>
    <n v="169.7"/>
    <n v="173.8"/>
    <n v="180.3"/>
    <n v="184.9"/>
    <n v="179.5"/>
    <n v="179.8"/>
  </r>
  <r>
    <x v="1"/>
    <x v="10"/>
    <x v="4"/>
    <x v="4"/>
    <n v="174.7"/>
    <n v="219.4"/>
    <n v="176.7"/>
    <n v="179.4"/>
    <n v="164.4"/>
    <n v="175.8"/>
    <n v="185"/>
    <n v="176.9"/>
    <n v="124.2"/>
    <n v="211.9"/>
    <n v="165.9"/>
    <n v="197.7"/>
    <n v="183.1"/>
    <n v="204.2"/>
    <n v="181.3"/>
    <n v="168.1"/>
    <n v="179.3"/>
    <n v="175.6"/>
    <n v="183.4"/>
    <n v="170.1"/>
    <n v="182.2"/>
    <n v="160.4"/>
    <n v="169.2"/>
    <n v="174.8"/>
    <n v="185.6"/>
    <n v="171.6"/>
    <n v="178.2"/>
  </r>
  <r>
    <x v="2"/>
    <x v="10"/>
    <x v="4"/>
    <x v="4"/>
    <n v="173.7"/>
    <n v="214.3"/>
    <n v="173.2"/>
    <n v="179.5"/>
    <n v="170"/>
    <n v="172.2"/>
    <n v="161"/>
    <n v="175.6"/>
    <n v="122.7"/>
    <n v="218"/>
    <n v="173.4"/>
    <n v="194.2"/>
    <n v="179.1"/>
    <n v="201"/>
    <n v="187.3"/>
    <n v="179.7"/>
    <n v="186.2"/>
    <n v="175.6"/>
    <n v="182.8"/>
    <n v="175.2"/>
    <n v="185.7"/>
    <n v="164.8"/>
    <n v="171.2"/>
    <n v="177.1"/>
    <n v="185.2"/>
    <n v="175.7"/>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x v="0"/>
    <x v="0"/>
    <n v="1371.6999999999998"/>
    <n v="318.70000000000005"/>
    <n v="205.1"/>
    <n v="208.7"/>
    <n v="208.8"/>
    <n v="103.8"/>
    <n v="312.5"/>
    <n v="105.1"/>
  </r>
  <r>
    <x v="1"/>
    <x v="0"/>
    <x v="0"/>
    <x v="0"/>
    <n v="1270.5"/>
    <n v="316.7"/>
    <n v="205.1"/>
    <n v="208.39999999999998"/>
    <n v="208.60000000000002"/>
    <n v="103.5"/>
    <n v="311.8"/>
    <n v="104"/>
  </r>
  <r>
    <x v="2"/>
    <x v="0"/>
    <x v="0"/>
    <x v="0"/>
    <n v="1267.7000000000003"/>
    <n v="318"/>
    <n v="205.1"/>
    <n v="208.5"/>
    <n v="208.7"/>
    <n v="103.6"/>
    <n v="312.10000000000002"/>
    <n v="104.6"/>
  </r>
  <r>
    <x v="0"/>
    <x v="0"/>
    <x v="1"/>
    <x v="1"/>
    <n v="1274.0999999999999"/>
    <n v="320.39999999999998"/>
    <n v="205.60000000000002"/>
    <n v="209"/>
    <n v="210.10000000000002"/>
    <n v="104.1"/>
    <n v="314"/>
    <n v="105.8"/>
  </r>
  <r>
    <x v="1"/>
    <x v="0"/>
    <x v="1"/>
    <x v="1"/>
    <n v="1283.4000000000001"/>
    <n v="318.5"/>
    <n v="205.60000000000002"/>
    <n v="209"/>
    <n v="210.10000000000002"/>
    <n v="103.7"/>
    <n v="313.60000000000002"/>
    <n v="104.7"/>
  </r>
  <r>
    <x v="2"/>
    <x v="0"/>
    <x v="1"/>
    <x v="1"/>
    <n v="1277.6000000000001"/>
    <n v="319.7"/>
    <n v="205.60000000000002"/>
    <n v="209"/>
    <n v="210.2"/>
    <n v="103.9"/>
    <n v="313.7"/>
    <n v="105.3"/>
  </r>
  <r>
    <x v="0"/>
    <x v="0"/>
    <x v="2"/>
    <x v="2"/>
    <n v="1275.6000000000001"/>
    <n v="321.89999999999998"/>
    <n v="206"/>
    <n v="209"/>
    <n v="210.7"/>
    <n v="104.3"/>
    <n v="315.10000000000002"/>
    <n v="106"/>
  </r>
  <r>
    <x v="1"/>
    <x v="0"/>
    <x v="2"/>
    <x v="2"/>
    <n v="1279.5"/>
    <n v="320.2"/>
    <n v="206.10000000000002"/>
    <n v="209.4"/>
    <n v="211.5"/>
    <n v="103.8"/>
    <n v="315.2"/>
    <n v="105"/>
  </r>
  <r>
    <x v="2"/>
    <x v="0"/>
    <x v="2"/>
    <x v="2"/>
    <n v="1277.1000000000001"/>
    <n v="321.2"/>
    <n v="206"/>
    <n v="209.2"/>
    <n v="211.2"/>
    <n v="104"/>
    <n v="315"/>
    <n v="105.5"/>
  </r>
  <r>
    <x v="0"/>
    <x v="0"/>
    <x v="3"/>
    <x v="3"/>
    <n v="1278.7"/>
    <n v="323.5"/>
    <n v="206.6"/>
    <n v="207.8"/>
    <n v="210.9"/>
    <n v="104.8"/>
    <n v="316.2"/>
    <n v="106.4"/>
  </r>
  <r>
    <x v="1"/>
    <x v="0"/>
    <x v="3"/>
    <x v="3"/>
    <n v="1288.8999999999999"/>
    <n v="322"/>
    <n v="207"/>
    <n v="208.9"/>
    <n v="211.4"/>
    <n v="105.2"/>
    <n v="317.60000000000002"/>
    <n v="105.7"/>
  </r>
  <r>
    <x v="2"/>
    <x v="0"/>
    <x v="3"/>
    <x v="3"/>
    <n v="1282.5"/>
    <n v="322.89999999999998"/>
    <n v="206.8"/>
    <n v="208.2"/>
    <n v="211.2"/>
    <n v="105"/>
    <n v="316.5"/>
    <n v="106.1"/>
  </r>
  <r>
    <x v="0"/>
    <x v="0"/>
    <x v="4"/>
    <x v="4"/>
    <n v="1285.9000000000001"/>
    <n v="325.29999999999995"/>
    <n v="207.3"/>
    <n v="207.8"/>
    <n v="211.6"/>
    <n v="105.5"/>
    <n v="317.89999999999998"/>
    <n v="107.2"/>
  </r>
  <r>
    <x v="1"/>
    <x v="0"/>
    <x v="4"/>
    <x v="4"/>
    <n v="1306.0999999999999"/>
    <n v="323.5"/>
    <n v="207.6"/>
    <n v="208.8"/>
    <n v="211.10000000000002"/>
    <n v="105.7"/>
    <n v="319.3"/>
    <n v="106.6"/>
  </r>
  <r>
    <x v="2"/>
    <x v="0"/>
    <x v="4"/>
    <x v="4"/>
    <n v="1292.9999999999998"/>
    <n v="324.60000000000002"/>
    <n v="207.4"/>
    <n v="208.2"/>
    <n v="211.4"/>
    <n v="105.6"/>
    <n v="318.2"/>
    <n v="106.9"/>
  </r>
  <r>
    <x v="0"/>
    <x v="0"/>
    <x v="5"/>
    <x v="5"/>
    <n v="1309.4000000000001"/>
    <n v="328"/>
    <n v="214.1"/>
    <n v="208.8"/>
    <n v="213.5"/>
    <n v="106.5"/>
    <n v="320.10000000000002"/>
    <n v="108.9"/>
  </r>
  <r>
    <x v="1"/>
    <x v="0"/>
    <x v="5"/>
    <x v="5"/>
    <n v="1349.6000000000001"/>
    <n v="325.3"/>
    <n v="214.3"/>
    <n v="209.8"/>
    <n v="213.2"/>
    <n v="108.1"/>
    <n v="322.20000000000005"/>
    <n v="109.7"/>
  </r>
  <r>
    <x v="2"/>
    <x v="0"/>
    <x v="5"/>
    <x v="5"/>
    <n v="1323.8"/>
    <n v="326.89999999999998"/>
    <n v="214.2"/>
    <n v="209.2"/>
    <n v="213.39999999999998"/>
    <n v="107.4"/>
    <n v="320.7"/>
    <n v="109.3"/>
  </r>
  <r>
    <x v="0"/>
    <x v="0"/>
    <x v="6"/>
    <x v="6"/>
    <n v="1332.7999999999997"/>
    <n v="330.3"/>
    <n v="216"/>
    <n v="209.4"/>
    <n v="216.3"/>
    <n v="107.8"/>
    <n v="322.7"/>
    <n v="110.7"/>
  </r>
  <r>
    <x v="1"/>
    <x v="0"/>
    <x v="6"/>
    <x v="6"/>
    <n v="1371.9"/>
    <n v="327.10000000000002"/>
    <n v="215.8"/>
    <n v="210.3"/>
    <n v="215.89999999999998"/>
    <n v="110.1"/>
    <n v="324.89999999999998"/>
    <n v="111.4"/>
  </r>
  <r>
    <x v="2"/>
    <x v="0"/>
    <x v="6"/>
    <x v="6"/>
    <n v="1346.6999999999998"/>
    <n v="329"/>
    <n v="215.9"/>
    <n v="209.8"/>
    <n v="216.3"/>
    <n v="109.1"/>
    <n v="323.3"/>
    <n v="111"/>
  </r>
  <r>
    <x v="0"/>
    <x v="0"/>
    <x v="7"/>
    <x v="7"/>
    <n v="1347.6"/>
    <n v="332.6"/>
    <n v="217.60000000000002"/>
    <n v="212.5"/>
    <n v="217.7"/>
    <n v="108.7"/>
    <n v="325"/>
    <n v="112.1"/>
  </r>
  <r>
    <x v="1"/>
    <x v="0"/>
    <x v="7"/>
    <x v="7"/>
    <n v="1386.5000000000002"/>
    <n v="329.09999999999997"/>
    <n v="217.60000000000002"/>
    <n v="213.6"/>
    <n v="217.39999999999998"/>
    <n v="110.8"/>
    <n v="327.20000000000005"/>
    <n v="112.7"/>
  </r>
  <r>
    <x v="2"/>
    <x v="0"/>
    <x v="7"/>
    <x v="7"/>
    <n v="1360.8000000000002"/>
    <n v="331.1"/>
    <n v="217.60000000000002"/>
    <n v="212.9"/>
    <n v="217.7"/>
    <n v="109.9"/>
    <n v="325.7"/>
    <n v="112.4"/>
  </r>
  <r>
    <x v="0"/>
    <x v="0"/>
    <x v="8"/>
    <x v="8"/>
    <n v="1370.7000000000003"/>
    <n v="336.6"/>
    <n v="219.3"/>
    <n v="215"/>
    <n v="220.39999999999998"/>
    <n v="109.8"/>
    <n v="328.1"/>
    <n v="114.2"/>
  </r>
  <r>
    <x v="1"/>
    <x v="0"/>
    <x v="8"/>
    <x v="8"/>
    <n v="1381.2"/>
    <n v="331.5"/>
    <n v="219.3"/>
    <n v="214.8"/>
    <n v="219.9"/>
    <n v="111.2"/>
    <n v="329.70000000000005"/>
    <n v="113.2"/>
  </r>
  <r>
    <x v="2"/>
    <x v="0"/>
    <x v="8"/>
    <x v="8"/>
    <n v="1373.3999999999999"/>
    <n v="334.5"/>
    <n v="219.3"/>
    <n v="214.89999999999998"/>
    <n v="220.4"/>
    <n v="110.6"/>
    <n v="328.5"/>
    <n v="113.7"/>
  </r>
  <r>
    <x v="0"/>
    <x v="0"/>
    <x v="9"/>
    <x v="9"/>
    <n v="1388.2"/>
    <n v="339.29999999999995"/>
    <n v="220.9"/>
    <n v="216.4"/>
    <n v="220.89999999999998"/>
    <n v="110.2"/>
    <n v="329.59999999999997"/>
    <n v="115.5"/>
  </r>
  <r>
    <x v="1"/>
    <x v="0"/>
    <x v="9"/>
    <x v="9"/>
    <n v="1396.3999999999999"/>
    <n v="334.2"/>
    <n v="220.7"/>
    <n v="215.5"/>
    <n v="219.4"/>
    <n v="111.3"/>
    <n v="330.9"/>
    <n v="114"/>
  </r>
  <r>
    <x v="2"/>
    <x v="0"/>
    <x v="9"/>
    <x v="9"/>
    <n v="1390.0000000000002"/>
    <n v="337.2"/>
    <n v="220.8"/>
    <n v="216"/>
    <n v="220.4"/>
    <n v="110.8"/>
    <n v="329.8"/>
    <n v="114.8"/>
  </r>
  <r>
    <x v="0"/>
    <x v="0"/>
    <x v="10"/>
    <x v="10"/>
    <n v="1414.3"/>
    <n v="342.1"/>
    <n v="222.39999999999998"/>
    <n v="217.9"/>
    <n v="222.2"/>
    <n v="111"/>
    <n v="331.3"/>
    <n v="117.4"/>
  </r>
  <r>
    <x v="1"/>
    <x v="0"/>
    <x v="11"/>
    <x v="10"/>
    <n v="1421.6999999999998"/>
    <n v="336.8"/>
    <n v="222"/>
    <n v="216.5"/>
    <n v="219.5"/>
    <n v="111.3"/>
    <n v="332.2"/>
    <n v="115"/>
  </r>
  <r>
    <x v="2"/>
    <x v="0"/>
    <x v="11"/>
    <x v="10"/>
    <n v="1416.2"/>
    <n v="339.90000000000003"/>
    <n v="222.2"/>
    <n v="217.39999999999998"/>
    <n v="221.1"/>
    <n v="111.2"/>
    <n v="331.4"/>
    <n v="116.3"/>
  </r>
  <r>
    <x v="0"/>
    <x v="0"/>
    <x v="12"/>
    <x v="11"/>
    <n v="1390.3"/>
    <n v="345.3"/>
    <n v="222.8"/>
    <n v="218.2"/>
    <n v="222.7"/>
    <n v="111.6"/>
    <n v="332.9"/>
    <n v="115.5"/>
  </r>
  <r>
    <x v="1"/>
    <x v="0"/>
    <x v="12"/>
    <x v="11"/>
    <n v="1386.6000000000001"/>
    <n v="338.8"/>
    <n v="222"/>
    <n v="216.7"/>
    <n v="220.10000000000002"/>
    <n v="111.4"/>
    <n v="333.7"/>
    <n v="113.3"/>
  </r>
  <r>
    <x v="2"/>
    <x v="0"/>
    <x v="12"/>
    <x v="11"/>
    <n v="1388.9"/>
    <n v="342.7"/>
    <n v="222.4"/>
    <n v="217.60000000000002"/>
    <n v="221.7"/>
    <n v="111.5"/>
    <n v="333"/>
    <n v="114.5"/>
  </r>
  <r>
    <x v="0"/>
    <x v="1"/>
    <x v="0"/>
    <x v="0"/>
    <n v="1370.6000000000001"/>
    <n v="347.2"/>
    <n v="224.2"/>
    <n v="218.89999999999998"/>
    <n v="223.5"/>
    <n v="111.8"/>
    <n v="334.2"/>
    <n v="114.2"/>
  </r>
  <r>
    <x v="1"/>
    <x v="1"/>
    <x v="0"/>
    <x v="0"/>
    <n v="1368.8"/>
    <n v="340.4"/>
    <n v="223.5"/>
    <n v="217.7"/>
    <n v="221.8"/>
    <n v="111.5"/>
    <n v="336"/>
    <n v="112.9"/>
  </r>
  <r>
    <x v="2"/>
    <x v="1"/>
    <x v="0"/>
    <x v="0"/>
    <n v="1369.9999999999998"/>
    <n v="344.4"/>
    <n v="223.89999999999998"/>
    <n v="218.5"/>
    <n v="222.9"/>
    <n v="111.6"/>
    <n v="334.8"/>
    <n v="113.6"/>
  </r>
  <r>
    <x v="0"/>
    <x v="1"/>
    <x v="1"/>
    <x v="1"/>
    <n v="1366.9"/>
    <n v="348.3"/>
    <n v="225.4"/>
    <n v="219.60000000000002"/>
    <n v="224"/>
    <n v="112"/>
    <n v="335"/>
    <n v="114"/>
  </r>
  <r>
    <x v="1"/>
    <x v="1"/>
    <x v="1"/>
    <x v="1"/>
    <n v="1360.8"/>
    <n v="341.7"/>
    <n v="225.1"/>
    <n v="219.10000000000002"/>
    <n v="222.39999999999998"/>
    <n v="111.6"/>
    <n v="337.5"/>
    <n v="113.1"/>
  </r>
  <r>
    <x v="2"/>
    <x v="1"/>
    <x v="1"/>
    <x v="1"/>
    <n v="1364.8"/>
    <n v="345.6"/>
    <n v="225.3"/>
    <n v="219.4"/>
    <n v="223.5"/>
    <n v="111.8"/>
    <n v="335.7"/>
    <n v="113.6"/>
  </r>
  <r>
    <x v="0"/>
    <x v="1"/>
    <x v="2"/>
    <x v="2"/>
    <n v="1375.2"/>
    <n v="349.6"/>
    <n v="226.60000000000002"/>
    <n v="220.3"/>
    <n v="224.60000000000002"/>
    <n v="112.4"/>
    <n v="336.1"/>
    <n v="114.6"/>
  </r>
  <r>
    <x v="1"/>
    <x v="1"/>
    <x v="2"/>
    <x v="2"/>
    <n v="1367"/>
    <n v="343.09999999999997"/>
    <n v="226.2"/>
    <n v="220"/>
    <n v="222.5"/>
    <n v="111.8"/>
    <n v="339"/>
    <n v="113.7"/>
  </r>
  <r>
    <x v="2"/>
    <x v="1"/>
    <x v="2"/>
    <x v="2"/>
    <n v="1372.1999999999998"/>
    <n v="346.9"/>
    <n v="226.4"/>
    <n v="220.2"/>
    <n v="223.9"/>
    <n v="112"/>
    <n v="337.09999999999997"/>
    <n v="114.2"/>
  </r>
  <r>
    <x v="0"/>
    <x v="1"/>
    <x v="3"/>
    <x v="3"/>
    <n v="1386.9"/>
    <n v="352"/>
    <n v="227.60000000000002"/>
    <n v="220.7"/>
    <n v="224.60000000000002"/>
    <n v="113"/>
    <n v="337.4"/>
    <n v="115.4"/>
  </r>
  <r>
    <x v="1"/>
    <x v="1"/>
    <x v="3"/>
    <x v="3"/>
    <n v="1385.8000000000002"/>
    <n v="344.5"/>
    <n v="227.3"/>
    <n v="220.1"/>
    <n v="222.10000000000002"/>
    <n v="112.5"/>
    <n v="340.20000000000005"/>
    <n v="114.7"/>
  </r>
  <r>
    <x v="2"/>
    <x v="1"/>
    <x v="3"/>
    <x v="3"/>
    <n v="1386.5"/>
    <n v="349"/>
    <n v="227.5"/>
    <n v="220.5"/>
    <n v="223.7"/>
    <n v="112.7"/>
    <n v="338.4"/>
    <n v="115.1"/>
  </r>
  <r>
    <x v="0"/>
    <x v="1"/>
    <x v="4"/>
    <x v="4"/>
    <n v="1395.6999999999998"/>
    <n v="354"/>
    <n v="228.39999999999998"/>
    <n v="221"/>
    <n v="224.8"/>
    <n v="113.1"/>
    <n v="339"/>
    <n v="116"/>
  </r>
  <r>
    <x v="1"/>
    <x v="1"/>
    <x v="4"/>
    <x v="4"/>
    <n v="1405.3000000000002"/>
    <n v="345.9"/>
    <n v="228.39999999999998"/>
    <n v="220.5"/>
    <n v="222.39999999999998"/>
    <n v="112.9"/>
    <n v="341.5"/>
    <n v="115.6"/>
  </r>
  <r>
    <x v="2"/>
    <x v="1"/>
    <x v="4"/>
    <x v="4"/>
    <n v="1399.6000000000004"/>
    <n v="350.79999999999995"/>
    <n v="228.39999999999998"/>
    <n v="220.89999999999998"/>
    <n v="223.8"/>
    <n v="113"/>
    <n v="339.8"/>
    <n v="115.8"/>
  </r>
  <r>
    <x v="0"/>
    <x v="1"/>
    <x v="5"/>
    <x v="5"/>
    <n v="1406.1999999999998"/>
    <n v="356.3"/>
    <n v="228.8"/>
    <n v="220.8"/>
    <n v="226.60000000000002"/>
    <n v="114.3"/>
    <n v="341"/>
    <n v="117"/>
  </r>
  <r>
    <x v="1"/>
    <x v="1"/>
    <x v="5"/>
    <x v="5"/>
    <n v="1425"/>
    <n v="347.3"/>
    <n v="228.2"/>
    <n v="220.10000000000002"/>
    <n v="222.7"/>
    <n v="115.1"/>
    <n v="343"/>
    <n v="116.4"/>
  </r>
  <r>
    <x v="2"/>
    <x v="1"/>
    <x v="5"/>
    <x v="5"/>
    <n v="1413.3000000000002"/>
    <n v="352.7"/>
    <n v="228.5"/>
    <n v="220.6"/>
    <n v="225"/>
    <n v="114.8"/>
    <n v="341.7"/>
    <n v="116.7"/>
  </r>
  <r>
    <x v="0"/>
    <x v="1"/>
    <x v="6"/>
    <x v="6"/>
    <n v="1439.9"/>
    <n v="359.3"/>
    <n v="230.2"/>
    <n v="222.2"/>
    <n v="228.5"/>
    <n v="115.5"/>
    <n v="342.9"/>
    <n v="119.5"/>
  </r>
  <r>
    <x v="1"/>
    <x v="1"/>
    <x v="6"/>
    <x v="6"/>
    <n v="1472.4"/>
    <n v="349"/>
    <n v="229.7"/>
    <n v="221.2"/>
    <n v="224.6"/>
    <n v="117.8"/>
    <n v="346.9"/>
    <n v="118.9"/>
  </r>
  <r>
    <x v="2"/>
    <x v="1"/>
    <x v="6"/>
    <x v="6"/>
    <n v="1451.6"/>
    <n v="355"/>
    <n v="230"/>
    <n v="221.9"/>
    <n v="227"/>
    <n v="116.8"/>
    <n v="344.2"/>
    <n v="119.2"/>
  </r>
  <r>
    <x v="0"/>
    <x v="1"/>
    <x v="7"/>
    <x v="7"/>
    <n v="1456.9999999999998"/>
    <n v="360.4"/>
    <n v="231.4"/>
    <n v="223.4"/>
    <n v="228.60000000000002"/>
    <n v="116.2"/>
    <n v="344.5"/>
    <n v="120.7"/>
  </r>
  <r>
    <x v="1"/>
    <x v="1"/>
    <x v="7"/>
    <x v="7"/>
    <n v="1488.1"/>
    <n v="350.6"/>
    <n v="230.8"/>
    <n v="222.7"/>
    <n v="224.3"/>
    <n v="119.2"/>
    <n v="349.8"/>
    <n v="119.9"/>
  </r>
  <r>
    <x v="2"/>
    <x v="1"/>
    <x v="7"/>
    <x v="7"/>
    <n v="1467.8999999999999"/>
    <n v="356.4"/>
    <n v="231.1"/>
    <n v="223.2"/>
    <n v="226.8"/>
    <n v="118"/>
    <n v="346.20000000000005"/>
    <n v="120.3"/>
  </r>
  <r>
    <x v="0"/>
    <x v="1"/>
    <x v="8"/>
    <x v="8"/>
    <n v="1457.9"/>
    <n v="362.2"/>
    <n v="232.8"/>
    <n v="223.6"/>
    <n v="228.6"/>
    <n v="116.6"/>
    <n v="345.8"/>
    <n v="120.9"/>
  </r>
  <r>
    <x v="1"/>
    <x v="1"/>
    <x v="8"/>
    <x v="8"/>
    <n v="1467.0000000000002"/>
    <n v="352.1"/>
    <n v="231.6"/>
    <n v="222.3"/>
    <n v="223"/>
    <n v="120"/>
    <n v="351.3"/>
    <n v="119.2"/>
  </r>
  <r>
    <x v="2"/>
    <x v="1"/>
    <x v="8"/>
    <x v="8"/>
    <n v="1460.2999999999997"/>
    <n v="358"/>
    <n v="232.2"/>
    <n v="223.2"/>
    <n v="226.3"/>
    <n v="118.6"/>
    <n v="347.6"/>
    <n v="120.1"/>
  </r>
  <r>
    <x v="0"/>
    <x v="1"/>
    <x v="9"/>
    <x v="9"/>
    <n v="1456.1"/>
    <n v="365.3"/>
    <n v="234.2"/>
    <n v="224.6"/>
    <n v="229"/>
    <n v="116.9"/>
    <n v="347"/>
    <n v="121"/>
  </r>
  <r>
    <x v="1"/>
    <x v="1"/>
    <x v="9"/>
    <x v="9"/>
    <n v="1461.7"/>
    <n v="353.4"/>
    <n v="232.5"/>
    <n v="222.7"/>
    <n v="223"/>
    <n v="120.2"/>
    <n v="351.6"/>
    <n v="119.1"/>
  </r>
  <r>
    <x v="2"/>
    <x v="1"/>
    <x v="9"/>
    <x v="9"/>
    <n v="1457.3"/>
    <n v="360.6"/>
    <n v="233.4"/>
    <n v="223.89999999999998"/>
    <n v="226.5"/>
    <n v="118.8"/>
    <n v="348.29999999999995"/>
    <n v="120.1"/>
  </r>
  <r>
    <x v="0"/>
    <x v="1"/>
    <x v="11"/>
    <x v="10"/>
    <n v="1457.1"/>
    <n v="366.70000000000005"/>
    <n v="235.2"/>
    <n v="224.7"/>
    <n v="229.3"/>
    <n v="117.2"/>
    <n v="348.2"/>
    <n v="121.1"/>
  </r>
  <r>
    <x v="1"/>
    <x v="1"/>
    <x v="11"/>
    <x v="10"/>
    <n v="1462.3999999999999"/>
    <n v="355.2"/>
    <n v="233.5"/>
    <n v="222.6"/>
    <n v="222.3"/>
    <n v="120.3"/>
    <n v="353.2"/>
    <n v="119"/>
  </r>
  <r>
    <x v="2"/>
    <x v="1"/>
    <x v="11"/>
    <x v="10"/>
    <n v="1458.1000000000001"/>
    <n v="362.1"/>
    <n v="234.39999999999998"/>
    <n v="223.89999999999998"/>
    <n v="226.3"/>
    <n v="119"/>
    <n v="349.6"/>
    <n v="120.1"/>
  </r>
  <r>
    <x v="0"/>
    <x v="1"/>
    <x v="12"/>
    <x v="11"/>
    <n v="1446.3"/>
    <n v="367.7"/>
    <n v="234.7"/>
    <n v="225.60000000000002"/>
    <n v="228.9"/>
    <n v="117.7"/>
    <n v="349.2"/>
    <n v="120.3"/>
  </r>
  <r>
    <x v="1"/>
    <x v="1"/>
    <x v="12"/>
    <x v="11"/>
    <n v="1453.1999999999998"/>
    <n v="356.5"/>
    <n v="233.3"/>
    <n v="223.60000000000002"/>
    <n v="221.8"/>
    <n v="120.7"/>
    <n v="354.1"/>
    <n v="118.4"/>
  </r>
  <r>
    <x v="2"/>
    <x v="1"/>
    <x v="12"/>
    <x v="11"/>
    <n v="1448.1"/>
    <n v="363.2"/>
    <n v="234"/>
    <n v="224.89999999999998"/>
    <n v="225.8"/>
    <n v="119.5"/>
    <n v="350.7"/>
    <n v="119.4"/>
  </r>
  <r>
    <x v="0"/>
    <x v="2"/>
    <x v="0"/>
    <x v="0"/>
    <n v="1445.3"/>
    <n v="370"/>
    <n v="236.2"/>
    <n v="226.8"/>
    <n v="229.4"/>
    <n v="118.2"/>
    <n v="351.2"/>
    <n v="120.3"/>
  </r>
  <r>
    <x v="1"/>
    <x v="2"/>
    <x v="0"/>
    <x v="0"/>
    <n v="1451.3999999999999"/>
    <n v="357.3"/>
    <n v="234.5"/>
    <n v="225.10000000000002"/>
    <n v="221.3"/>
    <n v="120.8"/>
    <n v="355.4"/>
    <n v="118.5"/>
  </r>
  <r>
    <x v="2"/>
    <x v="2"/>
    <x v="0"/>
    <x v="0"/>
    <n v="1446.2"/>
    <n v="364.9"/>
    <n v="235.39999999999998"/>
    <n v="226.2"/>
    <n v="225.9"/>
    <n v="119.7"/>
    <n v="352.3"/>
    <n v="119.5"/>
  </r>
  <r>
    <x v="0"/>
    <x v="2"/>
    <x v="1"/>
    <x v="1"/>
    <n v="1447.7999999999997"/>
    <n v="373.1"/>
    <n v="237.7"/>
    <n v="228.5"/>
    <n v="230.9"/>
    <n v="118.7"/>
    <n v="354"/>
    <n v="120.6"/>
  </r>
  <r>
    <x v="1"/>
    <x v="2"/>
    <x v="1"/>
    <x v="1"/>
    <n v="1447.4"/>
    <n v="358.4"/>
    <n v="235.8"/>
    <n v="225.8"/>
    <n v="220.8"/>
    <n v="120.4"/>
    <n v="356.20000000000005"/>
    <n v="118.7"/>
  </r>
  <r>
    <x v="2"/>
    <x v="2"/>
    <x v="1"/>
    <x v="1"/>
    <n v="1446.2999999999997"/>
    <n v="367.2"/>
    <n v="236.8"/>
    <n v="227.5"/>
    <n v="226.4"/>
    <n v="119.7"/>
    <n v="354.2"/>
    <n v="119.7"/>
  </r>
  <r>
    <x v="0"/>
    <x v="2"/>
    <x v="2"/>
    <x v="2"/>
    <n v="1448.4"/>
    <n v="374.4"/>
    <n v="238.8"/>
    <n v="229"/>
    <n v="232.2"/>
    <n v="119.4"/>
    <n v="355.7"/>
    <n v="121.1"/>
  </r>
  <r>
    <x v="1"/>
    <x v="2"/>
    <x v="2"/>
    <x v="2"/>
    <n v="1444.1000000000001"/>
    <n v="359.5"/>
    <n v="236.6"/>
    <n v="225.6"/>
    <n v="222.8"/>
    <n v="120.6"/>
    <n v="358"/>
    <n v="119.1"/>
  </r>
  <r>
    <x v="2"/>
    <x v="2"/>
    <x v="2"/>
    <x v="2"/>
    <n v="1445.6999999999998"/>
    <n v="368.4"/>
    <n v="237.8"/>
    <n v="227.7"/>
    <n v="228.2"/>
    <n v="120.1"/>
    <n v="355.90000000000003"/>
    <n v="120.2"/>
  </r>
  <r>
    <x v="0"/>
    <x v="2"/>
    <x v="3"/>
    <x v="3"/>
    <n v="1453.6000000000001"/>
    <n v="375.7"/>
    <n v="240.10000000000002"/>
    <n v="230.2"/>
    <n v="233.10000000000002"/>
    <n v="119.9"/>
    <n v="357.9"/>
    <n v="121.5"/>
  </r>
  <r>
    <x v="1"/>
    <x v="2"/>
    <x v="3"/>
    <x v="3"/>
    <n v="1451.5"/>
    <n v="360.6"/>
    <n v="237.60000000000002"/>
    <n v="226.39999999999998"/>
    <n v="223.10000000000002"/>
    <n v="121.7"/>
    <n v="359.9"/>
    <n v="119.7"/>
  </r>
  <r>
    <x v="2"/>
    <x v="2"/>
    <x v="3"/>
    <x v="3"/>
    <n v="1451.7"/>
    <n v="369.6"/>
    <n v="238.9"/>
    <n v="228.8"/>
    <n v="228.8"/>
    <n v="121"/>
    <n v="357.9"/>
    <n v="120.7"/>
  </r>
  <r>
    <x v="0"/>
    <x v="2"/>
    <x v="4"/>
    <x v="4"/>
    <n v="1463.3"/>
    <n v="378.2"/>
    <n v="241.1"/>
    <n v="231.7"/>
    <n v="235.2"/>
    <n v="120.5"/>
    <n v="360.3"/>
    <n v="122.4"/>
  </r>
  <r>
    <x v="1"/>
    <x v="2"/>
    <x v="4"/>
    <x v="4"/>
    <n v="1472.8000000000002"/>
    <n v="361.4"/>
    <n v="238.3"/>
    <n v="227.3"/>
    <n v="225.7"/>
    <n v="122"/>
    <n v="362.5"/>
    <n v="120.7"/>
  </r>
  <r>
    <x v="2"/>
    <x v="2"/>
    <x v="4"/>
    <x v="4"/>
    <n v="1465.4"/>
    <n v="371.4"/>
    <n v="239.8"/>
    <n v="230"/>
    <n v="231.2"/>
    <n v="121.4"/>
    <n v="360.29999999999995"/>
    <n v="121.6"/>
  </r>
  <r>
    <x v="0"/>
    <x v="2"/>
    <x v="5"/>
    <x v="5"/>
    <n v="1491.3"/>
    <n v="381.5"/>
    <n v="241.8"/>
    <n v="233.4"/>
    <n v="236.8"/>
    <n v="122"/>
    <n v="364"/>
    <n v="124.1"/>
  </r>
  <r>
    <x v="1"/>
    <x v="2"/>
    <x v="5"/>
    <x v="5"/>
    <n v="1508.1"/>
    <n v="363.1"/>
    <n v="238.2"/>
    <n v="227.9"/>
    <n v="226.8"/>
    <n v="123.8"/>
    <n v="364.29999999999995"/>
    <n v="121.7"/>
  </r>
  <r>
    <x v="2"/>
    <x v="2"/>
    <x v="5"/>
    <x v="5"/>
    <n v="1496.2"/>
    <n v="374.1"/>
    <n v="240.1"/>
    <n v="231.3"/>
    <n v="232.7"/>
    <n v="123.1"/>
    <n v="363.1"/>
    <n v="123"/>
  </r>
  <r>
    <x v="0"/>
    <x v="2"/>
    <x v="6"/>
    <x v="6"/>
    <n v="1497.8"/>
    <n v="382.6"/>
    <n v="242.9"/>
    <n v="233.5"/>
    <n v="237.1"/>
    <n v="122.9"/>
    <n v="365.5"/>
    <n v="124.7"/>
  </r>
  <r>
    <x v="1"/>
    <x v="2"/>
    <x v="6"/>
    <x v="6"/>
    <n v="1513.3999999999999"/>
    <n v="364.1"/>
    <n v="239.4"/>
    <n v="227.7"/>
    <n v="226.8"/>
    <n v="125.4"/>
    <n v="366"/>
    <n v="122.4"/>
  </r>
  <r>
    <x v="2"/>
    <x v="2"/>
    <x v="6"/>
    <x v="6"/>
    <n v="1502.4"/>
    <n v="375.1"/>
    <n v="241.2"/>
    <n v="231.3"/>
    <n v="232.8"/>
    <n v="124.4"/>
    <n v="364.8"/>
    <n v="123.6"/>
  </r>
  <r>
    <x v="0"/>
    <x v="2"/>
    <x v="7"/>
    <x v="7"/>
    <n v="1516.8"/>
    <n v="384.8"/>
    <n v="244.60000000000002"/>
    <n v="233.6"/>
    <n v="237.39999999999998"/>
    <n v="123.6"/>
    <n v="366.79999999999995"/>
    <n v="126.1"/>
  </r>
  <r>
    <x v="1"/>
    <x v="2"/>
    <x v="7"/>
    <x v="7"/>
    <n v="1527.8"/>
    <n v="364.8"/>
    <n v="240.9"/>
    <n v="228.6"/>
    <n v="225.2"/>
    <n v="126.2"/>
    <n v="367.6"/>
    <n v="123.2"/>
  </r>
  <r>
    <x v="2"/>
    <x v="2"/>
    <x v="7"/>
    <x v="7"/>
    <n v="1519.3"/>
    <n v="376.70000000000005"/>
    <n v="242.9"/>
    <n v="231.7"/>
    <n v="232.3"/>
    <n v="125.1"/>
    <n v="366.2"/>
    <n v="124.8"/>
  </r>
  <r>
    <x v="0"/>
    <x v="2"/>
    <x v="8"/>
    <x v="8"/>
    <n v="1526.6000000000001"/>
    <n v="387.1"/>
    <n v="246.1"/>
    <n v="235.10000000000002"/>
    <n v="237.5"/>
    <n v="124.5"/>
    <n v="369.4"/>
    <n v="127"/>
  </r>
  <r>
    <x v="1"/>
    <x v="2"/>
    <x v="8"/>
    <x v="8"/>
    <n v="1533.3"/>
    <n v="365.8"/>
    <n v="242"/>
    <n v="230"/>
    <n v="224.2"/>
    <n v="126.5"/>
    <n v="368.2"/>
    <n v="123.5"/>
  </r>
  <r>
    <x v="2"/>
    <x v="2"/>
    <x v="8"/>
    <x v="8"/>
    <n v="1527.1000000000001"/>
    <n v="378.5"/>
    <n v="244.2"/>
    <n v="233.2"/>
    <n v="231.7"/>
    <n v="125.7"/>
    <n v="367.8"/>
    <n v="125.4"/>
  </r>
  <r>
    <x v="0"/>
    <x v="2"/>
    <x v="9"/>
    <x v="9"/>
    <n v="1542.8"/>
    <n v="389"/>
    <n v="247.5"/>
    <n v="236.2"/>
    <n v="238.2"/>
    <n v="125.1"/>
    <n v="370.8"/>
    <n v="127.7"/>
  </r>
  <r>
    <x v="1"/>
    <x v="2"/>
    <x v="9"/>
    <x v="9"/>
    <n v="1560.2000000000003"/>
    <n v="366.79999999999995"/>
    <n v="243.10000000000002"/>
    <n v="231.2"/>
    <n v="224.2"/>
    <n v="126.5"/>
    <n v="369.5"/>
    <n v="124.2"/>
  </r>
  <r>
    <x v="2"/>
    <x v="2"/>
    <x v="9"/>
    <x v="9"/>
    <n v="1546.8999999999999"/>
    <n v="380.1"/>
    <n v="245.4"/>
    <n v="234.3"/>
    <n v="232.2"/>
    <n v="125.9"/>
    <n v="369.1"/>
    <n v="126.1"/>
  </r>
  <r>
    <x v="0"/>
    <x v="2"/>
    <x v="11"/>
    <x v="10"/>
    <n v="1553.8999999999999"/>
    <n v="391.79999999999995"/>
    <n v="248.5"/>
    <n v="236.8"/>
    <n v="239.6"/>
    <n v="125.8"/>
    <n v="372.7"/>
    <n v="128.30000000000001"/>
  </r>
  <r>
    <x v="1"/>
    <x v="2"/>
    <x v="11"/>
    <x v="10"/>
    <n v="1575.1999999999998"/>
    <n v="368.5"/>
    <n v="243.9"/>
    <n v="231.39999999999998"/>
    <n v="224.39999999999998"/>
    <n v="126.6"/>
    <n v="372.1"/>
    <n v="124.6"/>
  </r>
  <r>
    <x v="2"/>
    <x v="2"/>
    <x v="11"/>
    <x v="10"/>
    <n v="1559.3999999999999"/>
    <n v="382.4"/>
    <n v="246.3"/>
    <n v="234.7"/>
    <n v="233.1"/>
    <n v="126.3"/>
    <n v="370.9"/>
    <n v="126.6"/>
  </r>
  <r>
    <x v="0"/>
    <x v="2"/>
    <x v="12"/>
    <x v="11"/>
    <n v="1550.9"/>
    <n v="392.9"/>
    <n v="248.4"/>
    <n v="237.2"/>
    <n v="239.7"/>
    <n v="125.6"/>
    <n v="374.5"/>
    <n v="127.9"/>
  </r>
  <r>
    <x v="1"/>
    <x v="2"/>
    <x v="12"/>
    <x v="11"/>
    <n v="1567.3"/>
    <n v="369.4"/>
    <n v="243.4"/>
    <n v="231.8"/>
    <n v="225.3"/>
    <n v="126.6"/>
    <n v="373"/>
    <n v="124"/>
  </r>
  <r>
    <x v="2"/>
    <x v="2"/>
    <x v="12"/>
    <x v="11"/>
    <n v="1554.7"/>
    <n v="383.5"/>
    <n v="246"/>
    <n v="235.10000000000002"/>
    <n v="233.5"/>
    <n v="126.2"/>
    <n v="372.4"/>
    <n v="126.1"/>
  </r>
  <r>
    <x v="0"/>
    <x v="3"/>
    <x v="0"/>
    <x v="0"/>
    <n v="1558.7"/>
    <n v="394.70000000000005"/>
    <n v="250"/>
    <n v="238.60000000000002"/>
    <n v="239.8"/>
    <n v="126.2"/>
    <n v="375.1"/>
    <n v="128.1"/>
  </r>
  <r>
    <x v="1"/>
    <x v="3"/>
    <x v="0"/>
    <x v="0"/>
    <n v="1570.2"/>
    <n v="370.5"/>
    <n v="245"/>
    <n v="233.1"/>
    <n v="225.8"/>
    <n v="126.4"/>
    <n v="374.8"/>
    <n v="124.2"/>
  </r>
  <r>
    <x v="2"/>
    <x v="3"/>
    <x v="0"/>
    <x v="0"/>
    <n v="1560.4"/>
    <n v="384.9"/>
    <n v="247.60000000000002"/>
    <n v="236.5"/>
    <n v="233.8"/>
    <n v="126.3"/>
    <n v="373.5"/>
    <n v="126.3"/>
  </r>
  <r>
    <x v="0"/>
    <x v="3"/>
    <x v="1"/>
    <x v="1"/>
    <n v="1552.3"/>
    <n v="397.1"/>
    <n v="251.5"/>
    <n v="241.1"/>
    <n v="241.4"/>
    <n v="127.1"/>
    <n v="377.6"/>
    <n v="127.9"/>
  </r>
  <r>
    <x v="1"/>
    <x v="3"/>
    <x v="1"/>
    <x v="1"/>
    <n v="1547"/>
    <n v="371.6"/>
    <n v="246.2"/>
    <n v="235.7"/>
    <n v="225.1"/>
    <n v="126.3"/>
    <n v="376"/>
    <n v="123.8"/>
  </r>
  <r>
    <x v="2"/>
    <x v="3"/>
    <x v="1"/>
    <x v="1"/>
    <n v="1548.1999999999998"/>
    <n v="386.9"/>
    <n v="249"/>
    <n v="239.1"/>
    <n v="234.5"/>
    <n v="126.6"/>
    <n v="375.29999999999995"/>
    <n v="126"/>
  </r>
  <r>
    <x v="0"/>
    <x v="3"/>
    <x v="2"/>
    <x v="2"/>
    <n v="1552.3000000000002"/>
    <n v="398.40000000000003"/>
    <n v="252.60000000000002"/>
    <n v="242.2"/>
    <n v="240.6"/>
    <n v="127.5"/>
    <n v="378.6"/>
    <n v="128"/>
  </r>
  <r>
    <x v="1"/>
    <x v="3"/>
    <x v="2"/>
    <x v="2"/>
    <n v="1538.7"/>
    <n v="372.2"/>
    <n v="247.2"/>
    <n v="236.8"/>
    <n v="223.3"/>
    <n v="126.4"/>
    <n v="377"/>
    <n v="123.8"/>
  </r>
  <r>
    <x v="2"/>
    <x v="3"/>
    <x v="2"/>
    <x v="2"/>
    <n v="1545.4"/>
    <n v="387.9"/>
    <n v="250"/>
    <n v="240.2"/>
    <n v="233.3"/>
    <n v="126.9"/>
    <n v="376.4"/>
    <n v="126"/>
  </r>
  <r>
    <x v="0"/>
    <x v="3"/>
    <x v="3"/>
    <x v="3"/>
    <n v="1569.8000000000004"/>
    <n v="400"/>
    <n v="253.6"/>
    <n v="243.60000000000002"/>
    <n v="241.4"/>
    <n v="127.9"/>
    <n v="380.4"/>
    <n v="129"/>
  </r>
  <r>
    <x v="1"/>
    <x v="3"/>
    <x v="3"/>
    <x v="3"/>
    <n v="1574.5"/>
    <n v="373.1"/>
    <n v="248.39999999999998"/>
    <n v="237.6"/>
    <n v="224.6"/>
    <n v="127.6"/>
    <n v="379.2"/>
    <n v="125.3"/>
  </r>
  <r>
    <x v="2"/>
    <x v="3"/>
    <x v="3"/>
    <x v="3"/>
    <n v="1569.5"/>
    <n v="389.20000000000005"/>
    <n v="251.1"/>
    <n v="241.3"/>
    <n v="234.39999999999998"/>
    <n v="127.7"/>
    <n v="378.2"/>
    <n v="127.3"/>
  </r>
  <r>
    <x v="0"/>
    <x v="3"/>
    <x v="4"/>
    <x v="4"/>
    <n v="1590.1"/>
    <n v="401.3"/>
    <n v="254.5"/>
    <n v="245.5"/>
    <n v="242.5"/>
    <n v="129.1"/>
    <n v="382.1"/>
    <n v="130.30000000000001"/>
  </r>
  <r>
    <x v="1"/>
    <x v="3"/>
    <x v="4"/>
    <x v="4"/>
    <n v="1612.1999999999998"/>
    <n v="374.1"/>
    <n v="249.2"/>
    <n v="238.8"/>
    <n v="225.7"/>
    <n v="128"/>
    <n v="380.7"/>
    <n v="126.6"/>
  </r>
  <r>
    <x v="2"/>
    <x v="3"/>
    <x v="4"/>
    <x v="4"/>
    <n v="1596.4"/>
    <n v="390.4"/>
    <n v="252"/>
    <n v="242.9"/>
    <n v="235.5"/>
    <n v="128.5"/>
    <n v="379.9"/>
    <n v="128.6"/>
  </r>
  <r>
    <x v="0"/>
    <x v="3"/>
    <x v="5"/>
    <x v="5"/>
    <n v="1612.6"/>
    <n v="403.5"/>
    <n v="254.8"/>
    <n v="246.10000000000002"/>
    <n v="244.3"/>
    <n v="130.19999999999999"/>
    <n v="384.59999999999997"/>
    <n v="131.9"/>
  </r>
  <r>
    <x v="1"/>
    <x v="3"/>
    <x v="5"/>
    <x v="5"/>
    <n v="1648.8000000000002"/>
    <n v="375.29999999999995"/>
    <n v="248.7"/>
    <n v="239.39999999999998"/>
    <n v="227.8"/>
    <n v="129.30000000000001"/>
    <n v="382.2"/>
    <n v="128.1"/>
  </r>
  <r>
    <x v="2"/>
    <x v="3"/>
    <x v="5"/>
    <x v="5"/>
    <n v="1623.8"/>
    <n v="392.1"/>
    <n v="251.9"/>
    <n v="243.5"/>
    <n v="237.5"/>
    <n v="129.69999999999999"/>
    <n v="381.9"/>
    <n v="130.1"/>
  </r>
  <r>
    <x v="0"/>
    <x v="3"/>
    <x v="6"/>
    <x v="6"/>
    <n v="1632.6999999999998"/>
    <n v="405.9"/>
    <n v="256.39999999999998"/>
    <n v="247.60000000000002"/>
    <n v="244.6"/>
    <n v="130.80000000000001"/>
    <n v="387"/>
    <n v="133"/>
  </r>
  <r>
    <x v="1"/>
    <x v="3"/>
    <x v="6"/>
    <x v="6"/>
    <n v="1671.7000000000003"/>
    <n v="375.9"/>
    <n v="249.9"/>
    <n v="240.9"/>
    <n v="227.2"/>
    <n v="130.80000000000001"/>
    <n v="383.1"/>
    <n v="129"/>
  </r>
  <r>
    <x v="2"/>
    <x v="3"/>
    <x v="6"/>
    <x v="6"/>
    <n v="1645.1"/>
    <n v="393.8"/>
    <n v="253.3"/>
    <n v="245"/>
    <n v="237.3"/>
    <n v="130.80000000000001"/>
    <n v="383.6"/>
    <n v="131.1"/>
  </r>
  <r>
    <x v="0"/>
    <x v="3"/>
    <x v="7"/>
    <x v="7"/>
    <n v="1639.4999999999998"/>
    <n v="407.9"/>
    <n v="257.89999999999998"/>
    <n v="249"/>
    <n v="245.1"/>
    <n v="131.9"/>
    <n v="388.6"/>
    <n v="133.5"/>
  </r>
  <r>
    <x v="1"/>
    <x v="3"/>
    <x v="7"/>
    <x v="7"/>
    <n v="1646.3999999999996"/>
    <n v="377"/>
    <n v="251.2"/>
    <n v="242.10000000000002"/>
    <n v="225.10000000000002"/>
    <n v="131.5"/>
    <n v="384.1"/>
    <n v="128.4"/>
  </r>
  <r>
    <x v="2"/>
    <x v="3"/>
    <x v="7"/>
    <x v="7"/>
    <n v="1640"/>
    <n v="395.49999999999994"/>
    <n v="254.7"/>
    <n v="246.3"/>
    <n v="236.7"/>
    <n v="131.69999999999999"/>
    <n v="385"/>
    <n v="131.1"/>
  </r>
  <r>
    <x v="0"/>
    <x v="3"/>
    <x v="8"/>
    <x v="8"/>
    <n v="1633.5"/>
    <n v="409.8"/>
    <n v="259"/>
    <n v="250.6"/>
    <n v="246.7"/>
    <n v="132.19999999999999"/>
    <n v="390.5"/>
    <n v="133.4"/>
  </r>
  <r>
    <x v="1"/>
    <x v="3"/>
    <x v="8"/>
    <x v="8"/>
    <n v="1620.6999999999996"/>
    <n v="378"/>
    <n v="252.2"/>
    <n v="242.60000000000002"/>
    <n v="226.6"/>
    <n v="131.6"/>
    <n v="385.20000000000005"/>
    <n v="128"/>
  </r>
  <r>
    <x v="2"/>
    <x v="3"/>
    <x v="8"/>
    <x v="8"/>
    <n v="1627.1"/>
    <n v="397"/>
    <n v="255.8"/>
    <n v="247.5"/>
    <n v="238.39999999999998"/>
    <n v="131.80000000000001"/>
    <n v="386.7"/>
    <n v="130.9"/>
  </r>
  <r>
    <x v="0"/>
    <x v="3"/>
    <x v="9"/>
    <x v="9"/>
    <n v="1634.4"/>
    <n v="412.7"/>
    <n v="260.5"/>
    <n v="251.7"/>
    <n v="247.60000000000002"/>
    <n v="133"/>
    <n v="393.1"/>
    <n v="133.80000000000001"/>
  </r>
  <r>
    <x v="1"/>
    <x v="3"/>
    <x v="9"/>
    <x v="9"/>
    <n v="1626.6"/>
    <n v="379"/>
    <n v="253.2"/>
    <n v="242.6"/>
    <n v="228"/>
    <n v="131.9"/>
    <n v="386.40000000000003"/>
    <n v="128.6"/>
  </r>
  <r>
    <x v="2"/>
    <x v="3"/>
    <x v="9"/>
    <x v="9"/>
    <n v="1629.7999999999995"/>
    <n v="399.1"/>
    <n v="257.10000000000002"/>
    <n v="248.2"/>
    <n v="239.5"/>
    <n v="132.4"/>
    <n v="388.70000000000005"/>
    <n v="131.4"/>
  </r>
  <r>
    <x v="0"/>
    <x v="3"/>
    <x v="11"/>
    <x v="10"/>
    <n v="1628"/>
    <n v="413.59999999999997"/>
    <n v="261.2"/>
    <n v="252.6"/>
    <n v="248.5"/>
    <n v="133.69999999999999"/>
    <n v="394.2"/>
    <n v="133.6"/>
  </r>
  <r>
    <x v="1"/>
    <x v="3"/>
    <x v="11"/>
    <x v="10"/>
    <n v="1620"/>
    <n v="380.2"/>
    <n v="253.8"/>
    <n v="243.39999999999998"/>
    <n v="229.60000000000002"/>
    <n v="132.1"/>
    <n v="387.3"/>
    <n v="128.5"/>
  </r>
  <r>
    <x v="2"/>
    <x v="3"/>
    <x v="11"/>
    <x v="10"/>
    <n v="1623.7"/>
    <n v="400.1"/>
    <n v="257.7"/>
    <n v="249"/>
    <n v="240.7"/>
    <n v="132.80000000000001"/>
    <n v="389.8"/>
    <n v="131.19999999999999"/>
  </r>
  <r>
    <x v="0"/>
    <x v="3"/>
    <x v="12"/>
    <x v="11"/>
    <n v="1614.3999999999999"/>
    <n v="415.3"/>
    <n v="261.39999999999998"/>
    <n v="251.6"/>
    <n v="250.6"/>
    <n v="134.19999999999999"/>
    <n v="396"/>
    <n v="132.80000000000001"/>
  </r>
  <r>
    <x v="1"/>
    <x v="3"/>
    <x v="12"/>
    <x v="11"/>
    <n v="1597"/>
    <n v="381"/>
    <n v="253.5"/>
    <n v="242.2"/>
    <n v="231.5"/>
    <n v="132.30000000000001"/>
    <n v="388.2"/>
    <n v="127.6"/>
  </r>
  <r>
    <x v="2"/>
    <x v="3"/>
    <x v="12"/>
    <x v="11"/>
    <n v="1606.7"/>
    <n v="401.5"/>
    <n v="257.7"/>
    <n v="248"/>
    <n v="242.6"/>
    <n v="133.1"/>
    <n v="391.20000000000005"/>
    <n v="130.4"/>
  </r>
  <r>
    <x v="0"/>
    <x v="4"/>
    <x v="0"/>
    <x v="0"/>
    <n v="1603.6000000000001"/>
    <n v="416.5"/>
    <n v="262.79999999999995"/>
    <n v="252.2"/>
    <n v="251.2"/>
    <n v="134.6"/>
    <n v="396.7"/>
    <n v="132.4"/>
  </r>
  <r>
    <x v="1"/>
    <x v="4"/>
    <x v="0"/>
    <x v="0"/>
    <n v="1581.2"/>
    <n v="381.5"/>
    <n v="254.7"/>
    <n v="243.5"/>
    <n v="233.2"/>
    <n v="132.4"/>
    <n v="389.7"/>
    <n v="127.8"/>
  </r>
  <r>
    <x v="2"/>
    <x v="4"/>
    <x v="0"/>
    <x v="0"/>
    <n v="1594.1999999999996"/>
    <n v="402.4"/>
    <n v="259"/>
    <n v="248.8"/>
    <n v="243.8"/>
    <n v="133.30000000000001"/>
    <n v="392.40000000000003"/>
    <n v="130.30000000000001"/>
  </r>
  <r>
    <x v="0"/>
    <x v="4"/>
    <x v="1"/>
    <x v="1"/>
    <n v="1600.9000000000003"/>
    <n v="416.90000000000003"/>
    <n v="264.10000000000002"/>
    <n v="253.3"/>
    <n v="252.7"/>
    <n v="134.9"/>
    <n v="398.4"/>
    <n v="132.6"/>
  </r>
  <r>
    <x v="1"/>
    <x v="4"/>
    <x v="1"/>
    <x v="1"/>
    <n v="1573.2000000000003"/>
    <n v="382.3"/>
    <n v="255.8"/>
    <n v="244.60000000000002"/>
    <n v="234.7"/>
    <n v="132.4"/>
    <n v="390.90000000000003"/>
    <n v="128.19999999999999"/>
  </r>
  <r>
    <x v="2"/>
    <x v="4"/>
    <x v="1"/>
    <x v="1"/>
    <n v="1589.3000000000002"/>
    <n v="403"/>
    <n v="260.2"/>
    <n v="250"/>
    <n v="245.3"/>
    <n v="133.4"/>
    <n v="393.79999999999995"/>
    <n v="130.6"/>
  </r>
  <r>
    <x v="0"/>
    <x v="4"/>
    <x v="2"/>
    <x v="2"/>
    <n v="1595.1000000000001"/>
    <n v="418.59999999999997"/>
    <n v="265.2"/>
    <n v="253.89999999999998"/>
    <n v="254"/>
    <n v="135.19999999999999"/>
    <n v="399.9"/>
    <n v="132.80000000000001"/>
  </r>
  <r>
    <x v="1"/>
    <x v="4"/>
    <x v="2"/>
    <x v="2"/>
    <n v="1573.1"/>
    <n v="383.20000000000005"/>
    <n v="256.7"/>
    <n v="244.8"/>
    <n v="236.39999999999998"/>
    <n v="132.80000000000001"/>
    <n v="392.5"/>
    <n v="128.69999999999999"/>
  </r>
  <r>
    <x v="2"/>
    <x v="4"/>
    <x v="2"/>
    <x v="2"/>
    <n v="1585.8000000000002"/>
    <n v="404.29999999999995"/>
    <n v="261.2"/>
    <n v="250.39999999999998"/>
    <n v="246.7"/>
    <n v="133.80000000000001"/>
    <n v="395.2"/>
    <n v="130.9"/>
  </r>
  <r>
    <x v="0"/>
    <x v="4"/>
    <x v="3"/>
    <x v="3"/>
    <n v="1592.8"/>
    <n v="420.80000000000007"/>
    <n v="266"/>
    <n v="254.7"/>
    <n v="254.2"/>
    <n v="135.69999999999999"/>
    <n v="400.20000000000005"/>
    <n v="132.9"/>
  </r>
  <r>
    <x v="1"/>
    <x v="4"/>
    <x v="3"/>
    <x v="3"/>
    <n v="1574.6999999999998"/>
    <n v="384.2"/>
    <n v="257.7"/>
    <n v="245.60000000000002"/>
    <n v="235.7"/>
    <n v="133.6"/>
    <n v="393.1"/>
    <n v="129.1"/>
  </r>
  <r>
    <x v="2"/>
    <x v="4"/>
    <x v="3"/>
    <x v="3"/>
    <n v="1584.9"/>
    <n v="406.1"/>
    <n v="262.10000000000002"/>
    <n v="251.2"/>
    <n v="246.4"/>
    <n v="134.5"/>
    <n v="395.6"/>
    <n v="131.1"/>
  </r>
  <r>
    <x v="0"/>
    <x v="4"/>
    <x v="4"/>
    <x v="4"/>
    <n v="1593.6999999999996"/>
    <n v="421.6"/>
    <n v="267"/>
    <n v="255.10000000000002"/>
    <n v="254.4"/>
    <n v="136.30000000000001"/>
    <n v="402.8"/>
    <n v="133.30000000000001"/>
  </r>
  <r>
    <x v="1"/>
    <x v="4"/>
    <x v="4"/>
    <x v="4"/>
    <n v="1576"/>
    <n v="384.9"/>
    <n v="258.60000000000002"/>
    <n v="245.6"/>
    <n v="234.39999999999998"/>
    <n v="133.80000000000001"/>
    <n v="393.7"/>
    <n v="129.30000000000001"/>
  </r>
  <r>
    <x v="2"/>
    <x v="4"/>
    <x v="4"/>
    <x v="4"/>
    <n v="1585.9"/>
    <n v="406.8"/>
    <n v="263"/>
    <n v="251.4"/>
    <n v="246.10000000000002"/>
    <n v="134.80000000000001"/>
    <n v="397.2"/>
    <n v="131.4"/>
  </r>
  <r>
    <x v="0"/>
    <x v="4"/>
    <x v="5"/>
    <x v="5"/>
    <n v="1603.9"/>
    <n v="423.09999999999997"/>
    <n v="266.60000000000002"/>
    <n v="255.4"/>
    <n v="254.20000000000002"/>
    <n v="136.9"/>
    <n v="403.7"/>
    <n v="133.9"/>
  </r>
  <r>
    <x v="1"/>
    <x v="4"/>
    <x v="5"/>
    <x v="5"/>
    <n v="1595.3000000000002"/>
    <n v="384.9"/>
    <n v="258.2"/>
    <n v="246.3"/>
    <n v="232.9"/>
    <n v="134.30000000000001"/>
    <n v="394.20000000000005"/>
    <n v="129.9"/>
  </r>
  <r>
    <x v="2"/>
    <x v="4"/>
    <x v="5"/>
    <x v="5"/>
    <n v="1599.5"/>
    <n v="407.7"/>
    <n v="262.60000000000002"/>
    <n v="251.9"/>
    <n v="245.3"/>
    <n v="135.4"/>
    <n v="397.9"/>
    <n v="132"/>
  </r>
  <r>
    <x v="0"/>
    <x v="4"/>
    <x v="6"/>
    <x v="6"/>
    <n v="1634.4"/>
    <n v="425.9"/>
    <n v="268.7"/>
    <n v="256.5"/>
    <n v="254.4"/>
    <n v="138.6"/>
    <n v="406.6"/>
    <n v="136.19999999999999"/>
  </r>
  <r>
    <x v="1"/>
    <x v="4"/>
    <x v="6"/>
    <x v="6"/>
    <n v="1628.3"/>
    <n v="385.70000000000005"/>
    <n v="259.8"/>
    <n v="247.4"/>
    <n v="232.9"/>
    <n v="135.5"/>
    <n v="397"/>
    <n v="131.80000000000001"/>
  </r>
  <r>
    <x v="2"/>
    <x v="4"/>
    <x v="6"/>
    <x v="6"/>
    <n v="1630.3999999999999"/>
    <n v="409.7"/>
    <n v="264.5"/>
    <n v="253"/>
    <n v="245.4"/>
    <n v="136.80000000000001"/>
    <n v="400.7"/>
    <n v="134.19999999999999"/>
  </r>
  <r>
    <x v="0"/>
    <x v="4"/>
    <x v="7"/>
    <x v="7"/>
    <n v="1651.8999999999999"/>
    <n v="429"/>
    <n v="271.70000000000005"/>
    <n v="258.39999999999998"/>
    <n v="256.7"/>
    <n v="140.19999999999999"/>
    <n v="410.2"/>
    <n v="137.80000000000001"/>
  </r>
  <r>
    <x v="1"/>
    <x v="4"/>
    <x v="7"/>
    <x v="7"/>
    <n v="1632.4999999999998"/>
    <n v="388.4"/>
    <n v="262.10000000000002"/>
    <n v="249"/>
    <n v="233.5"/>
    <n v="135.69999999999999"/>
    <n v="400"/>
    <n v="132.69999999999999"/>
  </r>
  <r>
    <x v="2"/>
    <x v="4"/>
    <x v="7"/>
    <x v="7"/>
    <n v="1643.2"/>
    <n v="412.6"/>
    <n v="267.20000000000005"/>
    <n v="254.7"/>
    <n v="247.10000000000002"/>
    <n v="137.6"/>
    <n v="403.9"/>
    <n v="135.4"/>
  </r>
  <r>
    <x v="0"/>
    <x v="4"/>
    <x v="8"/>
    <x v="8"/>
    <n v="1644.7"/>
    <n v="430.99999999999994"/>
    <n v="273.60000000000002"/>
    <n v="260.10000000000002"/>
    <n v="258.60000000000002"/>
    <n v="139.6"/>
    <n v="412.40000000000003"/>
    <n v="137.6"/>
  </r>
  <r>
    <x v="1"/>
    <x v="4"/>
    <x v="8"/>
    <x v="8"/>
    <n v="1611.7"/>
    <n v="389.9"/>
    <n v="263.79999999999995"/>
    <n v="250.5"/>
    <n v="236.3"/>
    <n v="135.9"/>
    <n v="402.6"/>
    <n v="132.4"/>
  </r>
  <r>
    <x v="2"/>
    <x v="4"/>
    <x v="8"/>
    <x v="8"/>
    <n v="1630.9999999999998"/>
    <n v="414.5"/>
    <n v="269"/>
    <n v="256.3"/>
    <n v="249.3"/>
    <n v="137.4"/>
    <n v="406.20000000000005"/>
    <n v="135.19999999999999"/>
  </r>
  <r>
    <x v="0"/>
    <x v="4"/>
    <x v="9"/>
    <x v="9"/>
    <n v="1650.4999999999998"/>
    <n v="433.99999999999994"/>
    <n v="275.70000000000005"/>
    <n v="261.60000000000002"/>
    <n v="259.10000000000002"/>
    <n v="140.1"/>
    <n v="414.2"/>
    <n v="138.30000000000001"/>
  </r>
  <r>
    <x v="1"/>
    <x v="4"/>
    <x v="9"/>
    <x v="9"/>
    <n v="1625.9999999999998"/>
    <n v="391.5"/>
    <n v="265.60000000000002"/>
    <n v="251.2"/>
    <n v="237.6"/>
    <n v="136.30000000000001"/>
    <n v="403.9"/>
    <n v="133.5"/>
  </r>
  <r>
    <x v="2"/>
    <x v="4"/>
    <x v="9"/>
    <x v="9"/>
    <n v="1639.6"/>
    <n v="416.90000000000003"/>
    <n v="270.89999999999998"/>
    <n v="257.5"/>
    <n v="250"/>
    <n v="137.9"/>
    <n v="407.70000000000005"/>
    <n v="136.1"/>
  </r>
  <r>
    <x v="0"/>
    <x v="4"/>
    <x v="11"/>
    <x v="10"/>
    <n v="1675.3000000000002"/>
    <n v="437"/>
    <n v="278"/>
    <n v="263.89999999999998"/>
    <n v="262.7"/>
    <n v="141.5"/>
    <n v="417.5"/>
    <n v="140"/>
  </r>
  <r>
    <x v="1"/>
    <x v="4"/>
    <x v="11"/>
    <x v="10"/>
    <n v="1655.2"/>
    <n v="393.9"/>
    <n v="267.39999999999998"/>
    <n v="252.3"/>
    <n v="241"/>
    <n v="136.6"/>
    <n v="406.2"/>
    <n v="134.80000000000001"/>
  </r>
  <r>
    <x v="2"/>
    <x v="4"/>
    <x v="11"/>
    <x v="10"/>
    <n v="1666.1000000000001"/>
    <n v="419.6"/>
    <n v="273"/>
    <n v="259.39999999999998"/>
    <n v="253.60000000000002"/>
    <n v="138.6"/>
    <n v="410.5"/>
    <n v="137.6"/>
  </r>
  <r>
    <x v="0"/>
    <x v="4"/>
    <x v="12"/>
    <x v="11"/>
    <n v="1672.1000000000001"/>
    <n v="437.09999999999997"/>
    <n v="278.60000000000002"/>
    <n v="263.89999999999998"/>
    <n v="264.60000000000002"/>
    <n v="141.1"/>
    <n v="418.5"/>
    <n v="139.80000000000001"/>
  </r>
  <r>
    <x v="1"/>
    <x v="4"/>
    <x v="12"/>
    <x v="11"/>
    <n v="1628.7"/>
    <n v="395.2"/>
    <n v="268.39999999999998"/>
    <n v="252.79999999999998"/>
    <n v="242.1"/>
    <n v="136.69999999999999"/>
    <n v="407.7"/>
    <n v="134.1"/>
  </r>
  <r>
    <x v="2"/>
    <x v="4"/>
    <x v="12"/>
    <x v="11"/>
    <n v="1654.4999999999998"/>
    <n v="420.2"/>
    <n v="273.79999999999995"/>
    <n v="259.60000000000002"/>
    <n v="255.1"/>
    <n v="138.5"/>
    <n v="411.8"/>
    <n v="137.19999999999999"/>
  </r>
  <r>
    <x v="0"/>
    <x v="5"/>
    <x v="0"/>
    <x v="0"/>
    <n v="1660.3"/>
    <n v="438.1"/>
    <n v="280.20000000000005"/>
    <n v="264.60000000000002"/>
    <n v="265"/>
    <n v="141.6"/>
    <n v="420.20000000000005"/>
    <n v="139.30000000000001"/>
  </r>
  <r>
    <x v="1"/>
    <x v="5"/>
    <x v="0"/>
    <x v="0"/>
    <n v="1611.1000000000001"/>
    <n v="396.29999999999995"/>
    <n v="269.89999999999998"/>
    <n v="254.5"/>
    <n v="243.6"/>
    <n v="137.1"/>
    <n v="409.7"/>
    <n v="134.1"/>
  </r>
  <r>
    <x v="2"/>
    <x v="5"/>
    <x v="0"/>
    <x v="0"/>
    <n v="1640.7"/>
    <n v="421.3"/>
    <n v="275.3"/>
    <n v="260.60000000000002"/>
    <n v="255.89999999999998"/>
    <n v="139"/>
    <n v="413.49999999999994"/>
    <n v="136.9"/>
  </r>
  <r>
    <x v="0"/>
    <x v="5"/>
    <x v="1"/>
    <x v="1"/>
    <n v="1642.8"/>
    <n v="438.90000000000003"/>
    <n v="281.20000000000005"/>
    <n v="265"/>
    <n v="265.7"/>
    <n v="141.5"/>
    <n v="420.1"/>
    <n v="138.5"/>
  </r>
  <r>
    <x v="1"/>
    <x v="5"/>
    <x v="1"/>
    <x v="1"/>
    <n v="1592.3000000000002"/>
    <n v="397.09999999999997"/>
    <n v="271.20000000000005"/>
    <n v="256"/>
    <n v="244.7"/>
    <n v="137.19999999999999"/>
    <n v="412.3"/>
    <n v="134"/>
  </r>
  <r>
    <x v="2"/>
    <x v="5"/>
    <x v="1"/>
    <x v="1"/>
    <n v="1622.7999999999997"/>
    <n v="422"/>
    <n v="276.5"/>
    <n v="261.5"/>
    <n v="256.89999999999998"/>
    <n v="139"/>
    <n v="414.4"/>
    <n v="136.4"/>
  </r>
  <r>
    <x v="0"/>
    <x v="5"/>
    <x v="2"/>
    <x v="2"/>
    <n v="1643.3999999999999"/>
    <n v="440.5"/>
    <n v="281.89999999999998"/>
    <n v="266"/>
    <n v="267.2"/>
    <n v="142.69999999999999"/>
    <n v="423.5"/>
    <n v="138.69999999999999"/>
  </r>
  <r>
    <x v="1"/>
    <x v="5"/>
    <x v="2"/>
    <x v="2"/>
    <n v="1580.7"/>
    <n v="398.59999999999997"/>
    <n v="272.8"/>
    <n v="257.2"/>
    <n v="244.2"/>
    <n v="137.80000000000001"/>
    <n v="413.59999999999997"/>
    <n v="134"/>
  </r>
  <r>
    <x v="2"/>
    <x v="5"/>
    <x v="2"/>
    <x v="2"/>
    <n v="1618.8"/>
    <n v="423.6"/>
    <n v="277.60000000000002"/>
    <n v="262.5"/>
    <n v="257.5"/>
    <n v="139.80000000000001"/>
    <n v="417.00000000000006"/>
    <n v="136.5"/>
  </r>
  <r>
    <x v="0"/>
    <x v="5"/>
    <x v="3"/>
    <x v="3"/>
    <n v="1641.4"/>
    <n v="442.5"/>
    <n v="283.8"/>
    <n v="268"/>
    <n v="269.10000000000002"/>
    <n v="143.69999999999999"/>
    <n v="426.29999999999995"/>
    <n v="139.1"/>
  </r>
  <r>
    <x v="1"/>
    <x v="5"/>
    <x v="3"/>
    <x v="3"/>
    <n v="1584.3000000000002"/>
    <n v="401.40000000000003"/>
    <n v="274.70000000000005"/>
    <n v="258.89999999999998"/>
    <n v="243.5"/>
    <n v="139.69999999999999"/>
    <n v="415"/>
    <n v="134.80000000000001"/>
  </r>
  <r>
    <x v="2"/>
    <x v="5"/>
    <x v="3"/>
    <x v="3"/>
    <n v="1619.6000000000001"/>
    <n v="426"/>
    <n v="279.5"/>
    <n v="264.39999999999998"/>
    <n v="258.39999999999998"/>
    <n v="141.4"/>
    <n v="419.5"/>
    <n v="137.1"/>
  </r>
  <r>
    <x v="0"/>
    <x v="5"/>
    <x v="4"/>
    <x v="4"/>
    <n v="1643.3000000000002"/>
    <n v="444.7"/>
    <n v="285"/>
    <n v="269.60000000000002"/>
    <n v="270.70000000000005"/>
    <n v="144.4"/>
    <n v="428.9"/>
    <n v="139.80000000000001"/>
  </r>
  <r>
    <x v="1"/>
    <x v="5"/>
    <x v="4"/>
    <x v="4"/>
    <n v="1586.4999999999998"/>
    <n v="403.5"/>
    <n v="275.7"/>
    <n v="260.10000000000002"/>
    <n v="244.5"/>
    <n v="140.4"/>
    <n v="417.2"/>
    <n v="135.4"/>
  </r>
  <r>
    <x v="2"/>
    <x v="5"/>
    <x v="4"/>
    <x v="4"/>
    <n v="1621.7"/>
    <n v="428.09999999999997"/>
    <n v="280.60000000000002"/>
    <n v="265.89999999999998"/>
    <n v="259.8"/>
    <n v="142.1"/>
    <n v="421.79999999999995"/>
    <n v="137.80000000000001"/>
  </r>
  <r>
    <x v="0"/>
    <x v="5"/>
    <x v="5"/>
    <x v="5"/>
    <n v="1650.2999999999997"/>
    <n v="446.3"/>
    <n v="284.7"/>
    <n v="269.8"/>
    <n v="272.5"/>
    <n v="145.1"/>
    <n v="430.7"/>
    <n v="140.5"/>
  </r>
  <r>
    <x v="1"/>
    <x v="5"/>
    <x v="5"/>
    <x v="5"/>
    <n v="1608.9"/>
    <n v="405"/>
    <n v="275.60000000000002"/>
    <n v="260.79999999999995"/>
    <n v="246.9"/>
    <n v="141.19999999999999"/>
    <n v="419"/>
    <n v="136.19999999999999"/>
  </r>
  <r>
    <x v="2"/>
    <x v="5"/>
    <x v="5"/>
    <x v="5"/>
    <n v="1634.7"/>
    <n v="429.7"/>
    <n v="280.39999999999998"/>
    <n v="266.29999999999995"/>
    <n v="261.8"/>
    <n v="142.80000000000001"/>
    <n v="423.5"/>
    <n v="138.5"/>
  </r>
  <r>
    <x v="0"/>
    <x v="5"/>
    <x v="6"/>
    <x v="6"/>
    <n v="1668.5000000000002"/>
    <n v="447.20000000000005"/>
    <n v="286.7"/>
    <n v="270.39999999999998"/>
    <n v="274.3"/>
    <n v="145.80000000000001"/>
    <n v="430.5"/>
    <n v="141.80000000000001"/>
  </r>
  <r>
    <x v="1"/>
    <x v="5"/>
    <x v="6"/>
    <x v="6"/>
    <n v="1630.8"/>
    <n v="406.4"/>
    <n v="277.2"/>
    <n v="261.79999999999995"/>
    <n v="248.2"/>
    <n v="144"/>
    <n v="420.6"/>
    <n v="137.5"/>
  </r>
  <r>
    <x v="2"/>
    <x v="5"/>
    <x v="6"/>
    <x v="6"/>
    <n v="1653.8999999999999"/>
    <n v="430.80000000000007"/>
    <n v="282.2"/>
    <n v="267.10000000000002"/>
    <n v="263.29999999999995"/>
    <n v="144.69999999999999"/>
    <n v="423.79999999999995"/>
    <n v="139.80000000000001"/>
  </r>
  <r>
    <x v="0"/>
    <x v="5"/>
    <x v="7"/>
    <x v="7"/>
    <n v="1676.1"/>
    <n v="449.2"/>
    <n v="288.39999999999998"/>
    <n v="270.70000000000005"/>
    <n v="276"/>
    <n v="146.9"/>
    <n v="431.6"/>
    <n v="142.5"/>
  </r>
  <r>
    <x v="1"/>
    <x v="5"/>
    <x v="7"/>
    <x v="7"/>
    <n v="1627.5"/>
    <n v="407.3"/>
    <n v="279"/>
    <n v="263.20000000000005"/>
    <n v="250.5"/>
    <n v="145.30000000000001"/>
    <n v="422.9"/>
    <n v="138"/>
  </r>
  <r>
    <x v="2"/>
    <x v="5"/>
    <x v="7"/>
    <x v="7"/>
    <n v="1657.0000000000002"/>
    <n v="432.20000000000005"/>
    <n v="284"/>
    <n v="267.79999999999995"/>
    <n v="265.2"/>
    <n v="146"/>
    <n v="425.4"/>
    <n v="140.4"/>
  </r>
  <r>
    <x v="0"/>
    <x v="5"/>
    <x v="8"/>
    <x v="8"/>
    <n v="1658.5000000000002"/>
    <n v="449.5"/>
    <n v="289.3"/>
    <n v="272"/>
    <n v="278.89999999999998"/>
    <n v="147.6"/>
    <n v="435.09999999999997"/>
    <n v="142.1"/>
  </r>
  <r>
    <x v="1"/>
    <x v="5"/>
    <x v="8"/>
    <x v="8"/>
    <n v="1609.5"/>
    <n v="409.20000000000005"/>
    <n v="280.20000000000005"/>
    <n v="265"/>
    <n v="253.7"/>
    <n v="145.19999999999999"/>
    <n v="425.40000000000003"/>
    <n v="138.1"/>
  </r>
  <r>
    <x v="2"/>
    <x v="5"/>
    <x v="8"/>
    <x v="8"/>
    <n v="1639.1"/>
    <n v="433.29999999999995"/>
    <n v="285"/>
    <n v="269.3"/>
    <n v="268.3"/>
    <n v="146.19999999999999"/>
    <n v="428.4"/>
    <n v="140.19999999999999"/>
  </r>
  <r>
    <x v="0"/>
    <x v="5"/>
    <x v="9"/>
    <x v="9"/>
    <n v="1642"/>
    <n v="445"/>
    <n v="293.8"/>
    <n v="279.20000000000005"/>
    <n v="280.5"/>
    <n v="148"/>
    <n v="439.5"/>
    <n v="142.19999999999999"/>
  </r>
  <r>
    <x v="1"/>
    <x v="5"/>
    <x v="9"/>
    <x v="9"/>
    <n v="1614.6999999999998"/>
    <n v="411"/>
    <n v="281.39999999999998"/>
    <n v="266.60000000000002"/>
    <n v="256.7"/>
    <n v="145.5"/>
    <n v="427.2"/>
    <n v="138.9"/>
  </r>
  <r>
    <x v="2"/>
    <x v="5"/>
    <x v="9"/>
    <x v="9"/>
    <n v="1636.5"/>
    <n v="434"/>
    <n v="289.10000000000002"/>
    <n v="274.10000000000002"/>
    <n v="270.8"/>
    <n v="147.80000000000001"/>
    <n v="435.4"/>
    <n v="140.80000000000001"/>
  </r>
  <r>
    <x v="0"/>
    <x v="5"/>
    <x v="11"/>
    <x v="10"/>
    <n v="1647.4999999999995"/>
    <n v="448"/>
    <n v="294.89999999999998"/>
    <n v="278.5"/>
    <n v="280.60000000000002"/>
    <n v="150.19999999999999"/>
    <n v="445.1"/>
    <n v="142.4"/>
  </r>
  <r>
    <x v="1"/>
    <x v="5"/>
    <x v="11"/>
    <x v="10"/>
    <n v="1618.3999999999999"/>
    <n v="413.1"/>
    <n v="282.70000000000005"/>
    <n v="267.3"/>
    <n v="257.89999999999998"/>
    <n v="146.1"/>
    <n v="427.9"/>
    <n v="139"/>
  </r>
  <r>
    <x v="2"/>
    <x v="5"/>
    <x v="11"/>
    <x v="10"/>
    <n v="1636.0000000000002"/>
    <n v="433.8"/>
    <n v="289.10000000000002"/>
    <n v="274.10000000000002"/>
    <n v="270.60000000000002"/>
    <n v="147.80000000000001"/>
    <n v="435.4"/>
    <n v="140.80000000000001"/>
  </r>
  <r>
    <x v="0"/>
    <x v="5"/>
    <x v="12"/>
    <x v="11"/>
    <n v="1634.6000000000001"/>
    <n v="448.3"/>
    <n v="296"/>
    <n v="282.79999999999995"/>
    <n v="277.89999999999998"/>
    <n v="155.1"/>
    <n v="447.29999999999995"/>
    <n v="141.9"/>
  </r>
  <r>
    <x v="1"/>
    <x v="5"/>
    <x v="12"/>
    <x v="11"/>
    <n v="1609"/>
    <n v="413.8"/>
    <n v="282.7"/>
    <n v="268.10000000000002"/>
    <n v="251.2"/>
    <n v="146.5"/>
    <n v="428"/>
    <n v="138"/>
  </r>
  <r>
    <x v="2"/>
    <x v="5"/>
    <x v="12"/>
    <x v="11"/>
    <n v="1624.5999999999997"/>
    <n v="434.3"/>
    <n v="289.7"/>
    <n v="277.10000000000002"/>
    <n v="266.29999999999995"/>
    <n v="150.1"/>
    <n v="436.6"/>
    <n v="140.1"/>
  </r>
  <r>
    <x v="0"/>
    <x v="6"/>
    <x v="0"/>
    <x v="0"/>
    <n v="1622.2"/>
    <n v="445.6"/>
    <n v="297.79999999999995"/>
    <n v="283.10000000000002"/>
    <n v="274.79999999999995"/>
    <n v="155.19999999999999"/>
    <n v="447.3"/>
    <n v="141"/>
  </r>
  <r>
    <x v="1"/>
    <x v="6"/>
    <x v="0"/>
    <x v="0"/>
    <n v="1607.0000000000002"/>
    <n v="414.5"/>
    <n v="284"/>
    <n v="269.5"/>
    <n v="247.2"/>
    <n v="146.6"/>
    <n v="428.40000000000003"/>
    <n v="138"/>
  </r>
  <r>
    <x v="2"/>
    <x v="6"/>
    <x v="0"/>
    <x v="0"/>
    <n v="1615.9999999999998"/>
    <n v="433"/>
    <n v="291.29999999999995"/>
    <n v="277.89999999999998"/>
    <n v="262.8"/>
    <n v="150.19999999999999"/>
    <n v="436.8"/>
    <n v="139.6"/>
  </r>
  <r>
    <x v="0"/>
    <x v="6"/>
    <x v="1"/>
    <x v="1"/>
    <n v="1622.6000000000001"/>
    <n v="446.5"/>
    <n v="298.60000000000002"/>
    <n v="284.8"/>
    <n v="274.5"/>
    <n v="155.5"/>
    <n v="448.40000000000003"/>
    <n v="141"/>
  </r>
  <r>
    <x v="1"/>
    <x v="6"/>
    <x v="1"/>
    <x v="1"/>
    <n v="1616.4"/>
    <n v="415.5"/>
    <n v="285.10000000000002"/>
    <n v="271.5"/>
    <n v="246.3"/>
    <n v="146.6"/>
    <n v="429.5"/>
    <n v="138.6"/>
  </r>
  <r>
    <x v="2"/>
    <x v="6"/>
    <x v="1"/>
    <x v="1"/>
    <n v="1619.6"/>
    <n v="433.9"/>
    <n v="292.2"/>
    <n v="279.7"/>
    <n v="262.3"/>
    <n v="150.30000000000001"/>
    <n v="437.9"/>
    <n v="139.9"/>
  </r>
  <r>
    <x v="0"/>
    <x v="6"/>
    <x v="2"/>
    <x v="2"/>
    <n v="1623.9000000000003"/>
    <n v="447"/>
    <n v="299"/>
    <n v="284.39999999999998"/>
    <n v="276.3"/>
    <n v="155.5"/>
    <n v="449.1"/>
    <n v="141.19999999999999"/>
  </r>
  <r>
    <x v="1"/>
    <x v="6"/>
    <x v="2"/>
    <x v="2"/>
    <n v="1628.8000000000002"/>
    <n v="416.29999999999995"/>
    <n v="285.8"/>
    <n v="271.7"/>
    <n v="248.70000000000002"/>
    <n v="146.69999999999999"/>
    <n v="431.1"/>
    <n v="139.5"/>
  </r>
  <r>
    <x v="2"/>
    <x v="6"/>
    <x v="2"/>
    <x v="2"/>
    <n v="1624.8000000000002"/>
    <n v="434.5"/>
    <n v="292.8"/>
    <n v="279.60000000000002"/>
    <n v="264.29999999999995"/>
    <n v="150.30000000000001"/>
    <n v="438.9"/>
    <n v="140.4"/>
  </r>
  <r>
    <x v="0"/>
    <x v="6"/>
    <x v="4"/>
    <x v="4"/>
    <n v="1642.9"/>
    <n v="448.59999999999997"/>
    <n v="299.60000000000002"/>
    <n v="285.20000000000005"/>
    <n v="277.10000000000002"/>
    <n v="156.69999999999999"/>
    <n v="452.1"/>
    <n v="142.4"/>
  </r>
  <r>
    <x v="1"/>
    <x v="6"/>
    <x v="4"/>
    <x v="4"/>
    <n v="1667.7000000000003"/>
    <n v="417.9"/>
    <n v="287.29999999999995"/>
    <n v="272.39999999999998"/>
    <n v="249.5"/>
    <n v="148"/>
    <n v="433.5"/>
    <n v="141.5"/>
  </r>
  <r>
    <x v="2"/>
    <x v="6"/>
    <x v="4"/>
    <x v="4"/>
    <n v="1651.0000000000002"/>
    <n v="436.1"/>
    <n v="293.79999999999995"/>
    <n v="280.3"/>
    <n v="265.20000000000005"/>
    <n v="151.6"/>
    <n v="441.5"/>
    <n v="142"/>
  </r>
  <r>
    <x v="0"/>
    <x v="6"/>
    <x v="5"/>
    <x v="5"/>
    <n v="1663.1999999999998"/>
    <n v="448.59999999999997"/>
    <n v="299"/>
    <n v="286.5"/>
    <n v="278"/>
    <n v="157.69999999999999"/>
    <n v="453.90000000000003"/>
    <n v="143.6"/>
  </r>
  <r>
    <x v="1"/>
    <x v="6"/>
    <x v="5"/>
    <x v="5"/>
    <n v="1687.6999999999998"/>
    <n v="418.4"/>
    <n v="286.8"/>
    <n v="274"/>
    <n v="250.1"/>
    <n v="148.9"/>
    <n v="434.59999999999997"/>
    <n v="142.1"/>
  </r>
  <r>
    <x v="2"/>
    <x v="6"/>
    <x v="5"/>
    <x v="5"/>
    <n v="1671.4"/>
    <n v="436.4"/>
    <n v="293.20000000000005"/>
    <n v="281.70000000000005"/>
    <n v="265.79999999999995"/>
    <n v="152.5"/>
    <n v="443.1"/>
    <n v="142.9"/>
  </r>
  <r>
    <x v="0"/>
    <x v="6"/>
    <x v="6"/>
    <x v="6"/>
    <n v="1683.8999999999999"/>
    <n v="449.1"/>
    <n v="300.60000000000002"/>
    <n v="288.29999999999995"/>
    <n v="278"/>
    <n v="159.1"/>
    <n v="456.2"/>
    <n v="144.9"/>
  </r>
  <r>
    <x v="1"/>
    <x v="6"/>
    <x v="6"/>
    <x v="6"/>
    <n v="1709.6999999999998"/>
    <n v="419.3"/>
    <n v="288.29999999999995"/>
    <n v="275.89999999999998"/>
    <n v="247.6"/>
    <n v="150.4"/>
    <n v="436.7"/>
    <n v="143.30000000000001"/>
  </r>
  <r>
    <x v="2"/>
    <x v="6"/>
    <x v="6"/>
    <x v="6"/>
    <n v="1692.8"/>
    <n v="437"/>
    <n v="294.79999999999995"/>
    <n v="283.60000000000002"/>
    <n v="264.89999999999998"/>
    <n v="154"/>
    <n v="445.2"/>
    <n v="144.19999999999999"/>
  </r>
  <r>
    <x v="0"/>
    <x v="6"/>
    <x v="7"/>
    <x v="7"/>
    <n v="1690.5000000000002"/>
    <n v="449.5"/>
    <n v="301.79999999999995"/>
    <n v="291.5"/>
    <n v="277.8"/>
    <n v="159.69999999999999"/>
    <n v="458"/>
    <n v="145.69999999999999"/>
  </r>
  <r>
    <x v="1"/>
    <x v="6"/>
    <x v="7"/>
    <x v="7"/>
    <n v="1720"/>
    <n v="420.2"/>
    <n v="289.7"/>
    <n v="279.3"/>
    <n v="246.3"/>
    <n v="151.5"/>
    <n v="438.6"/>
    <n v="144.19999999999999"/>
  </r>
  <r>
    <x v="2"/>
    <x v="6"/>
    <x v="7"/>
    <x v="7"/>
    <n v="1700.6"/>
    <n v="437.6"/>
    <n v="296.10000000000002"/>
    <n v="286.89999999999998"/>
    <n v="264.3"/>
    <n v="154.9"/>
    <n v="446.90000000000003"/>
    <n v="145"/>
  </r>
  <r>
    <x v="0"/>
    <x v="6"/>
    <x v="8"/>
    <x v="8"/>
    <n v="1703.2"/>
    <n v="449.29999999999995"/>
    <n v="302.5"/>
    <n v="293.60000000000002"/>
    <n v="278.5"/>
    <n v="160.19999999999999"/>
    <n v="459.40000000000003"/>
    <n v="146.69999999999999"/>
  </r>
  <r>
    <x v="1"/>
    <x v="6"/>
    <x v="8"/>
    <x v="8"/>
    <n v="1725.4"/>
    <n v="420.8"/>
    <n v="290.5"/>
    <n v="280.89999999999998"/>
    <n v="247.8"/>
    <n v="151.6"/>
    <n v="440.20000000000005"/>
    <n v="144.69999999999999"/>
  </r>
  <r>
    <x v="2"/>
    <x v="6"/>
    <x v="8"/>
    <x v="8"/>
    <n v="1710.6999999999998"/>
    <n v="437.69999999999993"/>
    <n v="296.79999999999995"/>
    <n v="288.7"/>
    <n v="265.29999999999995"/>
    <n v="155.19999999999999"/>
    <n v="448.5"/>
    <n v="145.80000000000001"/>
  </r>
  <r>
    <x v="0"/>
    <x v="6"/>
    <x v="9"/>
    <x v="9"/>
    <n v="1728.5999999999997"/>
    <n v="449.4"/>
    <n v="303.60000000000002"/>
    <n v="294"/>
    <n v="279.39999999999998"/>
    <n v="160.69999999999999"/>
    <n v="460.7"/>
    <n v="148.30000000000001"/>
  </r>
  <r>
    <x v="1"/>
    <x v="6"/>
    <x v="9"/>
    <x v="9"/>
    <n v="1750.7"/>
    <n v="422.20000000000005"/>
    <n v="291.7"/>
    <n v="281.89999999999998"/>
    <n v="250.4"/>
    <n v="151.69999999999999"/>
    <n v="441.5"/>
    <n v="146"/>
  </r>
  <r>
    <x v="2"/>
    <x v="6"/>
    <x v="9"/>
    <x v="9"/>
    <n v="1735.9999999999998"/>
    <n v="438.40000000000003"/>
    <n v="298"/>
    <n v="289.39999999999998"/>
    <n v="266.89999999999998"/>
    <n v="155.4"/>
    <n v="449.79999999999995"/>
    <n v="147.19999999999999"/>
  </r>
  <r>
    <x v="0"/>
    <x v="6"/>
    <x v="11"/>
    <x v="10"/>
    <n v="1753.7"/>
    <n v="450.8"/>
    <n v="304.39999999999998"/>
    <n v="294.89999999999998"/>
    <n v="280.5"/>
    <n v="160.80000000000001"/>
    <n v="462.4"/>
    <n v="149.9"/>
  </r>
  <r>
    <x v="1"/>
    <x v="6"/>
    <x v="11"/>
    <x v="10"/>
    <n v="1770.3999999999999"/>
    <n v="423.09999999999997"/>
    <n v="292.60000000000002"/>
    <n v="282.60000000000002"/>
    <n v="253.89999999999998"/>
    <n v="151.80000000000001"/>
    <n v="442.9"/>
    <n v="147"/>
  </r>
  <r>
    <x v="2"/>
    <x v="6"/>
    <x v="11"/>
    <x v="10"/>
    <n v="1759"/>
    <n v="439.5"/>
    <n v="298.8"/>
    <n v="290.20000000000005"/>
    <n v="268.89999999999998"/>
    <n v="155.5"/>
    <n v="451.29999999999995"/>
    <n v="148.6"/>
  </r>
  <r>
    <x v="0"/>
    <x v="6"/>
    <x v="12"/>
    <x v="11"/>
    <n v="1786.6999999999996"/>
    <n v="451.79999999999995"/>
    <n v="304"/>
    <n v="295.39999999999998"/>
    <n v="284.89999999999998"/>
    <n v="161.1"/>
    <n v="464.40000000000003"/>
    <n v="152.30000000000001"/>
  </r>
  <r>
    <x v="1"/>
    <x v="6"/>
    <x v="12"/>
    <x v="11"/>
    <n v="1800.4"/>
    <n v="424.20000000000005"/>
    <n v="292.60000000000002"/>
    <n v="283.39999999999998"/>
    <n v="258.8"/>
    <n v="151.9"/>
    <n v="444.9"/>
    <n v="148.30000000000001"/>
  </r>
  <r>
    <x v="2"/>
    <x v="6"/>
    <x v="12"/>
    <x v="11"/>
    <n v="1791.1000000000001"/>
    <n v="440.6"/>
    <n v="298.60000000000002"/>
    <n v="290.8"/>
    <n v="273.5"/>
    <n v="155.69999999999999"/>
    <n v="453.3"/>
    <n v="150.4"/>
  </r>
  <r>
    <x v="0"/>
    <x v="7"/>
    <x v="0"/>
    <x v="0"/>
    <n v="1785.6"/>
    <n v="452.30000000000007"/>
    <n v="305.60000000000002"/>
    <n v="298.2"/>
    <n v="286.70000000000005"/>
    <n v="161.69999999999999"/>
    <n v="466.79999999999995"/>
    <n v="151.9"/>
  </r>
  <r>
    <x v="1"/>
    <x v="7"/>
    <x v="0"/>
    <x v="0"/>
    <n v="1790.9999999999998"/>
    <n v="425.1"/>
    <n v="294"/>
    <n v="285.89999999999998"/>
    <n v="261.2"/>
    <n v="152.1"/>
    <n v="446.40000000000003"/>
    <n v="148.19999999999999"/>
  </r>
  <r>
    <x v="2"/>
    <x v="7"/>
    <x v="0"/>
    <x v="0"/>
    <n v="1786.8999999999999"/>
    <n v="441.2"/>
    <n v="300.10000000000002"/>
    <n v="293.5"/>
    <n v="275.5"/>
    <n v="156.1"/>
    <n v="455.40000000000003"/>
    <n v="150.19999999999999"/>
  </r>
  <r>
    <x v="0"/>
    <x v="7"/>
    <x v="1"/>
    <x v="1"/>
    <n v="1759.9999999999998"/>
    <n v="452.8"/>
    <n v="306.60000000000002"/>
    <n v="299.60000000000002"/>
    <n v="288.3"/>
    <n v="161.9"/>
    <n v="468.20000000000005"/>
    <n v="150.4"/>
  </r>
  <r>
    <x v="1"/>
    <x v="7"/>
    <x v="1"/>
    <x v="1"/>
    <n v="1764.8999999999999"/>
    <n v="426"/>
    <n v="295.20000000000005"/>
    <n v="287.89999999999998"/>
    <n v="264.10000000000002"/>
    <n v="152.19999999999999"/>
    <n v="448.1"/>
    <n v="147.69999999999999"/>
  </r>
  <r>
    <x v="2"/>
    <x v="7"/>
    <x v="1"/>
    <x v="1"/>
    <n v="1761.1"/>
    <n v="442"/>
    <n v="301.20000000000005"/>
    <n v="295.10000000000002"/>
    <n v="277.5"/>
    <n v="156.19999999999999"/>
    <n v="456.9"/>
    <n v="149.1"/>
  </r>
  <r>
    <x v="0"/>
    <x v="7"/>
    <x v="2"/>
    <x v="2"/>
    <n v="1746.3999999999996"/>
    <n v="453.5"/>
    <n v="306"/>
    <n v="301.79999999999995"/>
    <n v="289.20000000000005"/>
    <n v="161.19999999999999"/>
    <n v="470.29999999999995"/>
    <n v="149.80000000000001"/>
  </r>
  <r>
    <x v="1"/>
    <x v="7"/>
    <x v="2"/>
    <x v="2"/>
    <n v="1748.4"/>
    <n v="427.1"/>
    <n v="295.3"/>
    <n v="290.3"/>
    <n v="266"/>
    <n v="152.5"/>
    <n v="449.90000000000003"/>
    <n v="147.30000000000001"/>
  </r>
  <r>
    <x v="2"/>
    <x v="7"/>
    <x v="2"/>
    <x v="2"/>
    <n v="1746.5"/>
    <n v="442.90000000000003"/>
    <n v="300.89999999999998"/>
    <n v="297.5"/>
    <n v="278.8"/>
    <n v="156.1"/>
    <n v="458.7"/>
    <n v="148.6"/>
  </r>
  <r>
    <x v="0"/>
    <x v="7"/>
    <x v="3"/>
    <x v="3"/>
    <n v="1804.1500000000003"/>
    <n v="456.15000000000003"/>
    <n v="304.75"/>
    <n v="302.45"/>
    <n v="287"/>
    <n v="161.5"/>
    <n v="478.79999999999995"/>
    <n v="151.25"/>
  </r>
  <r>
    <x v="1"/>
    <x v="7"/>
    <x v="3"/>
    <x v="3"/>
    <n v="1825.85"/>
    <n v="429.99999999999994"/>
    <n v="294.85000000000002"/>
    <n v="293.55"/>
    <n v="264.05"/>
    <n v="152.5"/>
    <n v="461.54999999999995"/>
    <n v="149.05000000000001"/>
  </r>
  <r>
    <x v="2"/>
    <x v="7"/>
    <x v="3"/>
    <x v="3"/>
    <n v="1811.85"/>
    <n v="445.6"/>
    <n v="301"/>
    <n v="299.09999999999997"/>
    <n v="276.54999999999995"/>
    <n v="156.25"/>
    <n v="468.75"/>
    <n v="150.19999999999999"/>
  </r>
  <r>
    <x v="0"/>
    <x v="7"/>
    <x v="4"/>
    <x v="4"/>
    <n v="1801.4249999999997"/>
    <n v="457.47499999999997"/>
    <n v="302.17499999999995"/>
    <n v="305.92499999999995"/>
    <n v="286.64999999999998"/>
    <n v="161.65"/>
    <n v="483.05"/>
    <n v="151.97499999999999"/>
  </r>
  <r>
    <x v="1"/>
    <x v="7"/>
    <x v="4"/>
    <x v="4"/>
    <n v="1831.9250000000002"/>
    <n v="431.44999999999993"/>
    <n v="293.32499999999999"/>
    <n v="296.92499999999995"/>
    <n v="265.22500000000002"/>
    <n v="152.5"/>
    <n v="467.375"/>
    <n v="149.92500000000001"/>
  </r>
  <r>
    <x v="2"/>
    <x v="7"/>
    <x v="4"/>
    <x v="4"/>
    <n v="1812.3249999999998"/>
    <n v="446.95000000000005"/>
    <n v="298.79999999999995"/>
    <n v="302.55"/>
    <n v="276.72500000000002"/>
    <n v="156.32499999999999"/>
    <n v="473.77500000000003"/>
    <n v="151"/>
  </r>
  <r>
    <x v="0"/>
    <x v="7"/>
    <x v="5"/>
    <x v="5"/>
    <n v="1798.7"/>
    <n v="458.79999999999995"/>
    <n v="306.39999999999998"/>
    <n v="309.39999999999998"/>
    <n v="286.3"/>
    <n v="161.80000000000001"/>
    <n v="487.29999999999995"/>
    <n v="152.69999999999999"/>
  </r>
  <r>
    <x v="1"/>
    <x v="7"/>
    <x v="5"/>
    <x v="5"/>
    <n v="1837.9999999999998"/>
    <n v="432.9"/>
    <n v="295.10000000000002"/>
    <n v="300.29999999999995"/>
    <n v="266.39999999999998"/>
    <n v="152.5"/>
    <n v="473.2"/>
    <n v="150.80000000000001"/>
  </r>
  <r>
    <x v="2"/>
    <x v="7"/>
    <x v="5"/>
    <x v="5"/>
    <n v="1812.8000000000002"/>
    <n v="448.29999999999995"/>
    <n v="301.10000000000002"/>
    <n v="306"/>
    <n v="276.89999999999998"/>
    <n v="156.4"/>
    <n v="478.8"/>
    <n v="151.80000000000001"/>
  </r>
  <r>
    <x v="0"/>
    <x v="7"/>
    <x v="6"/>
    <x v="6"/>
    <n v="1798.7"/>
    <n v="458.79999999999995"/>
    <n v="306.39999999999998"/>
    <n v="309.39999999999998"/>
    <n v="286.3"/>
    <n v="161.80000000000001"/>
    <n v="487.29999999999995"/>
    <n v="152.69999999999999"/>
  </r>
  <r>
    <x v="1"/>
    <x v="7"/>
    <x v="6"/>
    <x v="6"/>
    <n v="1837.9999999999998"/>
    <n v="432.9"/>
    <n v="295.10000000000002"/>
    <n v="300.29999999999995"/>
    <n v="266.39999999999998"/>
    <n v="152.5"/>
    <n v="473.2"/>
    <n v="150.80000000000001"/>
  </r>
  <r>
    <x v="2"/>
    <x v="7"/>
    <x v="6"/>
    <x v="6"/>
    <n v="1812.8000000000002"/>
    <n v="448.29999999999995"/>
    <n v="301.10000000000002"/>
    <n v="306"/>
    <n v="276.89999999999998"/>
    <n v="156.4"/>
    <n v="478.8"/>
    <n v="151.80000000000001"/>
  </r>
  <r>
    <x v="0"/>
    <x v="7"/>
    <x v="7"/>
    <x v="7"/>
    <n v="1823.3"/>
    <n v="458.7"/>
    <n v="307.39999999999998"/>
    <n v="312.39999999999998"/>
    <n v="289.39999999999998"/>
    <n v="162.69999999999999"/>
    <n v="486.1"/>
    <n v="154.69999999999999"/>
  </r>
  <r>
    <x v="1"/>
    <x v="7"/>
    <x v="7"/>
    <x v="7"/>
    <n v="1864.9999999999998"/>
    <n v="433"/>
    <n v="300"/>
    <n v="303.89999999999998"/>
    <n v="272.20000000000005"/>
    <n v="155.5"/>
    <n v="473.2"/>
    <n v="152.9"/>
  </r>
  <r>
    <x v="2"/>
    <x v="7"/>
    <x v="7"/>
    <x v="7"/>
    <n v="1838.1999999999998"/>
    <n v="448.2"/>
    <n v="303.89999999999998"/>
    <n v="309.3"/>
    <n v="281.5"/>
    <n v="158.5"/>
    <n v="477.6"/>
    <n v="153.9"/>
  </r>
  <r>
    <x v="0"/>
    <x v="7"/>
    <x v="8"/>
    <x v="8"/>
    <n v="1831.3"/>
    <n v="459.9"/>
    <n v="307.89999999999998"/>
    <n v="316.5"/>
    <n v="291"/>
    <n v="161.1"/>
    <n v="489.4"/>
    <n v="155.4"/>
  </r>
  <r>
    <x v="1"/>
    <x v="7"/>
    <x v="8"/>
    <x v="8"/>
    <n v="1880.3000000000002"/>
    <n v="434.6"/>
    <n v="301.70000000000005"/>
    <n v="309.8"/>
    <n v="272.29999999999995"/>
    <n v="154.9"/>
    <n v="476.5"/>
    <n v="154"/>
  </r>
  <r>
    <x v="2"/>
    <x v="7"/>
    <x v="8"/>
    <x v="8"/>
    <n v="1849"/>
    <n v="449.70000000000005"/>
    <n v="305"/>
    <n v="314"/>
    <n v="282.5"/>
    <n v="157.5"/>
    <n v="481"/>
    <n v="154.69999999999999"/>
  </r>
  <r>
    <x v="0"/>
    <x v="7"/>
    <x v="9"/>
    <x v="9"/>
    <n v="1871.3000000000002"/>
    <n v="461.29999999999995"/>
    <n v="308.5"/>
    <n v="315.7"/>
    <n v="293.20000000000005"/>
    <n v="162.5"/>
    <n v="489.40000000000003"/>
    <n v="157.5"/>
  </r>
  <r>
    <x v="1"/>
    <x v="7"/>
    <x v="9"/>
    <x v="9"/>
    <n v="1915.8"/>
    <n v="434.90000000000003"/>
    <n v="301.60000000000002"/>
    <n v="309.10000000000002"/>
    <n v="272.5"/>
    <n v="155.69999999999999"/>
    <n v="476.9"/>
    <n v="155.19999999999999"/>
  </r>
  <r>
    <x v="2"/>
    <x v="7"/>
    <x v="9"/>
    <x v="9"/>
    <n v="1887.2000000000003"/>
    <n v="450.59999999999997"/>
    <n v="305.2"/>
    <n v="313.3"/>
    <n v="283.7"/>
    <n v="158.5"/>
    <n v="481.2"/>
    <n v="156.4"/>
  </r>
  <r>
    <x v="0"/>
    <x v="7"/>
    <x v="11"/>
    <x v="10"/>
    <n v="1919.0000000000002"/>
    <n v="462.8"/>
    <n v="310.8"/>
    <n v="316.60000000000002"/>
    <n v="293.60000000000002"/>
    <n v="161.6"/>
    <n v="491.5"/>
    <n v="159.80000000000001"/>
  </r>
  <r>
    <x v="1"/>
    <x v="7"/>
    <x v="11"/>
    <x v="10"/>
    <n v="1953.7"/>
    <n v="436.3"/>
    <n v="303.10000000000002"/>
    <n v="309.89999999999998"/>
    <n v="272.5"/>
    <n v="156.4"/>
    <n v="479.8"/>
    <n v="156.69999999999999"/>
  </r>
  <r>
    <x v="2"/>
    <x v="7"/>
    <x v="11"/>
    <x v="10"/>
    <n v="1930.9"/>
    <n v="452.00000000000006"/>
    <n v="307.2"/>
    <n v="314.10000000000002"/>
    <n v="284"/>
    <n v="158.6"/>
    <n v="483.90000000000003"/>
    <n v="158.4"/>
  </r>
  <r>
    <x v="0"/>
    <x v="7"/>
    <x v="12"/>
    <x v="11"/>
    <n v="1936"/>
    <n v="464.90000000000003"/>
    <n v="311.8"/>
    <n v="318.2"/>
    <n v="295.10000000000002"/>
    <n v="162.9"/>
    <n v="492.70000000000005"/>
    <n v="160.69999999999999"/>
  </r>
  <r>
    <x v="1"/>
    <x v="7"/>
    <x v="12"/>
    <x v="11"/>
    <n v="1958.4"/>
    <n v="438.20000000000005"/>
    <n v="303.89999999999998"/>
    <n v="310.8"/>
    <n v="273.39999999999998"/>
    <n v="156.9"/>
    <n v="481.40000000000003"/>
    <n v="156.9"/>
  </r>
  <r>
    <x v="2"/>
    <x v="7"/>
    <x v="12"/>
    <x v="11"/>
    <n v="1943.7"/>
    <n v="454"/>
    <n v="308.10000000000002"/>
    <n v="315.39999999999998"/>
    <n v="285.29999999999995"/>
    <n v="159.4"/>
    <n v="485.1"/>
    <n v="158.9"/>
  </r>
  <r>
    <x v="0"/>
    <x v="8"/>
    <x v="0"/>
    <x v="0"/>
    <n v="1906.0999999999997"/>
    <n v="466.7"/>
    <n v="311.60000000000002"/>
    <n v="318.7"/>
    <n v="298.39999999999998"/>
    <n v="163.5"/>
    <n v="495.6"/>
    <n v="158.5"/>
  </r>
  <r>
    <x v="1"/>
    <x v="8"/>
    <x v="0"/>
    <x v="0"/>
    <n v="1933.6000000000001"/>
    <n v="440"/>
    <n v="303.39999999999998"/>
    <n v="311.79999999999995"/>
    <n v="279.8"/>
    <n v="156.1"/>
    <n v="484.8"/>
    <n v="156"/>
  </r>
  <r>
    <x v="2"/>
    <x v="8"/>
    <x v="0"/>
    <x v="0"/>
    <n v="1915.4999999999998"/>
    <n v="455.8"/>
    <n v="307.7"/>
    <n v="316.10000000000002"/>
    <n v="289.8"/>
    <n v="159.19999999999999"/>
    <n v="488"/>
    <n v="157.30000000000001"/>
  </r>
  <r>
    <x v="0"/>
    <x v="8"/>
    <x v="1"/>
    <x v="1"/>
    <n v="1870.6"/>
    <n v="471.4"/>
    <n v="314.60000000000002"/>
    <n v="319.5"/>
    <n v="304.60000000000002"/>
    <n v="163.6"/>
    <n v="500.7"/>
    <n v="156.69999999999999"/>
  </r>
  <r>
    <x v="1"/>
    <x v="8"/>
    <x v="1"/>
    <x v="1"/>
    <n v="1905.2"/>
    <n v="444.2"/>
    <n v="306.3"/>
    <n v="313"/>
    <n v="289.60000000000002"/>
    <n v="156.6"/>
    <n v="489.90000000000003"/>
    <n v="156.5"/>
  </r>
  <r>
    <x v="2"/>
    <x v="8"/>
    <x v="1"/>
    <x v="1"/>
    <n v="1882.4"/>
    <n v="460.40000000000003"/>
    <n v="310.70000000000005"/>
    <n v="317.10000000000002"/>
    <n v="297.5"/>
    <n v="159.5"/>
    <n v="493.2"/>
    <n v="156.6"/>
  </r>
  <r>
    <x v="0"/>
    <x v="8"/>
    <x v="2"/>
    <x v="2"/>
    <n v="1871.2"/>
    <n v="472.9"/>
    <n v="314.70000000000005"/>
    <n v="317.7"/>
    <n v="307.3"/>
    <n v="163.80000000000001"/>
    <n v="501.20000000000005"/>
    <n v="156.69999999999999"/>
  </r>
  <r>
    <x v="1"/>
    <x v="8"/>
    <x v="2"/>
    <x v="2"/>
    <n v="1904.0999999999997"/>
    <n v="446.4"/>
    <n v="307.10000000000002"/>
    <n v="311.8"/>
    <n v="296.5"/>
    <n v="157.6"/>
    <n v="492.1"/>
    <n v="156.9"/>
  </r>
  <r>
    <x v="2"/>
    <x v="8"/>
    <x v="2"/>
    <x v="2"/>
    <n v="1882.6999999999998"/>
    <n v="462.1"/>
    <n v="311.10000000000002"/>
    <n v="315.5"/>
    <n v="301.7"/>
    <n v="160.19999999999999"/>
    <n v="494.5"/>
    <n v="156.80000000000001"/>
  </r>
  <r>
    <x v="0"/>
    <x v="8"/>
    <x v="3"/>
    <x v="3"/>
    <n v="1893.9"/>
    <n v="475.69999999999993"/>
    <n v="316.89999999999998"/>
    <n v="319.89999999999998"/>
    <n v="307.7"/>
    <n v="164.1"/>
    <n v="503.40000000000003"/>
    <n v="157.6"/>
  </r>
  <r>
    <x v="1"/>
    <x v="8"/>
    <x v="3"/>
    <x v="3"/>
    <n v="1927.6"/>
    <n v="448.6"/>
    <n v="309"/>
    <n v="314.10000000000002"/>
    <n v="297"/>
    <n v="157.6"/>
    <n v="494"/>
    <n v="158"/>
  </r>
  <r>
    <x v="2"/>
    <x v="8"/>
    <x v="3"/>
    <x v="3"/>
    <n v="1906.1"/>
    <n v="464.6"/>
    <n v="313.20000000000005"/>
    <n v="317.70000000000005"/>
    <n v="302.2"/>
    <n v="160.30000000000001"/>
    <n v="496.40000000000003"/>
    <n v="157.80000000000001"/>
  </r>
  <r>
    <x v="0"/>
    <x v="8"/>
    <x v="4"/>
    <x v="4"/>
    <n v="1936.6"/>
    <n v="490.4"/>
    <n v="320.39999999999998"/>
    <n v="328.4"/>
    <n v="314.89999999999998"/>
    <n v="167.6"/>
    <n v="510.70000000000005"/>
    <n v="161.1"/>
  </r>
  <r>
    <x v="1"/>
    <x v="8"/>
    <x v="4"/>
    <x v="4"/>
    <n v="1960.5000000000002"/>
    <n v="450.79999999999995"/>
    <n v="311.7"/>
    <n v="317.89999999999998"/>
    <n v="300.5"/>
    <n v="156.6"/>
    <n v="503.09999999999997"/>
    <n v="159.5"/>
  </r>
  <r>
    <x v="2"/>
    <x v="8"/>
    <x v="4"/>
    <x v="4"/>
    <n v="1945.0000000000002"/>
    <n v="474.29999999999995"/>
    <n v="316.29999999999995"/>
    <n v="324.39999999999998"/>
    <n v="308.3"/>
    <n v="161.19999999999999"/>
    <n v="504.5"/>
    <n v="160.4"/>
  </r>
  <r>
    <x v="0"/>
    <x v="8"/>
    <x v="5"/>
    <x v="5"/>
    <n v="1962.1"/>
    <n v="489.80000000000007"/>
    <n v="319.7"/>
    <n v="329.1"/>
    <n v="316.29999999999995"/>
    <n v="166.8"/>
    <n v="511"/>
    <n v="162.1"/>
  </r>
  <r>
    <x v="1"/>
    <x v="8"/>
    <x v="5"/>
    <x v="5"/>
    <n v="1988"/>
    <n v="452.6"/>
    <n v="310.3"/>
    <n v="318.8"/>
    <n v="303.60000000000002"/>
    <n v="158.1"/>
    <n v="499.70000000000005"/>
    <n v="160.4"/>
  </r>
  <r>
    <x v="2"/>
    <x v="8"/>
    <x v="5"/>
    <x v="5"/>
    <n v="1971.3"/>
    <n v="474.7"/>
    <n v="315.3"/>
    <n v="325.10000000000002"/>
    <n v="310.5"/>
    <n v="161.69999999999999"/>
    <n v="503.3"/>
    <n v="161.30000000000001"/>
  </r>
  <r>
    <x v="0"/>
    <x v="8"/>
    <x v="6"/>
    <x v="6"/>
    <n v="1970.7"/>
    <n v="492.40000000000003"/>
    <n v="321.8"/>
    <n v="330.8"/>
    <n v="319.60000000000002"/>
    <n v="167.2"/>
    <n v="513.20000000000005"/>
    <n v="163.19999999999999"/>
  </r>
  <r>
    <x v="1"/>
    <x v="8"/>
    <x v="6"/>
    <x v="6"/>
    <n v="2003.9000000000003"/>
    <n v="455.3"/>
    <n v="312.2"/>
    <n v="321.10000000000002"/>
    <n v="307.2"/>
    <n v="160.30000000000001"/>
    <n v="501.7"/>
    <n v="161.80000000000001"/>
  </r>
  <r>
    <x v="2"/>
    <x v="8"/>
    <x v="6"/>
    <x v="6"/>
    <n v="1983.0000000000002"/>
    <n v="477.29999999999995"/>
    <n v="317.3"/>
    <n v="327.10000000000002"/>
    <n v="313.79999999999995"/>
    <n v="163.19999999999999"/>
    <n v="505.5"/>
    <n v="162.5"/>
  </r>
  <r>
    <x v="0"/>
    <x v="8"/>
    <x v="7"/>
    <x v="7"/>
    <n v="1969"/>
    <n v="495.90000000000003"/>
    <n v="323"/>
    <n v="331.4"/>
    <n v="320.79999999999995"/>
    <n v="167.5"/>
    <n v="514.59999999999991"/>
    <n v="163.6"/>
  </r>
  <r>
    <x v="1"/>
    <x v="8"/>
    <x v="7"/>
    <x v="7"/>
    <n v="1990.6"/>
    <n v="460.7"/>
    <n v="315.29999999999995"/>
    <n v="322.39999999999998"/>
    <n v="311.10000000000002"/>
    <n v="160.4"/>
    <n v="506.2"/>
    <n v="162.30000000000001"/>
  </r>
  <r>
    <x v="2"/>
    <x v="8"/>
    <x v="7"/>
    <x v="7"/>
    <n v="1978.0000000000002"/>
    <n v="483"/>
    <n v="319.60000000000002"/>
    <n v="328.4"/>
    <n v="316.60000000000002"/>
    <n v="163.80000000000001"/>
    <n v="509.70000000000005"/>
    <n v="163.19999999999999"/>
  </r>
  <r>
    <x v="0"/>
    <x v="8"/>
    <x v="8"/>
    <x v="8"/>
    <n v="1971.5"/>
    <n v="498.4"/>
    <n v="323.39999999999998"/>
    <n v="332.1"/>
    <n v="321.5"/>
    <n v="168.5"/>
    <n v="517"/>
    <n v="164"/>
  </r>
  <r>
    <x v="1"/>
    <x v="8"/>
    <x v="8"/>
    <x v="8"/>
    <n v="1990.6000000000001"/>
    <n v="460.79999999999995"/>
    <n v="315.39999999999998"/>
    <n v="322.39999999999998"/>
    <n v="311.3"/>
    <n v="160.30000000000001"/>
    <n v="506.4"/>
    <n v="162.30000000000001"/>
  </r>
  <r>
    <x v="2"/>
    <x v="8"/>
    <x v="8"/>
    <x v="8"/>
    <n v="1978"/>
    <n v="483.2"/>
    <n v="319.60000000000002"/>
    <n v="328.4"/>
    <n v="316.60000000000002"/>
    <n v="163.69999999999999"/>
    <n v="509.79999999999995"/>
    <n v="163.19999999999999"/>
  </r>
  <r>
    <x v="0"/>
    <x v="8"/>
    <x v="9"/>
    <x v="9"/>
    <n v="1998.6999999999998"/>
    <n v="502.00000000000006"/>
    <n v="325.60000000000002"/>
    <n v="333.6"/>
    <n v="325"/>
    <n v="169"/>
    <n v="519.09999999999991"/>
    <n v="166.3"/>
  </r>
  <r>
    <x v="1"/>
    <x v="8"/>
    <x v="9"/>
    <x v="9"/>
    <n v="2026.9000000000003"/>
    <n v="463.50000000000006"/>
    <n v="317.89999999999998"/>
    <n v="323.8"/>
    <n v="314.39999999999998"/>
    <n v="160.30000000000001"/>
    <n v="509.1"/>
    <n v="164.6"/>
  </r>
  <r>
    <x v="2"/>
    <x v="8"/>
    <x v="9"/>
    <x v="9"/>
    <n v="2007.8000000000002"/>
    <n v="486.3"/>
    <n v="322"/>
    <n v="329.9"/>
    <n v="319.89999999999998"/>
    <n v="163.9"/>
    <n v="512.29999999999995"/>
    <n v="165.5"/>
  </r>
  <r>
    <x v="0"/>
    <x v="8"/>
    <x v="11"/>
    <x v="10"/>
    <n v="2014.5"/>
    <n v="506.2"/>
    <n v="327.10000000000002"/>
    <n v="335.8"/>
    <n v="324.20000000000005"/>
    <n v="169.3"/>
    <n v="520.4"/>
    <n v="167.6"/>
  </r>
  <r>
    <x v="1"/>
    <x v="8"/>
    <x v="11"/>
    <x v="10"/>
    <n v="2044.3999999999996"/>
    <n v="467.3"/>
    <n v="319.39999999999998"/>
    <n v="326"/>
    <n v="312.79999999999995"/>
    <n v="160.80000000000001"/>
    <n v="511"/>
    <n v="165.6"/>
  </r>
  <r>
    <x v="2"/>
    <x v="8"/>
    <x v="11"/>
    <x v="10"/>
    <n v="2024.3999999999999"/>
    <n v="490.40000000000003"/>
    <n v="323.5"/>
    <n v="332.1"/>
    <n v="318.70000000000005"/>
    <n v="164.3"/>
    <n v="514.1"/>
    <n v="166.7"/>
  </r>
  <r>
    <x v="0"/>
    <x v="8"/>
    <x v="12"/>
    <x v="11"/>
    <n v="2002.3999999999999"/>
    <n v="510.3"/>
    <n v="327.3"/>
    <n v="336.8"/>
    <n v="325.7"/>
    <n v="169.7"/>
    <n v="521.29999999999995"/>
    <n v="167"/>
  </r>
  <r>
    <x v="1"/>
    <x v="8"/>
    <x v="12"/>
    <x v="11"/>
    <n v="2034.1000000000001"/>
    <n v="470.7"/>
    <n v="319.39999999999998"/>
    <n v="327.5"/>
    <n v="313.5"/>
    <n v="160.6"/>
    <n v="512.20000000000005"/>
    <n v="165.2"/>
  </r>
  <r>
    <x v="2"/>
    <x v="8"/>
    <x v="12"/>
    <x v="11"/>
    <n v="2012.7"/>
    <n v="494.2"/>
    <n v="323.60000000000002"/>
    <n v="333.2"/>
    <n v="319.79999999999995"/>
    <n v="164.4"/>
    <n v="515"/>
    <n v="166.2"/>
  </r>
  <r>
    <x v="0"/>
    <x v="9"/>
    <x v="0"/>
    <x v="0"/>
    <n v="1988.8999999999999"/>
    <n v="515.20000000000005"/>
    <n v="329.4"/>
    <n v="337.9"/>
    <n v="326.60000000000002"/>
    <n v="169.9"/>
    <n v="522.20000000000005"/>
    <n v="166.4"/>
  </r>
  <r>
    <x v="1"/>
    <x v="9"/>
    <x v="0"/>
    <x v="0"/>
    <n v="2016.3999999999996"/>
    <n v="475.4"/>
    <n v="321.3"/>
    <n v="328.9"/>
    <n v="314.29999999999995"/>
    <n v="161"/>
    <n v="513.4"/>
    <n v="165"/>
  </r>
  <r>
    <x v="2"/>
    <x v="9"/>
    <x v="0"/>
    <x v="0"/>
    <n v="1997.8"/>
    <n v="499.1"/>
    <n v="325.60000000000002"/>
    <n v="334.4"/>
    <n v="320.7"/>
    <n v="164.7"/>
    <n v="516.09999999999991"/>
    <n v="165.7"/>
  </r>
  <r>
    <x v="0"/>
    <x v="9"/>
    <x v="1"/>
    <x v="1"/>
    <n v="1986.5"/>
    <n v="518.79999999999995"/>
    <n v="331.2"/>
    <n v="339.8"/>
    <n v="328.6"/>
    <n v="170.3"/>
    <n v="524.29999999999995"/>
    <n v="166.7"/>
  </r>
  <r>
    <x v="1"/>
    <x v="9"/>
    <x v="1"/>
    <x v="1"/>
    <n v="2013.3"/>
    <n v="479.5"/>
    <n v="322.89999999999998"/>
    <n v="331.4"/>
    <n v="316.10000000000002"/>
    <n v="162"/>
    <n v="515.4"/>
    <n v="165.5"/>
  </r>
  <r>
    <x v="2"/>
    <x v="9"/>
    <x v="1"/>
    <x v="1"/>
    <n v="1995.0000000000002"/>
    <n v="502.80000000000007"/>
    <n v="327.3"/>
    <n v="336.6"/>
    <n v="322.60000000000002"/>
    <n v="165.4"/>
    <n v="518.40000000000009"/>
    <n v="166.1"/>
  </r>
  <r>
    <x v="0"/>
    <x v="9"/>
    <x v="2"/>
    <x v="2"/>
    <n v="2012.5000000000002"/>
    <n v="523.70000000000005"/>
    <n v="331.8"/>
    <n v="343.4"/>
    <n v="330.9"/>
    <n v="170.6"/>
    <n v="527.20000000000005"/>
    <n v="168.7"/>
  </r>
  <r>
    <x v="1"/>
    <x v="9"/>
    <x v="2"/>
    <x v="2"/>
    <n v="2024.8000000000002"/>
    <n v="484.6"/>
    <n v="323.89999999999998"/>
    <n v="335"/>
    <n v="318.7"/>
    <n v="162.69999999999999"/>
    <n v="518.9"/>
    <n v="166.5"/>
  </r>
  <r>
    <x v="2"/>
    <x v="9"/>
    <x v="2"/>
    <x v="2"/>
    <n v="2015.8000000000002"/>
    <n v="507.79999999999995"/>
    <n v="328.1"/>
    <n v="340.2"/>
    <n v="325.10000000000002"/>
    <n v="166"/>
    <n v="521.59999999999991"/>
    <n v="167.7"/>
  </r>
  <r>
    <x v="0"/>
    <x v="9"/>
    <x v="3"/>
    <x v="3"/>
    <n v="2038"/>
    <n v="529.70000000000005"/>
    <n v="334.7"/>
    <n v="346"/>
    <n v="339.5"/>
    <n v="170.9"/>
    <n v="530.20000000000005"/>
    <n v="170.8"/>
  </r>
  <r>
    <x v="1"/>
    <x v="9"/>
    <x v="3"/>
    <x v="3"/>
    <n v="2055.9"/>
    <n v="489.2"/>
    <n v="326.8"/>
    <n v="337.4"/>
    <n v="329.8"/>
    <n v="164"/>
    <n v="522.4"/>
    <n v="169.2"/>
  </r>
  <r>
    <x v="2"/>
    <x v="9"/>
    <x v="3"/>
    <x v="3"/>
    <n v="2043.5000000000002"/>
    <n v="513.20000000000005"/>
    <n v="331"/>
    <n v="342.8"/>
    <n v="334.79999999999995"/>
    <n v="166.9"/>
    <n v="525.1"/>
    <n v="170.1"/>
  </r>
  <r>
    <x v="0"/>
    <x v="9"/>
    <x v="4"/>
    <x v="4"/>
    <n v="2056"/>
    <n v="535.5"/>
    <n v="336.4"/>
    <n v="346.2"/>
    <n v="342.4"/>
    <n v="171.8"/>
    <n v="531.4"/>
    <n v="172.5"/>
  </r>
  <r>
    <x v="1"/>
    <x v="9"/>
    <x v="4"/>
    <x v="4"/>
    <n v="2084.7000000000003"/>
    <n v="493.7"/>
    <n v="328.6"/>
    <n v="338.29999999999995"/>
    <n v="332.9"/>
    <n v="165.2"/>
    <n v="524.5"/>
    <n v="170.8"/>
  </r>
  <r>
    <x v="2"/>
    <x v="9"/>
    <x v="4"/>
    <x v="4"/>
    <n v="2065.6000000000004"/>
    <n v="518.6"/>
    <n v="332.7"/>
    <n v="343.20000000000005"/>
    <n v="337.6"/>
    <n v="167.9"/>
    <n v="526.70000000000005"/>
    <n v="171.7"/>
  </r>
  <r>
    <x v="0"/>
    <x v="9"/>
    <x v="5"/>
    <x v="5"/>
    <n v="2075.9"/>
    <n v="539.79999999999995"/>
    <n v="337.1"/>
    <n v="347.7"/>
    <n v="342.2"/>
    <n v="172.6"/>
    <n v="531.9"/>
    <n v="173.6"/>
  </r>
  <r>
    <x v="1"/>
    <x v="9"/>
    <x v="5"/>
    <x v="5"/>
    <n v="2108.1999999999998"/>
    <n v="498.4"/>
    <n v="328.9"/>
    <n v="340.1"/>
    <n v="332.1"/>
    <n v="166.5"/>
    <n v="526.20000000000005"/>
    <n v="171.4"/>
  </r>
  <r>
    <x v="2"/>
    <x v="9"/>
    <x v="5"/>
    <x v="5"/>
    <n v="2087"/>
    <n v="523"/>
    <n v="333.20000000000005"/>
    <n v="344.8"/>
    <n v="337.1"/>
    <n v="169"/>
    <n v="527.6"/>
    <n v="172.6"/>
  </r>
  <r>
    <x v="0"/>
    <x v="9"/>
    <x v="6"/>
    <x v="6"/>
    <n v="2080"/>
    <n v="544"/>
    <n v="339.1"/>
    <n v="348.5"/>
    <n v="345.9"/>
    <n v="174.7"/>
    <n v="533.59999999999991"/>
    <n v="174.3"/>
  </r>
  <r>
    <x v="1"/>
    <x v="9"/>
    <x v="6"/>
    <x v="6"/>
    <n v="2112.1999999999998"/>
    <n v="502"/>
    <n v="330.9"/>
    <n v="341.5"/>
    <n v="336.9"/>
    <n v="169.1"/>
    <n v="527.9"/>
    <n v="172.3"/>
  </r>
  <r>
    <x v="2"/>
    <x v="9"/>
    <x v="6"/>
    <x v="6"/>
    <n v="2091.3000000000002"/>
    <n v="526.90000000000009"/>
    <n v="335.20000000000005"/>
    <n v="345.79999999999995"/>
    <n v="341.2"/>
    <n v="171.4"/>
    <n v="529.30000000000007"/>
    <n v="173.4"/>
  </r>
  <r>
    <x v="0"/>
    <x v="9"/>
    <x v="7"/>
    <x v="7"/>
    <n v="2081.8999999999996"/>
    <n v="547.9"/>
    <n v="341.3"/>
    <n v="350.5"/>
    <n v="345.7"/>
    <n v="175.7"/>
    <n v="535.59999999999991"/>
    <n v="175.3"/>
  </r>
  <r>
    <x v="1"/>
    <x v="9"/>
    <x v="7"/>
    <x v="7"/>
    <n v="2113.2999999999997"/>
    <n v="505.29999999999995"/>
    <n v="333.2"/>
    <n v="344"/>
    <n v="336.1"/>
    <n v="169.9"/>
    <n v="529.20000000000005"/>
    <n v="173.1"/>
  </r>
  <r>
    <x v="2"/>
    <x v="9"/>
    <x v="7"/>
    <x v="7"/>
    <n v="2092.9"/>
    <n v="530.70000000000005"/>
    <n v="337.5"/>
    <n v="348"/>
    <n v="340.70000000000005"/>
    <n v="172.3"/>
    <n v="531"/>
    <n v="174.3"/>
  </r>
  <r>
    <x v="0"/>
    <x v="9"/>
    <x v="8"/>
    <x v="8"/>
    <n v="2092.3000000000002"/>
    <n v="552.5"/>
    <n v="343.1"/>
    <n v="351"/>
    <n v="346.6"/>
    <n v="176.2"/>
    <n v="537.6"/>
    <n v="176.4"/>
  </r>
  <r>
    <x v="1"/>
    <x v="9"/>
    <x v="8"/>
    <x v="8"/>
    <n v="2124.6"/>
    <n v="509.7"/>
    <n v="334.5"/>
    <n v="344.9"/>
    <n v="337.4"/>
    <n v="170.9"/>
    <n v="531.59999999999991"/>
    <n v="174.1"/>
  </r>
  <r>
    <x v="2"/>
    <x v="9"/>
    <x v="8"/>
    <x v="8"/>
    <n v="2103.1"/>
    <n v="535.1"/>
    <n v="339"/>
    <n v="348.70000000000005"/>
    <n v="341.8"/>
    <n v="173.1"/>
    <n v="533.19999999999993"/>
    <n v="175.3"/>
  </r>
  <r>
    <x v="0"/>
    <x v="9"/>
    <x v="9"/>
    <x v="9"/>
    <n v="2107.1"/>
    <n v="556.4"/>
    <n v="345.6"/>
    <n v="353.2"/>
    <n v="348.20000000000005"/>
    <n v="176.5"/>
    <n v="539.4"/>
    <n v="177.9"/>
  </r>
  <r>
    <x v="1"/>
    <x v="9"/>
    <x v="9"/>
    <x v="9"/>
    <n v="2139"/>
    <n v="511.70000000000005"/>
    <n v="337.2"/>
    <n v="347"/>
    <n v="338.8"/>
    <n v="171.2"/>
    <n v="533.20000000000005"/>
    <n v="175.3"/>
  </r>
  <r>
    <x v="2"/>
    <x v="9"/>
    <x v="9"/>
    <x v="9"/>
    <n v="2117.7000000000003"/>
    <n v="538.20000000000005"/>
    <n v="341.6"/>
    <n v="350.79999999999995"/>
    <n v="343.4"/>
    <n v="173.4"/>
    <n v="535"/>
    <n v="176.7"/>
  </r>
  <r>
    <x v="0"/>
    <x v="9"/>
    <x v="11"/>
    <x v="10"/>
    <n v="2111.1"/>
    <n v="559.29999999999995"/>
    <n v="347.3"/>
    <n v="355.70000000000005"/>
    <n v="349.4"/>
    <n v="176.9"/>
    <n v="540.9"/>
    <n v="177.8"/>
  </r>
  <r>
    <x v="1"/>
    <x v="9"/>
    <x v="11"/>
    <x v="10"/>
    <n v="2133.1"/>
    <n v="514.9"/>
    <n v="338.70000000000005"/>
    <n v="349.6"/>
    <n v="339.20000000000005"/>
    <n v="171.5"/>
    <n v="534.70000000000005"/>
    <n v="174.1"/>
  </r>
  <r>
    <x v="2"/>
    <x v="9"/>
    <x v="11"/>
    <x v="10"/>
    <n v="2118.5"/>
    <n v="541.4"/>
    <n v="343.20000000000005"/>
    <n v="353.4"/>
    <n v="344.3"/>
    <n v="173.7"/>
    <n v="536.5"/>
    <n v="176.5"/>
  </r>
  <r>
    <x v="0"/>
    <x v="9"/>
    <x v="12"/>
    <x v="11"/>
    <n v="2102.6999999999998"/>
    <n v="561.79999999999995"/>
    <n v="347.1"/>
    <n v="359.2"/>
    <n v="350.6"/>
    <n v="177.3"/>
    <n v="542.6"/>
    <n v="177.1"/>
  </r>
  <r>
    <x v="1"/>
    <x v="9"/>
    <x v="12"/>
    <x v="11"/>
    <n v="2117.1999999999998"/>
    <n v="517.9"/>
    <n v="338"/>
    <n v="353.2"/>
    <n v="340"/>
    <n v="171.8"/>
    <n v="536.4"/>
    <n v="174.1"/>
  </r>
  <r>
    <x v="2"/>
    <x v="9"/>
    <x v="12"/>
    <x v="11"/>
    <n v="2107.5"/>
    <n v="544"/>
    <n v="342.79999999999995"/>
    <n v="356.9"/>
    <n v="345.4"/>
    <n v="174.1"/>
    <n v="538.20000000000005"/>
    <n v="175.7"/>
  </r>
  <r>
    <x v="0"/>
    <x v="10"/>
    <x v="0"/>
    <x v="0"/>
    <n v="2108.2000000000003"/>
    <n v="563.9"/>
    <n v="349.29999999999995"/>
    <n v="363.1"/>
    <n v="351.4"/>
    <n v="177.8"/>
    <n v="545.20000000000005"/>
    <n v="177.8"/>
  </r>
  <r>
    <x v="1"/>
    <x v="10"/>
    <x v="0"/>
    <x v="0"/>
    <n v="2130.7000000000003"/>
    <n v="520.6"/>
    <n v="340.1"/>
    <n v="357.3"/>
    <n v="339.6"/>
    <n v="171.8"/>
    <n v="538.30000000000007"/>
    <n v="174.9"/>
  </r>
  <r>
    <x v="2"/>
    <x v="10"/>
    <x v="0"/>
    <x v="0"/>
    <n v="2116"/>
    <n v="546.29999999999995"/>
    <n v="345"/>
    <n v="360.9"/>
    <n v="345.6"/>
    <n v="174.3"/>
    <n v="540.5"/>
    <n v="176.5"/>
  </r>
  <r>
    <x v="0"/>
    <x v="10"/>
    <x v="1"/>
    <x v="1"/>
    <n v="2090.8999999999996"/>
    <n v="566.6"/>
    <n v="352.1"/>
    <n v="367.29999999999995"/>
    <n v="350.6"/>
    <n v="178.5"/>
    <n v="549"/>
    <n v="178"/>
  </r>
  <r>
    <x v="1"/>
    <x v="10"/>
    <x v="1"/>
    <x v="1"/>
    <n v="2122.5"/>
    <n v="525.5"/>
    <n v="342.7"/>
    <n v="362.20000000000005"/>
    <n v="342.6"/>
    <n v="172.5"/>
    <n v="541.09999999999991"/>
    <n v="176.3"/>
  </r>
  <r>
    <x v="2"/>
    <x v="10"/>
    <x v="1"/>
    <x v="1"/>
    <n v="2102.1"/>
    <n v="550"/>
    <n v="347.7"/>
    <n v="365.4"/>
    <n v="346.29999999999995"/>
    <n v="175"/>
    <n v="543.9"/>
    <n v="177.2"/>
  </r>
  <r>
    <x v="0"/>
    <x v="10"/>
    <x v="2"/>
    <x v="2"/>
    <n v="2091"/>
    <n v="566.6"/>
    <n v="352.1"/>
    <n v="367.29999999999995"/>
    <n v="350.4"/>
    <n v="178.5"/>
    <n v="549.1"/>
    <n v="178"/>
  </r>
  <r>
    <x v="1"/>
    <x v="10"/>
    <x v="2"/>
    <x v="2"/>
    <n v="2122.6"/>
    <n v="525.4"/>
    <n v="342.7"/>
    <n v="362.3"/>
    <n v="342.4"/>
    <n v="172.5"/>
    <n v="541.09999999999991"/>
    <n v="176.3"/>
  </r>
  <r>
    <x v="2"/>
    <x v="10"/>
    <x v="2"/>
    <x v="2"/>
    <n v="2102.1999999999998"/>
    <n v="549.9"/>
    <n v="347.7"/>
    <n v="365.4"/>
    <n v="346.1"/>
    <n v="175"/>
    <n v="543.9"/>
    <n v="177.2"/>
  </r>
  <r>
    <x v="0"/>
    <x v="10"/>
    <x v="3"/>
    <x v="3"/>
    <n v="2098.6999999999998"/>
    <n v="568.20000000000005"/>
    <n v="354.29999999999995"/>
    <n v="371"/>
    <n v="350.9"/>
    <n v="179.4"/>
    <n v="551.6"/>
    <n v="178.8"/>
  </r>
  <r>
    <x v="1"/>
    <x v="10"/>
    <x v="3"/>
    <x v="3"/>
    <n v="2135.6000000000004"/>
    <n v="527.6"/>
    <n v="344.79999999999995"/>
    <n v="365.9"/>
    <n v="342.2"/>
    <n v="174.2"/>
    <n v="543.20000000000005"/>
    <n v="177.4"/>
  </r>
  <r>
    <x v="2"/>
    <x v="10"/>
    <x v="3"/>
    <x v="3"/>
    <n v="2111.7000000000003"/>
    <n v="551.79999999999995"/>
    <n v="349.79999999999995"/>
    <n v="369"/>
    <n v="346.2"/>
    <n v="176.4"/>
    <n v="546.29999999999995"/>
    <n v="178.1"/>
  </r>
  <r>
    <x v="0"/>
    <x v="10"/>
    <x v="4"/>
    <x v="4"/>
    <n v="2113.9000000000005"/>
    <n v="569.90000000000009"/>
    <n v="355.4"/>
    <n v="372.70000000000005"/>
    <n v="352.2"/>
    <n v="180.3"/>
    <n v="553.20000000000005"/>
    <n v="179.8"/>
  </r>
  <r>
    <x v="1"/>
    <x v="10"/>
    <x v="4"/>
    <x v="4"/>
    <n v="2152"/>
    <n v="528.70000000000005"/>
    <n v="345.7"/>
    <n v="367.79999999999995"/>
    <n v="343.8"/>
    <n v="174.8"/>
    <n v="545"/>
    <n v="178.2"/>
  </r>
  <r>
    <x v="2"/>
    <x v="10"/>
    <x v="4"/>
    <x v="4"/>
    <n v="2127.8000000000002"/>
    <n v="553.20000000000005"/>
    <n v="350.79999999999995"/>
    <n v="370.9"/>
    <n v="347.6"/>
    <n v="177.1"/>
    <n v="547.9"/>
    <n v="17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
  <r>
    <x v="0"/>
    <x v="0"/>
    <x v="0"/>
    <x v="0"/>
    <n v="1371.6999999999998"/>
    <n v="318.70000000000005"/>
    <n v="205.1"/>
    <n v="208.7"/>
    <n v="208.8"/>
    <n v="103.8"/>
    <n v="312.5"/>
    <n v="105.1"/>
  </r>
  <r>
    <x v="1"/>
    <x v="0"/>
    <x v="0"/>
    <x v="0"/>
    <n v="1270.5"/>
    <n v="316.7"/>
    <n v="205.1"/>
    <n v="208.39999999999998"/>
    <n v="208.60000000000002"/>
    <n v="103.5"/>
    <n v="311.8"/>
    <n v="104"/>
  </r>
  <r>
    <x v="2"/>
    <x v="0"/>
    <x v="0"/>
    <x v="0"/>
    <n v="1267.7000000000003"/>
    <n v="318"/>
    <n v="205.1"/>
    <n v="208.5"/>
    <n v="208.7"/>
    <n v="103.6"/>
    <n v="312.10000000000002"/>
    <n v="104.6"/>
  </r>
  <r>
    <x v="0"/>
    <x v="0"/>
    <x v="1"/>
    <x v="1"/>
    <n v="1274.0999999999999"/>
    <n v="320.39999999999998"/>
    <n v="205.60000000000002"/>
    <n v="209"/>
    <n v="210.10000000000002"/>
    <n v="104.1"/>
    <n v="314"/>
    <n v="105.8"/>
  </r>
  <r>
    <x v="1"/>
    <x v="0"/>
    <x v="1"/>
    <x v="1"/>
    <n v="1283.4000000000001"/>
    <n v="318.5"/>
    <n v="205.60000000000002"/>
    <n v="209"/>
    <n v="210.10000000000002"/>
    <n v="103.7"/>
    <n v="313.60000000000002"/>
    <n v="104.7"/>
  </r>
  <r>
    <x v="2"/>
    <x v="0"/>
    <x v="1"/>
    <x v="1"/>
    <n v="1277.6000000000001"/>
    <n v="319.7"/>
    <n v="205.60000000000002"/>
    <n v="209"/>
    <n v="210.2"/>
    <n v="103.9"/>
    <n v="313.7"/>
    <n v="105.3"/>
  </r>
  <r>
    <x v="0"/>
    <x v="0"/>
    <x v="2"/>
    <x v="2"/>
    <n v="1275.6000000000001"/>
    <n v="321.89999999999998"/>
    <n v="206"/>
    <n v="209"/>
    <n v="210.7"/>
    <n v="104.3"/>
    <n v="315.10000000000002"/>
    <n v="106"/>
  </r>
  <r>
    <x v="1"/>
    <x v="0"/>
    <x v="2"/>
    <x v="2"/>
    <n v="1279.5"/>
    <n v="320.2"/>
    <n v="206.10000000000002"/>
    <n v="209.4"/>
    <n v="211.5"/>
    <n v="103.8"/>
    <n v="315.2"/>
    <n v="105"/>
  </r>
  <r>
    <x v="2"/>
    <x v="0"/>
    <x v="2"/>
    <x v="2"/>
    <n v="1277.1000000000001"/>
    <n v="321.2"/>
    <n v="206"/>
    <n v="209.2"/>
    <n v="211.2"/>
    <n v="104"/>
    <n v="315"/>
    <n v="105.5"/>
  </r>
  <r>
    <x v="0"/>
    <x v="0"/>
    <x v="3"/>
    <x v="3"/>
    <n v="1278.7"/>
    <n v="323.5"/>
    <n v="206.6"/>
    <n v="207.8"/>
    <n v="210.9"/>
    <n v="104.8"/>
    <n v="316.2"/>
    <n v="106.4"/>
  </r>
  <r>
    <x v="1"/>
    <x v="0"/>
    <x v="3"/>
    <x v="3"/>
    <n v="1288.8999999999999"/>
    <n v="322"/>
    <n v="207"/>
    <n v="208.9"/>
    <n v="211.4"/>
    <n v="105.2"/>
    <n v="317.60000000000002"/>
    <n v="105.7"/>
  </r>
  <r>
    <x v="2"/>
    <x v="0"/>
    <x v="3"/>
    <x v="3"/>
    <n v="1282.5"/>
    <n v="322.89999999999998"/>
    <n v="206.8"/>
    <n v="208.2"/>
    <n v="211.2"/>
    <n v="105"/>
    <n v="316.5"/>
    <n v="106.1"/>
  </r>
  <r>
    <x v="0"/>
    <x v="0"/>
    <x v="4"/>
    <x v="4"/>
    <n v="1285.9000000000001"/>
    <n v="325.29999999999995"/>
    <n v="207.3"/>
    <n v="207.8"/>
    <n v="211.6"/>
    <n v="105.5"/>
    <n v="317.89999999999998"/>
    <n v="107.2"/>
  </r>
  <r>
    <x v="1"/>
    <x v="0"/>
    <x v="4"/>
    <x v="4"/>
    <n v="1306.0999999999999"/>
    <n v="323.5"/>
    <n v="207.6"/>
    <n v="208.8"/>
    <n v="211.10000000000002"/>
    <n v="105.7"/>
    <n v="319.3"/>
    <n v="106.6"/>
  </r>
  <r>
    <x v="2"/>
    <x v="0"/>
    <x v="4"/>
    <x v="4"/>
    <n v="1292.9999999999998"/>
    <n v="324.60000000000002"/>
    <n v="207.4"/>
    <n v="208.2"/>
    <n v="211.4"/>
    <n v="105.6"/>
    <n v="318.2"/>
    <n v="106.9"/>
  </r>
  <r>
    <x v="0"/>
    <x v="0"/>
    <x v="5"/>
    <x v="5"/>
    <n v="1309.4000000000001"/>
    <n v="328"/>
    <n v="214.1"/>
    <n v="208.8"/>
    <n v="213.5"/>
    <n v="106.5"/>
    <n v="320.10000000000002"/>
    <n v="108.9"/>
  </r>
  <r>
    <x v="1"/>
    <x v="0"/>
    <x v="5"/>
    <x v="5"/>
    <n v="1349.6000000000001"/>
    <n v="325.3"/>
    <n v="214.3"/>
    <n v="209.8"/>
    <n v="213.2"/>
    <n v="108.1"/>
    <n v="322.20000000000005"/>
    <n v="109.7"/>
  </r>
  <r>
    <x v="2"/>
    <x v="0"/>
    <x v="5"/>
    <x v="5"/>
    <n v="1323.8"/>
    <n v="326.89999999999998"/>
    <n v="214.2"/>
    <n v="209.2"/>
    <n v="213.39999999999998"/>
    <n v="107.4"/>
    <n v="320.7"/>
    <n v="109.3"/>
  </r>
  <r>
    <x v="0"/>
    <x v="0"/>
    <x v="6"/>
    <x v="6"/>
    <n v="1332.7999999999997"/>
    <n v="330.3"/>
    <n v="216"/>
    <n v="209.4"/>
    <n v="216.3"/>
    <n v="107.8"/>
    <n v="322.7"/>
    <n v="110.7"/>
  </r>
  <r>
    <x v="1"/>
    <x v="0"/>
    <x v="6"/>
    <x v="6"/>
    <n v="1371.9"/>
    <n v="327.10000000000002"/>
    <n v="215.8"/>
    <n v="210.3"/>
    <n v="215.89999999999998"/>
    <n v="110.1"/>
    <n v="324.89999999999998"/>
    <n v="111.4"/>
  </r>
  <r>
    <x v="2"/>
    <x v="0"/>
    <x v="6"/>
    <x v="6"/>
    <n v="1346.6999999999998"/>
    <n v="329"/>
    <n v="215.9"/>
    <n v="209.8"/>
    <n v="216.3"/>
    <n v="109.1"/>
    <n v="323.3"/>
    <n v="111"/>
  </r>
  <r>
    <x v="0"/>
    <x v="0"/>
    <x v="7"/>
    <x v="7"/>
    <n v="1347.6"/>
    <n v="332.6"/>
    <n v="217.60000000000002"/>
    <n v="212.5"/>
    <n v="217.7"/>
    <n v="108.7"/>
    <n v="325"/>
    <n v="112.1"/>
  </r>
  <r>
    <x v="1"/>
    <x v="0"/>
    <x v="7"/>
    <x v="7"/>
    <n v="1386.5000000000002"/>
    <n v="329.09999999999997"/>
    <n v="217.60000000000002"/>
    <n v="213.6"/>
    <n v="217.39999999999998"/>
    <n v="110.8"/>
    <n v="327.20000000000005"/>
    <n v="112.7"/>
  </r>
  <r>
    <x v="2"/>
    <x v="0"/>
    <x v="7"/>
    <x v="7"/>
    <n v="1360.8000000000002"/>
    <n v="331.1"/>
    <n v="217.60000000000002"/>
    <n v="212.9"/>
    <n v="217.7"/>
    <n v="109.9"/>
    <n v="325.7"/>
    <n v="112.4"/>
  </r>
  <r>
    <x v="0"/>
    <x v="0"/>
    <x v="8"/>
    <x v="8"/>
    <n v="1370.7000000000003"/>
    <n v="336.6"/>
    <n v="219.3"/>
    <n v="215"/>
    <n v="220.39999999999998"/>
    <n v="109.8"/>
    <n v="328.1"/>
    <n v="114.2"/>
  </r>
  <r>
    <x v="1"/>
    <x v="0"/>
    <x v="8"/>
    <x v="8"/>
    <n v="1381.2"/>
    <n v="331.5"/>
    <n v="219.3"/>
    <n v="214.8"/>
    <n v="219.9"/>
    <n v="111.2"/>
    <n v="329.70000000000005"/>
    <n v="113.2"/>
  </r>
  <r>
    <x v="2"/>
    <x v="0"/>
    <x v="8"/>
    <x v="8"/>
    <n v="1373.3999999999999"/>
    <n v="334.5"/>
    <n v="219.3"/>
    <n v="214.89999999999998"/>
    <n v="220.4"/>
    <n v="110.6"/>
    <n v="328.5"/>
    <n v="113.7"/>
  </r>
  <r>
    <x v="0"/>
    <x v="0"/>
    <x v="9"/>
    <x v="9"/>
    <n v="1388.2"/>
    <n v="339.29999999999995"/>
    <n v="220.9"/>
    <n v="216.4"/>
    <n v="220.89999999999998"/>
    <n v="110.2"/>
    <n v="329.59999999999997"/>
    <n v="115.5"/>
  </r>
  <r>
    <x v="1"/>
    <x v="0"/>
    <x v="9"/>
    <x v="9"/>
    <n v="1396.3999999999999"/>
    <n v="334.2"/>
    <n v="220.7"/>
    <n v="215.5"/>
    <n v="219.4"/>
    <n v="111.3"/>
    <n v="330.9"/>
    <n v="114"/>
  </r>
  <r>
    <x v="2"/>
    <x v="0"/>
    <x v="9"/>
    <x v="9"/>
    <n v="1390.0000000000002"/>
    <n v="337.2"/>
    <n v="220.8"/>
    <n v="216"/>
    <n v="220.4"/>
    <n v="110.8"/>
    <n v="329.8"/>
    <n v="114.8"/>
  </r>
  <r>
    <x v="0"/>
    <x v="0"/>
    <x v="10"/>
    <x v="10"/>
    <n v="1414.3"/>
    <n v="342.1"/>
    <n v="222.39999999999998"/>
    <n v="217.9"/>
    <n v="222.2"/>
    <n v="111"/>
    <n v="331.3"/>
    <n v="117.4"/>
  </r>
  <r>
    <x v="1"/>
    <x v="0"/>
    <x v="11"/>
    <x v="10"/>
    <n v="1421.6999999999998"/>
    <n v="336.8"/>
    <n v="222"/>
    <n v="216.5"/>
    <n v="219.5"/>
    <n v="111.3"/>
    <n v="332.2"/>
    <n v="115"/>
  </r>
  <r>
    <x v="2"/>
    <x v="0"/>
    <x v="11"/>
    <x v="10"/>
    <n v="1416.2"/>
    <n v="339.90000000000003"/>
    <n v="222.2"/>
    <n v="217.39999999999998"/>
    <n v="221.1"/>
    <n v="111.2"/>
    <n v="331.4"/>
    <n v="116.3"/>
  </r>
  <r>
    <x v="0"/>
    <x v="0"/>
    <x v="12"/>
    <x v="11"/>
    <n v="1390.3"/>
    <n v="345.3"/>
    <n v="222.8"/>
    <n v="218.2"/>
    <n v="222.7"/>
    <n v="111.6"/>
    <n v="332.9"/>
    <n v="115.5"/>
  </r>
  <r>
    <x v="1"/>
    <x v="0"/>
    <x v="12"/>
    <x v="11"/>
    <n v="1386.6000000000001"/>
    <n v="338.8"/>
    <n v="222"/>
    <n v="216.7"/>
    <n v="220.10000000000002"/>
    <n v="111.4"/>
    <n v="333.7"/>
    <n v="113.3"/>
  </r>
  <r>
    <x v="2"/>
    <x v="0"/>
    <x v="12"/>
    <x v="11"/>
    <n v="1388.9"/>
    <n v="342.7"/>
    <n v="222.4"/>
    <n v="217.60000000000002"/>
    <n v="221.7"/>
    <n v="111.5"/>
    <n v="333"/>
    <n v="114.5"/>
  </r>
  <r>
    <x v="0"/>
    <x v="1"/>
    <x v="0"/>
    <x v="0"/>
    <n v="1370.6000000000001"/>
    <n v="347.2"/>
    <n v="224.2"/>
    <n v="218.89999999999998"/>
    <n v="223.5"/>
    <n v="111.8"/>
    <n v="334.2"/>
    <n v="114.2"/>
  </r>
  <r>
    <x v="1"/>
    <x v="1"/>
    <x v="0"/>
    <x v="0"/>
    <n v="1368.8"/>
    <n v="340.4"/>
    <n v="223.5"/>
    <n v="217.7"/>
    <n v="221.8"/>
    <n v="111.5"/>
    <n v="336"/>
    <n v="112.9"/>
  </r>
  <r>
    <x v="2"/>
    <x v="1"/>
    <x v="0"/>
    <x v="0"/>
    <n v="1369.9999999999998"/>
    <n v="344.4"/>
    <n v="223.89999999999998"/>
    <n v="218.5"/>
    <n v="222.9"/>
    <n v="111.6"/>
    <n v="334.8"/>
    <n v="113.6"/>
  </r>
  <r>
    <x v="0"/>
    <x v="1"/>
    <x v="1"/>
    <x v="1"/>
    <n v="1366.9"/>
    <n v="348.3"/>
    <n v="225.4"/>
    <n v="219.60000000000002"/>
    <n v="224"/>
    <n v="112"/>
    <n v="335"/>
    <n v="114"/>
  </r>
  <r>
    <x v="1"/>
    <x v="1"/>
    <x v="1"/>
    <x v="1"/>
    <n v="1360.8"/>
    <n v="341.7"/>
    <n v="225.1"/>
    <n v="219.10000000000002"/>
    <n v="222.39999999999998"/>
    <n v="111.6"/>
    <n v="337.5"/>
    <n v="113.1"/>
  </r>
  <r>
    <x v="2"/>
    <x v="1"/>
    <x v="1"/>
    <x v="1"/>
    <n v="1364.8"/>
    <n v="345.6"/>
    <n v="225.3"/>
    <n v="219.4"/>
    <n v="223.5"/>
    <n v="111.8"/>
    <n v="335.7"/>
    <n v="113.6"/>
  </r>
  <r>
    <x v="0"/>
    <x v="1"/>
    <x v="2"/>
    <x v="2"/>
    <n v="1375.2"/>
    <n v="349.6"/>
    <n v="226.60000000000002"/>
    <n v="220.3"/>
    <n v="224.60000000000002"/>
    <n v="112.4"/>
    <n v="336.1"/>
    <n v="114.6"/>
  </r>
  <r>
    <x v="1"/>
    <x v="1"/>
    <x v="2"/>
    <x v="2"/>
    <n v="1367"/>
    <n v="343.09999999999997"/>
    <n v="226.2"/>
    <n v="220"/>
    <n v="222.5"/>
    <n v="111.8"/>
    <n v="339"/>
    <n v="113.7"/>
  </r>
  <r>
    <x v="2"/>
    <x v="1"/>
    <x v="2"/>
    <x v="2"/>
    <n v="1372.1999999999998"/>
    <n v="346.9"/>
    <n v="226.4"/>
    <n v="220.2"/>
    <n v="223.9"/>
    <n v="112"/>
    <n v="337.09999999999997"/>
    <n v="114.2"/>
  </r>
  <r>
    <x v="0"/>
    <x v="1"/>
    <x v="3"/>
    <x v="3"/>
    <n v="1386.9"/>
    <n v="352"/>
    <n v="227.60000000000002"/>
    <n v="220.7"/>
    <n v="224.60000000000002"/>
    <n v="113"/>
    <n v="337.4"/>
    <n v="115.4"/>
  </r>
  <r>
    <x v="1"/>
    <x v="1"/>
    <x v="3"/>
    <x v="3"/>
    <n v="1385.8000000000002"/>
    <n v="344.5"/>
    <n v="227.3"/>
    <n v="220.1"/>
    <n v="222.10000000000002"/>
    <n v="112.5"/>
    <n v="340.20000000000005"/>
    <n v="114.7"/>
  </r>
  <r>
    <x v="2"/>
    <x v="1"/>
    <x v="3"/>
    <x v="3"/>
    <n v="1386.5"/>
    <n v="349"/>
    <n v="227.5"/>
    <n v="220.5"/>
    <n v="223.7"/>
    <n v="112.7"/>
    <n v="338.4"/>
    <n v="115.1"/>
  </r>
  <r>
    <x v="0"/>
    <x v="1"/>
    <x v="4"/>
    <x v="4"/>
    <n v="1395.6999999999998"/>
    <n v="354"/>
    <n v="228.39999999999998"/>
    <n v="221"/>
    <n v="224.8"/>
    <n v="113.1"/>
    <n v="339"/>
    <n v="116"/>
  </r>
  <r>
    <x v="1"/>
    <x v="1"/>
    <x v="4"/>
    <x v="4"/>
    <n v="1405.3000000000002"/>
    <n v="345.9"/>
    <n v="228.39999999999998"/>
    <n v="220.5"/>
    <n v="222.39999999999998"/>
    <n v="112.9"/>
    <n v="341.5"/>
    <n v="115.6"/>
  </r>
  <r>
    <x v="2"/>
    <x v="1"/>
    <x v="4"/>
    <x v="4"/>
    <n v="1399.6000000000004"/>
    <n v="350.79999999999995"/>
    <n v="228.39999999999998"/>
    <n v="220.89999999999998"/>
    <n v="223.8"/>
    <n v="113"/>
    <n v="339.8"/>
    <n v="115.8"/>
  </r>
  <r>
    <x v="0"/>
    <x v="1"/>
    <x v="5"/>
    <x v="5"/>
    <n v="1406.1999999999998"/>
    <n v="356.3"/>
    <n v="228.8"/>
    <n v="220.8"/>
    <n v="226.60000000000002"/>
    <n v="114.3"/>
    <n v="341"/>
    <n v="117"/>
  </r>
  <r>
    <x v="1"/>
    <x v="1"/>
    <x v="5"/>
    <x v="5"/>
    <n v="1425"/>
    <n v="347.3"/>
    <n v="228.2"/>
    <n v="220.10000000000002"/>
    <n v="222.7"/>
    <n v="115.1"/>
    <n v="343"/>
    <n v="116.4"/>
  </r>
  <r>
    <x v="2"/>
    <x v="1"/>
    <x v="5"/>
    <x v="5"/>
    <n v="1413.3000000000002"/>
    <n v="352.7"/>
    <n v="228.5"/>
    <n v="220.6"/>
    <n v="225"/>
    <n v="114.8"/>
    <n v="341.7"/>
    <n v="116.7"/>
  </r>
  <r>
    <x v="0"/>
    <x v="1"/>
    <x v="6"/>
    <x v="6"/>
    <n v="1439.9"/>
    <n v="359.3"/>
    <n v="230.2"/>
    <n v="222.2"/>
    <n v="228.5"/>
    <n v="115.5"/>
    <n v="342.9"/>
    <n v="119.5"/>
  </r>
  <r>
    <x v="1"/>
    <x v="1"/>
    <x v="6"/>
    <x v="6"/>
    <n v="1472.4"/>
    <n v="349"/>
    <n v="229.7"/>
    <n v="221.2"/>
    <n v="224.6"/>
    <n v="117.8"/>
    <n v="346.9"/>
    <n v="118.9"/>
  </r>
  <r>
    <x v="2"/>
    <x v="1"/>
    <x v="6"/>
    <x v="6"/>
    <n v="1451.6"/>
    <n v="355"/>
    <n v="230"/>
    <n v="221.9"/>
    <n v="227"/>
    <n v="116.8"/>
    <n v="344.2"/>
    <n v="119.2"/>
  </r>
  <r>
    <x v="0"/>
    <x v="1"/>
    <x v="7"/>
    <x v="7"/>
    <n v="1456.9999999999998"/>
    <n v="360.4"/>
    <n v="231.4"/>
    <n v="223.4"/>
    <n v="228.60000000000002"/>
    <n v="116.2"/>
    <n v="344.5"/>
    <n v="120.7"/>
  </r>
  <r>
    <x v="1"/>
    <x v="1"/>
    <x v="7"/>
    <x v="7"/>
    <n v="1488.1"/>
    <n v="350.6"/>
    <n v="230.8"/>
    <n v="222.7"/>
    <n v="224.3"/>
    <n v="119.2"/>
    <n v="349.8"/>
    <n v="119.9"/>
  </r>
  <r>
    <x v="2"/>
    <x v="1"/>
    <x v="7"/>
    <x v="7"/>
    <n v="1467.8999999999999"/>
    <n v="356.4"/>
    <n v="231.1"/>
    <n v="223.2"/>
    <n v="226.8"/>
    <n v="118"/>
    <n v="346.20000000000005"/>
    <n v="120.3"/>
  </r>
  <r>
    <x v="0"/>
    <x v="1"/>
    <x v="8"/>
    <x v="8"/>
    <n v="1457.9"/>
    <n v="362.2"/>
    <n v="232.8"/>
    <n v="223.6"/>
    <n v="228.6"/>
    <n v="116.6"/>
    <n v="345.8"/>
    <n v="120.9"/>
  </r>
  <r>
    <x v="1"/>
    <x v="1"/>
    <x v="8"/>
    <x v="8"/>
    <n v="1467.0000000000002"/>
    <n v="352.1"/>
    <n v="231.6"/>
    <n v="222.3"/>
    <n v="223"/>
    <n v="120"/>
    <n v="351.3"/>
    <n v="119.2"/>
  </r>
  <r>
    <x v="2"/>
    <x v="1"/>
    <x v="8"/>
    <x v="8"/>
    <n v="1460.2999999999997"/>
    <n v="358"/>
    <n v="232.2"/>
    <n v="223.2"/>
    <n v="226.3"/>
    <n v="118.6"/>
    <n v="347.6"/>
    <n v="120.1"/>
  </r>
  <r>
    <x v="0"/>
    <x v="1"/>
    <x v="9"/>
    <x v="9"/>
    <n v="1456.1"/>
    <n v="365.3"/>
    <n v="234.2"/>
    <n v="224.6"/>
    <n v="229"/>
    <n v="116.9"/>
    <n v="347"/>
    <n v="121"/>
  </r>
  <r>
    <x v="1"/>
    <x v="1"/>
    <x v="9"/>
    <x v="9"/>
    <n v="1461.7"/>
    <n v="353.4"/>
    <n v="232.5"/>
    <n v="222.7"/>
    <n v="223"/>
    <n v="120.2"/>
    <n v="351.6"/>
    <n v="119.1"/>
  </r>
  <r>
    <x v="2"/>
    <x v="1"/>
    <x v="9"/>
    <x v="9"/>
    <n v="1457.3"/>
    <n v="360.6"/>
    <n v="233.4"/>
    <n v="223.89999999999998"/>
    <n v="226.5"/>
    <n v="118.8"/>
    <n v="348.29999999999995"/>
    <n v="120.1"/>
  </r>
  <r>
    <x v="0"/>
    <x v="1"/>
    <x v="11"/>
    <x v="10"/>
    <n v="1457.1"/>
    <n v="366.70000000000005"/>
    <n v="235.2"/>
    <n v="224.7"/>
    <n v="229.3"/>
    <n v="117.2"/>
    <n v="348.2"/>
    <n v="121.1"/>
  </r>
  <r>
    <x v="1"/>
    <x v="1"/>
    <x v="11"/>
    <x v="10"/>
    <n v="1462.3999999999999"/>
    <n v="355.2"/>
    <n v="233.5"/>
    <n v="222.6"/>
    <n v="222.3"/>
    <n v="120.3"/>
    <n v="353.2"/>
    <n v="119"/>
  </r>
  <r>
    <x v="2"/>
    <x v="1"/>
    <x v="11"/>
    <x v="10"/>
    <n v="1458.1000000000001"/>
    <n v="362.1"/>
    <n v="234.39999999999998"/>
    <n v="223.89999999999998"/>
    <n v="226.3"/>
    <n v="119"/>
    <n v="349.6"/>
    <n v="120.1"/>
  </r>
  <r>
    <x v="0"/>
    <x v="1"/>
    <x v="12"/>
    <x v="11"/>
    <n v="1446.3"/>
    <n v="367.7"/>
    <n v="234.7"/>
    <n v="225.60000000000002"/>
    <n v="228.9"/>
    <n v="117.7"/>
    <n v="349.2"/>
    <n v="120.3"/>
  </r>
  <r>
    <x v="1"/>
    <x v="1"/>
    <x v="12"/>
    <x v="11"/>
    <n v="1453.1999999999998"/>
    <n v="356.5"/>
    <n v="233.3"/>
    <n v="223.60000000000002"/>
    <n v="221.8"/>
    <n v="120.7"/>
    <n v="354.1"/>
    <n v="118.4"/>
  </r>
  <r>
    <x v="2"/>
    <x v="1"/>
    <x v="12"/>
    <x v="11"/>
    <n v="1448.1"/>
    <n v="363.2"/>
    <n v="234"/>
    <n v="224.89999999999998"/>
    <n v="225.8"/>
    <n v="119.5"/>
    <n v="350.7"/>
    <n v="119.4"/>
  </r>
  <r>
    <x v="0"/>
    <x v="2"/>
    <x v="0"/>
    <x v="0"/>
    <n v="1445.3"/>
    <n v="370"/>
    <n v="236.2"/>
    <n v="226.8"/>
    <n v="229.4"/>
    <n v="118.2"/>
    <n v="351.2"/>
    <n v="120.3"/>
  </r>
  <r>
    <x v="1"/>
    <x v="2"/>
    <x v="0"/>
    <x v="0"/>
    <n v="1451.3999999999999"/>
    <n v="357.3"/>
    <n v="234.5"/>
    <n v="225.10000000000002"/>
    <n v="221.3"/>
    <n v="120.8"/>
    <n v="355.4"/>
    <n v="118.5"/>
  </r>
  <r>
    <x v="2"/>
    <x v="2"/>
    <x v="0"/>
    <x v="0"/>
    <n v="1446.2"/>
    <n v="364.9"/>
    <n v="235.39999999999998"/>
    <n v="226.2"/>
    <n v="225.9"/>
    <n v="119.7"/>
    <n v="352.3"/>
    <n v="119.5"/>
  </r>
  <r>
    <x v="0"/>
    <x v="2"/>
    <x v="1"/>
    <x v="1"/>
    <n v="1447.7999999999997"/>
    <n v="373.1"/>
    <n v="237.7"/>
    <n v="228.5"/>
    <n v="230.9"/>
    <n v="118.7"/>
    <n v="354"/>
    <n v="120.6"/>
  </r>
  <r>
    <x v="1"/>
    <x v="2"/>
    <x v="1"/>
    <x v="1"/>
    <n v="1447.4"/>
    <n v="358.4"/>
    <n v="235.8"/>
    <n v="225.8"/>
    <n v="220.8"/>
    <n v="120.4"/>
    <n v="356.20000000000005"/>
    <n v="118.7"/>
  </r>
  <r>
    <x v="2"/>
    <x v="2"/>
    <x v="1"/>
    <x v="1"/>
    <n v="1446.2999999999997"/>
    <n v="367.2"/>
    <n v="236.8"/>
    <n v="227.5"/>
    <n v="226.4"/>
    <n v="119.7"/>
    <n v="354.2"/>
    <n v="119.7"/>
  </r>
  <r>
    <x v="0"/>
    <x v="2"/>
    <x v="2"/>
    <x v="2"/>
    <n v="1448.4"/>
    <n v="374.4"/>
    <n v="238.8"/>
    <n v="229"/>
    <n v="232.2"/>
    <n v="119.4"/>
    <n v="355.7"/>
    <n v="121.1"/>
  </r>
  <r>
    <x v="1"/>
    <x v="2"/>
    <x v="2"/>
    <x v="2"/>
    <n v="1444.1000000000001"/>
    <n v="359.5"/>
    <n v="236.6"/>
    <n v="225.6"/>
    <n v="222.8"/>
    <n v="120.6"/>
    <n v="358"/>
    <n v="119.1"/>
  </r>
  <r>
    <x v="2"/>
    <x v="2"/>
    <x v="2"/>
    <x v="2"/>
    <n v="1445.6999999999998"/>
    <n v="368.4"/>
    <n v="237.8"/>
    <n v="227.7"/>
    <n v="228.2"/>
    <n v="120.1"/>
    <n v="355.90000000000003"/>
    <n v="120.2"/>
  </r>
  <r>
    <x v="0"/>
    <x v="2"/>
    <x v="3"/>
    <x v="3"/>
    <n v="1453.6000000000001"/>
    <n v="375.7"/>
    <n v="240.10000000000002"/>
    <n v="230.2"/>
    <n v="233.10000000000002"/>
    <n v="119.9"/>
    <n v="357.9"/>
    <n v="121.5"/>
  </r>
  <r>
    <x v="1"/>
    <x v="2"/>
    <x v="3"/>
    <x v="3"/>
    <n v="1451.5"/>
    <n v="360.6"/>
    <n v="237.60000000000002"/>
    <n v="226.39999999999998"/>
    <n v="223.10000000000002"/>
    <n v="121.7"/>
    <n v="359.9"/>
    <n v="119.7"/>
  </r>
  <r>
    <x v="2"/>
    <x v="2"/>
    <x v="3"/>
    <x v="3"/>
    <n v="1451.7"/>
    <n v="369.6"/>
    <n v="238.9"/>
    <n v="228.8"/>
    <n v="228.8"/>
    <n v="121"/>
    <n v="357.9"/>
    <n v="120.7"/>
  </r>
  <r>
    <x v="0"/>
    <x v="2"/>
    <x v="4"/>
    <x v="4"/>
    <n v="1463.3"/>
    <n v="378.2"/>
    <n v="241.1"/>
    <n v="231.7"/>
    <n v="235.2"/>
    <n v="120.5"/>
    <n v="360.3"/>
    <n v="122.4"/>
  </r>
  <r>
    <x v="1"/>
    <x v="2"/>
    <x v="4"/>
    <x v="4"/>
    <n v="1472.8000000000002"/>
    <n v="361.4"/>
    <n v="238.3"/>
    <n v="227.3"/>
    <n v="225.7"/>
    <n v="122"/>
    <n v="362.5"/>
    <n v="120.7"/>
  </r>
  <r>
    <x v="2"/>
    <x v="2"/>
    <x v="4"/>
    <x v="4"/>
    <n v="1465.4"/>
    <n v="371.4"/>
    <n v="239.8"/>
    <n v="230"/>
    <n v="231.2"/>
    <n v="121.4"/>
    <n v="360.29999999999995"/>
    <n v="121.6"/>
  </r>
  <r>
    <x v="0"/>
    <x v="2"/>
    <x v="5"/>
    <x v="5"/>
    <n v="1491.3"/>
    <n v="381.5"/>
    <n v="241.8"/>
    <n v="233.4"/>
    <n v="236.8"/>
    <n v="122"/>
    <n v="364"/>
    <n v="124.1"/>
  </r>
  <r>
    <x v="1"/>
    <x v="2"/>
    <x v="5"/>
    <x v="5"/>
    <n v="1508.1"/>
    <n v="363.1"/>
    <n v="238.2"/>
    <n v="227.9"/>
    <n v="226.8"/>
    <n v="123.8"/>
    <n v="364.29999999999995"/>
    <n v="121.7"/>
  </r>
  <r>
    <x v="2"/>
    <x v="2"/>
    <x v="5"/>
    <x v="5"/>
    <n v="1496.2"/>
    <n v="374.1"/>
    <n v="240.1"/>
    <n v="231.3"/>
    <n v="232.7"/>
    <n v="123.1"/>
    <n v="363.1"/>
    <n v="123"/>
  </r>
  <r>
    <x v="0"/>
    <x v="2"/>
    <x v="6"/>
    <x v="6"/>
    <n v="1497.8"/>
    <n v="382.6"/>
    <n v="242.9"/>
    <n v="233.5"/>
    <n v="237.1"/>
    <n v="122.9"/>
    <n v="365.5"/>
    <n v="124.7"/>
  </r>
  <r>
    <x v="1"/>
    <x v="2"/>
    <x v="6"/>
    <x v="6"/>
    <n v="1513.3999999999999"/>
    <n v="364.1"/>
    <n v="239.4"/>
    <n v="227.7"/>
    <n v="226.8"/>
    <n v="125.4"/>
    <n v="366"/>
    <n v="122.4"/>
  </r>
  <r>
    <x v="2"/>
    <x v="2"/>
    <x v="6"/>
    <x v="6"/>
    <n v="1502.4"/>
    <n v="375.1"/>
    <n v="241.2"/>
    <n v="231.3"/>
    <n v="232.8"/>
    <n v="124.4"/>
    <n v="364.8"/>
    <n v="123.6"/>
  </r>
  <r>
    <x v="0"/>
    <x v="2"/>
    <x v="7"/>
    <x v="7"/>
    <n v="1516.8"/>
    <n v="384.8"/>
    <n v="244.60000000000002"/>
    <n v="233.6"/>
    <n v="237.39999999999998"/>
    <n v="123.6"/>
    <n v="366.79999999999995"/>
    <n v="126.1"/>
  </r>
  <r>
    <x v="1"/>
    <x v="2"/>
    <x v="7"/>
    <x v="7"/>
    <n v="1527.8"/>
    <n v="364.8"/>
    <n v="240.9"/>
    <n v="228.6"/>
    <n v="225.2"/>
    <n v="126.2"/>
    <n v="367.6"/>
    <n v="123.2"/>
  </r>
  <r>
    <x v="2"/>
    <x v="2"/>
    <x v="7"/>
    <x v="7"/>
    <n v="1519.3"/>
    <n v="376.70000000000005"/>
    <n v="242.9"/>
    <n v="231.7"/>
    <n v="232.3"/>
    <n v="125.1"/>
    <n v="366.2"/>
    <n v="124.8"/>
  </r>
  <r>
    <x v="0"/>
    <x v="2"/>
    <x v="8"/>
    <x v="8"/>
    <n v="1526.6000000000001"/>
    <n v="387.1"/>
    <n v="246.1"/>
    <n v="235.10000000000002"/>
    <n v="237.5"/>
    <n v="124.5"/>
    <n v="369.4"/>
    <n v="127"/>
  </r>
  <r>
    <x v="1"/>
    <x v="2"/>
    <x v="8"/>
    <x v="8"/>
    <n v="1533.3"/>
    <n v="365.8"/>
    <n v="242"/>
    <n v="230"/>
    <n v="224.2"/>
    <n v="126.5"/>
    <n v="368.2"/>
    <n v="123.5"/>
  </r>
  <r>
    <x v="2"/>
    <x v="2"/>
    <x v="8"/>
    <x v="8"/>
    <n v="1527.1000000000001"/>
    <n v="378.5"/>
    <n v="244.2"/>
    <n v="233.2"/>
    <n v="231.7"/>
    <n v="125.7"/>
    <n v="367.8"/>
    <n v="125.4"/>
  </r>
  <r>
    <x v="0"/>
    <x v="2"/>
    <x v="9"/>
    <x v="9"/>
    <n v="1542.8"/>
    <n v="389"/>
    <n v="247.5"/>
    <n v="236.2"/>
    <n v="238.2"/>
    <n v="125.1"/>
    <n v="370.8"/>
    <n v="127.7"/>
  </r>
  <r>
    <x v="1"/>
    <x v="2"/>
    <x v="9"/>
    <x v="9"/>
    <n v="1560.2000000000003"/>
    <n v="366.79999999999995"/>
    <n v="243.10000000000002"/>
    <n v="231.2"/>
    <n v="224.2"/>
    <n v="126.5"/>
    <n v="369.5"/>
    <n v="124.2"/>
  </r>
  <r>
    <x v="2"/>
    <x v="2"/>
    <x v="9"/>
    <x v="9"/>
    <n v="1546.8999999999999"/>
    <n v="380.1"/>
    <n v="245.4"/>
    <n v="234.3"/>
    <n v="232.2"/>
    <n v="125.9"/>
    <n v="369.1"/>
    <n v="126.1"/>
  </r>
  <r>
    <x v="0"/>
    <x v="2"/>
    <x v="11"/>
    <x v="10"/>
    <n v="1553.8999999999999"/>
    <n v="391.79999999999995"/>
    <n v="248.5"/>
    <n v="236.8"/>
    <n v="239.6"/>
    <n v="125.8"/>
    <n v="372.7"/>
    <n v="128.30000000000001"/>
  </r>
  <r>
    <x v="1"/>
    <x v="2"/>
    <x v="11"/>
    <x v="10"/>
    <n v="1575.1999999999998"/>
    <n v="368.5"/>
    <n v="243.9"/>
    <n v="231.39999999999998"/>
    <n v="224.39999999999998"/>
    <n v="126.6"/>
    <n v="372.1"/>
    <n v="124.6"/>
  </r>
  <r>
    <x v="2"/>
    <x v="2"/>
    <x v="11"/>
    <x v="10"/>
    <n v="1559.3999999999999"/>
    <n v="382.4"/>
    <n v="246.3"/>
    <n v="234.7"/>
    <n v="233.1"/>
    <n v="126.3"/>
    <n v="370.9"/>
    <n v="126.6"/>
  </r>
  <r>
    <x v="0"/>
    <x v="2"/>
    <x v="12"/>
    <x v="11"/>
    <n v="1550.9"/>
    <n v="392.9"/>
    <n v="248.4"/>
    <n v="237.2"/>
    <n v="239.7"/>
    <n v="125.6"/>
    <n v="374.5"/>
    <n v="127.9"/>
  </r>
  <r>
    <x v="1"/>
    <x v="2"/>
    <x v="12"/>
    <x v="11"/>
    <n v="1567.3"/>
    <n v="369.4"/>
    <n v="243.4"/>
    <n v="231.8"/>
    <n v="225.3"/>
    <n v="126.6"/>
    <n v="373"/>
    <n v="124"/>
  </r>
  <r>
    <x v="2"/>
    <x v="2"/>
    <x v="12"/>
    <x v="11"/>
    <n v="1554.7"/>
    <n v="383.5"/>
    <n v="246"/>
    <n v="235.10000000000002"/>
    <n v="233.5"/>
    <n v="126.2"/>
    <n v="372.4"/>
    <n v="126.1"/>
  </r>
  <r>
    <x v="0"/>
    <x v="3"/>
    <x v="0"/>
    <x v="0"/>
    <n v="1558.7"/>
    <n v="394.70000000000005"/>
    <n v="250"/>
    <n v="238.60000000000002"/>
    <n v="239.8"/>
    <n v="126.2"/>
    <n v="375.1"/>
    <n v="128.1"/>
  </r>
  <r>
    <x v="1"/>
    <x v="3"/>
    <x v="0"/>
    <x v="0"/>
    <n v="1570.2"/>
    <n v="370.5"/>
    <n v="245"/>
    <n v="233.1"/>
    <n v="225.8"/>
    <n v="126.4"/>
    <n v="374.8"/>
    <n v="124.2"/>
  </r>
  <r>
    <x v="2"/>
    <x v="3"/>
    <x v="0"/>
    <x v="0"/>
    <n v="1560.4"/>
    <n v="384.9"/>
    <n v="247.60000000000002"/>
    <n v="236.5"/>
    <n v="233.8"/>
    <n v="126.3"/>
    <n v="373.5"/>
    <n v="126.3"/>
  </r>
  <r>
    <x v="0"/>
    <x v="3"/>
    <x v="1"/>
    <x v="1"/>
    <n v="1552.3"/>
    <n v="397.1"/>
    <n v="251.5"/>
    <n v="241.1"/>
    <n v="241.4"/>
    <n v="127.1"/>
    <n v="377.6"/>
    <n v="127.9"/>
  </r>
  <r>
    <x v="1"/>
    <x v="3"/>
    <x v="1"/>
    <x v="1"/>
    <n v="1547"/>
    <n v="371.6"/>
    <n v="246.2"/>
    <n v="235.7"/>
    <n v="225.1"/>
    <n v="126.3"/>
    <n v="376"/>
    <n v="123.8"/>
  </r>
  <r>
    <x v="2"/>
    <x v="3"/>
    <x v="1"/>
    <x v="1"/>
    <n v="1548.1999999999998"/>
    <n v="386.9"/>
    <n v="249"/>
    <n v="239.1"/>
    <n v="234.5"/>
    <n v="126.6"/>
    <n v="375.29999999999995"/>
    <n v="126"/>
  </r>
  <r>
    <x v="0"/>
    <x v="3"/>
    <x v="2"/>
    <x v="2"/>
    <n v="1552.3000000000002"/>
    <n v="398.40000000000003"/>
    <n v="252.60000000000002"/>
    <n v="242.2"/>
    <n v="240.6"/>
    <n v="127.5"/>
    <n v="378.6"/>
    <n v="128"/>
  </r>
  <r>
    <x v="1"/>
    <x v="3"/>
    <x v="2"/>
    <x v="2"/>
    <n v="1538.7"/>
    <n v="372.2"/>
    <n v="247.2"/>
    <n v="236.8"/>
    <n v="223.3"/>
    <n v="126.4"/>
    <n v="377"/>
    <n v="123.8"/>
  </r>
  <r>
    <x v="2"/>
    <x v="3"/>
    <x v="2"/>
    <x v="2"/>
    <n v="1545.4"/>
    <n v="387.9"/>
    <n v="250"/>
    <n v="240.2"/>
    <n v="233.3"/>
    <n v="126.9"/>
    <n v="376.4"/>
    <n v="126"/>
  </r>
  <r>
    <x v="0"/>
    <x v="3"/>
    <x v="3"/>
    <x v="3"/>
    <n v="1569.8000000000004"/>
    <n v="400"/>
    <n v="253.6"/>
    <n v="243.60000000000002"/>
    <n v="241.4"/>
    <n v="127.9"/>
    <n v="380.4"/>
    <n v="129"/>
  </r>
  <r>
    <x v="1"/>
    <x v="3"/>
    <x v="3"/>
    <x v="3"/>
    <n v="1574.5"/>
    <n v="373.1"/>
    <n v="248.39999999999998"/>
    <n v="237.6"/>
    <n v="224.6"/>
    <n v="127.6"/>
    <n v="379.2"/>
    <n v="125.3"/>
  </r>
  <r>
    <x v="2"/>
    <x v="3"/>
    <x v="3"/>
    <x v="3"/>
    <n v="1569.5"/>
    <n v="389.20000000000005"/>
    <n v="251.1"/>
    <n v="241.3"/>
    <n v="234.39999999999998"/>
    <n v="127.7"/>
    <n v="378.2"/>
    <n v="127.3"/>
  </r>
  <r>
    <x v="0"/>
    <x v="3"/>
    <x v="4"/>
    <x v="4"/>
    <n v="1590.1"/>
    <n v="401.3"/>
    <n v="254.5"/>
    <n v="245.5"/>
    <n v="242.5"/>
    <n v="129.1"/>
    <n v="382.1"/>
    <n v="130.30000000000001"/>
  </r>
  <r>
    <x v="1"/>
    <x v="3"/>
    <x v="4"/>
    <x v="4"/>
    <n v="1612.1999999999998"/>
    <n v="374.1"/>
    <n v="249.2"/>
    <n v="238.8"/>
    <n v="225.7"/>
    <n v="128"/>
    <n v="380.7"/>
    <n v="126.6"/>
  </r>
  <r>
    <x v="2"/>
    <x v="3"/>
    <x v="4"/>
    <x v="4"/>
    <n v="1596.4"/>
    <n v="390.4"/>
    <n v="252"/>
    <n v="242.9"/>
    <n v="235.5"/>
    <n v="128.5"/>
    <n v="379.9"/>
    <n v="128.6"/>
  </r>
  <r>
    <x v="0"/>
    <x v="3"/>
    <x v="5"/>
    <x v="5"/>
    <n v="1612.6"/>
    <n v="403.5"/>
    <n v="254.8"/>
    <n v="246.10000000000002"/>
    <n v="244.3"/>
    <n v="130.19999999999999"/>
    <n v="384.59999999999997"/>
    <n v="131.9"/>
  </r>
  <r>
    <x v="1"/>
    <x v="3"/>
    <x v="5"/>
    <x v="5"/>
    <n v="1648.8000000000002"/>
    <n v="375.29999999999995"/>
    <n v="248.7"/>
    <n v="239.39999999999998"/>
    <n v="227.8"/>
    <n v="129.30000000000001"/>
    <n v="382.2"/>
    <n v="128.1"/>
  </r>
  <r>
    <x v="2"/>
    <x v="3"/>
    <x v="5"/>
    <x v="5"/>
    <n v="1623.8"/>
    <n v="392.1"/>
    <n v="251.9"/>
    <n v="243.5"/>
    <n v="237.5"/>
    <n v="129.69999999999999"/>
    <n v="381.9"/>
    <n v="130.1"/>
  </r>
  <r>
    <x v="0"/>
    <x v="3"/>
    <x v="6"/>
    <x v="6"/>
    <n v="1632.6999999999998"/>
    <n v="405.9"/>
    <n v="256.39999999999998"/>
    <n v="247.60000000000002"/>
    <n v="244.6"/>
    <n v="130.80000000000001"/>
    <n v="387"/>
    <n v="133"/>
  </r>
  <r>
    <x v="1"/>
    <x v="3"/>
    <x v="6"/>
    <x v="6"/>
    <n v="1671.7000000000003"/>
    <n v="375.9"/>
    <n v="249.9"/>
    <n v="240.9"/>
    <n v="227.2"/>
    <n v="130.80000000000001"/>
    <n v="383.1"/>
    <n v="129"/>
  </r>
  <r>
    <x v="2"/>
    <x v="3"/>
    <x v="6"/>
    <x v="6"/>
    <n v="1645.1"/>
    <n v="393.8"/>
    <n v="253.3"/>
    <n v="245"/>
    <n v="237.3"/>
    <n v="130.80000000000001"/>
    <n v="383.6"/>
    <n v="131.1"/>
  </r>
  <r>
    <x v="0"/>
    <x v="3"/>
    <x v="7"/>
    <x v="7"/>
    <n v="1639.4999999999998"/>
    <n v="407.9"/>
    <n v="257.89999999999998"/>
    <n v="249"/>
    <n v="245.1"/>
    <n v="131.9"/>
    <n v="388.6"/>
    <n v="133.5"/>
  </r>
  <r>
    <x v="1"/>
    <x v="3"/>
    <x v="7"/>
    <x v="7"/>
    <n v="1646.3999999999996"/>
    <n v="377"/>
    <n v="251.2"/>
    <n v="242.10000000000002"/>
    <n v="225.10000000000002"/>
    <n v="131.5"/>
    <n v="384.1"/>
    <n v="128.4"/>
  </r>
  <r>
    <x v="2"/>
    <x v="3"/>
    <x v="7"/>
    <x v="7"/>
    <n v="1640"/>
    <n v="395.49999999999994"/>
    <n v="254.7"/>
    <n v="246.3"/>
    <n v="236.7"/>
    <n v="131.69999999999999"/>
    <n v="385"/>
    <n v="131.1"/>
  </r>
  <r>
    <x v="0"/>
    <x v="3"/>
    <x v="8"/>
    <x v="8"/>
    <n v="1633.5"/>
    <n v="409.8"/>
    <n v="259"/>
    <n v="250.6"/>
    <n v="246.7"/>
    <n v="132.19999999999999"/>
    <n v="390.5"/>
    <n v="133.4"/>
  </r>
  <r>
    <x v="1"/>
    <x v="3"/>
    <x v="8"/>
    <x v="8"/>
    <n v="1620.6999999999996"/>
    <n v="378"/>
    <n v="252.2"/>
    <n v="242.60000000000002"/>
    <n v="226.6"/>
    <n v="131.6"/>
    <n v="385.20000000000005"/>
    <n v="128"/>
  </r>
  <r>
    <x v="2"/>
    <x v="3"/>
    <x v="8"/>
    <x v="8"/>
    <n v="1627.1"/>
    <n v="397"/>
    <n v="255.8"/>
    <n v="247.5"/>
    <n v="238.39999999999998"/>
    <n v="131.80000000000001"/>
    <n v="386.7"/>
    <n v="130.9"/>
  </r>
  <r>
    <x v="0"/>
    <x v="3"/>
    <x v="9"/>
    <x v="9"/>
    <n v="1634.4"/>
    <n v="412.7"/>
    <n v="260.5"/>
    <n v="251.7"/>
    <n v="247.60000000000002"/>
    <n v="133"/>
    <n v="393.1"/>
    <n v="133.80000000000001"/>
  </r>
  <r>
    <x v="1"/>
    <x v="3"/>
    <x v="9"/>
    <x v="9"/>
    <n v="1626.6"/>
    <n v="379"/>
    <n v="253.2"/>
    <n v="242.6"/>
    <n v="228"/>
    <n v="131.9"/>
    <n v="386.40000000000003"/>
    <n v="128.6"/>
  </r>
  <r>
    <x v="2"/>
    <x v="3"/>
    <x v="9"/>
    <x v="9"/>
    <n v="1629.7999999999995"/>
    <n v="399.1"/>
    <n v="257.10000000000002"/>
    <n v="248.2"/>
    <n v="239.5"/>
    <n v="132.4"/>
    <n v="388.70000000000005"/>
    <n v="131.4"/>
  </r>
  <r>
    <x v="0"/>
    <x v="3"/>
    <x v="11"/>
    <x v="10"/>
    <n v="1628"/>
    <n v="413.59999999999997"/>
    <n v="261.2"/>
    <n v="252.6"/>
    <n v="248.5"/>
    <n v="133.69999999999999"/>
    <n v="394.2"/>
    <n v="133.6"/>
  </r>
  <r>
    <x v="1"/>
    <x v="3"/>
    <x v="11"/>
    <x v="10"/>
    <n v="1620"/>
    <n v="380.2"/>
    <n v="253.8"/>
    <n v="243.39999999999998"/>
    <n v="229.60000000000002"/>
    <n v="132.1"/>
    <n v="387.3"/>
    <n v="128.5"/>
  </r>
  <r>
    <x v="2"/>
    <x v="3"/>
    <x v="11"/>
    <x v="10"/>
    <n v="1623.7"/>
    <n v="400.1"/>
    <n v="257.7"/>
    <n v="249"/>
    <n v="240.7"/>
    <n v="132.80000000000001"/>
    <n v="389.8"/>
    <n v="131.19999999999999"/>
  </r>
  <r>
    <x v="0"/>
    <x v="3"/>
    <x v="12"/>
    <x v="11"/>
    <n v="1614.3999999999999"/>
    <n v="415.3"/>
    <n v="261.39999999999998"/>
    <n v="251.6"/>
    <n v="250.6"/>
    <n v="134.19999999999999"/>
    <n v="396"/>
    <n v="132.80000000000001"/>
  </r>
  <r>
    <x v="1"/>
    <x v="3"/>
    <x v="12"/>
    <x v="11"/>
    <n v="1597"/>
    <n v="381"/>
    <n v="253.5"/>
    <n v="242.2"/>
    <n v="231.5"/>
    <n v="132.30000000000001"/>
    <n v="388.2"/>
    <n v="127.6"/>
  </r>
  <r>
    <x v="2"/>
    <x v="3"/>
    <x v="12"/>
    <x v="11"/>
    <n v="1606.7"/>
    <n v="401.5"/>
    <n v="257.7"/>
    <n v="248"/>
    <n v="242.6"/>
    <n v="133.1"/>
    <n v="391.20000000000005"/>
    <n v="130.4"/>
  </r>
  <r>
    <x v="0"/>
    <x v="4"/>
    <x v="0"/>
    <x v="0"/>
    <n v="1603.6000000000001"/>
    <n v="416.5"/>
    <n v="262.79999999999995"/>
    <n v="252.2"/>
    <n v="251.2"/>
    <n v="134.6"/>
    <n v="396.7"/>
    <n v="132.4"/>
  </r>
  <r>
    <x v="1"/>
    <x v="4"/>
    <x v="0"/>
    <x v="0"/>
    <n v="1581.2"/>
    <n v="381.5"/>
    <n v="254.7"/>
    <n v="243.5"/>
    <n v="233.2"/>
    <n v="132.4"/>
    <n v="389.7"/>
    <n v="127.8"/>
  </r>
  <r>
    <x v="2"/>
    <x v="4"/>
    <x v="0"/>
    <x v="0"/>
    <n v="1594.1999999999996"/>
    <n v="402.4"/>
    <n v="259"/>
    <n v="248.8"/>
    <n v="243.8"/>
    <n v="133.30000000000001"/>
    <n v="392.40000000000003"/>
    <n v="130.30000000000001"/>
  </r>
  <r>
    <x v="0"/>
    <x v="4"/>
    <x v="1"/>
    <x v="1"/>
    <n v="1600.9000000000003"/>
    <n v="416.90000000000003"/>
    <n v="264.10000000000002"/>
    <n v="253.3"/>
    <n v="252.7"/>
    <n v="134.9"/>
    <n v="398.4"/>
    <n v="132.6"/>
  </r>
  <r>
    <x v="1"/>
    <x v="4"/>
    <x v="1"/>
    <x v="1"/>
    <n v="1573.2000000000003"/>
    <n v="382.3"/>
    <n v="255.8"/>
    <n v="244.60000000000002"/>
    <n v="234.7"/>
    <n v="132.4"/>
    <n v="390.90000000000003"/>
    <n v="128.19999999999999"/>
  </r>
  <r>
    <x v="2"/>
    <x v="4"/>
    <x v="1"/>
    <x v="1"/>
    <n v="1589.3000000000002"/>
    <n v="403"/>
    <n v="260.2"/>
    <n v="250"/>
    <n v="245.3"/>
    <n v="133.4"/>
    <n v="393.79999999999995"/>
    <n v="130.6"/>
  </r>
  <r>
    <x v="0"/>
    <x v="4"/>
    <x v="2"/>
    <x v="2"/>
    <n v="1595.1000000000001"/>
    <n v="418.59999999999997"/>
    <n v="265.2"/>
    <n v="253.89999999999998"/>
    <n v="254"/>
    <n v="135.19999999999999"/>
    <n v="399.9"/>
    <n v="132.80000000000001"/>
  </r>
  <r>
    <x v="1"/>
    <x v="4"/>
    <x v="2"/>
    <x v="2"/>
    <n v="1573.1"/>
    <n v="383.20000000000005"/>
    <n v="256.7"/>
    <n v="244.8"/>
    <n v="236.39999999999998"/>
    <n v="132.80000000000001"/>
    <n v="392.5"/>
    <n v="128.69999999999999"/>
  </r>
  <r>
    <x v="2"/>
    <x v="4"/>
    <x v="2"/>
    <x v="2"/>
    <n v="1585.8000000000002"/>
    <n v="404.29999999999995"/>
    <n v="261.2"/>
    <n v="250.39999999999998"/>
    <n v="246.7"/>
    <n v="133.80000000000001"/>
    <n v="395.2"/>
    <n v="130.9"/>
  </r>
  <r>
    <x v="0"/>
    <x v="4"/>
    <x v="3"/>
    <x v="3"/>
    <n v="1592.8"/>
    <n v="420.80000000000007"/>
    <n v="266"/>
    <n v="254.7"/>
    <n v="254.2"/>
    <n v="135.69999999999999"/>
    <n v="400.20000000000005"/>
    <n v="132.9"/>
  </r>
  <r>
    <x v="1"/>
    <x v="4"/>
    <x v="3"/>
    <x v="3"/>
    <n v="1574.6999999999998"/>
    <n v="384.2"/>
    <n v="257.7"/>
    <n v="245.60000000000002"/>
    <n v="235.7"/>
    <n v="133.6"/>
    <n v="393.1"/>
    <n v="129.1"/>
  </r>
  <r>
    <x v="2"/>
    <x v="4"/>
    <x v="3"/>
    <x v="3"/>
    <n v="1584.9"/>
    <n v="406.1"/>
    <n v="262.10000000000002"/>
    <n v="251.2"/>
    <n v="246.4"/>
    <n v="134.5"/>
    <n v="395.6"/>
    <n v="131.1"/>
  </r>
  <r>
    <x v="0"/>
    <x v="4"/>
    <x v="4"/>
    <x v="4"/>
    <n v="1593.6999999999996"/>
    <n v="421.6"/>
    <n v="267"/>
    <n v="255.10000000000002"/>
    <n v="254.4"/>
    <n v="136.30000000000001"/>
    <n v="402.8"/>
    <n v="133.30000000000001"/>
  </r>
  <r>
    <x v="1"/>
    <x v="4"/>
    <x v="4"/>
    <x v="4"/>
    <n v="1576"/>
    <n v="384.9"/>
    <n v="258.60000000000002"/>
    <n v="245.6"/>
    <n v="234.39999999999998"/>
    <n v="133.80000000000001"/>
    <n v="393.7"/>
    <n v="129.30000000000001"/>
  </r>
  <r>
    <x v="2"/>
    <x v="4"/>
    <x v="4"/>
    <x v="4"/>
    <n v="1585.9"/>
    <n v="406.8"/>
    <n v="263"/>
    <n v="251.4"/>
    <n v="246.10000000000002"/>
    <n v="134.80000000000001"/>
    <n v="397.2"/>
    <n v="131.4"/>
  </r>
  <r>
    <x v="0"/>
    <x v="4"/>
    <x v="5"/>
    <x v="5"/>
    <n v="1603.9"/>
    <n v="423.09999999999997"/>
    <n v="266.60000000000002"/>
    <n v="255.4"/>
    <n v="254.20000000000002"/>
    <n v="136.9"/>
    <n v="403.7"/>
    <n v="133.9"/>
  </r>
  <r>
    <x v="1"/>
    <x v="4"/>
    <x v="5"/>
    <x v="5"/>
    <n v="1595.3000000000002"/>
    <n v="384.9"/>
    <n v="258.2"/>
    <n v="246.3"/>
    <n v="232.9"/>
    <n v="134.30000000000001"/>
    <n v="394.20000000000005"/>
    <n v="129.9"/>
  </r>
  <r>
    <x v="2"/>
    <x v="4"/>
    <x v="5"/>
    <x v="5"/>
    <n v="1599.5"/>
    <n v="407.7"/>
    <n v="262.60000000000002"/>
    <n v="251.9"/>
    <n v="245.3"/>
    <n v="135.4"/>
    <n v="397.9"/>
    <n v="132"/>
  </r>
  <r>
    <x v="0"/>
    <x v="4"/>
    <x v="6"/>
    <x v="6"/>
    <n v="1634.4"/>
    <n v="425.9"/>
    <n v="268.7"/>
    <n v="256.5"/>
    <n v="254.4"/>
    <n v="138.6"/>
    <n v="406.6"/>
    <n v="136.19999999999999"/>
  </r>
  <r>
    <x v="1"/>
    <x v="4"/>
    <x v="6"/>
    <x v="6"/>
    <n v="1628.3"/>
    <n v="385.70000000000005"/>
    <n v="259.8"/>
    <n v="247.4"/>
    <n v="232.9"/>
    <n v="135.5"/>
    <n v="397"/>
    <n v="131.80000000000001"/>
  </r>
  <r>
    <x v="2"/>
    <x v="4"/>
    <x v="6"/>
    <x v="6"/>
    <n v="1630.3999999999999"/>
    <n v="409.7"/>
    <n v="264.5"/>
    <n v="253"/>
    <n v="245.4"/>
    <n v="136.80000000000001"/>
    <n v="400.7"/>
    <n v="134.19999999999999"/>
  </r>
  <r>
    <x v="0"/>
    <x v="4"/>
    <x v="7"/>
    <x v="7"/>
    <n v="1651.8999999999999"/>
    <n v="429"/>
    <n v="271.70000000000005"/>
    <n v="258.39999999999998"/>
    <n v="256.7"/>
    <n v="140.19999999999999"/>
    <n v="410.2"/>
    <n v="137.80000000000001"/>
  </r>
  <r>
    <x v="1"/>
    <x v="4"/>
    <x v="7"/>
    <x v="7"/>
    <n v="1632.4999999999998"/>
    <n v="388.4"/>
    <n v="262.10000000000002"/>
    <n v="249"/>
    <n v="233.5"/>
    <n v="135.69999999999999"/>
    <n v="400"/>
    <n v="132.69999999999999"/>
  </r>
  <r>
    <x v="2"/>
    <x v="4"/>
    <x v="7"/>
    <x v="7"/>
    <n v="1643.2"/>
    <n v="412.6"/>
    <n v="267.20000000000005"/>
    <n v="254.7"/>
    <n v="247.10000000000002"/>
    <n v="137.6"/>
    <n v="403.9"/>
    <n v="135.4"/>
  </r>
  <r>
    <x v="0"/>
    <x v="4"/>
    <x v="8"/>
    <x v="8"/>
    <n v="1644.7"/>
    <n v="430.99999999999994"/>
    <n v="273.60000000000002"/>
    <n v="260.10000000000002"/>
    <n v="258.60000000000002"/>
    <n v="139.6"/>
    <n v="412.40000000000003"/>
    <n v="137.6"/>
  </r>
  <r>
    <x v="1"/>
    <x v="4"/>
    <x v="8"/>
    <x v="8"/>
    <n v="1611.7"/>
    <n v="389.9"/>
    <n v="263.79999999999995"/>
    <n v="250.5"/>
    <n v="236.3"/>
    <n v="135.9"/>
    <n v="402.6"/>
    <n v="132.4"/>
  </r>
  <r>
    <x v="2"/>
    <x v="4"/>
    <x v="8"/>
    <x v="8"/>
    <n v="1630.9999999999998"/>
    <n v="414.5"/>
    <n v="269"/>
    <n v="256.3"/>
    <n v="249.3"/>
    <n v="137.4"/>
    <n v="406.20000000000005"/>
    <n v="135.19999999999999"/>
  </r>
  <r>
    <x v="0"/>
    <x v="4"/>
    <x v="9"/>
    <x v="9"/>
    <n v="1650.4999999999998"/>
    <n v="433.99999999999994"/>
    <n v="275.70000000000005"/>
    <n v="261.60000000000002"/>
    <n v="259.10000000000002"/>
    <n v="140.1"/>
    <n v="414.2"/>
    <n v="138.30000000000001"/>
  </r>
  <r>
    <x v="1"/>
    <x v="4"/>
    <x v="9"/>
    <x v="9"/>
    <n v="1625.9999999999998"/>
    <n v="391.5"/>
    <n v="265.60000000000002"/>
    <n v="251.2"/>
    <n v="237.6"/>
    <n v="136.30000000000001"/>
    <n v="403.9"/>
    <n v="133.5"/>
  </r>
  <r>
    <x v="2"/>
    <x v="4"/>
    <x v="9"/>
    <x v="9"/>
    <n v="1639.6"/>
    <n v="416.90000000000003"/>
    <n v="270.89999999999998"/>
    <n v="257.5"/>
    <n v="250"/>
    <n v="137.9"/>
    <n v="407.70000000000005"/>
    <n v="136.1"/>
  </r>
  <r>
    <x v="0"/>
    <x v="4"/>
    <x v="11"/>
    <x v="10"/>
    <n v="1675.3000000000002"/>
    <n v="437"/>
    <n v="278"/>
    <n v="263.89999999999998"/>
    <n v="262.7"/>
    <n v="141.5"/>
    <n v="417.5"/>
    <n v="140"/>
  </r>
  <r>
    <x v="1"/>
    <x v="4"/>
    <x v="11"/>
    <x v="10"/>
    <n v="1655.2"/>
    <n v="393.9"/>
    <n v="267.39999999999998"/>
    <n v="252.3"/>
    <n v="241"/>
    <n v="136.6"/>
    <n v="406.2"/>
    <n v="134.80000000000001"/>
  </r>
  <r>
    <x v="2"/>
    <x v="4"/>
    <x v="11"/>
    <x v="10"/>
    <n v="1666.1000000000001"/>
    <n v="419.6"/>
    <n v="273"/>
    <n v="259.39999999999998"/>
    <n v="253.60000000000002"/>
    <n v="138.6"/>
    <n v="410.5"/>
    <n v="137.6"/>
  </r>
  <r>
    <x v="0"/>
    <x v="4"/>
    <x v="12"/>
    <x v="11"/>
    <n v="1672.1000000000001"/>
    <n v="437.09999999999997"/>
    <n v="278.60000000000002"/>
    <n v="263.89999999999998"/>
    <n v="264.60000000000002"/>
    <n v="141.1"/>
    <n v="418.5"/>
    <n v="139.80000000000001"/>
  </r>
  <r>
    <x v="1"/>
    <x v="4"/>
    <x v="12"/>
    <x v="11"/>
    <n v="1628.7"/>
    <n v="395.2"/>
    <n v="268.39999999999998"/>
    <n v="252.79999999999998"/>
    <n v="242.1"/>
    <n v="136.69999999999999"/>
    <n v="407.7"/>
    <n v="134.1"/>
  </r>
  <r>
    <x v="2"/>
    <x v="4"/>
    <x v="12"/>
    <x v="11"/>
    <n v="1654.4999999999998"/>
    <n v="420.2"/>
    <n v="273.79999999999995"/>
    <n v="259.60000000000002"/>
    <n v="255.1"/>
    <n v="138.5"/>
    <n v="411.8"/>
    <n v="137.19999999999999"/>
  </r>
  <r>
    <x v="0"/>
    <x v="5"/>
    <x v="0"/>
    <x v="0"/>
    <n v="1660.3"/>
    <n v="438.1"/>
    <n v="280.20000000000005"/>
    <n v="264.60000000000002"/>
    <n v="265"/>
    <n v="141.6"/>
    <n v="420.20000000000005"/>
    <n v="139.30000000000001"/>
  </r>
  <r>
    <x v="1"/>
    <x v="5"/>
    <x v="0"/>
    <x v="0"/>
    <n v="1611.1000000000001"/>
    <n v="396.29999999999995"/>
    <n v="269.89999999999998"/>
    <n v="254.5"/>
    <n v="243.6"/>
    <n v="137.1"/>
    <n v="409.7"/>
    <n v="134.1"/>
  </r>
  <r>
    <x v="2"/>
    <x v="5"/>
    <x v="0"/>
    <x v="0"/>
    <n v="1640.7"/>
    <n v="421.3"/>
    <n v="275.3"/>
    <n v="260.60000000000002"/>
    <n v="255.89999999999998"/>
    <n v="139"/>
    <n v="413.49999999999994"/>
    <n v="136.9"/>
  </r>
  <r>
    <x v="0"/>
    <x v="5"/>
    <x v="1"/>
    <x v="1"/>
    <n v="1642.8"/>
    <n v="438.90000000000003"/>
    <n v="281.20000000000005"/>
    <n v="265"/>
    <n v="265.7"/>
    <n v="141.5"/>
    <n v="420.1"/>
    <n v="138.5"/>
  </r>
  <r>
    <x v="1"/>
    <x v="5"/>
    <x v="1"/>
    <x v="1"/>
    <n v="1592.3000000000002"/>
    <n v="397.09999999999997"/>
    <n v="271.20000000000005"/>
    <n v="256"/>
    <n v="244.7"/>
    <n v="137.19999999999999"/>
    <n v="412.3"/>
    <n v="134"/>
  </r>
  <r>
    <x v="2"/>
    <x v="5"/>
    <x v="1"/>
    <x v="1"/>
    <n v="1622.7999999999997"/>
    <n v="422"/>
    <n v="276.5"/>
    <n v="261.5"/>
    <n v="256.89999999999998"/>
    <n v="139"/>
    <n v="414.4"/>
    <n v="136.4"/>
  </r>
  <r>
    <x v="0"/>
    <x v="5"/>
    <x v="2"/>
    <x v="2"/>
    <n v="1643.3999999999999"/>
    <n v="440.5"/>
    <n v="281.89999999999998"/>
    <n v="266"/>
    <n v="267.2"/>
    <n v="142.69999999999999"/>
    <n v="423.5"/>
    <n v="138.69999999999999"/>
  </r>
  <r>
    <x v="1"/>
    <x v="5"/>
    <x v="2"/>
    <x v="2"/>
    <n v="1580.7"/>
    <n v="398.59999999999997"/>
    <n v="272.8"/>
    <n v="257.2"/>
    <n v="244.2"/>
    <n v="137.80000000000001"/>
    <n v="413.59999999999997"/>
    <n v="134"/>
  </r>
  <r>
    <x v="2"/>
    <x v="5"/>
    <x v="2"/>
    <x v="2"/>
    <n v="1618.8"/>
    <n v="423.6"/>
    <n v="277.60000000000002"/>
    <n v="262.5"/>
    <n v="257.5"/>
    <n v="139.80000000000001"/>
    <n v="417.00000000000006"/>
    <n v="136.5"/>
  </r>
  <r>
    <x v="0"/>
    <x v="5"/>
    <x v="3"/>
    <x v="3"/>
    <n v="1641.4"/>
    <n v="442.5"/>
    <n v="283.8"/>
    <n v="268"/>
    <n v="269.10000000000002"/>
    <n v="143.69999999999999"/>
    <n v="426.29999999999995"/>
    <n v="139.1"/>
  </r>
  <r>
    <x v="1"/>
    <x v="5"/>
    <x v="3"/>
    <x v="3"/>
    <n v="1584.3000000000002"/>
    <n v="401.40000000000003"/>
    <n v="274.70000000000005"/>
    <n v="258.89999999999998"/>
    <n v="243.5"/>
    <n v="139.69999999999999"/>
    <n v="415"/>
    <n v="134.80000000000001"/>
  </r>
  <r>
    <x v="2"/>
    <x v="5"/>
    <x v="3"/>
    <x v="3"/>
    <n v="1619.6000000000001"/>
    <n v="426"/>
    <n v="279.5"/>
    <n v="264.39999999999998"/>
    <n v="258.39999999999998"/>
    <n v="141.4"/>
    <n v="419.5"/>
    <n v="137.1"/>
  </r>
  <r>
    <x v="0"/>
    <x v="5"/>
    <x v="4"/>
    <x v="4"/>
    <n v="1643.3000000000002"/>
    <n v="444.7"/>
    <n v="285"/>
    <n v="269.60000000000002"/>
    <n v="270.70000000000005"/>
    <n v="144.4"/>
    <n v="428.9"/>
    <n v="139.80000000000001"/>
  </r>
  <r>
    <x v="1"/>
    <x v="5"/>
    <x v="4"/>
    <x v="4"/>
    <n v="1586.4999999999998"/>
    <n v="403.5"/>
    <n v="275.7"/>
    <n v="260.10000000000002"/>
    <n v="244.5"/>
    <n v="140.4"/>
    <n v="417.2"/>
    <n v="135.4"/>
  </r>
  <r>
    <x v="2"/>
    <x v="5"/>
    <x v="4"/>
    <x v="4"/>
    <n v="1621.7"/>
    <n v="428.09999999999997"/>
    <n v="280.60000000000002"/>
    <n v="265.89999999999998"/>
    <n v="259.8"/>
    <n v="142.1"/>
    <n v="421.79999999999995"/>
    <n v="137.80000000000001"/>
  </r>
  <r>
    <x v="0"/>
    <x v="5"/>
    <x v="5"/>
    <x v="5"/>
    <n v="1650.2999999999997"/>
    <n v="446.3"/>
    <n v="284.7"/>
    <n v="269.8"/>
    <n v="272.5"/>
    <n v="145.1"/>
    <n v="430.7"/>
    <n v="140.5"/>
  </r>
  <r>
    <x v="1"/>
    <x v="5"/>
    <x v="5"/>
    <x v="5"/>
    <n v="1608.9"/>
    <n v="405"/>
    <n v="275.60000000000002"/>
    <n v="260.79999999999995"/>
    <n v="246.9"/>
    <n v="141.19999999999999"/>
    <n v="419"/>
    <n v="136.19999999999999"/>
  </r>
  <r>
    <x v="2"/>
    <x v="5"/>
    <x v="5"/>
    <x v="5"/>
    <n v="1634.7"/>
    <n v="429.7"/>
    <n v="280.39999999999998"/>
    <n v="266.29999999999995"/>
    <n v="261.8"/>
    <n v="142.80000000000001"/>
    <n v="423.5"/>
    <n v="138.5"/>
  </r>
  <r>
    <x v="0"/>
    <x v="5"/>
    <x v="6"/>
    <x v="6"/>
    <n v="1668.5000000000002"/>
    <n v="447.20000000000005"/>
    <n v="286.7"/>
    <n v="270.39999999999998"/>
    <n v="274.3"/>
    <n v="145.80000000000001"/>
    <n v="430.5"/>
    <n v="141.80000000000001"/>
  </r>
  <r>
    <x v="1"/>
    <x v="5"/>
    <x v="6"/>
    <x v="6"/>
    <n v="1630.8"/>
    <n v="406.4"/>
    <n v="277.2"/>
    <n v="261.79999999999995"/>
    <n v="248.2"/>
    <n v="144"/>
    <n v="420.6"/>
    <n v="137.5"/>
  </r>
  <r>
    <x v="2"/>
    <x v="5"/>
    <x v="6"/>
    <x v="6"/>
    <n v="1653.8999999999999"/>
    <n v="430.80000000000007"/>
    <n v="282.2"/>
    <n v="267.10000000000002"/>
    <n v="263.29999999999995"/>
    <n v="144.69999999999999"/>
    <n v="423.79999999999995"/>
    <n v="139.80000000000001"/>
  </r>
  <r>
    <x v="0"/>
    <x v="5"/>
    <x v="7"/>
    <x v="7"/>
    <n v="1676.1"/>
    <n v="449.2"/>
    <n v="288.39999999999998"/>
    <n v="270.70000000000005"/>
    <n v="276"/>
    <n v="146.9"/>
    <n v="431.6"/>
    <n v="142.5"/>
  </r>
  <r>
    <x v="1"/>
    <x v="5"/>
    <x v="7"/>
    <x v="7"/>
    <n v="1627.5"/>
    <n v="407.3"/>
    <n v="279"/>
    <n v="263.20000000000005"/>
    <n v="250.5"/>
    <n v="145.30000000000001"/>
    <n v="422.9"/>
    <n v="138"/>
  </r>
  <r>
    <x v="2"/>
    <x v="5"/>
    <x v="7"/>
    <x v="7"/>
    <n v="1657.0000000000002"/>
    <n v="432.20000000000005"/>
    <n v="284"/>
    <n v="267.79999999999995"/>
    <n v="265.2"/>
    <n v="146"/>
    <n v="425.4"/>
    <n v="140.4"/>
  </r>
  <r>
    <x v="0"/>
    <x v="5"/>
    <x v="8"/>
    <x v="8"/>
    <n v="1658.5000000000002"/>
    <n v="449.5"/>
    <n v="289.3"/>
    <n v="272"/>
    <n v="278.89999999999998"/>
    <n v="147.6"/>
    <n v="435.09999999999997"/>
    <n v="142.1"/>
  </r>
  <r>
    <x v="1"/>
    <x v="5"/>
    <x v="8"/>
    <x v="8"/>
    <n v="1609.5"/>
    <n v="409.20000000000005"/>
    <n v="280.20000000000005"/>
    <n v="265"/>
    <n v="253.7"/>
    <n v="145.19999999999999"/>
    <n v="425.40000000000003"/>
    <n v="138.1"/>
  </r>
  <r>
    <x v="2"/>
    <x v="5"/>
    <x v="8"/>
    <x v="8"/>
    <n v="1639.1"/>
    <n v="433.29999999999995"/>
    <n v="285"/>
    <n v="269.3"/>
    <n v="268.3"/>
    <n v="146.19999999999999"/>
    <n v="428.4"/>
    <n v="140.19999999999999"/>
  </r>
  <r>
    <x v="0"/>
    <x v="5"/>
    <x v="9"/>
    <x v="9"/>
    <n v="1642"/>
    <n v="445"/>
    <n v="293.8"/>
    <n v="279.20000000000005"/>
    <n v="280.5"/>
    <n v="148"/>
    <n v="439.5"/>
    <n v="142.19999999999999"/>
  </r>
  <r>
    <x v="1"/>
    <x v="5"/>
    <x v="9"/>
    <x v="9"/>
    <n v="1614.6999999999998"/>
    <n v="411"/>
    <n v="281.39999999999998"/>
    <n v="266.60000000000002"/>
    <n v="256.7"/>
    <n v="145.5"/>
    <n v="427.2"/>
    <n v="138.9"/>
  </r>
  <r>
    <x v="2"/>
    <x v="5"/>
    <x v="9"/>
    <x v="9"/>
    <n v="1636.5"/>
    <n v="434"/>
    <n v="289.10000000000002"/>
    <n v="274.10000000000002"/>
    <n v="270.8"/>
    <n v="147.80000000000001"/>
    <n v="435.4"/>
    <n v="140.80000000000001"/>
  </r>
  <r>
    <x v="0"/>
    <x v="5"/>
    <x v="11"/>
    <x v="10"/>
    <n v="1647.4999999999995"/>
    <n v="448"/>
    <n v="294.89999999999998"/>
    <n v="278.5"/>
    <n v="280.60000000000002"/>
    <n v="150.19999999999999"/>
    <n v="445.1"/>
    <n v="142.4"/>
  </r>
  <r>
    <x v="1"/>
    <x v="5"/>
    <x v="11"/>
    <x v="10"/>
    <n v="1618.3999999999999"/>
    <n v="413.1"/>
    <n v="282.70000000000005"/>
    <n v="267.3"/>
    <n v="257.89999999999998"/>
    <n v="146.1"/>
    <n v="427.9"/>
    <n v="139"/>
  </r>
  <r>
    <x v="2"/>
    <x v="5"/>
    <x v="11"/>
    <x v="10"/>
    <n v="1636.0000000000002"/>
    <n v="433.8"/>
    <n v="289.10000000000002"/>
    <n v="274.10000000000002"/>
    <n v="270.60000000000002"/>
    <n v="147.80000000000001"/>
    <n v="435.4"/>
    <n v="140.80000000000001"/>
  </r>
  <r>
    <x v="0"/>
    <x v="5"/>
    <x v="12"/>
    <x v="11"/>
    <n v="1634.6000000000001"/>
    <n v="448.3"/>
    <n v="296"/>
    <n v="282.79999999999995"/>
    <n v="277.89999999999998"/>
    <n v="155.1"/>
    <n v="447.29999999999995"/>
    <n v="141.9"/>
  </r>
  <r>
    <x v="1"/>
    <x v="5"/>
    <x v="12"/>
    <x v="11"/>
    <n v="1609"/>
    <n v="413.8"/>
    <n v="282.7"/>
    <n v="268.10000000000002"/>
    <n v="251.2"/>
    <n v="146.5"/>
    <n v="428"/>
    <n v="138"/>
  </r>
  <r>
    <x v="2"/>
    <x v="5"/>
    <x v="12"/>
    <x v="11"/>
    <n v="1624.5999999999997"/>
    <n v="434.3"/>
    <n v="289.7"/>
    <n v="277.10000000000002"/>
    <n v="266.29999999999995"/>
    <n v="150.1"/>
    <n v="436.6"/>
    <n v="140.1"/>
  </r>
  <r>
    <x v="0"/>
    <x v="6"/>
    <x v="0"/>
    <x v="0"/>
    <n v="1622.2"/>
    <n v="445.6"/>
    <n v="297.79999999999995"/>
    <n v="283.10000000000002"/>
    <n v="274.79999999999995"/>
    <n v="155.19999999999999"/>
    <n v="447.3"/>
    <n v="141"/>
  </r>
  <r>
    <x v="1"/>
    <x v="6"/>
    <x v="0"/>
    <x v="0"/>
    <n v="1607.0000000000002"/>
    <n v="414.5"/>
    <n v="284"/>
    <n v="269.5"/>
    <n v="247.2"/>
    <n v="146.6"/>
    <n v="428.40000000000003"/>
    <n v="138"/>
  </r>
  <r>
    <x v="2"/>
    <x v="6"/>
    <x v="0"/>
    <x v="0"/>
    <n v="1615.9999999999998"/>
    <n v="433"/>
    <n v="291.29999999999995"/>
    <n v="277.89999999999998"/>
    <n v="262.8"/>
    <n v="150.19999999999999"/>
    <n v="436.8"/>
    <n v="139.6"/>
  </r>
  <r>
    <x v="0"/>
    <x v="6"/>
    <x v="1"/>
    <x v="1"/>
    <n v="1622.6000000000001"/>
    <n v="446.5"/>
    <n v="298.60000000000002"/>
    <n v="284.8"/>
    <n v="274.5"/>
    <n v="155.5"/>
    <n v="448.40000000000003"/>
    <n v="141"/>
  </r>
  <r>
    <x v="1"/>
    <x v="6"/>
    <x v="1"/>
    <x v="1"/>
    <n v="1616.4"/>
    <n v="415.5"/>
    <n v="285.10000000000002"/>
    <n v="271.5"/>
    <n v="246.3"/>
    <n v="146.6"/>
    <n v="429.5"/>
    <n v="138.6"/>
  </r>
  <r>
    <x v="2"/>
    <x v="6"/>
    <x v="1"/>
    <x v="1"/>
    <n v="1619.6"/>
    <n v="433.9"/>
    <n v="292.2"/>
    <n v="279.7"/>
    <n v="262.3"/>
    <n v="150.30000000000001"/>
    <n v="437.9"/>
    <n v="139.9"/>
  </r>
  <r>
    <x v="0"/>
    <x v="6"/>
    <x v="2"/>
    <x v="2"/>
    <n v="1623.9000000000003"/>
    <n v="447"/>
    <n v="299"/>
    <n v="284.39999999999998"/>
    <n v="276.3"/>
    <n v="155.5"/>
    <n v="449.1"/>
    <n v="141.19999999999999"/>
  </r>
  <r>
    <x v="1"/>
    <x v="6"/>
    <x v="2"/>
    <x v="2"/>
    <n v="1628.8000000000002"/>
    <n v="416.29999999999995"/>
    <n v="285.8"/>
    <n v="271.7"/>
    <n v="248.70000000000002"/>
    <n v="146.69999999999999"/>
    <n v="431.1"/>
    <n v="139.5"/>
  </r>
  <r>
    <x v="2"/>
    <x v="6"/>
    <x v="2"/>
    <x v="2"/>
    <n v="1624.8000000000002"/>
    <n v="434.5"/>
    <n v="292.8"/>
    <n v="279.60000000000002"/>
    <n v="264.29999999999995"/>
    <n v="150.30000000000001"/>
    <n v="438.9"/>
    <n v="140.4"/>
  </r>
  <r>
    <x v="0"/>
    <x v="6"/>
    <x v="4"/>
    <x v="4"/>
    <n v="1642.9"/>
    <n v="448.59999999999997"/>
    <n v="299.60000000000002"/>
    <n v="285.20000000000005"/>
    <n v="277.10000000000002"/>
    <n v="156.69999999999999"/>
    <n v="452.1"/>
    <n v="142.4"/>
  </r>
  <r>
    <x v="1"/>
    <x v="6"/>
    <x v="4"/>
    <x v="4"/>
    <n v="1667.7000000000003"/>
    <n v="417.9"/>
    <n v="287.29999999999995"/>
    <n v="272.39999999999998"/>
    <n v="249.5"/>
    <n v="148"/>
    <n v="433.5"/>
    <n v="141.5"/>
  </r>
  <r>
    <x v="2"/>
    <x v="6"/>
    <x v="4"/>
    <x v="4"/>
    <n v="1651.0000000000002"/>
    <n v="436.1"/>
    <n v="293.79999999999995"/>
    <n v="280.3"/>
    <n v="265.20000000000005"/>
    <n v="151.6"/>
    <n v="441.5"/>
    <n v="142"/>
  </r>
  <r>
    <x v="0"/>
    <x v="6"/>
    <x v="5"/>
    <x v="5"/>
    <n v="1663.1999999999998"/>
    <n v="448.59999999999997"/>
    <n v="299"/>
    <n v="286.5"/>
    <n v="278"/>
    <n v="157.69999999999999"/>
    <n v="453.90000000000003"/>
    <n v="143.6"/>
  </r>
  <r>
    <x v="1"/>
    <x v="6"/>
    <x v="5"/>
    <x v="5"/>
    <n v="1687.6999999999998"/>
    <n v="418.4"/>
    <n v="286.8"/>
    <n v="274"/>
    <n v="250.1"/>
    <n v="148.9"/>
    <n v="434.59999999999997"/>
    <n v="142.1"/>
  </r>
  <r>
    <x v="2"/>
    <x v="6"/>
    <x v="5"/>
    <x v="5"/>
    <n v="1671.4"/>
    <n v="436.4"/>
    <n v="293.20000000000005"/>
    <n v="281.70000000000005"/>
    <n v="265.79999999999995"/>
    <n v="152.5"/>
    <n v="443.1"/>
    <n v="142.9"/>
  </r>
  <r>
    <x v="0"/>
    <x v="6"/>
    <x v="6"/>
    <x v="6"/>
    <n v="1683.8999999999999"/>
    <n v="449.1"/>
    <n v="300.60000000000002"/>
    <n v="288.29999999999995"/>
    <n v="278"/>
    <n v="159.1"/>
    <n v="456.2"/>
    <n v="144.9"/>
  </r>
  <r>
    <x v="1"/>
    <x v="6"/>
    <x v="6"/>
    <x v="6"/>
    <n v="1709.6999999999998"/>
    <n v="419.3"/>
    <n v="288.29999999999995"/>
    <n v="275.89999999999998"/>
    <n v="247.6"/>
    <n v="150.4"/>
    <n v="436.7"/>
    <n v="143.30000000000001"/>
  </r>
  <r>
    <x v="2"/>
    <x v="6"/>
    <x v="6"/>
    <x v="6"/>
    <n v="1692.8"/>
    <n v="437"/>
    <n v="294.79999999999995"/>
    <n v="283.60000000000002"/>
    <n v="264.89999999999998"/>
    <n v="154"/>
    <n v="445.2"/>
    <n v="144.19999999999999"/>
  </r>
  <r>
    <x v="0"/>
    <x v="6"/>
    <x v="7"/>
    <x v="7"/>
    <n v="1690.5000000000002"/>
    <n v="449.5"/>
    <n v="301.79999999999995"/>
    <n v="291.5"/>
    <n v="277.8"/>
    <n v="159.69999999999999"/>
    <n v="458"/>
    <n v="145.69999999999999"/>
  </r>
  <r>
    <x v="1"/>
    <x v="6"/>
    <x v="7"/>
    <x v="7"/>
    <n v="1720"/>
    <n v="420.2"/>
    <n v="289.7"/>
    <n v="279.3"/>
    <n v="246.3"/>
    <n v="151.5"/>
    <n v="438.6"/>
    <n v="144.19999999999999"/>
  </r>
  <r>
    <x v="2"/>
    <x v="6"/>
    <x v="7"/>
    <x v="7"/>
    <n v="1700.6"/>
    <n v="437.6"/>
    <n v="296.10000000000002"/>
    <n v="286.89999999999998"/>
    <n v="264.3"/>
    <n v="154.9"/>
    <n v="446.90000000000003"/>
    <n v="145"/>
  </r>
  <r>
    <x v="0"/>
    <x v="6"/>
    <x v="8"/>
    <x v="8"/>
    <n v="1703.2"/>
    <n v="449.29999999999995"/>
    <n v="302.5"/>
    <n v="293.60000000000002"/>
    <n v="278.5"/>
    <n v="160.19999999999999"/>
    <n v="459.40000000000003"/>
    <n v="146.69999999999999"/>
  </r>
  <r>
    <x v="1"/>
    <x v="6"/>
    <x v="8"/>
    <x v="8"/>
    <n v="1725.4"/>
    <n v="420.8"/>
    <n v="290.5"/>
    <n v="280.89999999999998"/>
    <n v="247.8"/>
    <n v="151.6"/>
    <n v="440.20000000000005"/>
    <n v="144.69999999999999"/>
  </r>
  <r>
    <x v="2"/>
    <x v="6"/>
    <x v="8"/>
    <x v="8"/>
    <n v="1710.6999999999998"/>
    <n v="437.69999999999993"/>
    <n v="296.79999999999995"/>
    <n v="288.7"/>
    <n v="265.29999999999995"/>
    <n v="155.19999999999999"/>
    <n v="448.5"/>
    <n v="145.80000000000001"/>
  </r>
  <r>
    <x v="0"/>
    <x v="6"/>
    <x v="9"/>
    <x v="9"/>
    <n v="1728.5999999999997"/>
    <n v="449.4"/>
    <n v="303.60000000000002"/>
    <n v="294"/>
    <n v="279.39999999999998"/>
    <n v="160.69999999999999"/>
    <n v="460.7"/>
    <n v="148.30000000000001"/>
  </r>
  <r>
    <x v="1"/>
    <x v="6"/>
    <x v="9"/>
    <x v="9"/>
    <n v="1750.7"/>
    <n v="422.20000000000005"/>
    <n v="291.7"/>
    <n v="281.89999999999998"/>
    <n v="250.4"/>
    <n v="151.69999999999999"/>
    <n v="441.5"/>
    <n v="146"/>
  </r>
  <r>
    <x v="2"/>
    <x v="6"/>
    <x v="9"/>
    <x v="9"/>
    <n v="1735.9999999999998"/>
    <n v="438.40000000000003"/>
    <n v="298"/>
    <n v="289.39999999999998"/>
    <n v="266.89999999999998"/>
    <n v="155.4"/>
    <n v="449.79999999999995"/>
    <n v="147.19999999999999"/>
  </r>
  <r>
    <x v="0"/>
    <x v="6"/>
    <x v="11"/>
    <x v="10"/>
    <n v="1753.7"/>
    <n v="450.8"/>
    <n v="304.39999999999998"/>
    <n v="294.89999999999998"/>
    <n v="280.5"/>
    <n v="160.80000000000001"/>
    <n v="462.4"/>
    <n v="149.9"/>
  </r>
  <r>
    <x v="1"/>
    <x v="6"/>
    <x v="11"/>
    <x v="10"/>
    <n v="1770.3999999999999"/>
    <n v="423.09999999999997"/>
    <n v="292.60000000000002"/>
    <n v="282.60000000000002"/>
    <n v="253.89999999999998"/>
    <n v="151.80000000000001"/>
    <n v="442.9"/>
    <n v="147"/>
  </r>
  <r>
    <x v="2"/>
    <x v="6"/>
    <x v="11"/>
    <x v="10"/>
    <n v="1759"/>
    <n v="439.5"/>
    <n v="298.8"/>
    <n v="290.20000000000005"/>
    <n v="268.89999999999998"/>
    <n v="155.5"/>
    <n v="451.29999999999995"/>
    <n v="148.6"/>
  </r>
  <r>
    <x v="0"/>
    <x v="6"/>
    <x v="12"/>
    <x v="11"/>
    <n v="1786.6999999999996"/>
    <n v="451.79999999999995"/>
    <n v="304"/>
    <n v="295.39999999999998"/>
    <n v="284.89999999999998"/>
    <n v="161.1"/>
    <n v="464.40000000000003"/>
    <n v="152.30000000000001"/>
  </r>
  <r>
    <x v="1"/>
    <x v="6"/>
    <x v="12"/>
    <x v="11"/>
    <n v="1800.4"/>
    <n v="424.20000000000005"/>
    <n v="292.60000000000002"/>
    <n v="283.39999999999998"/>
    <n v="258.8"/>
    <n v="151.9"/>
    <n v="444.9"/>
    <n v="148.30000000000001"/>
  </r>
  <r>
    <x v="2"/>
    <x v="6"/>
    <x v="12"/>
    <x v="11"/>
    <n v="1791.1000000000001"/>
    <n v="440.6"/>
    <n v="298.60000000000002"/>
    <n v="290.8"/>
    <n v="273.5"/>
    <n v="155.69999999999999"/>
    <n v="453.3"/>
    <n v="150.4"/>
  </r>
  <r>
    <x v="0"/>
    <x v="7"/>
    <x v="0"/>
    <x v="0"/>
    <n v="1785.6"/>
    <n v="452.30000000000007"/>
    <n v="305.60000000000002"/>
    <n v="298.2"/>
    <n v="286.70000000000005"/>
    <n v="161.69999999999999"/>
    <n v="466.79999999999995"/>
    <n v="151.9"/>
  </r>
  <r>
    <x v="1"/>
    <x v="7"/>
    <x v="0"/>
    <x v="0"/>
    <n v="1790.9999999999998"/>
    <n v="425.1"/>
    <n v="294"/>
    <n v="285.89999999999998"/>
    <n v="261.2"/>
    <n v="152.1"/>
    <n v="446.40000000000003"/>
    <n v="148.19999999999999"/>
  </r>
  <r>
    <x v="2"/>
    <x v="7"/>
    <x v="0"/>
    <x v="0"/>
    <n v="1786.8999999999999"/>
    <n v="441.2"/>
    <n v="300.10000000000002"/>
    <n v="293.5"/>
    <n v="275.5"/>
    <n v="156.1"/>
    <n v="455.40000000000003"/>
    <n v="150.19999999999999"/>
  </r>
  <r>
    <x v="0"/>
    <x v="7"/>
    <x v="1"/>
    <x v="1"/>
    <n v="1759.9999999999998"/>
    <n v="452.8"/>
    <n v="306.60000000000002"/>
    <n v="299.60000000000002"/>
    <n v="288.3"/>
    <n v="161.9"/>
    <n v="468.20000000000005"/>
    <n v="150.4"/>
  </r>
  <r>
    <x v="1"/>
    <x v="7"/>
    <x v="1"/>
    <x v="1"/>
    <n v="1764.8999999999999"/>
    <n v="426"/>
    <n v="295.20000000000005"/>
    <n v="287.89999999999998"/>
    <n v="264.10000000000002"/>
    <n v="152.19999999999999"/>
    <n v="448.1"/>
    <n v="147.69999999999999"/>
  </r>
  <r>
    <x v="2"/>
    <x v="7"/>
    <x v="1"/>
    <x v="1"/>
    <n v="1761.1"/>
    <n v="442"/>
    <n v="301.20000000000005"/>
    <n v="295.10000000000002"/>
    <n v="277.5"/>
    <n v="156.19999999999999"/>
    <n v="456.9"/>
    <n v="149.1"/>
  </r>
  <r>
    <x v="0"/>
    <x v="7"/>
    <x v="2"/>
    <x v="2"/>
    <n v="1746.3999999999996"/>
    <n v="453.5"/>
    <n v="306"/>
    <n v="301.79999999999995"/>
    <n v="289.20000000000005"/>
    <n v="161.19999999999999"/>
    <n v="470.29999999999995"/>
    <n v="149.80000000000001"/>
  </r>
  <r>
    <x v="1"/>
    <x v="7"/>
    <x v="2"/>
    <x v="2"/>
    <n v="1748.4"/>
    <n v="427.1"/>
    <n v="295.3"/>
    <n v="290.3"/>
    <n v="266"/>
    <n v="152.5"/>
    <n v="449.90000000000003"/>
    <n v="147.30000000000001"/>
  </r>
  <r>
    <x v="2"/>
    <x v="7"/>
    <x v="2"/>
    <x v="2"/>
    <n v="1746.5"/>
    <n v="442.90000000000003"/>
    <n v="300.89999999999998"/>
    <n v="297.5"/>
    <n v="278.8"/>
    <n v="156.1"/>
    <n v="458.7"/>
    <n v="148.6"/>
  </r>
  <r>
    <x v="0"/>
    <x v="7"/>
    <x v="3"/>
    <x v="3"/>
    <n v="1804.1500000000003"/>
    <n v="456.15000000000003"/>
    <n v="304.75"/>
    <n v="302.45"/>
    <n v="287"/>
    <n v="161.5"/>
    <n v="478.79999999999995"/>
    <n v="151.25"/>
  </r>
  <r>
    <x v="1"/>
    <x v="7"/>
    <x v="3"/>
    <x v="3"/>
    <n v="1825.85"/>
    <n v="429.99999999999994"/>
    <n v="294.85000000000002"/>
    <n v="293.55"/>
    <n v="264.05"/>
    <n v="152.5"/>
    <n v="461.54999999999995"/>
    <n v="149.05000000000001"/>
  </r>
  <r>
    <x v="2"/>
    <x v="7"/>
    <x v="3"/>
    <x v="3"/>
    <n v="1811.85"/>
    <n v="445.6"/>
    <n v="301"/>
    <n v="299.09999999999997"/>
    <n v="276.54999999999995"/>
    <n v="156.25"/>
    <n v="468.75"/>
    <n v="150.19999999999999"/>
  </r>
  <r>
    <x v="0"/>
    <x v="7"/>
    <x v="4"/>
    <x v="4"/>
    <n v="1801.4249999999997"/>
    <n v="457.47499999999997"/>
    <n v="302.17499999999995"/>
    <n v="305.92499999999995"/>
    <n v="286.64999999999998"/>
    <n v="161.65"/>
    <n v="483.05"/>
    <n v="151.97499999999999"/>
  </r>
  <r>
    <x v="1"/>
    <x v="7"/>
    <x v="4"/>
    <x v="4"/>
    <n v="1831.9250000000002"/>
    <n v="431.44999999999993"/>
    <n v="293.32499999999999"/>
    <n v="296.92499999999995"/>
    <n v="265.22500000000002"/>
    <n v="152.5"/>
    <n v="467.375"/>
    <n v="149.92500000000001"/>
  </r>
  <r>
    <x v="2"/>
    <x v="7"/>
    <x v="4"/>
    <x v="4"/>
    <n v="1812.3249999999998"/>
    <n v="446.95000000000005"/>
    <n v="298.79999999999995"/>
    <n v="302.55"/>
    <n v="276.72500000000002"/>
    <n v="156.32499999999999"/>
    <n v="473.77500000000003"/>
    <n v="151"/>
  </r>
  <r>
    <x v="0"/>
    <x v="7"/>
    <x v="5"/>
    <x v="5"/>
    <n v="1798.7"/>
    <n v="458.79999999999995"/>
    <n v="306.39999999999998"/>
    <n v="309.39999999999998"/>
    <n v="286.3"/>
    <n v="161.80000000000001"/>
    <n v="487.29999999999995"/>
    <n v="152.69999999999999"/>
  </r>
  <r>
    <x v="1"/>
    <x v="7"/>
    <x v="5"/>
    <x v="5"/>
    <n v="1837.9999999999998"/>
    <n v="432.9"/>
    <n v="295.10000000000002"/>
    <n v="300.29999999999995"/>
    <n v="266.39999999999998"/>
    <n v="152.5"/>
    <n v="473.2"/>
    <n v="150.80000000000001"/>
  </r>
  <r>
    <x v="2"/>
    <x v="7"/>
    <x v="5"/>
    <x v="5"/>
    <n v="1812.8000000000002"/>
    <n v="448.29999999999995"/>
    <n v="301.10000000000002"/>
    <n v="306"/>
    <n v="276.89999999999998"/>
    <n v="156.4"/>
    <n v="478.8"/>
    <n v="151.80000000000001"/>
  </r>
  <r>
    <x v="0"/>
    <x v="7"/>
    <x v="6"/>
    <x v="6"/>
    <n v="1798.7"/>
    <n v="458.79999999999995"/>
    <n v="306.39999999999998"/>
    <n v="309.39999999999998"/>
    <n v="286.3"/>
    <n v="161.80000000000001"/>
    <n v="487.29999999999995"/>
    <n v="152.69999999999999"/>
  </r>
  <r>
    <x v="1"/>
    <x v="7"/>
    <x v="6"/>
    <x v="6"/>
    <n v="1837.9999999999998"/>
    <n v="432.9"/>
    <n v="295.10000000000002"/>
    <n v="300.29999999999995"/>
    <n v="266.39999999999998"/>
    <n v="152.5"/>
    <n v="473.2"/>
    <n v="150.80000000000001"/>
  </r>
  <r>
    <x v="2"/>
    <x v="7"/>
    <x v="6"/>
    <x v="6"/>
    <n v="1812.8000000000002"/>
    <n v="448.29999999999995"/>
    <n v="301.10000000000002"/>
    <n v="306"/>
    <n v="276.89999999999998"/>
    <n v="156.4"/>
    <n v="478.8"/>
    <n v="151.80000000000001"/>
  </r>
  <r>
    <x v="0"/>
    <x v="7"/>
    <x v="7"/>
    <x v="7"/>
    <n v="1823.3"/>
    <n v="458.7"/>
    <n v="307.39999999999998"/>
    <n v="312.39999999999998"/>
    <n v="289.39999999999998"/>
    <n v="162.69999999999999"/>
    <n v="486.1"/>
    <n v="154.69999999999999"/>
  </r>
  <r>
    <x v="1"/>
    <x v="7"/>
    <x v="7"/>
    <x v="7"/>
    <n v="1864.9999999999998"/>
    <n v="433"/>
    <n v="300"/>
    <n v="303.89999999999998"/>
    <n v="272.20000000000005"/>
    <n v="155.5"/>
    <n v="473.2"/>
    <n v="152.9"/>
  </r>
  <r>
    <x v="2"/>
    <x v="7"/>
    <x v="7"/>
    <x v="7"/>
    <n v="1838.1999999999998"/>
    <n v="448.2"/>
    <n v="303.89999999999998"/>
    <n v="309.3"/>
    <n v="281.5"/>
    <n v="158.5"/>
    <n v="477.6"/>
    <n v="153.9"/>
  </r>
  <r>
    <x v="0"/>
    <x v="7"/>
    <x v="8"/>
    <x v="8"/>
    <n v="1831.3"/>
    <n v="459.9"/>
    <n v="307.89999999999998"/>
    <n v="316.5"/>
    <n v="291"/>
    <n v="161.1"/>
    <n v="489.4"/>
    <n v="155.4"/>
  </r>
  <r>
    <x v="1"/>
    <x v="7"/>
    <x v="8"/>
    <x v="8"/>
    <n v="1880.3000000000002"/>
    <n v="434.6"/>
    <n v="301.70000000000005"/>
    <n v="309.8"/>
    <n v="272.29999999999995"/>
    <n v="154.9"/>
    <n v="476.5"/>
    <n v="154"/>
  </r>
  <r>
    <x v="2"/>
    <x v="7"/>
    <x v="8"/>
    <x v="8"/>
    <n v="1849"/>
    <n v="449.70000000000005"/>
    <n v="305"/>
    <n v="314"/>
    <n v="282.5"/>
    <n v="157.5"/>
    <n v="481"/>
    <n v="154.69999999999999"/>
  </r>
  <r>
    <x v="0"/>
    <x v="7"/>
    <x v="9"/>
    <x v="9"/>
    <n v="1871.3000000000002"/>
    <n v="461.29999999999995"/>
    <n v="308.5"/>
    <n v="315.7"/>
    <n v="293.20000000000005"/>
    <n v="162.5"/>
    <n v="489.40000000000003"/>
    <n v="157.5"/>
  </r>
  <r>
    <x v="1"/>
    <x v="7"/>
    <x v="9"/>
    <x v="9"/>
    <n v="1915.8"/>
    <n v="434.90000000000003"/>
    <n v="301.60000000000002"/>
    <n v="309.10000000000002"/>
    <n v="272.5"/>
    <n v="155.69999999999999"/>
    <n v="476.9"/>
    <n v="155.19999999999999"/>
  </r>
  <r>
    <x v="2"/>
    <x v="7"/>
    <x v="9"/>
    <x v="9"/>
    <n v="1887.2000000000003"/>
    <n v="450.59999999999997"/>
    <n v="305.2"/>
    <n v="313.3"/>
    <n v="283.7"/>
    <n v="158.5"/>
    <n v="481.2"/>
    <n v="156.4"/>
  </r>
  <r>
    <x v="0"/>
    <x v="7"/>
    <x v="11"/>
    <x v="10"/>
    <n v="1919.0000000000002"/>
    <n v="462.8"/>
    <n v="310.8"/>
    <n v="316.60000000000002"/>
    <n v="293.60000000000002"/>
    <n v="161.6"/>
    <n v="491.5"/>
    <n v="159.80000000000001"/>
  </r>
  <r>
    <x v="1"/>
    <x v="7"/>
    <x v="11"/>
    <x v="10"/>
    <n v="1953.7"/>
    <n v="436.3"/>
    <n v="303.10000000000002"/>
    <n v="309.89999999999998"/>
    <n v="272.5"/>
    <n v="156.4"/>
    <n v="479.8"/>
    <n v="156.69999999999999"/>
  </r>
  <r>
    <x v="2"/>
    <x v="7"/>
    <x v="11"/>
    <x v="10"/>
    <n v="1930.9"/>
    <n v="452.00000000000006"/>
    <n v="307.2"/>
    <n v="314.10000000000002"/>
    <n v="284"/>
    <n v="158.6"/>
    <n v="483.90000000000003"/>
    <n v="158.4"/>
  </r>
  <r>
    <x v="0"/>
    <x v="7"/>
    <x v="12"/>
    <x v="11"/>
    <n v="1936"/>
    <n v="464.90000000000003"/>
    <n v="311.8"/>
    <n v="318.2"/>
    <n v="295.10000000000002"/>
    <n v="162.9"/>
    <n v="492.70000000000005"/>
    <n v="160.69999999999999"/>
  </r>
  <r>
    <x v="1"/>
    <x v="7"/>
    <x v="12"/>
    <x v="11"/>
    <n v="1958.4"/>
    <n v="438.20000000000005"/>
    <n v="303.89999999999998"/>
    <n v="310.8"/>
    <n v="273.39999999999998"/>
    <n v="156.9"/>
    <n v="481.40000000000003"/>
    <n v="156.9"/>
  </r>
  <r>
    <x v="2"/>
    <x v="7"/>
    <x v="12"/>
    <x v="11"/>
    <n v="1943.7"/>
    <n v="454"/>
    <n v="308.10000000000002"/>
    <n v="315.39999999999998"/>
    <n v="285.29999999999995"/>
    <n v="159.4"/>
    <n v="485.1"/>
    <n v="158.9"/>
  </r>
  <r>
    <x v="0"/>
    <x v="8"/>
    <x v="0"/>
    <x v="0"/>
    <n v="1906.0999999999997"/>
    <n v="466.7"/>
    <n v="311.60000000000002"/>
    <n v="318.7"/>
    <n v="298.39999999999998"/>
    <n v="163.5"/>
    <n v="495.6"/>
    <n v="158.5"/>
  </r>
  <r>
    <x v="1"/>
    <x v="8"/>
    <x v="0"/>
    <x v="0"/>
    <n v="1933.6000000000001"/>
    <n v="440"/>
    <n v="303.39999999999998"/>
    <n v="311.79999999999995"/>
    <n v="279.8"/>
    <n v="156.1"/>
    <n v="484.8"/>
    <n v="156"/>
  </r>
  <r>
    <x v="2"/>
    <x v="8"/>
    <x v="0"/>
    <x v="0"/>
    <n v="1915.4999999999998"/>
    <n v="455.8"/>
    <n v="307.7"/>
    <n v="316.10000000000002"/>
    <n v="289.8"/>
    <n v="159.19999999999999"/>
    <n v="488"/>
    <n v="157.30000000000001"/>
  </r>
  <r>
    <x v="0"/>
    <x v="8"/>
    <x v="1"/>
    <x v="1"/>
    <n v="1870.6"/>
    <n v="471.4"/>
    <n v="314.60000000000002"/>
    <n v="319.5"/>
    <n v="304.60000000000002"/>
    <n v="163.6"/>
    <n v="500.7"/>
    <n v="156.69999999999999"/>
  </r>
  <r>
    <x v="1"/>
    <x v="8"/>
    <x v="1"/>
    <x v="1"/>
    <n v="1905.2"/>
    <n v="444.2"/>
    <n v="306.3"/>
    <n v="313"/>
    <n v="289.60000000000002"/>
    <n v="156.6"/>
    <n v="489.90000000000003"/>
    <n v="156.5"/>
  </r>
  <r>
    <x v="2"/>
    <x v="8"/>
    <x v="1"/>
    <x v="1"/>
    <n v="1882.4"/>
    <n v="460.40000000000003"/>
    <n v="310.70000000000005"/>
    <n v="317.10000000000002"/>
    <n v="297.5"/>
    <n v="159.5"/>
    <n v="493.2"/>
    <n v="156.6"/>
  </r>
  <r>
    <x v="0"/>
    <x v="8"/>
    <x v="2"/>
    <x v="2"/>
    <n v="1871.2"/>
    <n v="472.9"/>
    <n v="314.70000000000005"/>
    <n v="317.7"/>
    <n v="307.3"/>
    <n v="163.80000000000001"/>
    <n v="501.20000000000005"/>
    <n v="156.69999999999999"/>
  </r>
  <r>
    <x v="1"/>
    <x v="8"/>
    <x v="2"/>
    <x v="2"/>
    <n v="1904.0999999999997"/>
    <n v="446.4"/>
    <n v="307.10000000000002"/>
    <n v="311.8"/>
    <n v="296.5"/>
    <n v="157.6"/>
    <n v="492.1"/>
    <n v="156.9"/>
  </r>
  <r>
    <x v="2"/>
    <x v="8"/>
    <x v="2"/>
    <x v="2"/>
    <n v="1882.6999999999998"/>
    <n v="462.1"/>
    <n v="311.10000000000002"/>
    <n v="315.5"/>
    <n v="301.7"/>
    <n v="160.19999999999999"/>
    <n v="494.5"/>
    <n v="156.80000000000001"/>
  </r>
  <r>
    <x v="0"/>
    <x v="8"/>
    <x v="3"/>
    <x v="3"/>
    <n v="1893.9"/>
    <n v="475.69999999999993"/>
    <n v="316.89999999999998"/>
    <n v="319.89999999999998"/>
    <n v="307.7"/>
    <n v="164.1"/>
    <n v="503.40000000000003"/>
    <n v="157.6"/>
  </r>
  <r>
    <x v="1"/>
    <x v="8"/>
    <x v="3"/>
    <x v="3"/>
    <n v="1927.6"/>
    <n v="448.6"/>
    <n v="309"/>
    <n v="314.10000000000002"/>
    <n v="297"/>
    <n v="157.6"/>
    <n v="494"/>
    <n v="158"/>
  </r>
  <r>
    <x v="2"/>
    <x v="8"/>
    <x v="3"/>
    <x v="3"/>
    <n v="1906.1"/>
    <n v="464.6"/>
    <n v="313.20000000000005"/>
    <n v="317.70000000000005"/>
    <n v="302.2"/>
    <n v="160.30000000000001"/>
    <n v="496.40000000000003"/>
    <n v="157.80000000000001"/>
  </r>
  <r>
    <x v="0"/>
    <x v="8"/>
    <x v="4"/>
    <x v="4"/>
    <n v="1936.6"/>
    <n v="490.4"/>
    <n v="320.39999999999998"/>
    <n v="328.4"/>
    <n v="314.89999999999998"/>
    <n v="167.6"/>
    <n v="510.70000000000005"/>
    <n v="161.1"/>
  </r>
  <r>
    <x v="1"/>
    <x v="8"/>
    <x v="4"/>
    <x v="4"/>
    <n v="1960.5000000000002"/>
    <n v="450.79999999999995"/>
    <n v="311.7"/>
    <n v="317.89999999999998"/>
    <n v="300.5"/>
    <n v="156.6"/>
    <n v="503.09999999999997"/>
    <n v="159.5"/>
  </r>
  <r>
    <x v="2"/>
    <x v="8"/>
    <x v="4"/>
    <x v="4"/>
    <n v="1945.0000000000002"/>
    <n v="474.29999999999995"/>
    <n v="316.29999999999995"/>
    <n v="324.39999999999998"/>
    <n v="308.3"/>
    <n v="161.19999999999999"/>
    <n v="504.5"/>
    <n v="160.4"/>
  </r>
  <r>
    <x v="0"/>
    <x v="8"/>
    <x v="5"/>
    <x v="5"/>
    <n v="1962.1"/>
    <n v="489.80000000000007"/>
    <n v="319.7"/>
    <n v="329.1"/>
    <n v="316.29999999999995"/>
    <n v="166.8"/>
    <n v="511"/>
    <n v="162.1"/>
  </r>
  <r>
    <x v="1"/>
    <x v="8"/>
    <x v="5"/>
    <x v="5"/>
    <n v="1988"/>
    <n v="452.6"/>
    <n v="310.3"/>
    <n v="318.8"/>
    <n v="303.60000000000002"/>
    <n v="158.1"/>
    <n v="499.70000000000005"/>
    <n v="160.4"/>
  </r>
  <r>
    <x v="2"/>
    <x v="8"/>
    <x v="5"/>
    <x v="5"/>
    <n v="1971.3"/>
    <n v="474.7"/>
    <n v="315.3"/>
    <n v="325.10000000000002"/>
    <n v="310.5"/>
    <n v="161.69999999999999"/>
    <n v="503.3"/>
    <n v="161.30000000000001"/>
  </r>
  <r>
    <x v="0"/>
    <x v="8"/>
    <x v="6"/>
    <x v="6"/>
    <n v="1970.7"/>
    <n v="492.40000000000003"/>
    <n v="321.8"/>
    <n v="330.8"/>
    <n v="319.60000000000002"/>
    <n v="167.2"/>
    <n v="513.20000000000005"/>
    <n v="163.19999999999999"/>
  </r>
  <r>
    <x v="1"/>
    <x v="8"/>
    <x v="6"/>
    <x v="6"/>
    <n v="2003.9000000000003"/>
    <n v="455.3"/>
    <n v="312.2"/>
    <n v="321.10000000000002"/>
    <n v="307.2"/>
    <n v="160.30000000000001"/>
    <n v="501.7"/>
    <n v="161.80000000000001"/>
  </r>
  <r>
    <x v="2"/>
    <x v="8"/>
    <x v="6"/>
    <x v="6"/>
    <n v="1983.0000000000002"/>
    <n v="477.29999999999995"/>
    <n v="317.3"/>
    <n v="327.10000000000002"/>
    <n v="313.79999999999995"/>
    <n v="163.19999999999999"/>
    <n v="505.5"/>
    <n v="162.5"/>
  </r>
  <r>
    <x v="0"/>
    <x v="8"/>
    <x v="7"/>
    <x v="7"/>
    <n v="1969"/>
    <n v="495.90000000000003"/>
    <n v="323"/>
    <n v="331.4"/>
    <n v="320.79999999999995"/>
    <n v="167.5"/>
    <n v="514.59999999999991"/>
    <n v="163.6"/>
  </r>
  <r>
    <x v="1"/>
    <x v="8"/>
    <x v="7"/>
    <x v="7"/>
    <n v="1990.6"/>
    <n v="460.7"/>
    <n v="315.29999999999995"/>
    <n v="322.39999999999998"/>
    <n v="311.10000000000002"/>
    <n v="160.4"/>
    <n v="506.2"/>
    <n v="162.30000000000001"/>
  </r>
  <r>
    <x v="2"/>
    <x v="8"/>
    <x v="7"/>
    <x v="7"/>
    <n v="1978.0000000000002"/>
    <n v="483"/>
    <n v="319.60000000000002"/>
    <n v="328.4"/>
    <n v="316.60000000000002"/>
    <n v="163.80000000000001"/>
    <n v="509.70000000000005"/>
    <n v="163.19999999999999"/>
  </r>
  <r>
    <x v="0"/>
    <x v="8"/>
    <x v="8"/>
    <x v="8"/>
    <n v="1971.5"/>
    <n v="498.4"/>
    <n v="323.39999999999998"/>
    <n v="332.1"/>
    <n v="321.5"/>
    <n v="168.5"/>
    <n v="517"/>
    <n v="164"/>
  </r>
  <r>
    <x v="1"/>
    <x v="8"/>
    <x v="8"/>
    <x v="8"/>
    <n v="1990.6000000000001"/>
    <n v="460.79999999999995"/>
    <n v="315.39999999999998"/>
    <n v="322.39999999999998"/>
    <n v="311.3"/>
    <n v="160.30000000000001"/>
    <n v="506.4"/>
    <n v="162.30000000000001"/>
  </r>
  <r>
    <x v="2"/>
    <x v="8"/>
    <x v="8"/>
    <x v="8"/>
    <n v="1978"/>
    <n v="483.2"/>
    <n v="319.60000000000002"/>
    <n v="328.4"/>
    <n v="316.60000000000002"/>
    <n v="163.69999999999999"/>
    <n v="509.79999999999995"/>
    <n v="163.19999999999999"/>
  </r>
  <r>
    <x v="0"/>
    <x v="8"/>
    <x v="9"/>
    <x v="9"/>
    <n v="1998.6999999999998"/>
    <n v="502.00000000000006"/>
    <n v="325.60000000000002"/>
    <n v="333.6"/>
    <n v="325"/>
    <n v="169"/>
    <n v="519.09999999999991"/>
    <n v="166.3"/>
  </r>
  <r>
    <x v="1"/>
    <x v="8"/>
    <x v="9"/>
    <x v="9"/>
    <n v="2026.9000000000003"/>
    <n v="463.50000000000006"/>
    <n v="317.89999999999998"/>
    <n v="323.8"/>
    <n v="314.39999999999998"/>
    <n v="160.30000000000001"/>
    <n v="509.1"/>
    <n v="164.6"/>
  </r>
  <r>
    <x v="2"/>
    <x v="8"/>
    <x v="9"/>
    <x v="9"/>
    <n v="2007.8000000000002"/>
    <n v="486.3"/>
    <n v="322"/>
    <n v="329.9"/>
    <n v="319.89999999999998"/>
    <n v="163.9"/>
    <n v="512.29999999999995"/>
    <n v="165.5"/>
  </r>
  <r>
    <x v="0"/>
    <x v="8"/>
    <x v="11"/>
    <x v="10"/>
    <n v="2014.5"/>
    <n v="506.2"/>
    <n v="327.10000000000002"/>
    <n v="335.8"/>
    <n v="324.20000000000005"/>
    <n v="169.3"/>
    <n v="520.4"/>
    <n v="167.6"/>
  </r>
  <r>
    <x v="1"/>
    <x v="8"/>
    <x v="11"/>
    <x v="10"/>
    <n v="2044.3999999999996"/>
    <n v="467.3"/>
    <n v="319.39999999999998"/>
    <n v="326"/>
    <n v="312.79999999999995"/>
    <n v="160.80000000000001"/>
    <n v="511"/>
    <n v="165.6"/>
  </r>
  <r>
    <x v="2"/>
    <x v="8"/>
    <x v="11"/>
    <x v="10"/>
    <n v="2024.3999999999999"/>
    <n v="490.40000000000003"/>
    <n v="323.5"/>
    <n v="332.1"/>
    <n v="318.70000000000005"/>
    <n v="164.3"/>
    <n v="514.1"/>
    <n v="166.7"/>
  </r>
  <r>
    <x v="0"/>
    <x v="8"/>
    <x v="12"/>
    <x v="11"/>
    <n v="2002.3999999999999"/>
    <n v="510.3"/>
    <n v="327.3"/>
    <n v="336.8"/>
    <n v="325.7"/>
    <n v="169.7"/>
    <n v="521.29999999999995"/>
    <n v="167"/>
  </r>
  <r>
    <x v="1"/>
    <x v="8"/>
    <x v="12"/>
    <x v="11"/>
    <n v="2034.1000000000001"/>
    <n v="470.7"/>
    <n v="319.39999999999998"/>
    <n v="327.5"/>
    <n v="313.5"/>
    <n v="160.6"/>
    <n v="512.20000000000005"/>
    <n v="165.2"/>
  </r>
  <r>
    <x v="2"/>
    <x v="8"/>
    <x v="12"/>
    <x v="11"/>
    <n v="2012.7"/>
    <n v="494.2"/>
    <n v="323.60000000000002"/>
    <n v="333.2"/>
    <n v="319.79999999999995"/>
    <n v="164.4"/>
    <n v="515"/>
    <n v="166.2"/>
  </r>
  <r>
    <x v="0"/>
    <x v="9"/>
    <x v="0"/>
    <x v="0"/>
    <n v="1988.8999999999999"/>
    <n v="515.20000000000005"/>
    <n v="329.4"/>
    <n v="337.9"/>
    <n v="326.60000000000002"/>
    <n v="169.9"/>
    <n v="522.20000000000005"/>
    <n v="166.4"/>
  </r>
  <r>
    <x v="1"/>
    <x v="9"/>
    <x v="0"/>
    <x v="0"/>
    <n v="2016.3999999999996"/>
    <n v="475.4"/>
    <n v="321.3"/>
    <n v="328.9"/>
    <n v="314.29999999999995"/>
    <n v="161"/>
    <n v="513.4"/>
    <n v="165"/>
  </r>
  <r>
    <x v="2"/>
    <x v="9"/>
    <x v="0"/>
    <x v="0"/>
    <n v="1997.8"/>
    <n v="499.1"/>
    <n v="325.60000000000002"/>
    <n v="334.4"/>
    <n v="320.7"/>
    <n v="164.7"/>
    <n v="516.09999999999991"/>
    <n v="165.7"/>
  </r>
  <r>
    <x v="0"/>
    <x v="9"/>
    <x v="1"/>
    <x v="1"/>
    <n v="1986.5"/>
    <n v="518.79999999999995"/>
    <n v="331.2"/>
    <n v="339.8"/>
    <n v="328.6"/>
    <n v="170.3"/>
    <n v="524.29999999999995"/>
    <n v="166.7"/>
  </r>
  <r>
    <x v="1"/>
    <x v="9"/>
    <x v="1"/>
    <x v="1"/>
    <n v="2013.3"/>
    <n v="479.5"/>
    <n v="322.89999999999998"/>
    <n v="331.4"/>
    <n v="316.10000000000002"/>
    <n v="162"/>
    <n v="515.4"/>
    <n v="165.5"/>
  </r>
  <r>
    <x v="2"/>
    <x v="9"/>
    <x v="1"/>
    <x v="1"/>
    <n v="1995.0000000000002"/>
    <n v="502.80000000000007"/>
    <n v="327.3"/>
    <n v="336.6"/>
    <n v="322.60000000000002"/>
    <n v="165.4"/>
    <n v="518.40000000000009"/>
    <n v="166.1"/>
  </r>
  <r>
    <x v="0"/>
    <x v="9"/>
    <x v="2"/>
    <x v="2"/>
    <n v="2012.5000000000002"/>
    <n v="523.70000000000005"/>
    <n v="331.8"/>
    <n v="343.4"/>
    <n v="330.9"/>
    <n v="170.6"/>
    <n v="527.20000000000005"/>
    <n v="168.7"/>
  </r>
  <r>
    <x v="1"/>
    <x v="9"/>
    <x v="2"/>
    <x v="2"/>
    <n v="2024.8000000000002"/>
    <n v="484.6"/>
    <n v="323.89999999999998"/>
    <n v="335"/>
    <n v="318.7"/>
    <n v="162.69999999999999"/>
    <n v="518.9"/>
    <n v="166.5"/>
  </r>
  <r>
    <x v="2"/>
    <x v="9"/>
    <x v="2"/>
    <x v="2"/>
    <n v="2015.8000000000002"/>
    <n v="507.79999999999995"/>
    <n v="328.1"/>
    <n v="340.2"/>
    <n v="325.10000000000002"/>
    <n v="166"/>
    <n v="521.59999999999991"/>
    <n v="167.7"/>
  </r>
  <r>
    <x v="0"/>
    <x v="9"/>
    <x v="3"/>
    <x v="3"/>
    <n v="2038"/>
    <n v="529.70000000000005"/>
    <n v="334.7"/>
    <n v="346"/>
    <n v="339.5"/>
    <n v="170.9"/>
    <n v="530.20000000000005"/>
    <n v="170.8"/>
  </r>
  <r>
    <x v="1"/>
    <x v="9"/>
    <x v="3"/>
    <x v="3"/>
    <n v="2055.9"/>
    <n v="489.2"/>
    <n v="326.8"/>
    <n v="337.4"/>
    <n v="329.8"/>
    <n v="164"/>
    <n v="522.4"/>
    <n v="169.2"/>
  </r>
  <r>
    <x v="2"/>
    <x v="9"/>
    <x v="3"/>
    <x v="3"/>
    <n v="2043.5000000000002"/>
    <n v="513.20000000000005"/>
    <n v="331"/>
    <n v="342.8"/>
    <n v="334.79999999999995"/>
    <n v="166.9"/>
    <n v="525.1"/>
    <n v="170.1"/>
  </r>
  <r>
    <x v="0"/>
    <x v="9"/>
    <x v="4"/>
    <x v="4"/>
    <n v="2056"/>
    <n v="535.5"/>
    <n v="336.4"/>
    <n v="346.2"/>
    <n v="342.4"/>
    <n v="171.8"/>
    <n v="531.4"/>
    <n v="172.5"/>
  </r>
  <r>
    <x v="1"/>
    <x v="9"/>
    <x v="4"/>
    <x v="4"/>
    <n v="2084.7000000000003"/>
    <n v="493.7"/>
    <n v="328.6"/>
    <n v="338.29999999999995"/>
    <n v="332.9"/>
    <n v="165.2"/>
    <n v="524.5"/>
    <n v="170.8"/>
  </r>
  <r>
    <x v="2"/>
    <x v="9"/>
    <x v="4"/>
    <x v="4"/>
    <n v="2065.6000000000004"/>
    <n v="518.6"/>
    <n v="332.7"/>
    <n v="343.20000000000005"/>
    <n v="337.6"/>
    <n v="167.9"/>
    <n v="526.70000000000005"/>
    <n v="171.7"/>
  </r>
  <r>
    <x v="0"/>
    <x v="9"/>
    <x v="5"/>
    <x v="5"/>
    <n v="2075.9"/>
    <n v="539.79999999999995"/>
    <n v="337.1"/>
    <n v="347.7"/>
    <n v="342.2"/>
    <n v="172.6"/>
    <n v="531.9"/>
    <n v="173.6"/>
  </r>
  <r>
    <x v="1"/>
    <x v="9"/>
    <x v="5"/>
    <x v="5"/>
    <n v="2108.1999999999998"/>
    <n v="498.4"/>
    <n v="328.9"/>
    <n v="340.1"/>
    <n v="332.1"/>
    <n v="166.5"/>
    <n v="526.20000000000005"/>
    <n v="171.4"/>
  </r>
  <r>
    <x v="2"/>
    <x v="9"/>
    <x v="5"/>
    <x v="5"/>
    <n v="2087"/>
    <n v="523"/>
    <n v="333.20000000000005"/>
    <n v="344.8"/>
    <n v="337.1"/>
    <n v="169"/>
    <n v="527.6"/>
    <n v="172.6"/>
  </r>
  <r>
    <x v="0"/>
    <x v="9"/>
    <x v="6"/>
    <x v="6"/>
    <n v="2080"/>
    <n v="544"/>
    <n v="339.1"/>
    <n v="348.5"/>
    <n v="345.9"/>
    <n v="174.7"/>
    <n v="533.59999999999991"/>
    <n v="174.3"/>
  </r>
  <r>
    <x v="1"/>
    <x v="9"/>
    <x v="6"/>
    <x v="6"/>
    <n v="2112.1999999999998"/>
    <n v="502"/>
    <n v="330.9"/>
    <n v="341.5"/>
    <n v="336.9"/>
    <n v="169.1"/>
    <n v="527.9"/>
    <n v="172.3"/>
  </r>
  <r>
    <x v="2"/>
    <x v="9"/>
    <x v="6"/>
    <x v="6"/>
    <n v="2091.3000000000002"/>
    <n v="526.90000000000009"/>
    <n v="335.20000000000005"/>
    <n v="345.79999999999995"/>
    <n v="341.2"/>
    <n v="171.4"/>
    <n v="529.30000000000007"/>
    <n v="173.4"/>
  </r>
  <r>
    <x v="0"/>
    <x v="9"/>
    <x v="7"/>
    <x v="7"/>
    <n v="2081.8999999999996"/>
    <n v="547.9"/>
    <n v="341.3"/>
    <n v="350.5"/>
    <n v="345.7"/>
    <n v="175.7"/>
    <n v="535.59999999999991"/>
    <n v="175.3"/>
  </r>
  <r>
    <x v="1"/>
    <x v="9"/>
    <x v="7"/>
    <x v="7"/>
    <n v="2113.2999999999997"/>
    <n v="505.29999999999995"/>
    <n v="333.2"/>
    <n v="344"/>
    <n v="336.1"/>
    <n v="169.9"/>
    <n v="529.20000000000005"/>
    <n v="173.1"/>
  </r>
  <r>
    <x v="2"/>
    <x v="9"/>
    <x v="7"/>
    <x v="7"/>
    <n v="2092.9"/>
    <n v="530.70000000000005"/>
    <n v="337.5"/>
    <n v="348"/>
    <n v="340.70000000000005"/>
    <n v="172.3"/>
    <n v="531"/>
    <n v="174.3"/>
  </r>
  <r>
    <x v="0"/>
    <x v="9"/>
    <x v="8"/>
    <x v="8"/>
    <n v="2092.3000000000002"/>
    <n v="552.5"/>
    <n v="343.1"/>
    <n v="351"/>
    <n v="346.6"/>
    <n v="176.2"/>
    <n v="537.6"/>
    <n v="176.4"/>
  </r>
  <r>
    <x v="1"/>
    <x v="9"/>
    <x v="8"/>
    <x v="8"/>
    <n v="2124.6"/>
    <n v="509.7"/>
    <n v="334.5"/>
    <n v="344.9"/>
    <n v="337.4"/>
    <n v="170.9"/>
    <n v="531.59999999999991"/>
    <n v="174.1"/>
  </r>
  <r>
    <x v="2"/>
    <x v="9"/>
    <x v="8"/>
    <x v="8"/>
    <n v="2103.1"/>
    <n v="535.1"/>
    <n v="339"/>
    <n v="348.70000000000005"/>
    <n v="341.8"/>
    <n v="173.1"/>
    <n v="533.19999999999993"/>
    <n v="175.3"/>
  </r>
  <r>
    <x v="0"/>
    <x v="9"/>
    <x v="9"/>
    <x v="9"/>
    <n v="2107.1"/>
    <n v="556.4"/>
    <n v="345.6"/>
    <n v="353.2"/>
    <n v="348.20000000000005"/>
    <n v="176.5"/>
    <n v="539.4"/>
    <n v="177.9"/>
  </r>
  <r>
    <x v="1"/>
    <x v="9"/>
    <x v="9"/>
    <x v="9"/>
    <n v="2139"/>
    <n v="511.70000000000005"/>
    <n v="337.2"/>
    <n v="347"/>
    <n v="338.8"/>
    <n v="171.2"/>
    <n v="533.20000000000005"/>
    <n v="175.3"/>
  </r>
  <r>
    <x v="2"/>
    <x v="9"/>
    <x v="9"/>
    <x v="9"/>
    <n v="2117.7000000000003"/>
    <n v="538.20000000000005"/>
    <n v="341.6"/>
    <n v="350.79999999999995"/>
    <n v="343.4"/>
    <n v="173.4"/>
    <n v="535"/>
    <n v="176.7"/>
  </r>
  <r>
    <x v="0"/>
    <x v="9"/>
    <x v="11"/>
    <x v="10"/>
    <n v="2111.1"/>
    <n v="559.29999999999995"/>
    <n v="347.3"/>
    <n v="355.70000000000005"/>
    <n v="349.4"/>
    <n v="176.9"/>
    <n v="540.9"/>
    <n v="177.8"/>
  </r>
  <r>
    <x v="1"/>
    <x v="9"/>
    <x v="11"/>
    <x v="10"/>
    <n v="2133.1"/>
    <n v="514.9"/>
    <n v="338.70000000000005"/>
    <n v="349.6"/>
    <n v="339.20000000000005"/>
    <n v="171.5"/>
    <n v="534.70000000000005"/>
    <n v="174.1"/>
  </r>
  <r>
    <x v="2"/>
    <x v="9"/>
    <x v="11"/>
    <x v="10"/>
    <n v="2118.5"/>
    <n v="541.4"/>
    <n v="343.20000000000005"/>
    <n v="353.4"/>
    <n v="344.3"/>
    <n v="173.7"/>
    <n v="536.5"/>
    <n v="176.5"/>
  </r>
  <r>
    <x v="0"/>
    <x v="9"/>
    <x v="12"/>
    <x v="11"/>
    <n v="2102.6999999999998"/>
    <n v="561.79999999999995"/>
    <n v="347.1"/>
    <n v="359.2"/>
    <n v="350.6"/>
    <n v="177.3"/>
    <n v="542.6"/>
    <n v="177.1"/>
  </r>
  <r>
    <x v="1"/>
    <x v="9"/>
    <x v="12"/>
    <x v="11"/>
    <n v="2117.1999999999998"/>
    <n v="517.9"/>
    <n v="338"/>
    <n v="353.2"/>
    <n v="340"/>
    <n v="171.8"/>
    <n v="536.4"/>
    <n v="174.1"/>
  </r>
  <r>
    <x v="2"/>
    <x v="9"/>
    <x v="12"/>
    <x v="11"/>
    <n v="2107.5"/>
    <n v="544"/>
    <n v="342.79999999999995"/>
    <n v="356.9"/>
    <n v="345.4"/>
    <n v="174.1"/>
    <n v="538.20000000000005"/>
    <n v="175.7"/>
  </r>
  <r>
    <x v="0"/>
    <x v="10"/>
    <x v="0"/>
    <x v="0"/>
    <n v="2108.2000000000003"/>
    <n v="563.9"/>
    <n v="349.29999999999995"/>
    <n v="363.1"/>
    <n v="351.4"/>
    <n v="177.8"/>
    <n v="545.20000000000005"/>
    <n v="177.8"/>
  </r>
  <r>
    <x v="1"/>
    <x v="10"/>
    <x v="0"/>
    <x v="0"/>
    <n v="2130.7000000000003"/>
    <n v="520.6"/>
    <n v="340.1"/>
    <n v="357.3"/>
    <n v="339.6"/>
    <n v="171.8"/>
    <n v="538.30000000000007"/>
    <n v="174.9"/>
  </r>
  <r>
    <x v="2"/>
    <x v="10"/>
    <x v="0"/>
    <x v="0"/>
    <n v="2116"/>
    <n v="546.29999999999995"/>
    <n v="345"/>
    <n v="360.9"/>
    <n v="345.6"/>
    <n v="174.3"/>
    <n v="540.5"/>
    <n v="176.5"/>
  </r>
  <r>
    <x v="0"/>
    <x v="10"/>
    <x v="1"/>
    <x v="1"/>
    <n v="2090.8999999999996"/>
    <n v="566.6"/>
    <n v="352.1"/>
    <n v="367.29999999999995"/>
    <n v="350.6"/>
    <n v="178.5"/>
    <n v="549"/>
    <n v="178"/>
  </r>
  <r>
    <x v="1"/>
    <x v="10"/>
    <x v="1"/>
    <x v="1"/>
    <n v="2122.5"/>
    <n v="525.5"/>
    <n v="342.7"/>
    <n v="362.20000000000005"/>
    <n v="342.6"/>
    <n v="172.5"/>
    <n v="541.09999999999991"/>
    <n v="176.3"/>
  </r>
  <r>
    <x v="2"/>
    <x v="10"/>
    <x v="1"/>
    <x v="1"/>
    <n v="2102.1"/>
    <n v="550"/>
    <n v="347.7"/>
    <n v="365.4"/>
    <n v="346.29999999999995"/>
    <n v="175"/>
    <n v="543.9"/>
    <n v="177.2"/>
  </r>
  <r>
    <x v="0"/>
    <x v="10"/>
    <x v="2"/>
    <x v="2"/>
    <n v="2091"/>
    <n v="566.6"/>
    <n v="352.1"/>
    <n v="367.29999999999995"/>
    <n v="350.4"/>
    <n v="178.5"/>
    <n v="549.1"/>
    <n v="178"/>
  </r>
  <r>
    <x v="1"/>
    <x v="10"/>
    <x v="2"/>
    <x v="2"/>
    <n v="2122.6"/>
    <n v="525.4"/>
    <n v="342.7"/>
    <n v="362.3"/>
    <n v="342.4"/>
    <n v="172.5"/>
    <n v="541.09999999999991"/>
    <n v="176.3"/>
  </r>
  <r>
    <x v="2"/>
    <x v="10"/>
    <x v="2"/>
    <x v="2"/>
    <n v="2102.1999999999998"/>
    <n v="549.9"/>
    <n v="347.7"/>
    <n v="365.4"/>
    <n v="346.1"/>
    <n v="175"/>
    <n v="543.9"/>
    <n v="177.2"/>
  </r>
  <r>
    <x v="0"/>
    <x v="10"/>
    <x v="3"/>
    <x v="3"/>
    <n v="2098.6999999999998"/>
    <n v="568.20000000000005"/>
    <n v="354.29999999999995"/>
    <n v="371"/>
    <n v="350.9"/>
    <n v="179.4"/>
    <n v="551.6"/>
    <n v="178.8"/>
  </r>
  <r>
    <x v="1"/>
    <x v="10"/>
    <x v="3"/>
    <x v="3"/>
    <n v="2135.6000000000004"/>
    <n v="527.6"/>
    <n v="344.79999999999995"/>
    <n v="365.9"/>
    <n v="342.2"/>
    <n v="174.2"/>
    <n v="543.20000000000005"/>
    <n v="177.4"/>
  </r>
  <r>
    <x v="2"/>
    <x v="10"/>
    <x v="3"/>
    <x v="3"/>
    <n v="2111.7000000000003"/>
    <n v="551.79999999999995"/>
    <n v="349.79999999999995"/>
    <n v="369"/>
    <n v="346.2"/>
    <n v="176.4"/>
    <n v="546.29999999999995"/>
    <n v="178.1"/>
  </r>
  <r>
    <x v="0"/>
    <x v="10"/>
    <x v="4"/>
    <x v="4"/>
    <n v="2113.9000000000005"/>
    <n v="569.90000000000009"/>
    <n v="355.4"/>
    <n v="372.70000000000005"/>
    <n v="352.2"/>
    <n v="180.3"/>
    <n v="553.20000000000005"/>
    <n v="179.8"/>
  </r>
  <r>
    <x v="1"/>
    <x v="10"/>
    <x v="4"/>
    <x v="4"/>
    <n v="2152"/>
    <n v="528.70000000000005"/>
    <n v="345.7"/>
    <n v="367.79999999999995"/>
    <n v="343.8"/>
    <n v="174.8"/>
    <n v="545"/>
    <n v="178.2"/>
  </r>
  <r>
    <x v="2"/>
    <x v="10"/>
    <x v="4"/>
    <x v="4"/>
    <n v="2127.8000000000002"/>
    <n v="553.20000000000005"/>
    <n v="350.79999999999995"/>
    <n v="370.9"/>
    <n v="347.6"/>
    <n v="177.1"/>
    <n v="547.9"/>
    <n v="179.1"/>
  </r>
  <r>
    <x v="3"/>
    <x v="11"/>
    <x v="13"/>
    <x v="12"/>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
  <r>
    <x v="0"/>
    <x v="0"/>
    <x v="0"/>
    <n v="1749.1"/>
    <n v="251.6"/>
    <n v="404.59999999999997"/>
    <m/>
    <m/>
    <m/>
    <x v="0"/>
  </r>
  <r>
    <x v="0"/>
    <x v="1"/>
    <x v="1"/>
    <n v="1737.3000000000002"/>
    <n v="252.2"/>
    <n v="405.29999999999995"/>
    <n v="-6.7463266822935953E-3"/>
    <n v="2.3847376788553032E-3"/>
    <n v="1.7301038062283458E-3"/>
    <x v="1"/>
  </r>
  <r>
    <x v="0"/>
    <x v="1"/>
    <x v="2"/>
    <n v="1734.5000000000002"/>
    <n v="253.3"/>
    <n v="406.99999999999994"/>
    <n v="-1.6116963103666347E-3"/>
    <n v="4.3616177636797097E-3"/>
    <n v="4.194423883543027E-3"/>
    <x v="1"/>
  </r>
  <r>
    <x v="0"/>
    <x v="1"/>
    <x v="3"/>
    <n v="1728.5000000000002"/>
    <n v="253.89999999999998"/>
    <n v="409.09999999999997"/>
    <n v="-3.4592101470164306E-3"/>
    <n v="2.3687327279903903E-3"/>
    <n v="5.1597051597052166E-3"/>
    <x v="1"/>
  </r>
  <r>
    <x v="0"/>
    <x v="1"/>
    <x v="4"/>
    <n v="1726.3"/>
    <n v="254.7"/>
    <n v="410.9"/>
    <n v="-1.2727798669368079E-3"/>
    <n v="3.1508467900748776E-3"/>
    <n v="4.3999022243950414E-3"/>
    <x v="1"/>
  </r>
  <r>
    <x v="0"/>
    <x v="1"/>
    <x v="5"/>
    <n v="1727.4999999999995"/>
    <n v="255.10000000000002"/>
    <n v="411.7"/>
    <n v="6.9512830910015101E-4"/>
    <n v="1.5704750687084183E-3"/>
    <n v="1.9469457288878351E-3"/>
    <x v="1"/>
  </r>
  <r>
    <x v="0"/>
    <x v="1"/>
    <x v="6"/>
    <n v="1738.8000000000002"/>
    <n v="255.4"/>
    <n v="412.3"/>
    <n v="6.5412445730828597E-3"/>
    <n v="1.1760094080751975E-3"/>
    <n v="1.4573718727229118E-3"/>
    <x v="1"/>
  </r>
  <r>
    <x v="0"/>
    <x v="1"/>
    <x v="7"/>
    <n v="1772.9"/>
    <n v="256.5"/>
    <n v="414.9"/>
    <n v="1.9611226132965211E-2"/>
    <n v="4.3069694596710815E-3"/>
    <n v="6.3060878001454422E-3"/>
    <x v="1"/>
  </r>
  <r>
    <x v="0"/>
    <x v="1"/>
    <x v="8"/>
    <n v="1792.4999999999998"/>
    <n v="258.39999999999998"/>
    <n v="418.20000000000005"/>
    <n v="1.1055333070110937E-2"/>
    <n v="7.4074074074073184E-3"/>
    <n v="7.9537237888649519E-3"/>
    <x v="1"/>
  </r>
  <r>
    <x v="0"/>
    <x v="1"/>
    <x v="9"/>
    <n v="1784.3"/>
    <n v="260.10000000000002"/>
    <n v="420.5"/>
    <n v="-4.5746164574615444E-3"/>
    <n v="6.5789473684212292E-3"/>
    <n v="5.4997608799616316E-3"/>
    <x v="1"/>
  </r>
  <r>
    <x v="0"/>
    <x v="1"/>
    <x v="10"/>
    <n v="1790.8999999999999"/>
    <n v="261.60000000000002"/>
    <n v="422.7"/>
    <n v="3.6989295522052959E-3"/>
    <n v="5.7670126874279116E-3"/>
    <n v="5.231866825208059E-3"/>
    <x v="1"/>
  </r>
  <r>
    <x v="0"/>
    <x v="1"/>
    <x v="11"/>
    <n v="1817.7000000000003"/>
    <n v="263.89999999999998"/>
    <n v="427.8"/>
    <n v="1.4964542967223413E-2"/>
    <n v="8.7920489296634333E-3"/>
    <n v="1.2065294535131353E-2"/>
    <x v="1"/>
  </r>
  <r>
    <x v="0"/>
    <x v="1"/>
    <x v="0"/>
    <n v="1813.6000000000001"/>
    <n v="263.89999999999998"/>
    <n v="429.3"/>
    <n v="-2.2555977333994256E-3"/>
    <n v="0"/>
    <n v="3.5063113604488078E-3"/>
    <x v="1"/>
  </r>
  <r>
    <x v="0"/>
    <x v="2"/>
    <x v="1"/>
    <n v="1800.7"/>
    <n v="264.60000000000002"/>
    <n v="429.6"/>
    <n v="-7.1129245699162388E-3"/>
    <n v="2.6525198938993767E-3"/>
    <n v="6.9881201956676297E-4"/>
    <x v="1"/>
  </r>
  <r>
    <x v="0"/>
    <x v="2"/>
    <x v="2"/>
    <n v="1781.5"/>
    <n v="265"/>
    <n v="430.1"/>
    <n v="-1.0662520131060168E-2"/>
    <n v="1.5117157974299971E-3"/>
    <n v="1.163873370577281E-3"/>
    <x v="1"/>
  </r>
  <r>
    <x v="0"/>
    <x v="2"/>
    <x v="3"/>
    <n v="1781.9999999999998"/>
    <n v="266"/>
    <n v="430.8"/>
    <n v="2.8066236317697031E-4"/>
    <n v="3.7735849056603774E-3"/>
    <n v="1.627528481748404E-3"/>
    <x v="1"/>
  </r>
  <r>
    <x v="0"/>
    <x v="2"/>
    <x v="4"/>
    <n v="1780"/>
    <n v="268"/>
    <n v="433.80000000000007"/>
    <n v="-1.1223344556676616E-3"/>
    <n v="7.5187969924812026E-3"/>
    <n v="6.9637883008357862E-3"/>
    <x v="1"/>
  </r>
  <r>
    <x v="0"/>
    <x v="2"/>
    <x v="5"/>
    <n v="1782.4"/>
    <n v="269.60000000000002"/>
    <n v="435.90000000000003"/>
    <n v="1.3483146067416242E-3"/>
    <n v="5.9701492537314283E-3"/>
    <n v="4.8409405255877488E-3"/>
    <x v="1"/>
  </r>
  <r>
    <x v="0"/>
    <x v="2"/>
    <x v="6"/>
    <n v="1790.2999999999997"/>
    <n v="269.8"/>
    <n v="437.59999999999997"/>
    <n v="4.4322262118489881E-3"/>
    <n v="7.4183976261123371E-4"/>
    <n v="3.8999770589583198E-3"/>
    <x v="1"/>
  </r>
  <r>
    <x v="0"/>
    <x v="2"/>
    <x v="7"/>
    <n v="1810.5000000000002"/>
    <n v="270.39999999999998"/>
    <n v="440.5"/>
    <n v="1.1283025191309E-2"/>
    <n v="2.2238695329872714E-3"/>
    <n v="6.6270566727605904E-3"/>
    <x v="1"/>
  </r>
  <r>
    <x v="0"/>
    <x v="2"/>
    <x v="8"/>
    <n v="1818.8"/>
    <n v="270.70000000000005"/>
    <n v="442.8"/>
    <n v="4.5843689588509944E-3"/>
    <n v="1.1094674556215542E-3"/>
    <n v="5.2213393870601844E-3"/>
    <x v="1"/>
  </r>
  <r>
    <x v="0"/>
    <x v="2"/>
    <x v="9"/>
    <n v="1799.8000000000002"/>
    <n v="272"/>
    <n v="444.3"/>
    <n v="-1.0446448207609288E-2"/>
    <n v="4.8023642408568682E-3"/>
    <n v="3.3875338753387532E-3"/>
    <x v="1"/>
  </r>
  <r>
    <x v="0"/>
    <x v="2"/>
    <x v="10"/>
    <n v="1782.2"/>
    <n v="279.20000000000005"/>
    <n v="447"/>
    <n v="-9.7788643182576598E-3"/>
    <n v="2.6470588235294284E-2"/>
    <n v="6.0769750168804607E-3"/>
    <x v="1"/>
  </r>
  <r>
    <x v="0"/>
    <x v="2"/>
    <x v="11"/>
    <n v="1787.4999999999995"/>
    <n v="278.5"/>
    <n v="449.1"/>
    <n v="2.973852541801986E-3"/>
    <n v="-2.5071633237823973E-3"/>
    <n v="4.6979865771812589E-3"/>
    <x v="1"/>
  </r>
  <r>
    <x v="0"/>
    <x v="2"/>
    <x v="0"/>
    <n v="1773.1000000000001"/>
    <n v="282.79999999999995"/>
    <n v="449.3"/>
    <n v="-8.0559440559437277E-3"/>
    <n v="1.5439856373428922E-2"/>
    <n v="4.4533511467376668E-4"/>
    <x v="1"/>
  </r>
  <r>
    <x v="0"/>
    <x v="3"/>
    <x v="1"/>
    <n v="1759.6000000000001"/>
    <n v="283.10000000000002"/>
    <n v="446.19999999999993"/>
    <n v="-7.6137837685409729E-3"/>
    <n v="1.0608203677513021E-3"/>
    <n v="-6.8996216336525253E-3"/>
    <x v="1"/>
  </r>
  <r>
    <x v="0"/>
    <x v="3"/>
    <x v="2"/>
    <n v="1759.8000000000002"/>
    <n v="284.8"/>
    <n v="445.29999999999995"/>
    <n v="1.1366219595365166E-4"/>
    <n v="6.0049452490285714E-3"/>
    <n v="-2.0170327207529749E-3"/>
    <x v="1"/>
  </r>
  <r>
    <x v="0"/>
    <x v="3"/>
    <x v="3"/>
    <n v="1761.2000000000003"/>
    <n v="284.39999999999998"/>
    <n v="446.5"/>
    <n v="7.9554494828963001E-4"/>
    <n v="-1.4044943820225916E-3"/>
    <n v="2.6948124859646205E-3"/>
    <x v="1"/>
  </r>
  <r>
    <x v="0"/>
    <x v="3"/>
    <x v="5"/>
    <n v="1782.1000000000001"/>
    <n v="285.20000000000005"/>
    <n v="447.09999999999997"/>
    <n v="1.1866908925732375E-2"/>
    <n v="2.8129395218005212E-3"/>
    <n v="1.3437849944008195E-3"/>
    <x v="1"/>
  </r>
  <r>
    <x v="0"/>
    <x v="3"/>
    <x v="6"/>
    <n v="1804.1999999999998"/>
    <n v="286.5"/>
    <n v="448.09999999999997"/>
    <n v="1.2401099826047741E-2"/>
    <n v="4.5582047685832896E-3"/>
    <n v="2.2366360993066429E-3"/>
    <x v="1"/>
  </r>
  <r>
    <x v="0"/>
    <x v="3"/>
    <x v="7"/>
    <n v="1826.8999999999999"/>
    <n v="288.29999999999995"/>
    <n v="447.70000000000005"/>
    <n v="1.2581753685844167E-2"/>
    <n v="6.2827225130888467E-3"/>
    <n v="-8.9265788886391535E-4"/>
    <x v="1"/>
  </r>
  <r>
    <x v="0"/>
    <x v="3"/>
    <x v="8"/>
    <n v="1834.5000000000002"/>
    <n v="291.5"/>
    <n v="447.70000000000005"/>
    <n v="4.1600525480323851E-3"/>
    <n v="1.1099549080818751E-2"/>
    <n v="0"/>
    <x v="1"/>
  </r>
  <r>
    <x v="0"/>
    <x v="3"/>
    <x v="9"/>
    <n v="1848.7"/>
    <n v="293.60000000000002"/>
    <n v="448.20000000000005"/>
    <n v="7.7405287544288996E-3"/>
    <n v="7.2041166380789803E-3"/>
    <n v="1.1168192986374804E-3"/>
    <x v="1"/>
  </r>
  <r>
    <x v="0"/>
    <x v="3"/>
    <x v="10"/>
    <n v="1876.8999999999996"/>
    <n v="294"/>
    <n v="449.29999999999995"/>
    <n v="1.5253962243738622E-2"/>
    <n v="1.3623978201634103E-3"/>
    <n v="2.4542614904058653E-3"/>
    <x v="1"/>
  </r>
  <r>
    <x v="0"/>
    <x v="3"/>
    <x v="11"/>
    <n v="1904.6000000000001"/>
    <n v="294.89999999999998"/>
    <n v="450.8"/>
    <n v="1.4758378176781132E-2"/>
    <n v="3.061224489795841E-3"/>
    <n v="3.3385265969286823E-3"/>
    <x v="1"/>
  </r>
  <r>
    <x v="0"/>
    <x v="3"/>
    <x v="0"/>
    <n v="1940.9999999999995"/>
    <n v="295.39999999999998"/>
    <n v="453"/>
    <n v="1.9111624488081177E-2"/>
    <n v="1.69548999660902E-3"/>
    <n v="4.8802129547470905E-3"/>
    <x v="1"/>
  </r>
  <r>
    <x v="0"/>
    <x v="4"/>
    <x v="1"/>
    <n v="1938.6"/>
    <n v="298.2"/>
    <n v="454.20000000000005"/>
    <n v="-1.2364760432764744E-3"/>
    <n v="9.4786729857820294E-3"/>
    <n v="2.6490066225166565E-3"/>
    <x v="1"/>
  </r>
  <r>
    <x v="0"/>
    <x v="4"/>
    <x v="2"/>
    <n v="1909.7999999999997"/>
    <n v="299.60000000000002"/>
    <n v="456.40000000000003"/>
    <n v="-1.485608170844949E-2"/>
    <n v="4.6948356807512883E-3"/>
    <n v="4.8436811977102343E-3"/>
    <x v="1"/>
  </r>
  <r>
    <x v="0"/>
    <x v="4"/>
    <x v="3"/>
    <n v="1894.5999999999997"/>
    <n v="301.79999999999995"/>
    <n v="457.4"/>
    <n v="-7.9589485810032719E-3"/>
    <n v="7.3431241655538436E-3"/>
    <n v="2.1910604732689374E-3"/>
    <x v="2"/>
  </r>
  <r>
    <x v="0"/>
    <x v="4"/>
    <x v="4"/>
    <n v="1954.2500000000002"/>
    <n v="302.45"/>
    <n v="450.85"/>
    <n v="3.1484218304655628E-2"/>
    <n v="2.1537442014580325E-3"/>
    <n v="-1.4320069960647037E-2"/>
    <x v="3"/>
  </r>
  <r>
    <x v="0"/>
    <x v="4"/>
    <x v="5"/>
    <n v="1952.6249999999998"/>
    <n v="305.92499999999995"/>
    <n v="447.375"/>
    <n v="-8.3152104387895841E-4"/>
    <n v="1.1489502397090316E-2"/>
    <n v="-7.707663302650599E-3"/>
    <x v="3"/>
  </r>
  <r>
    <x v="0"/>
    <x v="4"/>
    <x v="6"/>
    <n v="1951"/>
    <n v="309.39999999999998"/>
    <n v="450.70000000000005"/>
    <n v="-8.3221304653979789E-4"/>
    <n v="1.1358993217291896E-2"/>
    <n v="7.432243643475933E-3"/>
    <x v="3"/>
  </r>
  <r>
    <x v="0"/>
    <x v="4"/>
    <x v="7"/>
    <n v="1951"/>
    <n v="309.39999999999998"/>
    <n v="450.70000000000005"/>
    <n v="0"/>
    <n v="0"/>
    <n v="0"/>
    <x v="3"/>
  </r>
  <r>
    <x v="0"/>
    <x v="4"/>
    <x v="8"/>
    <n v="1978.6"/>
    <n v="312.39999999999998"/>
    <n v="452.00000000000006"/>
    <n v="1.4146591491542753E-2"/>
    <n v="9.6961861667744023E-3"/>
    <n v="2.884402041269162E-3"/>
    <x v="3"/>
  </r>
  <r>
    <x v="0"/>
    <x v="4"/>
    <x v="9"/>
    <n v="1987.3999999999999"/>
    <n v="316.5"/>
    <n v="452.6"/>
    <n v="4.4475892044879986E-3"/>
    <n v="1.3124199743918128E-2"/>
    <n v="1.3274336283185084E-3"/>
    <x v="3"/>
  </r>
  <r>
    <x v="0"/>
    <x v="4"/>
    <x v="10"/>
    <n v="2030.9"/>
    <n v="315.7"/>
    <n v="453.8"/>
    <n v="2.1887893730502279E-2"/>
    <n v="-2.5276461295418999E-3"/>
    <n v="2.6513477684489365E-3"/>
    <x v="3"/>
  </r>
  <r>
    <x v="0"/>
    <x v="4"/>
    <x v="11"/>
    <n v="2082.4"/>
    <n v="316.60000000000002"/>
    <n v="455.8"/>
    <n v="2.5358215569451965E-2"/>
    <n v="2.8508077288566173E-3"/>
    <n v="4.4072278536800352E-3"/>
    <x v="3"/>
  </r>
  <r>
    <x v="0"/>
    <x v="4"/>
    <x v="0"/>
    <n v="2100.5"/>
    <n v="318.2"/>
    <n v="458.40000000000003"/>
    <n v="8.6918939684978436E-3"/>
    <n v="5.0536955148451227E-3"/>
    <n v="5.704256252742481E-3"/>
    <x v="3"/>
  </r>
  <r>
    <x v="0"/>
    <x v="5"/>
    <x v="1"/>
    <n v="2065.6999999999998"/>
    <n v="318.7"/>
    <n v="461.6"/>
    <n v="-1.6567483932397136E-2"/>
    <n v="1.5713387806411063E-3"/>
    <n v="6.9808027923210919E-3"/>
    <x v="3"/>
  </r>
  <r>
    <x v="0"/>
    <x v="5"/>
    <x v="2"/>
    <n v="2025.3"/>
    <n v="319.5"/>
    <n v="467.6"/>
    <n v="-1.9557534976037114E-2"/>
    <n v="2.5101976780671836E-3"/>
    <n v="1.2998266897746967E-2"/>
    <x v="3"/>
  </r>
  <r>
    <x v="0"/>
    <x v="5"/>
    <x v="3"/>
    <n v="2025.7"/>
    <n v="317.7"/>
    <n v="469.70000000000005"/>
    <n v="1.9750160470058311E-4"/>
    <n v="-5.6338028169014443E-3"/>
    <n v="4.4910179640719047E-3"/>
    <x v="3"/>
  </r>
  <r>
    <x v="0"/>
    <x v="5"/>
    <x v="4"/>
    <n v="2049.5"/>
    <n v="319.89999999999998"/>
    <n v="471.4"/>
    <n v="1.1749025028385226E-2"/>
    <n v="6.9247717972930082E-3"/>
    <n v="3.6193314881838015E-3"/>
    <x v="3"/>
  </r>
  <r>
    <x v="0"/>
    <x v="5"/>
    <x v="5"/>
    <n v="2095.2999999999997"/>
    <n v="328.4"/>
    <n v="485"/>
    <n v="2.2346913881434362E-2"/>
    <n v="2.6570803376055017E-2"/>
    <n v="2.8850233347475655E-2"/>
    <x v="3"/>
  </r>
  <r>
    <x v="0"/>
    <x v="5"/>
    <x v="6"/>
    <n v="2122.6"/>
    <n v="329.1"/>
    <n v="485.9"/>
    <n v="1.3029160502076163E-2"/>
    <n v="2.1315468940318071E-3"/>
    <n v="1.8556701030927366E-3"/>
    <x v="3"/>
  </r>
  <r>
    <x v="0"/>
    <x v="5"/>
    <x v="7"/>
    <n v="2132.4"/>
    <n v="330.8"/>
    <n v="488.1"/>
    <n v="4.6169791764817591E-3"/>
    <n v="5.1656031601336628E-3"/>
    <n v="4.5276805927146439E-3"/>
    <x v="3"/>
  </r>
  <r>
    <x v="0"/>
    <x v="5"/>
    <x v="8"/>
    <n v="2130.8000000000002"/>
    <n v="331.4"/>
    <n v="490.3"/>
    <n v="-7.5032826861747752E-4"/>
    <n v="1.8137847642078775E-3"/>
    <n v="4.5072730997746131E-3"/>
    <x v="3"/>
  </r>
  <r>
    <x v="0"/>
    <x v="5"/>
    <x v="9"/>
    <n v="2133.6"/>
    <n v="332.1"/>
    <n v="492.1"/>
    <n v="1.3140604467804238E-3"/>
    <n v="2.1122510561256656E-3"/>
    <n v="3.6712217009994114E-3"/>
    <x v="3"/>
  </r>
  <r>
    <x v="0"/>
    <x v="5"/>
    <x v="10"/>
    <n v="2164.1999999999998"/>
    <n v="333.6"/>
    <n v="495.8"/>
    <n v="1.4341957255343041E-2"/>
    <n v="4.5167118337850042E-3"/>
    <n v="7.5187969924811792E-3"/>
    <x v="3"/>
  </r>
  <r>
    <x v="0"/>
    <x v="5"/>
    <x v="11"/>
    <n v="2182"/>
    <n v="335.8"/>
    <n v="498.00000000000006"/>
    <n v="8.2247481748452932E-3"/>
    <n v="6.5947242206234663E-3"/>
    <n v="4.4372730939896037E-3"/>
    <x v="3"/>
  </r>
  <r>
    <x v="0"/>
    <x v="5"/>
    <x v="0"/>
    <n v="2168.1999999999998"/>
    <n v="336.8"/>
    <n v="500.7"/>
    <n v="-6.3244729605867007E-3"/>
    <n v="2.9779630732578916E-3"/>
    <n v="5.4216867469878138E-3"/>
    <x v="3"/>
  </r>
  <r>
    <x v="0"/>
    <x v="6"/>
    <x v="1"/>
    <n v="2153"/>
    <n v="337.9"/>
    <n v="503.40000000000003"/>
    <n v="-7.0104233926758693E-3"/>
    <n v="3.2660332541566682E-3"/>
    <n v="5.3924505692032063E-3"/>
    <x v="3"/>
  </r>
  <r>
    <x v="0"/>
    <x v="6"/>
    <x v="2"/>
    <n v="2150.4"/>
    <n v="339.8"/>
    <n v="506.8"/>
    <n v="-1.2076172782164E-3"/>
    <n v="5.6229653743712169E-3"/>
    <n v="6.7540723083034902E-3"/>
    <x v="3"/>
  </r>
  <r>
    <x v="0"/>
    <x v="6"/>
    <x v="3"/>
    <n v="2179.1000000000004"/>
    <n v="343.4"/>
    <n v="510.5"/>
    <n v="1.3346354166666793E-2"/>
    <n v="1.059446733372562E-2"/>
    <n v="7.3007103393843498E-3"/>
    <x v="3"/>
  </r>
  <r>
    <x v="0"/>
    <x v="6"/>
    <x v="4"/>
    <n v="2206.6"/>
    <n v="346"/>
    <n v="518.1"/>
    <n v="1.2619888944977073E-2"/>
    <n v="7.5713453698311676E-3"/>
    <n v="1.488736532810974E-2"/>
    <x v="3"/>
  </r>
  <r>
    <x v="0"/>
    <x v="6"/>
    <x v="5"/>
    <n v="2226.8000000000002"/>
    <n v="346.2"/>
    <n v="523.20000000000005"/>
    <n v="9.1543551164688999E-3"/>
    <n v="5.7803468208089204E-4"/>
    <n v="9.8436595251882308E-3"/>
    <x v="3"/>
  </r>
  <r>
    <x v="0"/>
    <x v="6"/>
    <x v="6"/>
    <n v="2248.3000000000002"/>
    <n v="347.7"/>
    <n v="527.4"/>
    <n v="9.6551104724268005E-3"/>
    <n v="4.3327556325823222E-3"/>
    <n v="8.0275229357796851E-3"/>
    <x v="3"/>
  </r>
  <r>
    <x v="0"/>
    <x v="6"/>
    <x v="7"/>
    <n v="2252.5"/>
    <n v="348.5"/>
    <n v="532.59999999999991"/>
    <n v="1.8680781034558635E-3"/>
    <n v="2.3008340523440075E-3"/>
    <n v="9.8596890405762833E-3"/>
    <x v="3"/>
  </r>
  <r>
    <x v="0"/>
    <x v="6"/>
    <x v="8"/>
    <n v="2255.7999999999997"/>
    <n v="350.5"/>
    <n v="534.4"/>
    <n v="1.4650388457268489E-3"/>
    <n v="5.7388809182209472E-3"/>
    <n v="3.3796470146452658E-3"/>
    <x v="3"/>
  </r>
  <r>
    <x v="0"/>
    <x v="6"/>
    <x v="9"/>
    <n v="2267.8000000000002"/>
    <n v="351"/>
    <n v="537.79999999999995"/>
    <n v="5.3196205337354627E-3"/>
    <n v="1.4265335235378032E-3"/>
    <n v="6.3622754491017538E-3"/>
    <x v="3"/>
  </r>
  <r>
    <x v="0"/>
    <x v="6"/>
    <x v="10"/>
    <n v="2284.5"/>
    <n v="353.2"/>
    <n v="541.1"/>
    <n v="7.3639650762853063E-3"/>
    <n v="6.2678062678062354E-3"/>
    <n v="6.1361100780960741E-3"/>
    <x v="3"/>
  </r>
  <r>
    <x v="0"/>
    <x v="6"/>
    <x v="11"/>
    <n v="2287.6999999999998"/>
    <n v="355.70000000000005"/>
    <n v="544.29999999999995"/>
    <n v="1.4007441453271255E-3"/>
    <n v="7.0781426953568996E-3"/>
    <n v="5.9138791350950501E-3"/>
    <x v="3"/>
  </r>
  <r>
    <x v="0"/>
    <x v="6"/>
    <x v="0"/>
    <n v="2277.1"/>
    <n v="359.2"/>
    <n v="547"/>
    <n v="-4.6334746688813698E-3"/>
    <n v="9.8397526005058831E-3"/>
    <n v="4.9604997244167663E-3"/>
    <x v="3"/>
  </r>
  <r>
    <x v="0"/>
    <x v="7"/>
    <x v="1"/>
    <n v="2283.2000000000003"/>
    <n v="363.1"/>
    <n v="549"/>
    <n v="2.678845900487622E-3"/>
    <n v="1.0857461024498982E-2"/>
    <n v="3.6563071297989031E-3"/>
    <x v="3"/>
  </r>
  <r>
    <x v="0"/>
    <x v="7"/>
    <x v="2"/>
    <n v="2265.6999999999998"/>
    <n v="367.29999999999995"/>
    <n v="549.79999999999995"/>
    <n v="-7.6646811492643886E-3"/>
    <n v="1.1567061415587804E-2"/>
    <n v="1.4571948998177678E-3"/>
    <x v="3"/>
  </r>
  <r>
    <x v="0"/>
    <x v="7"/>
    <x v="3"/>
    <n v="2265.8000000000002"/>
    <n v="367.29999999999995"/>
    <n v="549.6"/>
    <n v="4.4136469965292762E-5"/>
    <n v="0"/>
    <n v="-3.6376864314283705E-4"/>
    <x v="3"/>
  </r>
  <r>
    <x v="0"/>
    <x v="7"/>
    <x v="4"/>
    <n v="2274.1999999999998"/>
    <n v="371"/>
    <n v="550.79999999999995"/>
    <n v="3.7072998499424643E-3"/>
    <n v="1.0073509392866992E-2"/>
    <n v="2.1834061135369938E-3"/>
    <x v="3"/>
  </r>
  <r>
    <x v="0"/>
    <x v="7"/>
    <x v="5"/>
    <n v="2290.7000000000007"/>
    <n v="372.70000000000005"/>
    <n v="553.1"/>
    <n v="7.2552985665292899E-3"/>
    <n v="4.582210242587724E-3"/>
    <n v="4.1757443718229278E-3"/>
    <x v="3"/>
  </r>
  <r>
    <x v="1"/>
    <x v="0"/>
    <x v="0"/>
    <n v="1740.7"/>
    <n v="248"/>
    <n v="391.2"/>
    <n v="-0.24010127908499607"/>
    <n v="-0.33458545747249807"/>
    <n v="-0.29271379497378419"/>
    <x v="0"/>
  </r>
  <r>
    <x v="1"/>
    <x v="1"/>
    <x v="1"/>
    <n v="1727.2999999999995"/>
    <n v="248.8"/>
    <n v="391.79999999999995"/>
    <n v="-7.698052507612194E-3"/>
    <n v="3.2258064516129492E-3"/>
    <n v="1.5337423312882564E-3"/>
    <x v="1"/>
  </r>
  <r>
    <x v="1"/>
    <x v="1"/>
    <x v="2"/>
    <n v="1722.3000000000002"/>
    <n v="250"/>
    <n v="393.5"/>
    <n v="-2.8946911364553462E-3"/>
    <n v="4.8231511254018837E-3"/>
    <n v="4.3389484430833222E-3"/>
    <x v="1"/>
  </r>
  <r>
    <x v="1"/>
    <x v="1"/>
    <x v="3"/>
    <n v="1718.9"/>
    <n v="250.39999999999998"/>
    <n v="395.6"/>
    <n v="-1.9741043952854267E-3"/>
    <n v="1.599999999999909E-3"/>
    <n v="5.336721728081379E-3"/>
    <x v="1"/>
  </r>
  <r>
    <x v="1"/>
    <x v="1"/>
    <x v="4"/>
    <n v="1718.4"/>
    <n v="251.2"/>
    <n v="397.20000000000005"/>
    <n v="-2.9088370469486298E-4"/>
    <n v="3.1948881789137839E-3"/>
    <n v="4.0444893832154265E-3"/>
    <x v="1"/>
  </r>
  <r>
    <x v="1"/>
    <x v="1"/>
    <x v="5"/>
    <n v="1719.6000000000001"/>
    <n v="251.4"/>
    <n v="397.5"/>
    <n v="6.9832402234639519E-4"/>
    <n v="7.961783439491125E-4"/>
    <n v="7.5528700906332951E-4"/>
    <x v="1"/>
  </r>
  <r>
    <x v="1"/>
    <x v="1"/>
    <x v="6"/>
    <n v="1734.7"/>
    <n v="251.9"/>
    <n v="397.5"/>
    <n v="8.7811118864851764E-3"/>
    <n v="1.988862370723946E-3"/>
    <n v="0"/>
    <x v="1"/>
  </r>
  <r>
    <x v="1"/>
    <x v="1"/>
    <x v="7"/>
    <n v="1769.3999999999999"/>
    <n v="253"/>
    <n v="399.6"/>
    <n v="2.0003458811321737E-2"/>
    <n v="4.366812227074213E-3"/>
    <n v="5.2830188679245859E-3"/>
    <x v="1"/>
  </r>
  <r>
    <x v="1"/>
    <x v="1"/>
    <x v="8"/>
    <n v="1783.8"/>
    <n v="254.7"/>
    <n v="401.90000000000003"/>
    <n v="8.1383519837233478E-3"/>
    <n v="6.7193675889327615E-3"/>
    <n v="5.7557557557557839E-3"/>
    <x v="1"/>
  </r>
  <r>
    <x v="1"/>
    <x v="1"/>
    <x v="9"/>
    <n v="1769.9999999999998"/>
    <n v="256.3"/>
    <n v="404.3"/>
    <n v="-7.7362933064245888E-3"/>
    <n v="6.2819002748332265E-3"/>
    <n v="5.9716347350086511E-3"/>
    <x v="1"/>
  </r>
  <r>
    <x v="1"/>
    <x v="1"/>
    <x v="10"/>
    <n v="1779.6999999999998"/>
    <n v="257.5"/>
    <n v="406.59999999999997"/>
    <n v="5.480225988700591E-3"/>
    <n v="4.6820132657042083E-3"/>
    <n v="5.6888449171406241E-3"/>
    <x v="1"/>
  </r>
  <r>
    <x v="1"/>
    <x v="1"/>
    <x v="11"/>
    <n v="1808.2"/>
    <n v="259.39999999999998"/>
    <n v="411.50000000000006"/>
    <n v="1.6013934932853982E-2"/>
    <n v="7.378640776698941E-3"/>
    <n v="1.2051155927201405E-2"/>
    <x v="1"/>
  </r>
  <r>
    <x v="1"/>
    <x v="1"/>
    <x v="0"/>
    <n v="1794.9999999999998"/>
    <n v="259.60000000000002"/>
    <n v="413.29999999999995"/>
    <n v="-7.3000774250637501E-3"/>
    <n v="7.7101002313047608E-4"/>
    <n v="4.3742405832318289E-3"/>
    <x v="1"/>
  </r>
  <r>
    <x v="1"/>
    <x v="2"/>
    <x v="1"/>
    <n v="1779.9"/>
    <n v="260.60000000000002"/>
    <n v="413.8"/>
    <n v="-8.4122562674092943E-3"/>
    <n v="3.8520801232665635E-3"/>
    <n v="1.209774981853513E-3"/>
    <x v="1"/>
  </r>
  <r>
    <x v="1"/>
    <x v="2"/>
    <x v="2"/>
    <n v="1760.3999999999996"/>
    <n v="261.5"/>
    <n v="414.5"/>
    <n v="-1.0955671666947836E-2"/>
    <n v="3.453568687643811E-3"/>
    <n v="1.6916384726920943E-3"/>
    <x v="1"/>
  </r>
  <r>
    <x v="1"/>
    <x v="2"/>
    <x v="3"/>
    <n v="1756"/>
    <n v="262.5"/>
    <n v="415.20000000000005"/>
    <n v="-2.499431947284502E-3"/>
    <n v="3.8240917782026767E-3"/>
    <n v="1.688781664656322E-3"/>
    <x v="1"/>
  </r>
  <r>
    <x v="1"/>
    <x v="2"/>
    <x v="4"/>
    <n v="1757.1000000000001"/>
    <n v="264.39999999999998"/>
    <n v="417.1"/>
    <n v="6.2642369020508913E-4"/>
    <n v="7.2380952380951512E-3"/>
    <n v="4.5761078998072663E-3"/>
    <x v="1"/>
  </r>
  <r>
    <x v="1"/>
    <x v="2"/>
    <x v="5"/>
    <n v="1759.8"/>
    <n v="265.89999999999998"/>
    <n v="419"/>
    <n v="1.5366228444595174E-3"/>
    <n v="5.6732223903177012E-3"/>
    <n v="4.5552625269718941E-3"/>
    <x v="1"/>
  </r>
  <r>
    <x v="1"/>
    <x v="2"/>
    <x v="6"/>
    <n v="1774.1000000000001"/>
    <n v="266.29999999999995"/>
    <n v="421.2"/>
    <n v="8.1259234003865106E-3"/>
    <n v="1.5043249341856987E-3"/>
    <n v="5.2505966587111904E-3"/>
    <x v="1"/>
  </r>
  <r>
    <x v="1"/>
    <x v="2"/>
    <x v="7"/>
    <n v="1795.3"/>
    <n v="267.10000000000002"/>
    <n v="423.9"/>
    <n v="1.1949720985288213E-2"/>
    <n v="3.004130679684823E-3"/>
    <n v="6.4102564102563831E-3"/>
    <x v="1"/>
  </r>
  <r>
    <x v="1"/>
    <x v="2"/>
    <x v="8"/>
    <n v="1798.7000000000003"/>
    <n v="267.79999999999995"/>
    <n v="426.4"/>
    <n v="1.8938338996269807E-3"/>
    <n v="2.6207412953947276E-3"/>
    <n v="5.8976173625855154E-3"/>
    <x v="1"/>
  </r>
  <r>
    <x v="1"/>
    <x v="2"/>
    <x v="9"/>
    <n v="1779.5"/>
    <n v="269.3"/>
    <n v="428.5"/>
    <n v="-1.0674375938177723E-2"/>
    <n v="5.6011949215834843E-3"/>
    <n v="4.9249530956848569E-3"/>
    <x v="1"/>
  </r>
  <r>
    <x v="1"/>
    <x v="2"/>
    <x v="10"/>
    <n v="1776.2"/>
    <n v="274.10000000000002"/>
    <n v="434.3"/>
    <n v="-1.8544534981736187E-3"/>
    <n v="1.7823988117341295E-2"/>
    <n v="1.3535589264877506E-2"/>
    <x v="1"/>
  </r>
  <r>
    <x v="1"/>
    <x v="2"/>
    <x v="11"/>
    <n v="1775.7000000000003"/>
    <n v="274.10000000000002"/>
    <n v="433.99999999999994"/>
    <n v="-2.8149983109997334E-4"/>
    <n v="0"/>
    <n v="-6.9076675109387112E-4"/>
    <x v="1"/>
  </r>
  <r>
    <x v="1"/>
    <x v="2"/>
    <x v="0"/>
    <n v="1762.7999999999997"/>
    <n v="277.10000000000002"/>
    <n v="432.7"/>
    <n v="-7.2647406656532881E-3"/>
    <n v="1.0944910616563297E-2"/>
    <n v="-2.9953917050690201E-3"/>
    <x v="1"/>
  </r>
  <r>
    <x v="1"/>
    <x v="3"/>
    <x v="1"/>
    <n v="1753.3999999999999"/>
    <n v="277.89999999999998"/>
    <n v="429.5"/>
    <n v="-5.3324256864079106E-3"/>
    <n v="2.8870443883073061E-3"/>
    <n v="-7.3954240813496391E-3"/>
    <x v="1"/>
  </r>
  <r>
    <x v="1"/>
    <x v="3"/>
    <x v="2"/>
    <n v="1757.1"/>
    <n v="279.7"/>
    <n v="428.6"/>
    <n v="2.1101859244895891E-3"/>
    <n v="6.4771500539762923E-3"/>
    <n v="-2.0954598370197374E-3"/>
    <x v="1"/>
  </r>
  <r>
    <x v="1"/>
    <x v="3"/>
    <x v="3"/>
    <n v="1762.9"/>
    <n v="279.60000000000002"/>
    <n v="430.2"/>
    <n v="3.3008935177281785E-3"/>
    <n v="-3.5752592062912369E-4"/>
    <n v="3.7330844610358512E-3"/>
    <x v="1"/>
  </r>
  <r>
    <x v="1"/>
    <x v="3"/>
    <x v="5"/>
    <n v="1791.9000000000003"/>
    <n v="280.3"/>
    <n v="431.3"/>
    <n v="1.6450167337909254E-2"/>
    <n v="2.5035765379112611E-3"/>
    <n v="2.5569502556950785E-3"/>
    <x v="1"/>
  </r>
  <r>
    <x v="1"/>
    <x v="3"/>
    <x v="6"/>
    <n v="1814.1000000000001"/>
    <n v="281.70000000000005"/>
    <n v="432.4"/>
    <n v="1.2389084212288529E-2"/>
    <n v="4.9946485907956979E-3"/>
    <n v="2.5504289357754831E-3"/>
    <x v="1"/>
  </r>
  <r>
    <x v="1"/>
    <x v="3"/>
    <x v="7"/>
    <n v="1837.5"/>
    <n v="283.60000000000002"/>
    <n v="431.1"/>
    <n v="1.289895816107153E-2"/>
    <n v="6.7447639332622539E-3"/>
    <n v="-3.0064754856613195E-3"/>
    <x v="1"/>
  </r>
  <r>
    <x v="1"/>
    <x v="3"/>
    <x v="8"/>
    <n v="1846.5"/>
    <n v="286.89999999999998"/>
    <n v="430.9"/>
    <n v="4.8979591836734691E-3"/>
    <n v="1.1636107193229739E-2"/>
    <n v="-4.6392948271873225E-4"/>
    <x v="1"/>
  </r>
  <r>
    <x v="1"/>
    <x v="3"/>
    <x v="9"/>
    <n v="1857.6999999999998"/>
    <n v="288.7"/>
    <n v="431.69999999999993"/>
    <n v="6.0655293799078353E-3"/>
    <n v="6.2739630533287264E-3"/>
    <n v="1.8565792527267453E-3"/>
    <x v="1"/>
  </r>
  <r>
    <x v="1"/>
    <x v="3"/>
    <x v="10"/>
    <n v="1885.5999999999997"/>
    <n v="289.39999999999998"/>
    <n v="433.8"/>
    <n v="1.501857135167135E-2"/>
    <n v="2.4246622791825032E-3"/>
    <n v="4.8644892286311787E-3"/>
    <x v="1"/>
  </r>
  <r>
    <x v="1"/>
    <x v="3"/>
    <x v="11"/>
    <n v="1910.9"/>
    <n v="290.20000000000005"/>
    <n v="436.20000000000005"/>
    <n v="1.3417479847263689E-2"/>
    <n v="2.7643400138219359E-3"/>
    <n v="5.5325034578147395E-3"/>
    <x v="1"/>
  </r>
  <r>
    <x v="1"/>
    <x v="3"/>
    <x v="0"/>
    <n v="1946.1000000000001"/>
    <n v="290.8"/>
    <n v="438.5"/>
    <n v="1.8420639489245928E-2"/>
    <n v="2.0675396278427493E-3"/>
    <n v="5.2728106373222247E-3"/>
    <x v="1"/>
  </r>
  <r>
    <x v="1"/>
    <x v="4"/>
    <x v="1"/>
    <n v="1940.3999999999999"/>
    <n v="293.5"/>
    <n v="439.99999999999994"/>
    <n v="-2.9289347926623878E-3"/>
    <n v="9.2847317744153661E-3"/>
    <n v="3.4207525655642946E-3"/>
    <x v="1"/>
  </r>
  <r>
    <x v="1"/>
    <x v="4"/>
    <x v="2"/>
    <n v="1911.6"/>
    <n v="295.10000000000002"/>
    <n v="443.1"/>
    <n v="-1.4842300556586249E-2"/>
    <n v="5.4514480408859381E-3"/>
    <n v="7.045454545454727E-3"/>
    <x v="1"/>
  </r>
  <r>
    <x v="1"/>
    <x v="4"/>
    <x v="3"/>
    <n v="1895.4"/>
    <n v="297.5"/>
    <n v="445.1"/>
    <n v="-8.4745762711863452E-3"/>
    <n v="8.1328363266688474E-3"/>
    <n v="4.5136538027533285E-3"/>
    <x v="2"/>
  </r>
  <r>
    <x v="1"/>
    <x v="4"/>
    <x v="4"/>
    <n v="1963.25"/>
    <n v="299.09999999999997"/>
    <n v="440.1"/>
    <n v="3.5797193204600564E-2"/>
    <n v="5.3781512605040873E-3"/>
    <n v="-1.1233430689732643E-2"/>
    <x v="3"/>
  </r>
  <r>
    <x v="1"/>
    <x v="4"/>
    <x v="5"/>
    <n v="1965.0249999999999"/>
    <n v="302.55"/>
    <n v="437.65"/>
    <n v="9.0411307780459112E-4"/>
    <n v="1.1534603811434457E-2"/>
    <n v="-5.566916609861498E-3"/>
    <x v="3"/>
  </r>
  <r>
    <x v="1"/>
    <x v="4"/>
    <x v="6"/>
    <n v="1966.8000000000002"/>
    <n v="306"/>
    <n v="439.70000000000005"/>
    <n v="9.0329639572031832E-4"/>
    <n v="1.140307387208722E-2"/>
    <n v="4.6841083057239082E-3"/>
    <x v="3"/>
  </r>
  <r>
    <x v="1"/>
    <x v="4"/>
    <x v="7"/>
    <n v="1966.8000000000002"/>
    <n v="306"/>
    <n v="439.70000000000005"/>
    <n v="0"/>
    <n v="0"/>
    <n v="0"/>
    <x v="3"/>
  </r>
  <r>
    <x v="1"/>
    <x v="4"/>
    <x v="8"/>
    <n v="1995.1999999999998"/>
    <n v="309.3"/>
    <n v="443.09999999999997"/>
    <n v="1.4439699003457207E-2"/>
    <n v="1.0784313725490234E-2"/>
    <n v="7.7325449169886743E-3"/>
    <x v="3"/>
  </r>
  <r>
    <x v="1"/>
    <x v="4"/>
    <x v="9"/>
    <n v="2007"/>
    <n v="314"/>
    <n v="443.6"/>
    <n v="5.9141940657579106E-3"/>
    <n v="1.5195602974458417E-2"/>
    <n v="1.1284134506884605E-3"/>
    <x v="3"/>
  </r>
  <r>
    <x v="1"/>
    <x v="4"/>
    <x v="10"/>
    <n v="2048.6000000000004"/>
    <n v="313.3"/>
    <n v="444.09999999999997"/>
    <n v="2.0727453911310596E-2"/>
    <n v="-2.2292993630572888E-3"/>
    <n v="1.1271415689809358E-3"/>
    <x v="3"/>
  </r>
  <r>
    <x v="1"/>
    <x v="4"/>
    <x v="11"/>
    <n v="2095.6"/>
    <n v="314.10000000000002"/>
    <n v="445.59999999999997"/>
    <n v="2.2942497315239448E-2"/>
    <n v="2.5534631343760335E-3"/>
    <n v="3.3776176536816035E-3"/>
    <x v="3"/>
  </r>
  <r>
    <x v="1"/>
    <x v="4"/>
    <x v="0"/>
    <n v="2109.1"/>
    <n v="315.39999999999998"/>
    <n v="447.9"/>
    <n v="6.4420690971559464E-3"/>
    <n v="4.1388092964022745E-3"/>
    <n v="5.1615798922800974E-3"/>
    <x v="3"/>
  </r>
  <r>
    <x v="1"/>
    <x v="5"/>
    <x v="1"/>
    <n v="2076.5"/>
    <n v="316.10000000000002"/>
    <n v="452.09999999999997"/>
    <n v="-1.5456829927457167E-2"/>
    <n v="2.2194039315156801E-3"/>
    <n v="9.3770931011386213E-3"/>
    <x v="3"/>
  </r>
  <r>
    <x v="1"/>
    <x v="5"/>
    <x v="2"/>
    <n v="2039.3000000000002"/>
    <n v="317.10000000000002"/>
    <n v="459.1"/>
    <n v="-1.7914760414158352E-2"/>
    <n v="3.1635558367605187E-3"/>
    <n v="1.5483300154833129E-2"/>
    <x v="3"/>
  </r>
  <r>
    <x v="1"/>
    <x v="5"/>
    <x v="3"/>
    <n v="2039.3999999999999"/>
    <n v="315.5"/>
    <n v="463.1"/>
    <n v="4.9036434070358294E-5"/>
    <n v="-5.0457269000316069E-3"/>
    <n v="8.7126987584404264E-3"/>
    <x v="3"/>
  </r>
  <r>
    <x v="1"/>
    <x v="5"/>
    <x v="4"/>
    <n v="2064.1"/>
    <n v="317.70000000000005"/>
    <n v="464.7"/>
    <n v="1.2111405315288834E-2"/>
    <n v="6.9730586370841379E-3"/>
    <n v="3.4549773267112198E-3"/>
    <x v="3"/>
  </r>
  <r>
    <x v="1"/>
    <x v="5"/>
    <x v="5"/>
    <n v="2105.7000000000003"/>
    <n v="324.39999999999998"/>
    <n v="474.5"/>
    <n v="2.0154062303183163E-2"/>
    <n v="2.1089077746301324E-2"/>
    <n v="2.1088874542715755E-2"/>
    <x v="3"/>
  </r>
  <r>
    <x v="1"/>
    <x v="5"/>
    <x v="6"/>
    <n v="2133.9"/>
    <n v="325.10000000000002"/>
    <n v="475.3"/>
    <n v="1.3392221114118733E-2"/>
    <n v="2.1578298397042094E-3"/>
    <n v="1.6859852476291072E-3"/>
    <x v="3"/>
  </r>
  <r>
    <x v="1"/>
    <x v="5"/>
    <x v="7"/>
    <n v="2147"/>
    <n v="327.10000000000002"/>
    <n v="477.9"/>
    <n v="6.1389943296311488E-3"/>
    <n v="6.1519532451553361E-3"/>
    <n v="5.4702293288448681E-3"/>
    <x v="3"/>
  </r>
  <r>
    <x v="1"/>
    <x v="5"/>
    <x v="8"/>
    <n v="2142"/>
    <n v="328.4"/>
    <n v="483.3"/>
    <n v="-2.328830926874709E-3"/>
    <n v="3.9743197798836885E-3"/>
    <n v="1.1299435028248659E-2"/>
    <x v="3"/>
  </r>
  <r>
    <x v="1"/>
    <x v="5"/>
    <x v="9"/>
    <n v="2142"/>
    <n v="328.4"/>
    <n v="483.40000000000003"/>
    <n v="0"/>
    <n v="0"/>
    <n v="2.0691082143600814E-4"/>
    <x v="3"/>
  </r>
  <r>
    <x v="1"/>
    <x v="5"/>
    <x v="10"/>
    <n v="2175.5"/>
    <n v="329.9"/>
    <n v="486.90000000000003"/>
    <n v="1.5639589169000934E-2"/>
    <n v="4.5676004872107186E-3"/>
    <n v="7.2403806371534951E-3"/>
    <x v="3"/>
  </r>
  <r>
    <x v="1"/>
    <x v="5"/>
    <x v="11"/>
    <n v="2194.1"/>
    <n v="332.1"/>
    <n v="489.00000000000006"/>
    <n v="8.5497586761663566E-3"/>
    <n v="6.6686874810550035E-3"/>
    <n v="4.3130006161429917E-3"/>
    <x v="3"/>
  </r>
  <r>
    <x v="1"/>
    <x v="5"/>
    <x v="0"/>
    <n v="2180.9"/>
    <n v="333.2"/>
    <n v="491.29999999999995"/>
    <n v="-6.0161341780227973E-3"/>
    <n v="3.3122553447755671E-3"/>
    <n v="4.7034764826173773E-3"/>
    <x v="3"/>
  </r>
  <r>
    <x v="1"/>
    <x v="6"/>
    <x v="1"/>
    <n v="2164.1999999999998"/>
    <n v="334.4"/>
    <n v="493.79999999999995"/>
    <n v="-7.6573891512679501E-3"/>
    <n v="3.6014405762304583E-3"/>
    <n v="5.0885406065540404E-3"/>
    <x v="3"/>
  </r>
  <r>
    <x v="1"/>
    <x v="6"/>
    <x v="2"/>
    <n v="2161.2000000000003"/>
    <n v="336.6"/>
    <n v="497.1"/>
    <n v="-1.386193512614151E-3"/>
    <n v="6.5789473684211893E-3"/>
    <n v="6.6828675577158131E-3"/>
    <x v="3"/>
  </r>
  <r>
    <x v="1"/>
    <x v="6"/>
    <x v="3"/>
    <n v="2184.2000000000003"/>
    <n v="340.2"/>
    <n v="501.1"/>
    <n v="1.0642235794928743E-2"/>
    <n v="1.06951871657753E-2"/>
    <n v="8.0466706900020109E-3"/>
    <x v="3"/>
  </r>
  <r>
    <x v="1"/>
    <x v="6"/>
    <x v="4"/>
    <n v="2214.3000000000002"/>
    <n v="342.8"/>
    <n v="509"/>
    <n v="1.3780789305008655E-2"/>
    <n v="7.6425631981188206E-3"/>
    <n v="1.5765316304130864E-2"/>
    <x v="3"/>
  </r>
  <r>
    <x v="1"/>
    <x v="6"/>
    <x v="5"/>
    <n v="2238.9000000000005"/>
    <n v="343.20000000000005"/>
    <n v="514.4"/>
    <n v="1.1109605744479232E-2"/>
    <n v="1.1668611435240201E-3"/>
    <n v="1.0609037328094258E-2"/>
    <x v="3"/>
  </r>
  <r>
    <x v="1"/>
    <x v="6"/>
    <x v="6"/>
    <n v="2261.9"/>
    <n v="344.8"/>
    <n v="518.4"/>
    <n v="1.0272901871454526E-2"/>
    <n v="4.6620046620045623E-3"/>
    <n v="7.7760497667185074E-3"/>
    <x v="3"/>
  </r>
  <r>
    <x v="1"/>
    <x v="6"/>
    <x v="7"/>
    <n v="2266.3000000000002"/>
    <n v="345.79999999999995"/>
    <n v="524.29999999999995"/>
    <n v="1.9452672531942573E-3"/>
    <n v="2.90023201856132E-3"/>
    <n v="1.138117283950613E-2"/>
    <x v="3"/>
  </r>
  <r>
    <x v="1"/>
    <x v="6"/>
    <x v="8"/>
    <n v="2269.2000000000003"/>
    <n v="348"/>
    <n v="525.79999999999995"/>
    <n v="1.279618761858576E-3"/>
    <n v="6.3620589936380732E-3"/>
    <n v="2.8609574670989892E-3"/>
    <x v="3"/>
  </r>
  <r>
    <x v="1"/>
    <x v="6"/>
    <x v="9"/>
    <n v="2280.9"/>
    <n v="348.70000000000005"/>
    <n v="528.9"/>
    <n v="5.1560021152828386E-3"/>
    <n v="2.0114942528736937E-3"/>
    <n v="5.8957778623051028E-3"/>
    <x v="3"/>
  </r>
  <r>
    <x v="1"/>
    <x v="6"/>
    <x v="10"/>
    <n v="2297.3000000000002"/>
    <n v="350.79999999999995"/>
    <n v="531.9"/>
    <n v="7.1901442413082953E-3"/>
    <n v="6.0223687983937731E-3"/>
    <n v="5.6721497447532621E-3"/>
    <x v="3"/>
  </r>
  <r>
    <x v="1"/>
    <x v="6"/>
    <x v="11"/>
    <n v="2296.8000000000002"/>
    <n v="353.4"/>
    <n v="534.80000000000007"/>
    <n v="-2.1764680276846731E-4"/>
    <n v="7.4116305587229852E-3"/>
    <n v="5.4521526602746588E-3"/>
    <x v="3"/>
  </r>
  <r>
    <x v="1"/>
    <x v="6"/>
    <x v="0"/>
    <n v="2283.4"/>
    <n v="356.9"/>
    <n v="537.1"/>
    <n v="-5.8342041100662182E-3"/>
    <n v="9.903791737408036E-3"/>
    <n v="4.3006731488406027E-3"/>
    <x v="3"/>
  </r>
  <r>
    <x v="1"/>
    <x v="7"/>
    <x v="1"/>
    <n v="2292.6999999999998"/>
    <n v="360.9"/>
    <n v="538.70000000000005"/>
    <n v="4.0728737847068961E-3"/>
    <n v="1.1207621182404036E-2"/>
    <n v="2.9789610873208389E-3"/>
    <x v="3"/>
  </r>
  <r>
    <x v="1"/>
    <x v="7"/>
    <x v="2"/>
    <n v="2279.1"/>
    <n v="365.4"/>
    <n v="541.4"/>
    <n v="-5.9318707201116193E-3"/>
    <n v="1.2468827930174564E-2"/>
    <n v="5.0120660850193647E-3"/>
    <x v="3"/>
  </r>
  <r>
    <x v="1"/>
    <x v="7"/>
    <x v="3"/>
    <n v="2279.1999999999998"/>
    <n v="365.4"/>
    <n v="541.20000000000005"/>
    <n v="4.3876968978943027E-5"/>
    <n v="0"/>
    <n v="-3.6941263391195381E-4"/>
    <x v="3"/>
  </r>
  <r>
    <x v="1"/>
    <x v="7"/>
    <x v="4"/>
    <n v="2289.6000000000004"/>
    <n v="369"/>
    <n v="542"/>
    <n v="4.5630045630048032E-3"/>
    <n v="9.8522167487685355E-3"/>
    <n v="1.4781966001477355E-3"/>
    <x v="3"/>
  </r>
  <r>
    <x v="1"/>
    <x v="7"/>
    <x v="5"/>
    <n v="2306.9"/>
    <n v="370.9"/>
    <n v="544.20000000000005"/>
    <n v="7.5559049615652185E-3"/>
    <n v="5.1490514905148431E-3"/>
    <n v="4.0590405904059879E-3"/>
    <x v="3"/>
  </r>
  <r>
    <x v="2"/>
    <x v="0"/>
    <x v="0"/>
    <n v="1729.8"/>
    <n v="242.2"/>
    <n v="371.6"/>
    <n v="-0.25016255581082841"/>
    <n v="-0.34699379886761927"/>
    <n v="-0.31716280779125322"/>
    <x v="0"/>
  </r>
  <r>
    <x v="2"/>
    <x v="1"/>
    <x v="1"/>
    <n v="1713.2"/>
    <n v="243.5"/>
    <n v="372.1"/>
    <n v="-9.5964851427910221E-3"/>
    <n v="5.3674649050372064E-3"/>
    <n v="1.3455328310010763E-3"/>
    <x v="1"/>
  </r>
  <r>
    <x v="2"/>
    <x v="1"/>
    <x v="2"/>
    <n v="1705.3000000000002"/>
    <n v="244.60000000000002"/>
    <n v="373.8"/>
    <n v="-4.6112537940694977E-3"/>
    <n v="4.5174537987680606E-3"/>
    <n v="4.5686643375436398E-3"/>
    <x v="1"/>
  </r>
  <r>
    <x v="2"/>
    <x v="1"/>
    <x v="3"/>
    <n v="1705.6999999999998"/>
    <n v="244.8"/>
    <n v="376"/>
    <n v="2.3456283351881555E-4"/>
    <n v="8.1766148814386183E-4"/>
    <n v="5.885500267522709E-3"/>
    <x v="1"/>
  </r>
  <r>
    <x v="2"/>
    <x v="1"/>
    <x v="4"/>
    <n v="1708.1"/>
    <n v="245.60000000000002"/>
    <n v="377.4"/>
    <n v="1.4070469601923498E-3"/>
    <n v="3.2679738562091968E-3"/>
    <n v="3.7234042553190884E-3"/>
    <x v="1"/>
  </r>
  <r>
    <x v="2"/>
    <x v="1"/>
    <x v="5"/>
    <n v="1709.6"/>
    <n v="245.6"/>
    <n v="376.79999999999995"/>
    <n v="8.781687254844565E-4"/>
    <n v="-1.1572357259936483E-16"/>
    <n v="-1.5898251192369443E-3"/>
    <x v="1"/>
  </r>
  <r>
    <x v="2"/>
    <x v="1"/>
    <x v="6"/>
    <n v="1731.0000000000002"/>
    <n v="246.3"/>
    <n v="376"/>
    <n v="1.2517547964436312E-2"/>
    <n v="2.8501628664495808E-3"/>
    <n v="-2.123142250530665E-3"/>
    <x v="1"/>
  </r>
  <r>
    <x v="2"/>
    <x v="1"/>
    <x v="7"/>
    <n v="1768.1"/>
    <n v="247.4"/>
    <n v="377.3"/>
    <n v="2.1432697862507035E-2"/>
    <n v="4.4660982541615685E-3"/>
    <n v="3.4574468085106684E-3"/>
    <x v="1"/>
  </r>
  <r>
    <x v="2"/>
    <x v="1"/>
    <x v="8"/>
    <n v="1772.9999999999998"/>
    <n v="249"/>
    <n v="378"/>
    <n v="2.7713364628696702E-3"/>
    <n v="6.467259498787366E-3"/>
    <n v="1.8552875695732537E-3"/>
    <x v="1"/>
  </r>
  <r>
    <x v="2"/>
    <x v="1"/>
    <x v="9"/>
    <n v="1749.7"/>
    <n v="250.5"/>
    <n v="380.7"/>
    <n v="-1.3141567963902838E-2"/>
    <n v="6.024096385542169E-3"/>
    <n v="7.1428571428571131E-3"/>
    <x v="1"/>
  </r>
  <r>
    <x v="2"/>
    <x v="1"/>
    <x v="10"/>
    <n v="1765.6999999999998"/>
    <n v="251.2"/>
    <n v="383.5"/>
    <n v="9.1444247585299038E-3"/>
    <n v="2.7944111776446652E-3"/>
    <n v="7.3548726030995834E-3"/>
    <x v="1"/>
  </r>
  <r>
    <x v="2"/>
    <x v="1"/>
    <x v="11"/>
    <n v="1796.7"/>
    <n v="252.3"/>
    <n v="388"/>
    <n v="1.7556776349323344E-2"/>
    <n v="4.3789808917198362E-3"/>
    <n v="1.1734028683181226E-2"/>
    <x v="1"/>
  </r>
  <r>
    <x v="2"/>
    <x v="1"/>
    <x v="0"/>
    <n v="1767.5"/>
    <n v="252.79999999999998"/>
    <n v="390.1"/>
    <n v="-1.6252017587799879E-2"/>
    <n v="1.9817677368211316E-3"/>
    <n v="5.4123711340206774E-3"/>
    <x v="1"/>
  </r>
  <r>
    <x v="2"/>
    <x v="2"/>
    <x v="1"/>
    <n v="1748.3000000000002"/>
    <n v="254.5"/>
    <n v="391.2"/>
    <n v="-1.0862800565770761E-2"/>
    <n v="6.7246835443038654E-3"/>
    <n v="2.8197897974877361E-3"/>
    <x v="1"/>
  </r>
  <r>
    <x v="2"/>
    <x v="2"/>
    <x v="2"/>
    <n v="1727.9"/>
    <n v="256"/>
    <n v="391.9"/>
    <n v="-1.1668477950008631E-2"/>
    <n v="5.893909626719057E-3"/>
    <n v="1.7893660531697051E-3"/>
    <x v="1"/>
  </r>
  <r>
    <x v="2"/>
    <x v="2"/>
    <x v="3"/>
    <n v="1715.5"/>
    <n v="257.2"/>
    <n v="392.40000000000003"/>
    <n v="-7.1763412234504831E-3"/>
    <n v="4.6874999999999556E-3"/>
    <n v="1.2758356723655444E-3"/>
    <x v="1"/>
  </r>
  <r>
    <x v="2"/>
    <x v="2"/>
    <x v="4"/>
    <n v="1720.0000000000002"/>
    <n v="258.89999999999998"/>
    <n v="392.59999999999997"/>
    <n v="2.623141941125169E-3"/>
    <n v="6.6096423017106875E-3"/>
    <n v="5.0968399592235417E-4"/>
    <x v="1"/>
  </r>
  <r>
    <x v="2"/>
    <x v="2"/>
    <x v="5"/>
    <n v="1722.8999999999999"/>
    <n v="260.10000000000002"/>
    <n v="394.2"/>
    <n v="1.6860465116276951E-3"/>
    <n v="4.6349942062574182E-3"/>
    <n v="4.0753948038716832E-3"/>
    <x v="1"/>
  </r>
  <r>
    <x v="2"/>
    <x v="2"/>
    <x v="6"/>
    <n v="1747.3000000000002"/>
    <n v="260.79999999999995"/>
    <n v="397"/>
    <n v="1.4162168436937907E-2"/>
    <n v="2.6912725874660968E-3"/>
    <n v="7.1029934043632965E-3"/>
    <x v="1"/>
  </r>
  <r>
    <x v="2"/>
    <x v="2"/>
    <x v="7"/>
    <n v="1771.1"/>
    <n v="261.79999999999995"/>
    <n v="399.6"/>
    <n v="1.3621015280718666E-2"/>
    <n v="3.8343558282208597E-3"/>
    <n v="6.549118387909377E-3"/>
    <x v="1"/>
  </r>
  <r>
    <x v="2"/>
    <x v="2"/>
    <x v="8"/>
    <n v="1767.6"/>
    <n v="263.20000000000005"/>
    <n v="402.5"/>
    <n v="-1.9761729998306137E-3"/>
    <n v="5.3475935828880489E-3"/>
    <n v="7.2572572572571995E-3"/>
    <x v="1"/>
  </r>
  <r>
    <x v="2"/>
    <x v="2"/>
    <x v="9"/>
    <n v="1748.4"/>
    <n v="265"/>
    <n v="405.19999999999993"/>
    <n v="-1.0862186014935403E-2"/>
    <n v="6.8389057750758136E-3"/>
    <n v="6.7080745341613216E-3"/>
    <x v="1"/>
  </r>
  <r>
    <x v="2"/>
    <x v="2"/>
    <x v="10"/>
    <n v="1754.1"/>
    <n v="266.60000000000002"/>
    <n v="408.20000000000005"/>
    <n v="3.2601235415235744E-3"/>
    <n v="6.0377358490566893E-3"/>
    <n v="7.4037512339588211E-3"/>
    <x v="1"/>
  </r>
  <r>
    <x v="2"/>
    <x v="2"/>
    <x v="11"/>
    <n v="1757.4999999999998"/>
    <n v="267.3"/>
    <n v="413"/>
    <n v="1.9383159454990388E-3"/>
    <n v="2.6256564141034829E-3"/>
    <n v="1.1758941695247315E-2"/>
    <x v="1"/>
  </r>
  <r>
    <x v="2"/>
    <x v="2"/>
    <x v="0"/>
    <n v="1746.6"/>
    <n v="268.10000000000002"/>
    <n v="409.40000000000003"/>
    <n v="-6.2019914651492833E-3"/>
    <n v="2.992891881780813E-3"/>
    <n v="-8.7167070217916854E-3"/>
    <x v="1"/>
  </r>
  <r>
    <x v="2"/>
    <x v="3"/>
    <x v="1"/>
    <n v="1744.3000000000002"/>
    <n v="269.5"/>
    <n v="406"/>
    <n v="-1.3168441543568803E-3"/>
    <n v="5.2219321148824216E-3"/>
    <n v="-8.3048363458720909E-3"/>
    <x v="1"/>
  </r>
  <r>
    <x v="2"/>
    <x v="3"/>
    <x v="2"/>
    <n v="1754.4"/>
    <n v="271.5"/>
    <n v="405.1"/>
    <n v="5.7902883678265828E-3"/>
    <n v="7.4211502782931356E-3"/>
    <n v="-2.2167487684728506E-3"/>
    <x v="1"/>
  </r>
  <r>
    <x v="2"/>
    <x v="3"/>
    <x v="3"/>
    <n v="1768.4"/>
    <n v="271.7"/>
    <n v="407.2"/>
    <n v="7.9799361605107158E-3"/>
    <n v="7.3664825046036329E-4"/>
    <n v="5.1839052085903871E-3"/>
    <x v="1"/>
  </r>
  <r>
    <x v="2"/>
    <x v="3"/>
    <x v="5"/>
    <n v="1811.5000000000002"/>
    <n v="272.39999999999998"/>
    <n v="408.8"/>
    <n v="2.4372313956118601E-2"/>
    <n v="2.5763709974235874E-3"/>
    <n v="3.9292730844794274E-3"/>
    <x v="1"/>
  </r>
  <r>
    <x v="2"/>
    <x v="3"/>
    <x v="6"/>
    <n v="1833.2999999999997"/>
    <n v="274"/>
    <n v="410.29999999999995"/>
    <n v="1.203422577974027E-2"/>
    <n v="5.8737151248165302E-3"/>
    <n v="3.6692759295497632E-3"/>
    <x v="1"/>
  </r>
  <r>
    <x v="2"/>
    <x v="3"/>
    <x v="7"/>
    <n v="1857.3999999999999"/>
    <n v="275.89999999999998"/>
    <n v="407.4"/>
    <n v="1.3145693558064768E-2"/>
    <n v="6.9343065693429828E-3"/>
    <n v="-7.0679990251035279E-3"/>
    <x v="1"/>
  </r>
  <r>
    <x v="2"/>
    <x v="3"/>
    <x v="8"/>
    <n v="1869.1"/>
    <n v="279.3"/>
    <n v="406.6"/>
    <n v="6.2991278130720609E-3"/>
    <n v="1.232330554548762E-2"/>
    <n v="-1.9636720667647388E-3"/>
    <x v="1"/>
  </r>
  <r>
    <x v="2"/>
    <x v="3"/>
    <x v="9"/>
    <n v="1874.9"/>
    <n v="280.89999999999998"/>
    <n v="408.2"/>
    <n v="3.1030977475791461E-3"/>
    <n v="5.7286072323665081E-3"/>
    <n v="3.9350713231676481E-3"/>
    <x v="1"/>
  </r>
  <r>
    <x v="2"/>
    <x v="3"/>
    <x v="10"/>
    <n v="1902.6000000000001"/>
    <n v="281.89999999999998"/>
    <n v="411.5"/>
    <n v="1.4774121286468635E-2"/>
    <n v="3.55998576005696E-3"/>
    <n v="8.0842724154826344E-3"/>
    <x v="1"/>
  </r>
  <r>
    <x v="2"/>
    <x v="3"/>
    <x v="11"/>
    <n v="1923.9999999999998"/>
    <n v="282.60000000000002"/>
    <n v="415.5"/>
    <n v="1.124776621465344E-2"/>
    <n v="2.4831500532105197E-3"/>
    <n v="9.7205346294046164E-3"/>
    <x v="1"/>
  </r>
  <r>
    <x v="2"/>
    <x v="3"/>
    <x v="0"/>
    <n v="1956.7"/>
    <n v="283.39999999999998"/>
    <n v="418"/>
    <n v="1.6995841995842139E-2"/>
    <n v="2.8308563340408862E-3"/>
    <n v="6.0168471720818293E-3"/>
    <x v="1"/>
  </r>
  <r>
    <x v="2"/>
    <x v="4"/>
    <x v="1"/>
    <n v="1945.3999999999999"/>
    <n v="285.89999999999998"/>
    <n v="420.1"/>
    <n v="-5.7750293862115715E-3"/>
    <n v="8.8214537755822164E-3"/>
    <n v="5.023923444976131E-3"/>
    <x v="1"/>
  </r>
  <r>
    <x v="2"/>
    <x v="4"/>
    <x v="2"/>
    <n v="1916.6"/>
    <n v="287.89999999999998"/>
    <n v="424.5"/>
    <n v="-1.4804153387478132E-2"/>
    <n v="6.9954529555788739E-3"/>
    <n v="1.0473696738871642E-2"/>
    <x v="1"/>
  </r>
  <r>
    <x v="2"/>
    <x v="4"/>
    <x v="3"/>
    <n v="1898.5"/>
    <n v="290.3"/>
    <n v="427.8"/>
    <n v="-9.4438067411039914E-3"/>
    <n v="8.3362278568948744E-3"/>
    <n v="7.7738515901060335E-3"/>
    <x v="2"/>
  </r>
  <r>
    <x v="2"/>
    <x v="4"/>
    <x v="4"/>
    <n v="1979.35"/>
    <n v="293.55"/>
    <n v="422.75"/>
    <n v="4.2586252304450838E-2"/>
    <n v="1.1195315191181537E-2"/>
    <n v="-1.180458158017768E-2"/>
    <x v="3"/>
  </r>
  <r>
    <x v="2"/>
    <x v="4"/>
    <x v="5"/>
    <n v="1987.1750000000002"/>
    <n v="296.92499999999995"/>
    <n v="422.07499999999999"/>
    <n v="3.9533180084372508E-3"/>
    <n v="1.1497189575881257E-2"/>
    <n v="-1.5966883500887318E-3"/>
    <x v="3"/>
  </r>
  <r>
    <x v="2"/>
    <x v="4"/>
    <x v="6"/>
    <n v="1994.9999999999998"/>
    <n v="300.29999999999995"/>
    <n v="424.69999999999993"/>
    <n v="3.9377508271790807E-3"/>
    <n v="1.13665066936095E-2"/>
    <n v="6.2192738257417363E-3"/>
    <x v="3"/>
  </r>
  <r>
    <x v="2"/>
    <x v="4"/>
    <x v="7"/>
    <n v="1994.9999999999998"/>
    <n v="300.29999999999995"/>
    <n v="424.69999999999993"/>
    <n v="0"/>
    <n v="0"/>
    <n v="0"/>
    <x v="3"/>
  </r>
  <r>
    <x v="2"/>
    <x v="4"/>
    <x v="8"/>
    <n v="2024.8999999999999"/>
    <n v="303.89999999999998"/>
    <n v="430.6"/>
    <n v="1.4987468671679246E-2"/>
    <n v="1.1988011988012066E-2"/>
    <n v="1.3892159171179872E-2"/>
    <x v="3"/>
  </r>
  <r>
    <x v="2"/>
    <x v="4"/>
    <x v="9"/>
    <n v="2041.6000000000001"/>
    <n v="309.8"/>
    <n v="430.69999999999993"/>
    <n v="8.2473208553510164E-3"/>
    <n v="1.9414281013491394E-2"/>
    <n v="2.3223409196448919E-4"/>
    <x v="3"/>
  </r>
  <r>
    <x v="2"/>
    <x v="4"/>
    <x v="10"/>
    <n v="2080.1999999999998"/>
    <n v="309.10000000000002"/>
    <n v="430.5"/>
    <n v="1.8906739811912068E-2"/>
    <n v="-2.2595222724337916E-3"/>
    <n v="-4.64360343626496E-4"/>
    <x v="3"/>
  </r>
  <r>
    <x v="2"/>
    <x v="4"/>
    <x v="11"/>
    <n v="2120.6999999999998"/>
    <n v="309.89999999999998"/>
    <n v="431.20000000000005"/>
    <n v="1.9469281799826942E-2"/>
    <n v="2.5881591717889178E-3"/>
    <n v="1.6260162601627072E-3"/>
    <x v="3"/>
  </r>
  <r>
    <x v="2"/>
    <x v="4"/>
    <x v="0"/>
    <n v="2125.4"/>
    <n v="310.8"/>
    <n v="433"/>
    <n v="2.2162493516293077E-3"/>
    <n v="2.9041626331075643E-3"/>
    <n v="4.1743970315397828E-3"/>
    <x v="3"/>
  </r>
  <r>
    <x v="2"/>
    <x v="5"/>
    <x v="1"/>
    <n v="2097"/>
    <n v="311.79999999999995"/>
    <n v="438.8"/>
    <n v="-1.336219064646659E-2"/>
    <n v="3.2175032175030343E-3"/>
    <n v="1.339491916859125E-2"/>
    <x v="3"/>
  </r>
  <r>
    <x v="2"/>
    <x v="5"/>
    <x v="2"/>
    <n v="2066"/>
    <n v="313"/>
    <n v="447.4"/>
    <n v="-1.4783023366714354E-2"/>
    <n v="3.8486209108404288E-3"/>
    <n v="1.9598906107566011E-2"/>
    <x v="3"/>
  </r>
  <r>
    <x v="2"/>
    <x v="5"/>
    <x v="3"/>
    <n v="2064.4999999999995"/>
    <n v="311.8"/>
    <n v="454.59999999999997"/>
    <n v="-7.2604065827708362E-4"/>
    <n v="-3.8338658146964493E-3"/>
    <n v="1.6092981671881959E-2"/>
    <x v="3"/>
  </r>
  <r>
    <x v="2"/>
    <x v="5"/>
    <x v="4"/>
    <n v="2089.6"/>
    <n v="314.10000000000002"/>
    <n v="455.9"/>
    <n v="1.2157907483652395E-2"/>
    <n v="7.3765234124439109E-3"/>
    <n v="2.8596568411790838E-3"/>
    <x v="3"/>
  </r>
  <r>
    <x v="2"/>
    <x v="5"/>
    <x v="5"/>
    <n v="2124.7000000000003"/>
    <n v="317.89999999999998"/>
    <n v="459.70000000000005"/>
    <n v="1.6797473200612732E-2"/>
    <n v="1.2098057943330003E-2"/>
    <n v="8.3351612195658436E-3"/>
    <x v="3"/>
  </r>
  <r>
    <x v="2"/>
    <x v="5"/>
    <x v="6"/>
    <n v="2154.1999999999998"/>
    <n v="318.8"/>
    <n v="460.7"/>
    <n v="1.388431307949336E-2"/>
    <n v="2.8310789556465371E-3"/>
    <n v="2.1753317380899351E-3"/>
    <x v="3"/>
  </r>
  <r>
    <x v="2"/>
    <x v="5"/>
    <x v="7"/>
    <n v="2171.8000000000002"/>
    <n v="321.10000000000002"/>
    <n v="463.9"/>
    <n v="8.1700863429581116E-3"/>
    <n v="7.2145545796738122E-3"/>
    <n v="6.9459518124592766E-3"/>
    <x v="3"/>
  </r>
  <r>
    <x v="2"/>
    <x v="5"/>
    <x v="8"/>
    <n v="2157.9"/>
    <n v="322.39999999999998"/>
    <n v="471.2"/>
    <n v="-6.4002210148264528E-3"/>
    <n v="4.0485829959512748E-3"/>
    <n v="1.573615003233458E-2"/>
    <x v="3"/>
  </r>
  <r>
    <x v="2"/>
    <x v="5"/>
    <x v="9"/>
    <n v="2157.9"/>
    <n v="322.39999999999998"/>
    <n v="471.50000000000006"/>
    <n v="0"/>
    <n v="0"/>
    <n v="6.3667232597637569E-4"/>
    <x v="3"/>
  </r>
  <r>
    <x v="2"/>
    <x v="5"/>
    <x v="10"/>
    <n v="2198.4000000000005"/>
    <n v="323.8"/>
    <n v="474.8"/>
    <n v="1.876824690671507E-2"/>
    <n v="4.3424317617867065E-3"/>
    <n v="6.9989395546128401E-3"/>
    <x v="3"/>
  </r>
  <r>
    <x v="2"/>
    <x v="5"/>
    <x v="11"/>
    <n v="2217.8999999999996"/>
    <n v="326"/>
    <n v="476.49999999999994"/>
    <n v="8.870087336244125E-3"/>
    <n v="6.794317479925845E-3"/>
    <n v="3.5804549283907578E-3"/>
    <x v="3"/>
  </r>
  <r>
    <x v="2"/>
    <x v="5"/>
    <x v="0"/>
    <n v="2206.3000000000002"/>
    <n v="327.5"/>
    <n v="478.4"/>
    <n v="-5.2301726858737796E-3"/>
    <n v="4.601226993865031E-3"/>
    <n v="3.9874081846800304E-3"/>
    <x v="3"/>
  </r>
  <r>
    <x v="2"/>
    <x v="6"/>
    <x v="1"/>
    <n v="2186.6999999999998"/>
    <n v="328.9"/>
    <n v="480.59999999999997"/>
    <n v="-8.8836513620089569E-3"/>
    <n v="4.2748091603052743E-3"/>
    <n v="4.5986622073578357E-3"/>
    <x v="3"/>
  </r>
  <r>
    <x v="2"/>
    <x v="6"/>
    <x v="2"/>
    <n v="2183.5"/>
    <n v="331.4"/>
    <n v="483.79999999999995"/>
    <n v="-1.4633923263364058E-3"/>
    <n v="7.601094557616297E-3"/>
    <n v="6.6583437369953993E-3"/>
    <x v="3"/>
  </r>
  <r>
    <x v="2"/>
    <x v="6"/>
    <x v="3"/>
    <n v="2196.3000000000002"/>
    <n v="335"/>
    <n v="488"/>
    <n v="5.8621479276391945E-3"/>
    <n v="1.0863005431502785E-2"/>
    <n v="8.6812732534105944E-3"/>
    <x v="3"/>
  </r>
  <r>
    <x v="2"/>
    <x v="6"/>
    <x v="4"/>
    <n v="2230.4"/>
    <n v="337.4"/>
    <n v="496.6"/>
    <n v="1.552611209761868E-2"/>
    <n v="7.1641791044775444E-3"/>
    <n v="1.7622950819672179E-2"/>
    <x v="3"/>
  </r>
  <r>
    <x v="2"/>
    <x v="6"/>
    <x v="5"/>
    <n v="2262.2000000000003"/>
    <n v="338.29999999999995"/>
    <n v="502.4"/>
    <n v="1.4257532281205246E-2"/>
    <n v="2.6674570243034302E-3"/>
    <n v="1.1679420056383316E-2"/>
    <x v="3"/>
  </r>
  <r>
    <x v="2"/>
    <x v="6"/>
    <x v="6"/>
    <n v="2287.5"/>
    <n v="340.1"/>
    <n v="506.4"/>
    <n v="1.1183803377243269E-2"/>
    <n v="5.3207212533256535E-3"/>
    <n v="7.9617834394904458E-3"/>
    <x v="3"/>
  </r>
  <r>
    <x v="2"/>
    <x v="6"/>
    <x v="7"/>
    <n v="2291.6"/>
    <n v="341.5"/>
    <n v="513.20000000000005"/>
    <n v="1.7923497267759165E-3"/>
    <n v="4.116436342252212E-3"/>
    <n v="1.3428120063191289E-2"/>
    <x v="3"/>
  </r>
  <r>
    <x v="2"/>
    <x v="6"/>
    <x v="8"/>
    <n v="2293.6999999999998"/>
    <n v="344"/>
    <n v="514.20000000000005"/>
    <n v="9.1639029499036005E-4"/>
    <n v="7.320644216691069E-3"/>
    <n v="1.9485580670303973E-3"/>
    <x v="3"/>
  </r>
  <r>
    <x v="2"/>
    <x v="6"/>
    <x v="9"/>
    <n v="2306.4"/>
    <n v="344.9"/>
    <n v="517.20000000000005"/>
    <n v="5.5369054366308902E-3"/>
    <n v="2.6162790697673759E-3"/>
    <n v="5.8343057176196023E-3"/>
    <x v="3"/>
  </r>
  <r>
    <x v="2"/>
    <x v="6"/>
    <x v="10"/>
    <n v="2322.3000000000002"/>
    <n v="347"/>
    <n v="519.6"/>
    <n v="6.8938605619147117E-3"/>
    <n v="6.0887213685126788E-3"/>
    <n v="4.6403712296983314E-3"/>
    <x v="3"/>
  </r>
  <r>
    <x v="2"/>
    <x v="6"/>
    <x v="11"/>
    <n v="2314.4"/>
    <n v="349.6"/>
    <n v="521.9"/>
    <n v="-3.4017999397149765E-3"/>
    <n v="7.4927953890490569E-3"/>
    <n v="4.4264819091608051E-3"/>
    <x v="3"/>
  </r>
  <r>
    <x v="2"/>
    <x v="6"/>
    <x v="0"/>
    <n v="2295.7999999999997"/>
    <n v="353.2"/>
    <n v="523.59999999999991"/>
    <n v="-8.0366401659178899E-3"/>
    <n v="1.0297482837528505E-2"/>
    <n v="3.2573289902278826E-3"/>
    <x v="3"/>
  </r>
  <r>
    <x v="2"/>
    <x v="7"/>
    <x v="1"/>
    <n v="2310.2000000000003"/>
    <n v="357.3"/>
    <n v="524.70000000000005"/>
    <n v="6.2723233731163631E-3"/>
    <n v="1.1608154020385116E-2"/>
    <n v="2.1008403361347148E-3"/>
    <x v="3"/>
  </r>
  <r>
    <x v="2"/>
    <x v="7"/>
    <x v="2"/>
    <n v="2303.1999999999998"/>
    <n v="362.20000000000005"/>
    <n v="530.20000000000005"/>
    <n v="-3.0300406891180217E-3"/>
    <n v="1.3713965855023885E-2"/>
    <n v="1.0482180293501047E-2"/>
    <x v="3"/>
  </r>
  <r>
    <x v="2"/>
    <x v="7"/>
    <x v="3"/>
    <n v="2303.4"/>
    <n v="362.3"/>
    <n v="530"/>
    <n v="8.6835706842772171E-5"/>
    <n v="2.7609055770283237E-4"/>
    <n v="-3.7721614485108538E-4"/>
    <x v="3"/>
  </r>
  <r>
    <x v="2"/>
    <x v="7"/>
    <x v="4"/>
    <n v="2317.7000000000003"/>
    <n v="365.9"/>
    <n v="530.6"/>
    <n v="6.2082139446037084E-3"/>
    <n v="9.9365166988682474E-3"/>
    <n v="1.1320754716981562E-3"/>
    <x v="3"/>
  </r>
  <r>
    <x v="2"/>
    <x v="7"/>
    <x v="5"/>
    <n v="2335.1"/>
    <n v="367.79999999999995"/>
    <n v="532.80000000000007"/>
    <n v="7.5074427233894096E-3"/>
    <n v="5.1926755944246448E-3"/>
    <n v="4.1462495288353664E-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7FC38F-DBEB-49A0-BA03-A767CC462BDF}" name="PivotTable2" cacheId="1" dataOnRows="1" applyNumberFormats="0" applyBorderFormats="0" applyFontFormats="0" applyPatternFormats="0" applyAlignmentFormats="0" applyWidthHeightFormats="1" dataCaption="Broader Categories" updatedVersion="6" minRefreshableVersion="3" useAutoFormatting="1" colGrandTotals="0" itemPrintTitles="1" createdVersion="6" indent="0" outline="1" outlineData="1" multipleFieldFilters="0" chartFormat="17">
  <location ref="C47:D55" firstHeaderRow="1" firstDataRow="2" firstDataCol="1" rowPageCount="1" colPageCount="1"/>
  <pivotFields count="12">
    <pivotField axis="axisCol" showAll="0">
      <items count="4">
        <item h="1" x="0"/>
        <item h="1" x="2"/>
        <item x="1"/>
        <item t="default"/>
      </items>
    </pivotField>
    <pivotField axis="axisPage" showAll="0">
      <items count="12">
        <item x="0"/>
        <item x="1"/>
        <item x="2"/>
        <item x="3"/>
        <item x="4"/>
        <item x="5"/>
        <item x="6"/>
        <item x="7"/>
        <item x="8"/>
        <item x="9"/>
        <item x="10"/>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2"/>
  </rowFields>
  <rowItems count="7">
    <i>
      <x/>
    </i>
    <i i="1">
      <x v="1"/>
    </i>
    <i i="2">
      <x v="2"/>
    </i>
    <i i="3">
      <x v="3"/>
    </i>
    <i i="4">
      <x v="4"/>
    </i>
    <i i="5">
      <x v="5"/>
    </i>
    <i i="6">
      <x v="6"/>
    </i>
  </rowItems>
  <colFields count="1">
    <field x="0"/>
  </colFields>
  <colItems count="1">
    <i>
      <x v="2"/>
    </i>
  </colItems>
  <pageFields count="1">
    <pageField fld="1" item="10" hier="-1"/>
  </pageFields>
  <dataFields count="7">
    <dataField name="Sum of Food" fld="4" baseField="0" baseItem="2"/>
    <dataField name="Sum of Cloth" fld="5" baseField="0" baseItem="0"/>
    <dataField name="Sum of House" fld="6" baseField="0" baseItem="0"/>
    <dataField name="Sum of Health" fld="7" baseField="0" baseItem="0"/>
    <dataField name="Sum of Luxury" fld="10" baseField="0" baseItem="0"/>
    <dataField name="Sum of Education" fld="9" baseField="0" baseItem="0"/>
    <dataField name="Sum of Energy" fld="8" baseField="0" baseItem="0"/>
  </dataFields>
  <formats count="30">
    <format dxfId="93">
      <pivotArea type="all" dataOnly="0" outline="0" fieldPosition="0"/>
    </format>
    <format dxfId="92">
      <pivotArea outline="0" collapsedLevelsAreSubtotals="1" fieldPosition="0"/>
    </format>
    <format dxfId="91">
      <pivotArea type="origin" dataOnly="0" labelOnly="1" outline="0" fieldPosition="0"/>
    </format>
    <format dxfId="90">
      <pivotArea field="0" type="button" dataOnly="0" labelOnly="1" outline="0" axis="axisCol" fieldPosition="0"/>
    </format>
    <format dxfId="89">
      <pivotArea field="-2" type="button" dataOnly="0" labelOnly="1" outline="0" axis="axisRow" fieldPosition="0"/>
    </format>
    <format dxfId="88">
      <pivotArea dataOnly="0" labelOnly="1" outline="0" fieldPosition="0">
        <references count="1">
          <reference field="4294967294" count="7">
            <x v="0"/>
            <x v="1"/>
            <x v="2"/>
            <x v="3"/>
            <x v="4"/>
            <x v="5"/>
            <x v="6"/>
          </reference>
        </references>
      </pivotArea>
    </format>
    <format dxfId="87">
      <pivotArea dataOnly="0" labelOnly="1" fieldPosition="0">
        <references count="1">
          <reference field="0" count="0"/>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0" type="button" dataOnly="0" labelOnly="1" outline="0" axis="axisCol" fieldPosition="0"/>
    </format>
    <format dxfId="82">
      <pivotArea field="-2" type="button" dataOnly="0" labelOnly="1" outline="0" axis="axisRow" fieldPosition="0"/>
    </format>
    <format dxfId="81">
      <pivotArea dataOnly="0" labelOnly="1" outline="0" fieldPosition="0">
        <references count="1">
          <reference field="4294967294" count="7">
            <x v="0"/>
            <x v="1"/>
            <x v="2"/>
            <x v="3"/>
            <x v="4"/>
            <x v="5"/>
            <x v="6"/>
          </reference>
        </references>
      </pivotArea>
    </format>
    <format dxfId="80">
      <pivotArea dataOnly="0" labelOnly="1" fieldPosition="0">
        <references count="1">
          <reference field="0" count="0"/>
        </references>
      </pivotArea>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axis="axisCol" fieldPosition="0"/>
    </format>
    <format dxfId="75">
      <pivotArea field="-2" type="button" dataOnly="0" labelOnly="1" outline="0" axis="axisRow" fieldPosition="0"/>
    </format>
    <format dxfId="74">
      <pivotArea dataOnly="0" labelOnly="1" outline="0" fieldPosition="0">
        <references count="1">
          <reference field="4294967294" count="7">
            <x v="0"/>
            <x v="1"/>
            <x v="2"/>
            <x v="3"/>
            <x v="4"/>
            <x v="5"/>
            <x v="6"/>
          </reference>
        </references>
      </pivotArea>
    </format>
    <format dxfId="73">
      <pivotArea dataOnly="0" labelOnly="1" fieldPosition="0">
        <references count="1">
          <reference field="0" count="0"/>
        </references>
      </pivotArea>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0" type="button" dataOnly="0" labelOnly="1" outline="0" axis="axisCol" fieldPosition="0"/>
    </format>
    <format dxfId="68">
      <pivotArea field="-2" type="button" dataOnly="0" labelOnly="1" outline="0" axis="axisRow" fieldPosition="0"/>
    </format>
    <format dxfId="67">
      <pivotArea dataOnly="0" labelOnly="1" outline="0" fieldPosition="0">
        <references count="1">
          <reference field="4294967294" count="7">
            <x v="0"/>
            <x v="1"/>
            <x v="2"/>
            <x v="3"/>
            <x v="4"/>
            <x v="5"/>
            <x v="6"/>
          </reference>
        </references>
      </pivotArea>
    </format>
    <format dxfId="66">
      <pivotArea dataOnly="0" labelOnly="1" fieldPosition="0">
        <references count="1">
          <reference field="0" count="0"/>
        </references>
      </pivotArea>
    </format>
    <format dxfId="65">
      <pivotArea dataOnly="0" labelOnly="1" outline="0" fieldPosition="0">
        <references count="1">
          <reference field="1" count="1">
            <x v="10"/>
          </reference>
        </references>
      </pivotArea>
    </format>
    <format dxfId="64">
      <pivotArea field="1" type="button" dataOnly="0" labelOnly="1" outline="0" axis="axisPage"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5"/>
          </reference>
        </references>
      </pivotArea>
    </chartFormat>
    <chartFormat chart="0" format="3">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2"/>
          </reference>
        </references>
      </pivotArea>
    </chartFormat>
    <chartFormat chart="0" format="5">
      <pivotArea type="data" outline="0" fieldPosition="0">
        <references count="1">
          <reference field="4294967294" count="1" selected="0">
            <x v="3"/>
          </reference>
        </references>
      </pivotArea>
    </chartFormat>
    <chartFormat chart="0" format="6">
      <pivotArea type="data" outline="0" fieldPosition="0">
        <references count="1">
          <reference field="4294967294" count="1" selected="0">
            <x v="4"/>
          </reference>
        </references>
      </pivotArea>
    </chartFormat>
    <chartFormat chart="0" format="7">
      <pivotArea type="data" outline="0" fieldPosition="0">
        <references count="1">
          <reference field="4294967294" count="1" selected="0">
            <x v="6"/>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1">
          <reference field="4294967294" count="1" selected="0">
            <x v="0"/>
          </reference>
        </references>
      </pivotArea>
    </chartFormat>
    <chartFormat chart="8" format="18">
      <pivotArea type="data" outline="0" fieldPosition="0">
        <references count="1">
          <reference field="4294967294" count="1" selected="0">
            <x v="1"/>
          </reference>
        </references>
      </pivotArea>
    </chartFormat>
    <chartFormat chart="8" format="19">
      <pivotArea type="data" outline="0" fieldPosition="0">
        <references count="1">
          <reference field="4294967294" count="1" selected="0">
            <x v="2"/>
          </reference>
        </references>
      </pivotArea>
    </chartFormat>
    <chartFormat chart="8" format="20">
      <pivotArea type="data" outline="0" fieldPosition="0">
        <references count="1">
          <reference field="4294967294" count="1" selected="0">
            <x v="3"/>
          </reference>
        </references>
      </pivotArea>
    </chartFormat>
    <chartFormat chart="8" format="21">
      <pivotArea type="data" outline="0" fieldPosition="0">
        <references count="1">
          <reference field="4294967294" count="1" selected="0">
            <x v="4"/>
          </reference>
        </references>
      </pivotArea>
    </chartFormat>
    <chartFormat chart="8" format="22">
      <pivotArea type="data" outline="0" fieldPosition="0">
        <references count="1">
          <reference field="4294967294" count="1" selected="0">
            <x v="5"/>
          </reference>
        </references>
      </pivotArea>
    </chartFormat>
    <chartFormat chart="8" format="23">
      <pivotArea type="data" outline="0" fieldPosition="0">
        <references count="1">
          <reference field="4294967294" count="1" selected="0">
            <x v="6"/>
          </reference>
        </references>
      </pivotArea>
    </chartFormat>
    <chartFormat chart="16" format="32" series="1">
      <pivotArea type="data" outline="0" fieldPosition="0">
        <references count="1">
          <reference field="4294967294" count="1" selected="0">
            <x v="0"/>
          </reference>
        </references>
      </pivotArea>
    </chartFormat>
    <chartFormat chart="16" format="33">
      <pivotArea type="data" outline="0" fieldPosition="0">
        <references count="1">
          <reference field="4294967294" count="1" selected="0">
            <x v="0"/>
          </reference>
        </references>
      </pivotArea>
    </chartFormat>
    <chartFormat chart="16" format="34">
      <pivotArea type="data" outline="0" fieldPosition="0">
        <references count="1">
          <reference field="4294967294" count="1" selected="0">
            <x v="1"/>
          </reference>
        </references>
      </pivotArea>
    </chartFormat>
    <chartFormat chart="16" format="35">
      <pivotArea type="data" outline="0" fieldPosition="0">
        <references count="1">
          <reference field="4294967294" count="1" selected="0">
            <x v="2"/>
          </reference>
        </references>
      </pivotArea>
    </chartFormat>
    <chartFormat chart="16" format="36">
      <pivotArea type="data" outline="0" fieldPosition="0">
        <references count="1">
          <reference field="4294967294" count="1" selected="0">
            <x v="3"/>
          </reference>
        </references>
      </pivotArea>
    </chartFormat>
    <chartFormat chart="16" format="37">
      <pivotArea type="data" outline="0" fieldPosition="0">
        <references count="1">
          <reference field="4294967294" count="1" selected="0">
            <x v="4"/>
          </reference>
        </references>
      </pivotArea>
    </chartFormat>
    <chartFormat chart="16" format="38">
      <pivotArea type="data" outline="0" fieldPosition="0">
        <references count="1">
          <reference field="4294967294" count="1" selected="0">
            <x v="5"/>
          </reference>
        </references>
      </pivotArea>
    </chartFormat>
    <chartFormat chart="16" format="39">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2FE9FA-B541-4F90-A260-647A649B9BC6}" name="PivotTable3" cacheId="1" dataOnRows="1" applyNumberFormats="0" applyBorderFormats="0" applyFontFormats="0" applyPatternFormats="0" applyAlignmentFormats="0" applyWidthHeightFormats="1" dataCaption="Broader Categories" updatedVersion="6" minRefreshableVersion="3" useAutoFormatting="1" colGrandTotals="0" itemPrintTitles="1" createdVersion="6" indent="0" outline="1" outlineData="1" multipleFieldFilters="0" chartFormat="6">
  <location ref="E34:F42" firstHeaderRow="1" firstDataRow="2" firstDataCol="1" rowPageCount="1" colPageCount="1"/>
  <pivotFields count="12">
    <pivotField axis="axisCol" showAll="0">
      <items count="4">
        <item h="1" x="0"/>
        <item h="1" x="2"/>
        <item x="1"/>
        <item t="default"/>
      </items>
    </pivotField>
    <pivotField axis="axisPage" showAll="0">
      <items count="12">
        <item x="0"/>
        <item x="1"/>
        <item x="2"/>
        <item x="3"/>
        <item x="4"/>
        <item x="5"/>
        <item x="6"/>
        <item x="7"/>
        <item x="8"/>
        <item x="9"/>
        <item x="10"/>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2"/>
  </rowFields>
  <rowItems count="7">
    <i>
      <x/>
    </i>
    <i i="1">
      <x v="1"/>
    </i>
    <i i="2">
      <x v="2"/>
    </i>
    <i i="3">
      <x v="3"/>
    </i>
    <i i="4">
      <x v="4"/>
    </i>
    <i i="5">
      <x v="5"/>
    </i>
    <i i="6">
      <x v="6"/>
    </i>
  </rowItems>
  <colFields count="1">
    <field x="0"/>
  </colFields>
  <colItems count="1">
    <i>
      <x v="2"/>
    </i>
  </colItems>
  <pageFields count="1">
    <pageField fld="1" item="10" hier="-1"/>
  </pageFields>
  <dataFields count="7">
    <dataField name="Sum of Food" fld="4" baseField="0" baseItem="2"/>
    <dataField name="Sum of Cloth" fld="5" baseField="0" baseItem="0"/>
    <dataField name="Sum of House" fld="6" baseField="0" baseItem="0"/>
    <dataField name="Sum of Health" fld="7" baseField="0" baseItem="0"/>
    <dataField name="Sum of Luxury" fld="10" baseField="0" baseItem="0"/>
    <dataField name="Sum of Education" fld="9" baseField="0" baseItem="0"/>
    <dataField name="Sum of Energy" fld="8" baseField="0" baseItem="0"/>
  </dataFields>
  <formats count="30">
    <format dxfId="63">
      <pivotArea type="all" dataOnly="0" outline="0" fieldPosition="0"/>
    </format>
    <format dxfId="62">
      <pivotArea outline="0" collapsedLevelsAreSubtotals="1" fieldPosition="0"/>
    </format>
    <format dxfId="61">
      <pivotArea type="origin" dataOnly="0" labelOnly="1" outline="0" fieldPosition="0"/>
    </format>
    <format dxfId="60">
      <pivotArea field="0" type="button" dataOnly="0" labelOnly="1" outline="0" axis="axisCol" fieldPosition="0"/>
    </format>
    <format dxfId="59">
      <pivotArea field="-2" type="button" dataOnly="0" labelOnly="1" outline="0" axis="axisRow" fieldPosition="0"/>
    </format>
    <format dxfId="58">
      <pivotArea dataOnly="0" labelOnly="1" outline="0" fieldPosition="0">
        <references count="1">
          <reference field="4294967294" count="7">
            <x v="0"/>
            <x v="1"/>
            <x v="2"/>
            <x v="3"/>
            <x v="4"/>
            <x v="5"/>
            <x v="6"/>
          </reference>
        </references>
      </pivotArea>
    </format>
    <format dxfId="57">
      <pivotArea dataOnly="0" labelOnly="1" fieldPosition="0">
        <references count="1">
          <reference field="0" count="0"/>
        </references>
      </pivotArea>
    </format>
    <format dxfId="56">
      <pivotArea type="all" dataOnly="0" outline="0" fieldPosition="0"/>
    </format>
    <format dxfId="55">
      <pivotArea outline="0" collapsedLevelsAreSubtotals="1" fieldPosition="0"/>
    </format>
    <format dxfId="54">
      <pivotArea type="origin" dataOnly="0" labelOnly="1" outline="0" fieldPosition="0"/>
    </format>
    <format dxfId="53">
      <pivotArea field="0" type="button" dataOnly="0" labelOnly="1" outline="0" axis="axisCol" fieldPosition="0"/>
    </format>
    <format dxfId="52">
      <pivotArea field="-2" type="button" dataOnly="0" labelOnly="1" outline="0" axis="axisRow" fieldPosition="0"/>
    </format>
    <format dxfId="51">
      <pivotArea dataOnly="0" labelOnly="1" outline="0" fieldPosition="0">
        <references count="1">
          <reference field="4294967294" count="7">
            <x v="0"/>
            <x v="1"/>
            <x v="2"/>
            <x v="3"/>
            <x v="4"/>
            <x v="5"/>
            <x v="6"/>
          </reference>
        </references>
      </pivotArea>
    </format>
    <format dxfId="50">
      <pivotArea dataOnly="0" labelOnly="1" fieldPosition="0">
        <references count="1">
          <reference field="0" count="0"/>
        </references>
      </pivotArea>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0" type="button" dataOnly="0" labelOnly="1" outline="0" axis="axisCol" fieldPosition="0"/>
    </format>
    <format dxfId="45">
      <pivotArea field="-2" type="button" dataOnly="0" labelOnly="1" outline="0" axis="axisRow" fieldPosition="0"/>
    </format>
    <format dxfId="44">
      <pivotArea dataOnly="0" labelOnly="1" outline="0" fieldPosition="0">
        <references count="1">
          <reference field="4294967294" count="7">
            <x v="0"/>
            <x v="1"/>
            <x v="2"/>
            <x v="3"/>
            <x v="4"/>
            <x v="5"/>
            <x v="6"/>
          </reference>
        </references>
      </pivotArea>
    </format>
    <format dxfId="43">
      <pivotArea dataOnly="0" labelOnly="1" fieldPosition="0">
        <references count="1">
          <reference field="0" count="0"/>
        </references>
      </pivotArea>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0" type="button" dataOnly="0" labelOnly="1" outline="0" axis="axisCol" fieldPosition="0"/>
    </format>
    <format dxfId="38">
      <pivotArea field="-2" type="button" dataOnly="0" labelOnly="1" outline="0" axis="axisRow" fieldPosition="0"/>
    </format>
    <format dxfId="37">
      <pivotArea dataOnly="0" labelOnly="1" outline="0" fieldPosition="0">
        <references count="1">
          <reference field="4294967294" count="7">
            <x v="0"/>
            <x v="1"/>
            <x v="2"/>
            <x v="3"/>
            <x v="4"/>
            <x v="5"/>
            <x v="6"/>
          </reference>
        </references>
      </pivotArea>
    </format>
    <format dxfId="36">
      <pivotArea dataOnly="0" labelOnly="1" fieldPosition="0">
        <references count="1">
          <reference field="0" count="0"/>
        </references>
      </pivotArea>
    </format>
    <format dxfId="35">
      <pivotArea dataOnly="0" labelOnly="1" outline="0" fieldPosition="0">
        <references count="1">
          <reference field="1" count="1">
            <x v="10"/>
          </reference>
        </references>
      </pivotArea>
    </format>
    <format dxfId="34">
      <pivotArea field="1" type="button" dataOnly="0" labelOnly="1" outline="0" axis="axisPage"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A82B1E-541D-4CEE-A5AE-B84E70002CB8}"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Year">
  <location ref="B33:D40" firstHeaderRow="1" firstDataRow="2" firstDataCol="1" rowPageCount="1" colPageCount="1"/>
  <pivotFields count="12">
    <pivotField axis="axisPage" showAll="0">
      <items count="4">
        <item x="0"/>
        <item x="2"/>
        <item x="1"/>
        <item t="default"/>
      </items>
    </pivotField>
    <pivotField axis="axisRow" showAll="0">
      <items count="12">
        <item h="1" x="0"/>
        <item h="1" x="1"/>
        <item h="1" x="2"/>
        <item h="1" x="3"/>
        <item x="4"/>
        <item x="5"/>
        <item x="6"/>
        <item x="7"/>
        <item x="8"/>
        <item x="9"/>
        <item h="1" x="10"/>
        <item t="default"/>
      </items>
    </pivotField>
    <pivotField showAll="0">
      <items count="15">
        <item x="0"/>
        <item x="1"/>
        <item x="2"/>
        <item x="3"/>
        <item x="4"/>
        <item x="5"/>
        <item x="6"/>
        <item x="7"/>
        <item x="8"/>
        <item x="9"/>
        <item x="11"/>
        <item x="12"/>
        <item m="1" x="13"/>
        <item x="10"/>
        <item t="default"/>
      </items>
    </pivotField>
    <pivotField axis="axisCol" showAll="0">
      <items count="13">
        <item x="0"/>
        <item h="1" x="1"/>
        <item h="1" x="2"/>
        <item h="1" x="3"/>
        <item h="1" x="4"/>
        <item h="1" x="5"/>
        <item h="1" x="6"/>
        <item h="1" x="7"/>
        <item h="1" x="8"/>
        <item h="1" x="9"/>
        <item h="1" x="10"/>
        <item x="11"/>
        <item t="default"/>
      </items>
    </pivotField>
    <pivotField showAll="0"/>
    <pivotField showAll="0"/>
    <pivotField showAll="0"/>
    <pivotField showAll="0"/>
    <pivotField showAll="0"/>
    <pivotField showAll="0"/>
    <pivotField showAll="0"/>
    <pivotField dataField="1" showAll="0"/>
  </pivotFields>
  <rowFields count="1">
    <field x="1"/>
  </rowFields>
  <rowItems count="6">
    <i>
      <x v="4"/>
    </i>
    <i>
      <x v="5"/>
    </i>
    <i>
      <x v="6"/>
    </i>
    <i>
      <x v="7"/>
    </i>
    <i>
      <x v="8"/>
    </i>
    <i>
      <x v="9"/>
    </i>
  </rowItems>
  <colFields count="1">
    <field x="3"/>
  </colFields>
  <colItems count="2">
    <i>
      <x/>
    </i>
    <i>
      <x v="11"/>
    </i>
  </colItems>
  <pageFields count="1">
    <pageField fld="0" item="1" hier="-1"/>
  </pageFields>
  <dataFields count="1">
    <dataField name="Sum of General Index" fld="11" baseField="0" baseItem="0"/>
  </dataFields>
  <formats count="30">
    <format dxfId="33">
      <pivotArea type="all" dataOnly="0" outline="0" fieldPosition="0"/>
    </format>
    <format dxfId="32">
      <pivotArea outline="0" collapsedLevelsAreSubtotals="1" fieldPosition="0"/>
    </format>
    <format dxfId="31">
      <pivotArea type="origin" dataOnly="0" labelOnly="1" outline="0" fieldPosition="0"/>
    </format>
    <format dxfId="30">
      <pivotArea field="3" type="button" dataOnly="0" labelOnly="1" outline="0" axis="axisCol" fieldPosition="0"/>
    </format>
    <format dxfId="29">
      <pivotArea type="topRight" dataOnly="0" labelOnly="1" outline="0"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fieldPosition="0">
        <references count="1">
          <reference field="3"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3"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1" count="0"/>
        </references>
      </pivotArea>
    </format>
    <format dxfId="16">
      <pivotArea dataOnly="0" labelOnly="1" grandRow="1" outline="0" fieldPosition="0"/>
    </format>
    <format dxfId="15">
      <pivotArea dataOnly="0" labelOnly="1" fieldPosition="0">
        <references count="1">
          <reference field="3"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fieldPosition="0">
        <references count="1">
          <reference field="3" count="0"/>
        </references>
      </pivotArea>
    </format>
    <format dxfId="8">
      <pivotArea type="origin" dataOnly="0" labelOnly="1" outline="0" fieldPosition="0"/>
    </format>
    <format dxfId="7">
      <pivotArea field="3" type="button" dataOnly="0" labelOnly="1" outline="0" axis="axisCol" fieldPosition="0"/>
    </format>
    <format dxfId="6">
      <pivotArea type="topRight" dataOnly="0" labelOnly="1" outline="0" fieldPosition="0"/>
    </format>
    <format dxfId="5">
      <pivotArea field="1" type="button" dataOnly="0" labelOnly="1" outline="0" axis="axisRow" fieldPosition="0"/>
    </format>
    <format dxfId="4">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BAF68B-CA85-4082-B65C-5518660694E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60:I69" firstHeaderRow="1" firstDataRow="2" firstDataCol="1" rowPageCount="1" colPageCount="1"/>
  <pivotFields count="31">
    <pivotField axis="axisPage" showAll="0">
      <items count="4">
        <item x="0"/>
        <item x="2"/>
        <item x="1"/>
        <item t="default"/>
      </items>
    </pivotField>
    <pivotField axis="axisRow" showAll="0">
      <items count="12">
        <item h="1" x="0"/>
        <item h="1" x="1"/>
        <item h="1" x="2"/>
        <item h="1" x="3"/>
        <item x="4"/>
        <item x="5"/>
        <item x="6"/>
        <item x="7"/>
        <item x="8"/>
        <item x="9"/>
        <item x="10"/>
        <item t="default"/>
      </items>
    </pivotField>
    <pivotField showAll="0">
      <items count="14">
        <item x="0"/>
        <item x="1"/>
        <item x="2"/>
        <item x="3"/>
        <item x="4"/>
        <item x="5"/>
        <item x="6"/>
        <item x="7"/>
        <item x="8"/>
        <item x="9"/>
        <item x="11"/>
        <item x="12"/>
        <item x="10"/>
        <item t="default"/>
      </items>
    </pivotField>
    <pivotField axis="axisCol" showAll="0">
      <items count="13">
        <item x="0"/>
        <item h="1" x="1"/>
        <item h="1" x="2"/>
        <item h="1" x="3"/>
        <item h="1" x="4"/>
        <item h="1" x="5"/>
        <item h="1" x="6"/>
        <item h="1" x="7"/>
        <item h="1" x="8"/>
        <item h="1" x="9"/>
        <item h="1"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8">
    <i>
      <x v="4"/>
    </i>
    <i>
      <x v="5"/>
    </i>
    <i>
      <x v="6"/>
    </i>
    <i>
      <x v="7"/>
    </i>
    <i>
      <x v="8"/>
    </i>
    <i>
      <x v="9"/>
    </i>
    <i>
      <x v="10"/>
    </i>
    <i t="grand">
      <x/>
    </i>
  </rowItems>
  <colFields count="1">
    <field x="3"/>
  </colFields>
  <colItems count="3">
    <i>
      <x/>
    </i>
    <i>
      <x v="11"/>
    </i>
    <i t="grand">
      <x/>
    </i>
  </colItems>
  <pageFields count="1">
    <pageField fld="0" item="1" hier="-1"/>
  </pageFields>
  <dataFields count="1">
    <dataField name="Sum of General index"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76A51C-6CFB-43DA-ACBB-78AB7E0F1067}"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14:V29" firstHeaderRow="1" firstDataRow="2" firstDataCol="1"/>
  <pivotFields count="12">
    <pivotField axis="axisRow" showAll="0">
      <items count="4">
        <item h="1" sd="0" x="0"/>
        <item x="2"/>
        <item h="1" sd="0" x="1"/>
        <item t="default"/>
      </items>
    </pivotField>
    <pivotField axis="axisCol" showAll="0">
      <items count="12">
        <item x="0"/>
        <item x="1"/>
        <item x="2"/>
        <item x="3"/>
        <item x="4"/>
        <item x="5"/>
        <item x="6"/>
        <item x="7"/>
        <item x="8"/>
        <item x="9"/>
        <item x="10"/>
        <item t="default"/>
      </items>
    </pivotField>
    <pivotField axis="axisRow" showAll="0">
      <items count="15">
        <item x="0"/>
        <item x="1"/>
        <item x="2"/>
        <item x="3"/>
        <item x="4"/>
        <item x="5"/>
        <item x="6"/>
        <item x="7"/>
        <item x="8"/>
        <item x="9"/>
        <item x="11"/>
        <item x="12"/>
        <item m="1" x="13"/>
        <item x="10"/>
        <item t="default"/>
      </items>
    </pivotField>
    <pivotField showAll="0"/>
    <pivotField showAll="0"/>
    <pivotField showAll="0"/>
    <pivotField showAll="0"/>
    <pivotField showAll="0"/>
    <pivotField showAll="0"/>
    <pivotField showAll="0"/>
    <pivotField showAll="0"/>
    <pivotField showAll="0"/>
  </pivotFields>
  <rowFields count="2">
    <field x="0"/>
    <field x="2"/>
  </rowFields>
  <rowItems count="14">
    <i>
      <x v="1"/>
    </i>
    <i r="1">
      <x/>
    </i>
    <i r="1">
      <x v="1"/>
    </i>
    <i r="1">
      <x v="2"/>
    </i>
    <i r="1">
      <x v="3"/>
    </i>
    <i r="1">
      <x v="4"/>
    </i>
    <i r="1">
      <x v="5"/>
    </i>
    <i r="1">
      <x v="6"/>
    </i>
    <i r="1">
      <x v="7"/>
    </i>
    <i r="1">
      <x v="8"/>
    </i>
    <i r="1">
      <x v="9"/>
    </i>
    <i r="1">
      <x v="10"/>
    </i>
    <i r="1">
      <x v="11"/>
    </i>
    <i t="grand">
      <x/>
    </i>
  </rowItems>
  <colFields count="1">
    <field x="1"/>
  </colFields>
  <colItems count="12">
    <i>
      <x/>
    </i>
    <i>
      <x v="1"/>
    </i>
    <i>
      <x v="2"/>
    </i>
    <i>
      <x v="3"/>
    </i>
    <i>
      <x v="4"/>
    </i>
    <i>
      <x v="5"/>
    </i>
    <i>
      <x v="6"/>
    </i>
    <i>
      <x v="7"/>
    </i>
    <i>
      <x v="8"/>
    </i>
    <i>
      <x v="9"/>
    </i>
    <i>
      <x v="10"/>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86921B-6C40-4A28-94F0-DE6EBBC9BB3E}"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
  <location ref="L69:O77" firstHeaderRow="1" firstDataRow="2" firstDataCol="1" rowPageCount="1" colPageCount="1"/>
  <pivotFields count="12">
    <pivotField axis="axisPage" showAll="0">
      <items count="4">
        <item x="0"/>
        <item x="2"/>
        <item x="1"/>
        <item t="default"/>
      </items>
    </pivotField>
    <pivotField axis="axisRow" showAll="0">
      <items count="12">
        <item h="1" x="0"/>
        <item h="1" x="1"/>
        <item h="1" x="2"/>
        <item h="1" x="3"/>
        <item x="4"/>
        <item x="5"/>
        <item x="6"/>
        <item x="7"/>
        <item x="8"/>
        <item x="9"/>
        <item h="1" x="10"/>
        <item t="default"/>
      </items>
    </pivotField>
    <pivotField showAll="0">
      <items count="15">
        <item x="0"/>
        <item x="1"/>
        <item x="2"/>
        <item x="3"/>
        <item x="4"/>
        <item x="5"/>
        <item x="6"/>
        <item x="7"/>
        <item x="8"/>
        <item x="9"/>
        <item x="11"/>
        <item x="12"/>
        <item m="1" x="13"/>
        <item x="10"/>
        <item t="default"/>
      </items>
    </pivotField>
    <pivotField axis="axisCol" showAll="0">
      <items count="13">
        <item x="0"/>
        <item h="1" x="1"/>
        <item h="1" x="2"/>
        <item h="1" x="3"/>
        <item h="1" x="4"/>
        <item h="1" x="5"/>
        <item h="1" x="6"/>
        <item h="1" x="7"/>
        <item h="1" x="8"/>
        <item h="1" x="9"/>
        <item h="1" x="10"/>
        <item x="11"/>
        <item t="default"/>
      </items>
    </pivotField>
    <pivotField showAll="0"/>
    <pivotField showAll="0"/>
    <pivotField showAll="0"/>
    <pivotField showAll="0"/>
    <pivotField showAll="0"/>
    <pivotField showAll="0"/>
    <pivotField showAll="0"/>
    <pivotField dataField="1" showAll="0"/>
  </pivotFields>
  <rowFields count="1">
    <field x="1"/>
  </rowFields>
  <rowItems count="7">
    <i>
      <x v="4"/>
    </i>
    <i>
      <x v="5"/>
    </i>
    <i>
      <x v="6"/>
    </i>
    <i>
      <x v="7"/>
    </i>
    <i>
      <x v="8"/>
    </i>
    <i>
      <x v="9"/>
    </i>
    <i t="grand">
      <x/>
    </i>
  </rowItems>
  <colFields count="1">
    <field x="3"/>
  </colFields>
  <colItems count="3">
    <i>
      <x/>
    </i>
    <i>
      <x v="11"/>
    </i>
    <i t="grand">
      <x/>
    </i>
  </colItems>
  <pageFields count="1">
    <pageField fld="0" item="1" hier="-1"/>
  </pageFields>
  <dataFields count="1">
    <dataField name="Sum of General Index"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62FF8D-9F8B-42EC-B910-77142ED44C32}"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5:O29" firstHeaderRow="1" firstDataRow="2" firstDataCol="1"/>
  <pivotFields count="12">
    <pivotField showAll="0"/>
    <pivotField axis="axisCol" showAll="0">
      <items count="12">
        <item h="1" x="0"/>
        <item h="1" x="1"/>
        <item h="1" x="2"/>
        <item h="1" x="3"/>
        <item h="1" x="4"/>
        <item h="1" x="5"/>
        <item h="1" x="6"/>
        <item h="1" x="7"/>
        <item h="1" x="8"/>
        <item x="9"/>
        <item x="10"/>
        <item t="default"/>
      </items>
    </pivotField>
    <pivotField axis="axisRow" showAll="0">
      <items count="15">
        <item x="0"/>
        <item x="1"/>
        <item x="2"/>
        <item x="3"/>
        <item x="4"/>
        <item x="5"/>
        <item x="6"/>
        <item x="7"/>
        <item x="8"/>
        <item x="9"/>
        <item x="11"/>
        <item x="12"/>
        <item m="1" x="13"/>
        <item x="10"/>
        <item t="default"/>
      </items>
    </pivotField>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
  </colFields>
  <colItems count="3">
    <i>
      <x v="9"/>
    </i>
    <i>
      <x v="10"/>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36E7A4-1AAC-42AE-957F-005A4A3FC967}"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K117:M130" firstHeaderRow="1" firstDataRow="2" firstDataCol="1"/>
  <pivotFields count="12">
    <pivotField showAll="0">
      <items count="4">
        <item h="1" x="0"/>
        <item x="2"/>
        <item h="1" x="1"/>
        <item t="default"/>
      </items>
    </pivotField>
    <pivotField axis="axisCol" showAll="0">
      <items count="12">
        <item h="1" x="0"/>
        <item h="1" x="1"/>
        <item h="1" x="2"/>
        <item h="1" x="3"/>
        <item h="1" x="4"/>
        <item h="1" x="5"/>
        <item h="1" x="6"/>
        <item h="1" x="7"/>
        <item h="1" x="8"/>
        <item x="9"/>
        <item x="10"/>
        <item t="default"/>
      </items>
    </pivotField>
    <pivotField showAll="0"/>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s>
  <rowFields count="1">
    <field x="3"/>
  </rowFields>
  <rowItems count="12">
    <i>
      <x/>
    </i>
    <i>
      <x v="1"/>
    </i>
    <i>
      <x v="2"/>
    </i>
    <i>
      <x v="3"/>
    </i>
    <i>
      <x v="4"/>
    </i>
    <i>
      <x v="5"/>
    </i>
    <i>
      <x v="6"/>
    </i>
    <i>
      <x v="7"/>
    </i>
    <i>
      <x v="8"/>
    </i>
    <i>
      <x v="9"/>
    </i>
    <i>
      <x v="10"/>
    </i>
    <i>
      <x v="11"/>
    </i>
  </rowItems>
  <colFields count="1">
    <field x="1"/>
  </colFields>
  <colItems count="2">
    <i>
      <x v="9"/>
    </i>
    <i>
      <x v="10"/>
    </i>
  </colItems>
  <dataFields count="1">
    <dataField name="Sum of Foo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A378C6-7960-40BB-9CD8-BEB14F7F3A5E}"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53:AJ57" firstHeaderRow="1" firstDataRow="3" firstDataCol="1"/>
  <pivotFields count="31">
    <pivotField showAll="0"/>
    <pivotField axis="axisCol" multipleItemSelectionAllowed="1" showAll="0">
      <items count="12">
        <item h="1" x="0"/>
        <item h="1" x="1"/>
        <item h="1" x="2"/>
        <item h="1" x="3"/>
        <item h="1" x="4"/>
        <item h="1" x="5"/>
        <item h="1" x="6"/>
        <item h="1" x="7"/>
        <item h="1" x="8"/>
        <item x="9"/>
        <item h="1" x="10"/>
        <item t="default"/>
      </items>
    </pivotField>
    <pivotField axis="axisRow" showAll="0">
      <items count="14">
        <item h="1" x="0"/>
        <item h="1" x="1"/>
        <item h="1" x="2"/>
        <item h="1" x="3"/>
        <item h="1" x="4"/>
        <item x="5"/>
        <item h="1" x="6"/>
        <item h="1" x="7"/>
        <item h="1" x="8"/>
        <item h="1" x="9"/>
        <item h="1" x="11"/>
        <item h="1" x="12"/>
        <item h="1"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5"/>
    </i>
    <i t="grand">
      <x/>
    </i>
  </rowItems>
  <colFields count="2">
    <field x="1"/>
    <field x="-2"/>
  </colFields>
  <colItems count="24">
    <i>
      <x v="9"/>
      <x/>
    </i>
    <i r="1" i="1">
      <x v="1"/>
    </i>
    <i r="1" i="2">
      <x v="2"/>
    </i>
    <i r="1" i="3">
      <x v="3"/>
    </i>
    <i r="1" i="4">
      <x v="4"/>
    </i>
    <i r="1" i="5">
      <x v="5"/>
    </i>
    <i r="1" i="6">
      <x v="6"/>
    </i>
    <i r="1" i="7">
      <x v="7"/>
    </i>
    <i r="1" i="8">
      <x v="8"/>
    </i>
    <i r="1" i="9">
      <x v="9"/>
    </i>
    <i r="1" i="10">
      <x v="10"/>
    </i>
    <i r="1" i="11">
      <x v="11"/>
    </i>
    <i t="grand">
      <x/>
    </i>
    <i t="grand" i="1">
      <x/>
    </i>
    <i t="grand" i="2">
      <x/>
    </i>
    <i t="grand" i="3">
      <x/>
    </i>
    <i t="grand" i="4">
      <x/>
    </i>
    <i t="grand" i="5">
      <x/>
    </i>
    <i t="grand" i="6">
      <x/>
    </i>
    <i t="grand" i="7">
      <x/>
    </i>
    <i t="grand" i="8">
      <x/>
    </i>
    <i t="grand" i="9">
      <x/>
    </i>
    <i t="grand" i="10">
      <x/>
    </i>
    <i t="grand" i="11">
      <x/>
    </i>
  </colItems>
  <dataFields count="12">
    <dataField name="Sum of Cereals and products" fld="4" baseField="0" baseItem="0"/>
    <dataField name="Sum of Meat and fish" fld="5" baseField="0" baseItem="0"/>
    <dataField name="Sum of Egg" fld="6" baseField="0" baseItem="0"/>
    <dataField name="Sum of Milk and products" fld="7" baseField="0" baseItem="0"/>
    <dataField name="Sum of Oils and fats" fld="8" baseField="0" baseItem="0"/>
    <dataField name="Sum of Fruits" fld="9" baseField="0" baseItem="0"/>
    <dataField name="Sum of Vegetables" fld="10" baseField="0" baseItem="0"/>
    <dataField name="Sum of Pulses and products" fld="11" baseField="0" baseItem="0"/>
    <dataField name="Sum of Sugar and Confectionery" fld="12" baseField="0" baseItem="0"/>
    <dataField name="Sum of Spices" fld="13" baseField="0" baseItem="0"/>
    <dataField name="Sum of Non-alcoholic beverages" fld="14" baseField="0" baseItem="0"/>
    <dataField name="Sum of Prepared meals, snacks, sweets etc."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E87213-7AB6-485B-A3A9-123A7E76CD96}" name="PivotTable1"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rowHeaderCaption="Month">
  <location ref="B27:E38" firstHeaderRow="0" firstDataRow="1" firstDataCol="1"/>
  <pivotFields count="10">
    <pivotField showAll="0">
      <items count="4">
        <item x="0"/>
        <item x="1"/>
        <item x="2"/>
        <item t="default"/>
      </items>
    </pivotField>
    <pivotField showAll="0">
      <items count="9">
        <item h="1" x="0"/>
        <item h="1" x="1"/>
        <item h="1" x="2"/>
        <item h="1" x="3"/>
        <item x="4"/>
        <item h="1" x="5"/>
        <item h="1" x="6"/>
        <item h="1" x="7"/>
        <item t="default"/>
      </items>
    </pivotField>
    <pivotField axis="axisRow" showAll="0">
      <items count="13">
        <item x="1"/>
        <item x="2"/>
        <item x="3"/>
        <item x="4"/>
        <item x="5"/>
        <item x="6"/>
        <item h="1" x="7"/>
        <item x="8"/>
        <item x="9"/>
        <item x="10"/>
        <item x="11"/>
        <item x="0"/>
        <item t="default"/>
      </items>
    </pivotField>
    <pivotField showAll="0"/>
    <pivotField showAll="0"/>
    <pivotField showAll="0"/>
    <pivotField dataField="1" showAll="0"/>
    <pivotField dataField="1" showAll="0"/>
    <pivotField dataField="1" showAll="0"/>
    <pivotField showAll="0">
      <items count="5">
        <item x="1"/>
        <item x="2"/>
        <item x="3"/>
        <item x="0"/>
        <item t="default"/>
      </items>
    </pivotField>
  </pivotFields>
  <rowFields count="1">
    <field x="2"/>
  </rowFields>
  <rowItems count="11">
    <i>
      <x/>
    </i>
    <i>
      <x v="1"/>
    </i>
    <i>
      <x v="2"/>
    </i>
    <i>
      <x v="3"/>
    </i>
    <i>
      <x v="4"/>
    </i>
    <i>
      <x v="5"/>
    </i>
    <i>
      <x v="7"/>
    </i>
    <i>
      <x v="8"/>
    </i>
    <i>
      <x v="9"/>
    </i>
    <i>
      <x v="10"/>
    </i>
    <i>
      <x v="11"/>
    </i>
  </rowItems>
  <colFields count="1">
    <field x="-2"/>
  </colFields>
  <colItems count="3">
    <i>
      <x/>
    </i>
    <i i="1">
      <x v="1"/>
    </i>
    <i i="2">
      <x v="2"/>
    </i>
  </colItems>
  <dataFields count="3">
    <dataField name="Sum of Food Inflation" fld="6" baseField="0" baseItem="0"/>
    <dataField name="Sum of Health Inflation" fld="7" baseField="0" baseItem="0"/>
    <dataField name="Sum of Essential_Services Inflation" fld="8" baseField="0" baseItem="0"/>
  </dataFields>
  <formats count="4">
    <format dxfId="3">
      <pivotArea collapsedLevelsAreSubtotals="1" fieldPosition="0">
        <references count="1">
          <reference field="2" count="0"/>
        </references>
      </pivotArea>
    </format>
    <format dxfId="2">
      <pivotArea outline="0" collapsedLevelsAreSubtotals="1" fieldPosition="0"/>
    </format>
    <format dxfId="1">
      <pivotArea dataOnly="0" labelOnly="1" fieldPosition="0">
        <references count="1">
          <reference field="2" count="0"/>
        </references>
      </pivotArea>
    </format>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2" count="1" selected="0">
            <x v="8"/>
          </reference>
        </references>
      </pivotArea>
    </chartFormat>
    <chartFormat chart="0" format="4">
      <pivotArea type="data" outline="0" fieldPosition="0">
        <references count="2">
          <reference field="4294967294" count="1" selected="0">
            <x v="2"/>
          </reference>
          <reference field="2" count="1" selected="0">
            <x v="9"/>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8" format="29" series="1">
      <pivotArea type="data" outline="0" fieldPosition="0">
        <references count="1">
          <reference field="4294967294" count="1" selected="0">
            <x v="0"/>
          </reference>
        </references>
      </pivotArea>
    </chartFormat>
    <chartFormat chart="8" format="30" series="1">
      <pivotArea type="data" outline="0" fieldPosition="0">
        <references count="1">
          <reference field="4294967294" count="1" selected="0">
            <x v="1"/>
          </reference>
        </references>
      </pivotArea>
    </chartFormat>
    <chartFormat chart="8" format="31" series="1">
      <pivotArea type="data" outline="0" fieldPosition="0">
        <references count="1">
          <reference field="4294967294" count="1" selected="0">
            <x v="2"/>
          </reference>
        </references>
      </pivotArea>
    </chartFormat>
    <chartFormat chart="18" format="35" series="1">
      <pivotArea type="data" outline="0" fieldPosition="0">
        <references count="1">
          <reference field="4294967294" count="1" selected="0">
            <x v="0"/>
          </reference>
        </references>
      </pivotArea>
    </chartFormat>
    <chartFormat chart="18" format="36" series="1">
      <pivotArea type="data" outline="0" fieldPosition="0">
        <references count="1">
          <reference field="4294967294" count="1" selected="0">
            <x v="1"/>
          </reference>
        </references>
      </pivotArea>
    </chartFormat>
    <chartFormat chart="18" format="3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F92348-FDB4-48A7-8484-31020EE4FB35}"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K25" firstHeaderRow="1" firstDataRow="1" firstDataCol="1" rowPageCount="1" colPageCount="1"/>
  <pivotFields count="12">
    <pivotField showAll="0"/>
    <pivotField axis="axisPage" showAll="0">
      <items count="13">
        <item x="0"/>
        <item x="1"/>
        <item x="2"/>
        <item x="3"/>
        <item x="4"/>
        <item x="5"/>
        <item x="6"/>
        <item x="7"/>
        <item x="8"/>
        <item x="9"/>
        <item x="10"/>
        <item x="11"/>
        <item t="default"/>
      </items>
    </pivotField>
    <pivotField axis="axisRow" showAll="0">
      <items count="15">
        <item x="0"/>
        <item x="1"/>
        <item x="2"/>
        <item x="3"/>
        <item x="4"/>
        <item x="5"/>
        <item x="6"/>
        <item x="7"/>
        <item x="8"/>
        <item x="9"/>
        <item x="11"/>
        <item x="12"/>
        <item x="10"/>
        <item x="13"/>
        <item t="default"/>
      </items>
    </pivotField>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pageFields count="1">
    <pageField fld="1" item="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8DA676-FC14-483E-A768-1F066DAE647F}"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E46" firstHeaderRow="1" firstDataRow="2" firstDataCol="1"/>
  <pivotFields count="12">
    <pivotField showAll="0"/>
    <pivotField axis="axisCol" showAll="0">
      <items count="13">
        <item h="1" x="0"/>
        <item h="1" x="1"/>
        <item h="1" x="2"/>
        <item h="1" x="3"/>
        <item h="1" x="4"/>
        <item h="1" x="5"/>
        <item h="1" x="6"/>
        <item h="1" x="7"/>
        <item x="8"/>
        <item x="9"/>
        <item x="10"/>
        <item h="1" x="11"/>
        <item t="default"/>
      </items>
    </pivotField>
    <pivotField axis="axisRow" showAll="0">
      <items count="15">
        <item x="0"/>
        <item x="1"/>
        <item x="2"/>
        <item x="3"/>
        <item x="4"/>
        <item x="5"/>
        <item x="6"/>
        <item x="7"/>
        <item x="8"/>
        <item x="9"/>
        <item x="11"/>
        <item x="12"/>
        <item x="10"/>
        <item x="13"/>
        <item t="default"/>
      </items>
    </pivotField>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
  </colFields>
  <colItems count="4">
    <i>
      <x v="8"/>
    </i>
    <i>
      <x v="9"/>
    </i>
    <i>
      <x v="10"/>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55B67117-D662-40AF-B7E8-627762CDF5CB}" sourceName="Sector">
  <pivotTables>
    <pivotTable tabId="7" name="PivotTable2"/>
    <pivotTable tabId="19" name="PivotTable3"/>
  </pivotTables>
  <data>
    <tabular pivotCacheId="2145935942">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 xr10:uid="{7D660159-011D-425A-B47F-933475BBD5EA}" sourceName="Sector">
  <pivotTables>
    <pivotTable tabId="10" name="PivotTable1"/>
  </pivotTables>
  <data>
    <tabular pivotCacheId="2145935942">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68CF015A-09B9-47AC-8F64-7269A5272289}" sourceName="Sector">
  <pivotTables>
    <pivotTable tabId="22" name="PivotTable1"/>
  </pivotTables>
  <data>
    <tabular pivotCacheId="136773248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6AF30A18-1A90-4FC3-9516-5CB6892C7396}" sourceName="Period">
  <pivotTables>
    <pivotTable tabId="22" name="PivotTable1"/>
  </pivotTables>
  <data>
    <tabular pivotCacheId="1367732482">
      <items count="4">
        <i x="1" s="1"/>
        <i x="2" s="1"/>
        <i x="3" s="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FEDB76-22A9-42CC-B363-63ACAD318C5E}" sourceName="Year">
  <pivotTables>
    <pivotTable tabId="22" name="PivotTable1"/>
  </pivotTables>
  <data>
    <tabular pivotCacheId="1367732482">
      <items count="8">
        <i x="0"/>
        <i x="1"/>
        <i x="2"/>
        <i x="3"/>
        <i x="4" s="1"/>
        <i x="5"/>
        <i x="6"/>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AF33CFD3-04A2-4B3D-9BDC-42DD19F998DA}" cache="Slicer_Sector" caption="Secto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A9301699-99C1-4E2B-B333-83A0D82CBC86}" cache="Slicer_Sector" caption="Secto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2" xr10:uid="{593D457B-394C-465E-9A26-2244789425BA}" cache="Slicer_Sector1" caption="Secto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3" xr10:uid="{CF716E37-7C82-475C-BCDD-D4A07762F9C7}" cache="Slicer_Sector2" caption="Sector" rowHeight="241300"/>
  <slicer name="Period" xr10:uid="{77915699-E8D8-4649-98BB-ED4FDAA0EDB2}" cache="Slicer_Period" caption="Period" rowHeight="241300"/>
  <slicer name="Year" xr10:uid="{A6389730-07DF-424B-B39B-C5AF45BC4D91}" cache="Slicer_Year" caption="Year" startItem="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4" xr10:uid="{BFF863DB-FDC6-4099-A48C-86E26169CD31}" cache="Slicer_Sector" caption="Sector" rowHeight="241300"/>
  <slicer name="Sector 5" xr10:uid="{3A6CE6DF-27E2-44EB-8366-186FE1933055}" cache="Slicer_Sector2" caption="Sector" rowHeight="241300"/>
  <slicer name="Period 1" xr10:uid="{C5550367-1964-4CDF-AEE3-8BF08688E696}" cache="Slicer_Period" caption="Period" startItem="1" rowHeight="241300"/>
  <slicer name="Year 1" xr10:uid="{945790EF-51D4-4CBF-8EF8-8F4B1B9BC215}" cache="Slicer_Year" caption="Year"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73"/>
  <sheetViews>
    <sheetView topLeftCell="E250" workbookViewId="0">
      <selection activeCell="K264" sqref="K264"/>
    </sheetView>
  </sheetViews>
  <sheetFormatPr defaultRowHeight="15"/>
  <cols>
    <col min="1" max="1" width="8.85546875" bestFit="1" customWidth="1"/>
    <col min="2" max="2" width="7.140625" bestFit="1" customWidth="1"/>
    <col min="4" max="4" width="22" bestFit="1" customWidth="1"/>
    <col min="5" max="5" width="15.42578125" bestFit="1" customWidth="1"/>
    <col min="6" max="6" width="6.28515625" bestFit="1" customWidth="1"/>
    <col min="7" max="7" width="19.140625" bestFit="1" customWidth="1"/>
    <col min="8" max="8" width="14.140625" bestFit="1" customWidth="1"/>
    <col min="9" max="9" width="8.28515625" bestFit="1" customWidth="1"/>
    <col min="10" max="10" width="13.28515625" bestFit="1" customWidth="1"/>
    <col min="11" max="11" width="21.140625" bestFit="1" customWidth="1"/>
    <col min="12" max="12" width="25.28515625" bestFit="1" customWidth="1"/>
    <col min="13" max="13" width="8.85546875" bestFit="1" customWidth="1"/>
    <col min="14" max="14" width="25.5703125" bestFit="1" customWidth="1"/>
    <col min="15" max="15" width="35.5703125" bestFit="1" customWidth="1"/>
    <col min="16" max="16" width="21.28515625" bestFit="1" customWidth="1"/>
    <col min="17" max="17" width="28.85546875" bestFit="1" customWidth="1"/>
    <col min="18" max="18" width="10.7109375" bestFit="1" customWidth="1"/>
    <col min="19" max="19" width="11.7109375" bestFit="1" customWidth="1"/>
    <col min="20" max="20" width="23.28515625" bestFit="1" customWidth="1"/>
    <col min="21" max="21" width="10.42578125" bestFit="1" customWidth="1"/>
    <col min="22" max="22" width="15.42578125" bestFit="1" customWidth="1"/>
    <col min="23" max="23" width="30.42578125" bestFit="1" customWidth="1"/>
    <col min="25" max="25" width="30.140625" bestFit="1" customWidth="1"/>
    <col min="26" max="26" width="28.140625" bestFit="1" customWidth="1"/>
    <col min="27" max="27" width="12" bestFit="1" customWidth="1"/>
    <col min="28" max="28" width="25.85546875" bestFit="1" customWidth="1"/>
    <col min="29" max="29" width="16.140625" bestFit="1" customWidth="1"/>
    <col min="30" max="30" width="15.85546875" bestFit="1" customWidth="1"/>
  </cols>
  <sheetData>
    <row r="1" spans="1:30">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row>
    <row r="2" spans="1:30">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autoFilter ref="A1:AD373" xr:uid="{0A0D0AD5-1235-4955-935B-1534C225455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15E8-ED0D-4521-B7F1-147B4B90AC54}">
  <dimension ref="C4:I39"/>
  <sheetViews>
    <sheetView showGridLines="0" topLeftCell="A10" zoomScale="85" zoomScaleNormal="85" workbookViewId="0">
      <selection activeCell="C30" activeCellId="2" sqref="C27 C28 C30"/>
    </sheetView>
  </sheetViews>
  <sheetFormatPr defaultRowHeight="15"/>
  <cols>
    <col min="3" max="3" width="33.28515625" bestFit="1" customWidth="1"/>
    <col min="4" max="4" width="54.28515625" bestFit="1" customWidth="1"/>
    <col min="5" max="5" width="10.85546875" bestFit="1" customWidth="1"/>
    <col min="9" max="9" width="37.140625" customWidth="1"/>
  </cols>
  <sheetData>
    <row r="4" spans="3:9" ht="26.25">
      <c r="C4" s="102" t="s">
        <v>76</v>
      </c>
      <c r="D4" s="102"/>
      <c r="E4" s="102"/>
    </row>
    <row r="5" spans="3:9" ht="15.75">
      <c r="C5" s="8" t="s">
        <v>73</v>
      </c>
      <c r="D5" s="8" t="s">
        <v>74</v>
      </c>
      <c r="E5" s="8" t="s">
        <v>75</v>
      </c>
      <c r="I5" s="9" t="s">
        <v>92</v>
      </c>
    </row>
    <row r="6" spans="3:9">
      <c r="C6" s="7" t="s">
        <v>0</v>
      </c>
      <c r="D6" s="1" t="s">
        <v>77</v>
      </c>
      <c r="E6" s="1" t="s">
        <v>83</v>
      </c>
      <c r="I6" s="12" t="s">
        <v>214</v>
      </c>
    </row>
    <row r="7" spans="3:9">
      <c r="C7" s="7" t="s">
        <v>1</v>
      </c>
      <c r="D7" s="1" t="s">
        <v>78</v>
      </c>
      <c r="E7" s="1" t="s">
        <v>84</v>
      </c>
      <c r="I7" s="11" t="s">
        <v>3</v>
      </c>
    </row>
    <row r="8" spans="3:9">
      <c r="C8" s="7" t="s">
        <v>2</v>
      </c>
      <c r="D8" s="1" t="s">
        <v>79</v>
      </c>
      <c r="E8" s="1" t="s">
        <v>84</v>
      </c>
      <c r="I8" s="11" t="s">
        <v>4</v>
      </c>
    </row>
    <row r="9" spans="3:9">
      <c r="C9" s="7" t="s">
        <v>3</v>
      </c>
      <c r="D9" s="1" t="s">
        <v>80</v>
      </c>
      <c r="E9" s="1" t="s">
        <v>84</v>
      </c>
      <c r="I9" s="11" t="s">
        <v>5</v>
      </c>
    </row>
    <row r="10" spans="3:9">
      <c r="C10" s="7" t="s">
        <v>4</v>
      </c>
      <c r="D10" s="1" t="s">
        <v>80</v>
      </c>
      <c r="E10" s="1" t="s">
        <v>84</v>
      </c>
      <c r="I10" s="11" t="s">
        <v>6</v>
      </c>
    </row>
    <row r="11" spans="3:9">
      <c r="C11" s="7" t="s">
        <v>5</v>
      </c>
      <c r="D11" s="1" t="s">
        <v>80</v>
      </c>
      <c r="E11" s="1" t="s">
        <v>84</v>
      </c>
      <c r="I11" s="11" t="s">
        <v>7</v>
      </c>
    </row>
    <row r="12" spans="3:9">
      <c r="C12" s="7" t="s">
        <v>6</v>
      </c>
      <c r="D12" s="1" t="s">
        <v>80</v>
      </c>
      <c r="E12" s="1" t="s">
        <v>84</v>
      </c>
      <c r="I12" s="11" t="s">
        <v>8</v>
      </c>
    </row>
    <row r="13" spans="3:9">
      <c r="C13" s="7" t="s">
        <v>7</v>
      </c>
      <c r="D13" s="1" t="s">
        <v>80</v>
      </c>
      <c r="E13" s="1" t="s">
        <v>84</v>
      </c>
      <c r="I13" s="11" t="s">
        <v>9</v>
      </c>
    </row>
    <row r="14" spans="3:9">
      <c r="C14" s="7" t="s">
        <v>8</v>
      </c>
      <c r="D14" s="1" t="s">
        <v>80</v>
      </c>
      <c r="E14" s="1" t="s">
        <v>84</v>
      </c>
      <c r="I14" s="11" t="s">
        <v>10</v>
      </c>
    </row>
    <row r="15" spans="3:9">
      <c r="C15" s="7" t="s">
        <v>9</v>
      </c>
      <c r="D15" s="1" t="s">
        <v>80</v>
      </c>
      <c r="E15" s="1" t="s">
        <v>84</v>
      </c>
      <c r="I15" s="11" t="s">
        <v>11</v>
      </c>
    </row>
    <row r="16" spans="3:9">
      <c r="C16" s="7" t="s">
        <v>10</v>
      </c>
      <c r="D16" s="1" t="s">
        <v>80</v>
      </c>
      <c r="E16" s="1" t="s">
        <v>84</v>
      </c>
      <c r="I16" s="11" t="s">
        <v>12</v>
      </c>
    </row>
    <row r="17" spans="3:9">
      <c r="C17" s="7" t="s">
        <v>11</v>
      </c>
      <c r="D17" s="1" t="s">
        <v>80</v>
      </c>
      <c r="E17" s="1" t="s">
        <v>84</v>
      </c>
      <c r="I17" s="11" t="s">
        <v>13</v>
      </c>
    </row>
    <row r="18" spans="3:9">
      <c r="C18" s="7" t="s">
        <v>12</v>
      </c>
      <c r="D18" s="1" t="s">
        <v>80</v>
      </c>
      <c r="E18" s="1" t="s">
        <v>84</v>
      </c>
      <c r="I18" s="11" t="s">
        <v>14</v>
      </c>
    </row>
    <row r="19" spans="3:9">
      <c r="C19" s="7" t="s">
        <v>13</v>
      </c>
      <c r="D19" s="1" t="s">
        <v>80</v>
      </c>
      <c r="E19" s="1" t="s">
        <v>84</v>
      </c>
      <c r="I19" s="12" t="s">
        <v>93</v>
      </c>
    </row>
    <row r="20" spans="3:9">
      <c r="C20" s="7" t="s">
        <v>14</v>
      </c>
      <c r="D20" s="1" t="s">
        <v>80</v>
      </c>
      <c r="E20" s="1" t="s">
        <v>84</v>
      </c>
      <c r="I20" s="11" t="s">
        <v>23</v>
      </c>
    </row>
    <row r="21" spans="3:9">
      <c r="C21" s="7" t="s">
        <v>15</v>
      </c>
      <c r="D21" s="1" t="s">
        <v>80</v>
      </c>
      <c r="E21" s="1" t="s">
        <v>84</v>
      </c>
      <c r="I21" s="11" t="s">
        <v>27</v>
      </c>
    </row>
    <row r="22" spans="3:9">
      <c r="C22" s="7" t="s">
        <v>16</v>
      </c>
      <c r="D22" s="1" t="s">
        <v>80</v>
      </c>
      <c r="E22" s="1" t="s">
        <v>84</v>
      </c>
      <c r="I22" s="12" t="s">
        <v>217</v>
      </c>
    </row>
    <row r="23" spans="3:9">
      <c r="C23" s="7" t="s">
        <v>17</v>
      </c>
      <c r="D23" s="1" t="s">
        <v>80</v>
      </c>
      <c r="E23" s="1" t="s">
        <v>84</v>
      </c>
      <c r="I23" s="11" t="s">
        <v>20</v>
      </c>
    </row>
    <row r="24" spans="3:9">
      <c r="C24" s="7" t="s">
        <v>18</v>
      </c>
      <c r="D24" s="1" t="s">
        <v>80</v>
      </c>
      <c r="E24" s="1" t="s">
        <v>84</v>
      </c>
      <c r="I24" s="11" t="s">
        <v>22</v>
      </c>
    </row>
    <row r="25" spans="3:9">
      <c r="C25" s="7" t="s">
        <v>19</v>
      </c>
      <c r="D25" s="1" t="s">
        <v>80</v>
      </c>
      <c r="E25" s="1" t="s">
        <v>84</v>
      </c>
      <c r="I25" s="12" t="s">
        <v>218</v>
      </c>
    </row>
    <row r="26" spans="3:9">
      <c r="C26" s="7" t="s">
        <v>20</v>
      </c>
      <c r="D26" s="1" t="s">
        <v>80</v>
      </c>
      <c r="E26" s="1" t="s">
        <v>84</v>
      </c>
      <c r="I26" s="11" t="s">
        <v>26</v>
      </c>
    </row>
    <row r="27" spans="3:9">
      <c r="C27" s="7" t="s">
        <v>21</v>
      </c>
      <c r="D27" s="1" t="s">
        <v>80</v>
      </c>
      <c r="E27" s="1" t="s">
        <v>84</v>
      </c>
      <c r="I27" s="12" t="s">
        <v>216</v>
      </c>
    </row>
    <row r="28" spans="3:9">
      <c r="C28" s="7" t="s">
        <v>22</v>
      </c>
      <c r="D28" s="1" t="s">
        <v>80</v>
      </c>
      <c r="E28" s="1" t="s">
        <v>84</v>
      </c>
      <c r="I28" s="11" t="s">
        <v>29</v>
      </c>
    </row>
    <row r="29" spans="3:9">
      <c r="C29" s="7" t="s">
        <v>23</v>
      </c>
      <c r="D29" s="1" t="s">
        <v>80</v>
      </c>
      <c r="E29" s="1" t="s">
        <v>84</v>
      </c>
      <c r="I29" s="12" t="s">
        <v>215</v>
      </c>
    </row>
    <row r="30" spans="3:9">
      <c r="C30" s="7" t="s">
        <v>24</v>
      </c>
      <c r="D30" s="1" t="s">
        <v>80</v>
      </c>
      <c r="E30" s="1" t="s">
        <v>84</v>
      </c>
      <c r="I30" s="11" t="s">
        <v>17</v>
      </c>
    </row>
    <row r="31" spans="3:9">
      <c r="C31" s="7" t="s">
        <v>25</v>
      </c>
      <c r="D31" s="1" t="s">
        <v>80</v>
      </c>
      <c r="E31" s="1" t="s">
        <v>84</v>
      </c>
      <c r="I31" s="11" t="s">
        <v>18</v>
      </c>
    </row>
    <row r="32" spans="3:9">
      <c r="C32" s="7" t="s">
        <v>26</v>
      </c>
      <c r="D32" s="1" t="s">
        <v>80</v>
      </c>
      <c r="E32" s="1" t="s">
        <v>84</v>
      </c>
      <c r="I32" s="11" t="s">
        <v>19</v>
      </c>
    </row>
    <row r="33" spans="3:9">
      <c r="C33" s="7" t="s">
        <v>27</v>
      </c>
      <c r="D33" s="1" t="s">
        <v>80</v>
      </c>
      <c r="E33" s="1" t="s">
        <v>84</v>
      </c>
      <c r="I33" s="12" t="s">
        <v>219</v>
      </c>
    </row>
    <row r="34" spans="3:9">
      <c r="C34" s="7" t="s">
        <v>28</v>
      </c>
      <c r="D34" s="1" t="s">
        <v>81</v>
      </c>
      <c r="E34" s="1" t="s">
        <v>84</v>
      </c>
      <c r="I34" s="11" t="s">
        <v>21</v>
      </c>
    </row>
    <row r="35" spans="3:9">
      <c r="C35" s="7" t="s">
        <v>29</v>
      </c>
      <c r="D35" s="1" t="s">
        <v>82</v>
      </c>
      <c r="E35" s="1" t="s">
        <v>84</v>
      </c>
      <c r="I35" s="11" t="s">
        <v>24</v>
      </c>
    </row>
    <row r="36" spans="3:9">
      <c r="I36" s="12" t="s">
        <v>220</v>
      </c>
    </row>
    <row r="37" spans="3:9">
      <c r="I37" s="11" t="s">
        <v>16</v>
      </c>
    </row>
    <row r="38" spans="3:9">
      <c r="I38" s="11" t="s">
        <v>25</v>
      </c>
    </row>
    <row r="39" spans="3:9">
      <c r="I39" s="11" t="s">
        <v>28</v>
      </c>
    </row>
  </sheetData>
  <mergeCells count="1">
    <mergeCell ref="C4:E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18137-6561-4063-9F69-8DC0A1268D13}">
  <dimension ref="C5:AI36"/>
  <sheetViews>
    <sheetView showGridLines="0" topLeftCell="T1" zoomScale="85" zoomScaleNormal="85" workbookViewId="0">
      <selection activeCell="I15" sqref="I15"/>
    </sheetView>
  </sheetViews>
  <sheetFormatPr defaultRowHeight="15"/>
  <cols>
    <col min="3" max="3" width="33.28515625" bestFit="1" customWidth="1"/>
    <col min="4" max="4" width="54.28515625" bestFit="1" customWidth="1"/>
    <col min="5" max="5" width="10.85546875" bestFit="1" customWidth="1"/>
    <col min="8" max="11" width="13.140625" bestFit="1" customWidth="1"/>
    <col min="12" max="12" width="16.85546875" bestFit="1" customWidth="1"/>
    <col min="13" max="35" width="13.140625" bestFit="1" customWidth="1"/>
  </cols>
  <sheetData>
    <row r="5" spans="3:35" ht="26.25">
      <c r="C5" s="102" t="s">
        <v>86</v>
      </c>
      <c r="D5" s="102"/>
      <c r="E5" s="102"/>
    </row>
    <row r="6" spans="3:35" ht="15.75">
      <c r="C6" s="8" t="s">
        <v>73</v>
      </c>
      <c r="D6" s="8" t="s">
        <v>85</v>
      </c>
      <c r="E6" s="8"/>
    </row>
    <row r="7" spans="3:35" ht="23.25">
      <c r="C7" s="7" t="s">
        <v>0</v>
      </c>
      <c r="D7" s="2" t="s">
        <v>87</v>
      </c>
      <c r="E7" s="1"/>
      <c r="H7" s="103" t="s">
        <v>102</v>
      </c>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row>
    <row r="8" spans="3:35">
      <c r="C8" s="7" t="s">
        <v>1</v>
      </c>
      <c r="D8" s="2" t="s">
        <v>87</v>
      </c>
      <c r="E8" s="1"/>
      <c r="H8" s="7" t="s">
        <v>2</v>
      </c>
      <c r="I8" s="13" t="s">
        <v>3</v>
      </c>
      <c r="J8" s="7" t="s">
        <v>4</v>
      </c>
      <c r="K8" s="7" t="s">
        <v>5</v>
      </c>
      <c r="L8" s="7" t="s">
        <v>6</v>
      </c>
      <c r="M8" s="7" t="s">
        <v>7</v>
      </c>
      <c r="N8" s="7" t="s">
        <v>8</v>
      </c>
      <c r="O8" s="7" t="s">
        <v>9</v>
      </c>
      <c r="P8" s="7" t="s">
        <v>10</v>
      </c>
      <c r="Q8" s="7" t="s">
        <v>11</v>
      </c>
      <c r="R8" s="7" t="s">
        <v>12</v>
      </c>
      <c r="S8" s="7" t="s">
        <v>13</v>
      </c>
      <c r="T8" s="7" t="s">
        <v>14</v>
      </c>
      <c r="U8" s="7" t="s">
        <v>15</v>
      </c>
      <c r="V8" s="7" t="s">
        <v>16</v>
      </c>
      <c r="W8" s="7" t="s">
        <v>17</v>
      </c>
      <c r="X8" s="7" t="s">
        <v>18</v>
      </c>
      <c r="Y8" s="7" t="s">
        <v>19</v>
      </c>
      <c r="Z8" s="7" t="s">
        <v>20</v>
      </c>
      <c r="AA8" s="7" t="s">
        <v>21</v>
      </c>
      <c r="AB8" s="7" t="s">
        <v>22</v>
      </c>
      <c r="AC8" s="7" t="s">
        <v>23</v>
      </c>
      <c r="AD8" s="7" t="s">
        <v>24</v>
      </c>
      <c r="AE8" s="7" t="s">
        <v>25</v>
      </c>
      <c r="AF8" s="7" t="s">
        <v>26</v>
      </c>
      <c r="AG8" s="7" t="s">
        <v>27</v>
      </c>
      <c r="AH8" s="7" t="s">
        <v>28</v>
      </c>
      <c r="AI8" s="7" t="s">
        <v>29</v>
      </c>
    </row>
    <row r="9" spans="3:35">
      <c r="C9" s="7" t="s">
        <v>2</v>
      </c>
      <c r="D9" s="2" t="s">
        <v>88</v>
      </c>
      <c r="E9" s="1"/>
      <c r="H9" s="7" t="s">
        <v>103</v>
      </c>
      <c r="I9" s="1">
        <f>QUARTILE('Modified Data'!E2:E373,1)</f>
        <v>124.2</v>
      </c>
      <c r="J9" s="1">
        <f>QUARTILE('Modified Data'!F2:F373,1)</f>
        <v>130.4</v>
      </c>
      <c r="K9" s="1">
        <f>QUARTILE('Modified Data'!G2:G373,1)</f>
        <v>122.1</v>
      </c>
      <c r="L9" s="1">
        <f>QUARTILE('Modified Data'!H2:H373,1)</f>
        <v>128.44999999999999</v>
      </c>
      <c r="M9" s="1">
        <f>QUARTILE('Modified Data'!I2:I373,1)</f>
        <v>110.5</v>
      </c>
      <c r="N9" s="1">
        <f>QUARTILE('Modified Data'!J2:J373,1)</f>
        <v>130.4</v>
      </c>
      <c r="O9" s="1">
        <f>QUARTILE('Modified Data'!K2:K373,1)</f>
        <v>135.1</v>
      </c>
      <c r="P9" s="1">
        <f>QUARTILE('Modified Data'!L2:L373,1)</f>
        <v>120.05</v>
      </c>
      <c r="Q9" s="1">
        <f>QUARTILE('Modified Data'!M2:M373,1)</f>
        <v>103.57499999999999</v>
      </c>
      <c r="R9" s="1">
        <f>QUARTILE('Modified Data'!N2:N373,1)</f>
        <v>127.7</v>
      </c>
      <c r="S9" s="1">
        <f>QUARTILE('Modified Data'!O2:O373,1)</f>
        <v>119.875</v>
      </c>
      <c r="T9" s="1">
        <f>QUARTILE('Modified Data'!P2:P373,1)</f>
        <v>131.69999999999999</v>
      </c>
      <c r="U9" s="1">
        <f>QUARTILE('Modified Data'!Q2:Q373,1)</f>
        <v>129.05000000000001</v>
      </c>
      <c r="V9" s="1">
        <f>QUARTILE('Modified Data'!R2:R373,1)</f>
        <v>131.27500000000001</v>
      </c>
      <c r="W9" s="1">
        <f>QUARTILE('Modified Data'!S2:S373,1)</f>
        <v>126.15</v>
      </c>
      <c r="X9" s="1">
        <f>QUARTILE('Modified Data'!T2:T373,1)</f>
        <v>121.02499999999999</v>
      </c>
      <c r="Y9" s="1">
        <f>QUARTILE('Modified Data'!U2:U373,1)</f>
        <v>125.45</v>
      </c>
      <c r="Z9" s="1">
        <f>QUARTILE('Modified Data'!V2:V373,1)</f>
        <v>120.65</v>
      </c>
      <c r="AA9" s="1">
        <f>QUARTILE('Modified Data'!W2:W373,1)</f>
        <v>116.80000000000001</v>
      </c>
      <c r="AB9" s="1">
        <f>QUARTILE('Modified Data'!X2:X373,1)</f>
        <v>121.07499999999999</v>
      </c>
      <c r="AC9" s="1">
        <f>QUARTILE('Modified Data'!Y2:Y373,1)</f>
        <v>118.6</v>
      </c>
      <c r="AD9" s="1">
        <f>QUARTILE('Modified Data'!Z2:Z373,1)</f>
        <v>111.77500000000001</v>
      </c>
      <c r="AE9" s="1">
        <f>QUARTILE('Modified Data'!AA2:AA373,1)</f>
        <v>117.6</v>
      </c>
      <c r="AF9" s="1">
        <f>QUARTILE('Modified Data'!AB2:AB373,1)</f>
        <v>124.47499999999999</v>
      </c>
      <c r="AG9" s="1">
        <f>QUARTILE('Modified Data'!AC2:AC373,1)</f>
        <v>112.65</v>
      </c>
      <c r="AH9" s="1">
        <f>QUARTILE('Modified Data'!AD2:AD373,1)</f>
        <v>116.77500000000001</v>
      </c>
      <c r="AI9" s="1">
        <f>QUARTILE('Modified Data'!AE2:AE373,1)</f>
        <v>123.75</v>
      </c>
    </row>
    <row r="10" spans="3:35">
      <c r="C10" s="7" t="s">
        <v>3</v>
      </c>
      <c r="D10" s="2" t="s">
        <v>89</v>
      </c>
      <c r="E10" s="1" t="s">
        <v>90</v>
      </c>
      <c r="H10" s="7" t="s">
        <v>104</v>
      </c>
      <c r="I10" s="1">
        <f>QUARTILE('Modified Data'!E2:E373,3)</f>
        <v>146.6</v>
      </c>
      <c r="J10" s="1">
        <f>QUARTILE('Modified Data'!F2:F373,3)</f>
        <v>190.92500000000001</v>
      </c>
      <c r="K10" s="1">
        <f>QUARTILE('Modified Data'!G2:G373,3)</f>
        <v>161.65</v>
      </c>
      <c r="L10" s="1">
        <f>QUARTILE('Modified Data'!H2:H373,3)</f>
        <v>154.1</v>
      </c>
      <c r="M10" s="1">
        <f>QUARTILE('Modified Data'!I2:I373,3)</f>
        <v>140.47499999999999</v>
      </c>
      <c r="N10" s="1">
        <f>QUARTILE('Modified Data'!J2:J373,3)</f>
        <v>152.6</v>
      </c>
      <c r="O10" s="1">
        <f>QUARTILE('Modified Data'!K2:K373,3)</f>
        <v>171.29999999999998</v>
      </c>
      <c r="P10" s="1">
        <f>QUARTILE('Modified Data'!L2:L373,3)</f>
        <v>164.3</v>
      </c>
      <c r="Q10" s="1">
        <f>QUARTILE('Modified Data'!M2:M373,3)</f>
        <v>118.8</v>
      </c>
      <c r="R10" s="1">
        <f>QUARTILE('Modified Data'!N2:N373,3)</f>
        <v>161.32500000000002</v>
      </c>
      <c r="S10" s="1">
        <f>QUARTILE('Modified Data'!O2:O373,3)</f>
        <v>144.35</v>
      </c>
      <c r="T10" s="1">
        <f>QUARTILE('Modified Data'!P2:P373,3)</f>
        <v>163.65</v>
      </c>
      <c r="U10" s="1">
        <f>QUARTILE('Modified Data'!Q2:Q373,3)</f>
        <v>158</v>
      </c>
      <c r="V10" s="1">
        <f>QUARTILE('Modified Data'!R2:R373,3)</f>
        <v>185.57499999999999</v>
      </c>
      <c r="W10" s="1">
        <f>QUARTILE('Modified Data'!S2:S373,3)</f>
        <v>154.45625000000001</v>
      </c>
      <c r="X10" s="1">
        <f>QUARTILE('Modified Data'!T2:T373,3)</f>
        <v>146.6</v>
      </c>
      <c r="Y10" s="1">
        <f>QUARTILE('Modified Data'!U2:U373,3)</f>
        <v>153.32500000000002</v>
      </c>
      <c r="Z10" s="1">
        <f>QUARTILE('Modified Data'!V2:V373,3)</f>
        <v>156.80000000000001</v>
      </c>
      <c r="AA10" s="1">
        <f>QUARTILE('Modified Data'!W2:W373,3)</f>
        <v>148.92500000000001</v>
      </c>
      <c r="AB10" s="1">
        <f>QUARTILE('Modified Data'!X2:X373,3)</f>
        <v>150.375</v>
      </c>
      <c r="AC10" s="1">
        <f>QUARTILE('Modified Data'!Y2:Y373,3)</f>
        <v>156.97499999999999</v>
      </c>
      <c r="AD10" s="1">
        <f>QUARTILE('Modified Data'!Z2:Z373,3)</f>
        <v>140.625</v>
      </c>
      <c r="AE10" s="1">
        <f>QUARTILE('Modified Data'!AA2:AA373,3)</f>
        <v>150.17500000000001</v>
      </c>
      <c r="AF10" s="1">
        <f>QUARTILE('Modified Data'!AB2:AB373,3)</f>
        <v>160.22499999999999</v>
      </c>
      <c r="AG10" s="1">
        <f>QUARTILE('Modified Data'!AC2:AC373,3)</f>
        <v>155.5</v>
      </c>
      <c r="AH10" s="1">
        <f>QUARTILE('Modified Data'!AD2:AD373,3)</f>
        <v>150.55000000000001</v>
      </c>
      <c r="AI10" s="1">
        <f>QUARTILE('Modified Data'!AE2:AE373,3)</f>
        <v>156.42500000000001</v>
      </c>
    </row>
    <row r="11" spans="3:35">
      <c r="C11" s="7" t="s">
        <v>4</v>
      </c>
      <c r="D11" s="2" t="s">
        <v>89</v>
      </c>
      <c r="E11" s="1" t="s">
        <v>91</v>
      </c>
      <c r="H11" s="7" t="s">
        <v>105</v>
      </c>
      <c r="I11" s="1">
        <f>I10-I9</f>
        <v>22.399999999999991</v>
      </c>
      <c r="J11" s="1">
        <f t="shared" ref="J11:AI11" si="0">J10-J9</f>
        <v>60.525000000000006</v>
      </c>
      <c r="K11" s="1">
        <f t="shared" si="0"/>
        <v>39.550000000000011</v>
      </c>
      <c r="L11" s="1">
        <f t="shared" si="0"/>
        <v>25.650000000000006</v>
      </c>
      <c r="M11" s="1">
        <f t="shared" si="0"/>
        <v>29.974999999999994</v>
      </c>
      <c r="N11" s="1">
        <f t="shared" si="0"/>
        <v>22.199999999999989</v>
      </c>
      <c r="O11" s="1">
        <f t="shared" si="0"/>
        <v>36.199999999999989</v>
      </c>
      <c r="P11" s="1">
        <f t="shared" si="0"/>
        <v>44.250000000000014</v>
      </c>
      <c r="Q11" s="1">
        <f t="shared" si="0"/>
        <v>15.225000000000009</v>
      </c>
      <c r="R11" s="1">
        <f t="shared" si="0"/>
        <v>33.625000000000014</v>
      </c>
      <c r="S11" s="1">
        <f t="shared" si="0"/>
        <v>24.474999999999994</v>
      </c>
      <c r="T11" s="1">
        <f t="shared" si="0"/>
        <v>31.950000000000017</v>
      </c>
      <c r="U11" s="1">
        <f t="shared" si="0"/>
        <v>28.949999999999989</v>
      </c>
      <c r="V11" s="1">
        <f t="shared" si="0"/>
        <v>54.299999999999983</v>
      </c>
      <c r="W11" s="1">
        <f t="shared" si="0"/>
        <v>28.306250000000006</v>
      </c>
      <c r="X11" s="1">
        <f t="shared" si="0"/>
        <v>25.575000000000003</v>
      </c>
      <c r="Y11" s="1">
        <f t="shared" si="0"/>
        <v>27.875000000000014</v>
      </c>
      <c r="Z11" s="1">
        <f t="shared" si="0"/>
        <v>36.150000000000006</v>
      </c>
      <c r="AA11" s="1">
        <f t="shared" si="0"/>
        <v>32.125</v>
      </c>
      <c r="AB11" s="1">
        <f t="shared" si="0"/>
        <v>29.300000000000011</v>
      </c>
      <c r="AC11" s="1">
        <f t="shared" si="0"/>
        <v>38.375</v>
      </c>
      <c r="AD11" s="1">
        <f t="shared" si="0"/>
        <v>28.849999999999994</v>
      </c>
      <c r="AE11" s="1">
        <f t="shared" si="0"/>
        <v>32.575000000000017</v>
      </c>
      <c r="AF11" s="1">
        <f t="shared" si="0"/>
        <v>35.75</v>
      </c>
      <c r="AG11" s="1">
        <f t="shared" si="0"/>
        <v>42.849999999999994</v>
      </c>
      <c r="AH11" s="1">
        <f t="shared" si="0"/>
        <v>33.775000000000006</v>
      </c>
      <c r="AI11" s="1">
        <f t="shared" si="0"/>
        <v>32.675000000000011</v>
      </c>
    </row>
    <row r="12" spans="3:35">
      <c r="C12" s="7" t="s">
        <v>5</v>
      </c>
      <c r="D12" s="2" t="s">
        <v>89</v>
      </c>
      <c r="E12" s="1" t="s">
        <v>91</v>
      </c>
      <c r="H12" s="10"/>
    </row>
    <row r="13" spans="3:35">
      <c r="C13" s="7" t="s">
        <v>6</v>
      </c>
      <c r="D13" s="2" t="s">
        <v>89</v>
      </c>
      <c r="E13" s="1" t="s">
        <v>90</v>
      </c>
      <c r="H13" s="10"/>
    </row>
    <row r="14" spans="3:35">
      <c r="C14" s="7" t="s">
        <v>7</v>
      </c>
      <c r="D14" s="2" t="s">
        <v>89</v>
      </c>
      <c r="E14" s="1" t="s">
        <v>91</v>
      </c>
      <c r="H14" s="7" t="s">
        <v>106</v>
      </c>
      <c r="I14" s="1">
        <f>I10+1.5*I11</f>
        <v>180.2</v>
      </c>
      <c r="J14" s="1">
        <f t="shared" ref="J14:AI14" si="1">J10+1.5*J11</f>
        <v>281.71250000000003</v>
      </c>
      <c r="K14" s="1">
        <f t="shared" si="1"/>
        <v>220.97500000000002</v>
      </c>
      <c r="L14" s="1">
        <f t="shared" si="1"/>
        <v>192.57499999999999</v>
      </c>
      <c r="M14" s="1">
        <f t="shared" si="1"/>
        <v>185.4375</v>
      </c>
      <c r="N14" s="1">
        <f t="shared" si="1"/>
        <v>185.89999999999998</v>
      </c>
      <c r="O14" s="1">
        <f t="shared" si="1"/>
        <v>225.59999999999997</v>
      </c>
      <c r="P14" s="1">
        <f t="shared" si="1"/>
        <v>230.67500000000004</v>
      </c>
      <c r="Q14" s="1">
        <f t="shared" si="1"/>
        <v>141.63750000000002</v>
      </c>
      <c r="R14" s="1">
        <f t="shared" si="1"/>
        <v>211.76250000000005</v>
      </c>
      <c r="S14" s="1">
        <f t="shared" si="1"/>
        <v>181.0625</v>
      </c>
      <c r="T14" s="1">
        <f t="shared" si="1"/>
        <v>211.57500000000005</v>
      </c>
      <c r="U14" s="1">
        <f t="shared" si="1"/>
        <v>201.42499999999998</v>
      </c>
      <c r="V14" s="1">
        <f t="shared" si="1"/>
        <v>267.02499999999998</v>
      </c>
      <c r="W14" s="1">
        <f t="shared" si="1"/>
        <v>196.91562500000003</v>
      </c>
      <c r="X14" s="1">
        <f t="shared" si="1"/>
        <v>184.96250000000001</v>
      </c>
      <c r="Y14" s="1">
        <f t="shared" si="1"/>
        <v>195.13750000000005</v>
      </c>
      <c r="Z14" s="1">
        <f t="shared" si="1"/>
        <v>211.02500000000003</v>
      </c>
      <c r="AA14" s="1">
        <f t="shared" si="1"/>
        <v>197.11250000000001</v>
      </c>
      <c r="AB14" s="1">
        <f t="shared" si="1"/>
        <v>194.32500000000002</v>
      </c>
      <c r="AC14" s="1">
        <f t="shared" si="1"/>
        <v>214.53749999999999</v>
      </c>
      <c r="AD14" s="1">
        <f t="shared" si="1"/>
        <v>183.89999999999998</v>
      </c>
      <c r="AE14" s="1">
        <f t="shared" si="1"/>
        <v>199.03750000000002</v>
      </c>
      <c r="AF14" s="1">
        <f t="shared" si="1"/>
        <v>213.85</v>
      </c>
      <c r="AG14" s="1">
        <f t="shared" si="1"/>
        <v>219.77499999999998</v>
      </c>
      <c r="AH14" s="1">
        <f t="shared" si="1"/>
        <v>201.21250000000003</v>
      </c>
      <c r="AI14" s="1">
        <f t="shared" si="1"/>
        <v>205.43750000000003</v>
      </c>
    </row>
    <row r="15" spans="3:35">
      <c r="C15" s="7" t="s">
        <v>8</v>
      </c>
      <c r="D15" s="2" t="s">
        <v>89</v>
      </c>
      <c r="E15" s="1" t="s">
        <v>90</v>
      </c>
      <c r="H15" s="7" t="s">
        <v>107</v>
      </c>
      <c r="I15" s="1">
        <f>I9-1.5*I11</f>
        <v>90.600000000000023</v>
      </c>
      <c r="J15" s="1">
        <f t="shared" ref="J15:AI15" si="2">J9-1.5*J11</f>
        <v>39.612499999999997</v>
      </c>
      <c r="K15" s="1">
        <f t="shared" si="2"/>
        <v>62.774999999999977</v>
      </c>
      <c r="L15" s="1">
        <f t="shared" si="2"/>
        <v>89.97499999999998</v>
      </c>
      <c r="M15" s="1">
        <f t="shared" si="2"/>
        <v>65.537500000000009</v>
      </c>
      <c r="N15" s="1">
        <f t="shared" si="2"/>
        <v>97.100000000000023</v>
      </c>
      <c r="O15" s="1">
        <f t="shared" si="2"/>
        <v>80.800000000000011</v>
      </c>
      <c r="P15" s="1">
        <f t="shared" si="2"/>
        <v>53.674999999999969</v>
      </c>
      <c r="Q15" s="1">
        <f t="shared" si="2"/>
        <v>80.737499999999983</v>
      </c>
      <c r="R15" s="1">
        <f t="shared" si="2"/>
        <v>77.262499999999989</v>
      </c>
      <c r="S15" s="1">
        <f t="shared" si="2"/>
        <v>83.162500000000009</v>
      </c>
      <c r="T15" s="1">
        <f t="shared" si="2"/>
        <v>83.774999999999963</v>
      </c>
      <c r="U15" s="1">
        <f t="shared" si="2"/>
        <v>85.625000000000028</v>
      </c>
      <c r="V15" s="1">
        <f t="shared" si="2"/>
        <v>49.825000000000031</v>
      </c>
      <c r="W15" s="1">
        <f t="shared" si="2"/>
        <v>83.690624999999997</v>
      </c>
      <c r="X15" s="1">
        <f t="shared" si="2"/>
        <v>82.662499999999994</v>
      </c>
      <c r="Y15" s="1">
        <f t="shared" si="2"/>
        <v>83.637499999999989</v>
      </c>
      <c r="Z15" s="1">
        <f t="shared" si="2"/>
        <v>66.424999999999997</v>
      </c>
      <c r="AA15" s="1">
        <f t="shared" si="2"/>
        <v>68.612500000000011</v>
      </c>
      <c r="AB15" s="1">
        <f t="shared" si="2"/>
        <v>77.124999999999972</v>
      </c>
      <c r="AC15" s="1">
        <f t="shared" si="2"/>
        <v>61.037499999999994</v>
      </c>
      <c r="AD15" s="1">
        <f t="shared" si="2"/>
        <v>68.500000000000014</v>
      </c>
      <c r="AE15" s="1">
        <f t="shared" si="2"/>
        <v>68.737499999999969</v>
      </c>
      <c r="AF15" s="1">
        <f t="shared" si="2"/>
        <v>70.849999999999994</v>
      </c>
      <c r="AG15" s="1">
        <f t="shared" si="2"/>
        <v>48.375000000000014</v>
      </c>
      <c r="AH15" s="1">
        <f t="shared" si="2"/>
        <v>66.112499999999997</v>
      </c>
      <c r="AI15" s="1">
        <f t="shared" si="2"/>
        <v>74.737499999999983</v>
      </c>
    </row>
    <row r="16" spans="3:35">
      <c r="C16" s="7" t="s">
        <v>9</v>
      </c>
      <c r="D16" s="2" t="s">
        <v>89</v>
      </c>
      <c r="E16" s="1" t="s">
        <v>90</v>
      </c>
      <c r="H16" s="10"/>
    </row>
    <row r="17" spans="3:35">
      <c r="C17" s="7" t="s">
        <v>10</v>
      </c>
      <c r="D17" s="2" t="s">
        <v>89</v>
      </c>
      <c r="E17" s="1" t="s">
        <v>90</v>
      </c>
      <c r="H17" s="7" t="s">
        <v>108</v>
      </c>
      <c r="I17" s="14">
        <f>AVERAGE('Modified Data'!E2:E373)</f>
        <v>136.7908602150537</v>
      </c>
      <c r="J17" s="14">
        <f>AVERAGE('Modified Data'!F2:F373)</f>
        <v>156.70396505376343</v>
      </c>
      <c r="K17" s="14">
        <f>AVERAGE('Modified Data'!G2:G373)</f>
        <v>140.8758064516129</v>
      </c>
      <c r="L17" s="14">
        <f>AVERAGE('Modified Data'!H2:H373)</f>
        <v>140.43911290322589</v>
      </c>
      <c r="M17" s="14">
        <f>AVERAGE('Modified Data'!I2:I373)</f>
        <v>132.15107526881715</v>
      </c>
      <c r="N17" s="14">
        <f>AVERAGE('Modified Data'!J2:J373)</f>
        <v>140.90443548387088</v>
      </c>
      <c r="O17" s="14">
        <f>AVERAGE('Modified Data'!K2:K373)</f>
        <v>155.82379032258061</v>
      </c>
      <c r="P17" s="14">
        <f>AVERAGE('Modified Data'!L2:L373)</f>
        <v>141.50618279569898</v>
      </c>
      <c r="Q17" s="14">
        <f>AVERAGE('Modified Data'!M2:M373)</f>
        <v>110.97795698924722</v>
      </c>
      <c r="R17" s="14">
        <f>AVERAGE('Modified Data'!N2:N373)</f>
        <v>144.63077956989255</v>
      </c>
      <c r="S17" s="14">
        <f>AVERAGE('Modified Data'!O2:O373)</f>
        <v>134.12258064516124</v>
      </c>
      <c r="T17" s="14">
        <f>AVERAGE('Modified Data'!P2:P373)</f>
        <v>149.27836021505388</v>
      </c>
      <c r="U17" s="14">
        <f>AVERAGE('Modified Data'!Q2:Q373)</f>
        <v>142.59502688172046</v>
      </c>
      <c r="V17" s="14">
        <f>AVERAGE('Modified Data'!R2:R373)</f>
        <v>155.77473118279573</v>
      </c>
      <c r="W17" s="14">
        <f>AVERAGE('Modified Data'!S2:S373)</f>
        <v>142.80779569892462</v>
      </c>
      <c r="X17" s="14">
        <f>AVERAGE('Modified Data'!T2:T373)</f>
        <v>136.0858198924731</v>
      </c>
      <c r="Y17" s="14">
        <f>AVERAGE('Modified Data'!U2:U373)</f>
        <v>141.81344086021508</v>
      </c>
      <c r="Z17" s="14">
        <f>AVERAGE('Modified Data'!V2:V373)</f>
        <v>139.38346774193539</v>
      </c>
      <c r="AA17" s="14">
        <f>AVERAGE('Modified Data'!W2:W373)</f>
        <v>136.55631720430105</v>
      </c>
      <c r="AB17" s="14">
        <f>AVERAGE('Modified Data'!X2:X373)</f>
        <v>136.80120967741939</v>
      </c>
      <c r="AC17" s="14">
        <f>AVERAGE('Modified Data'!Y2:Y373)</f>
        <v>138.6235215053764</v>
      </c>
      <c r="AD17" s="14">
        <f>AVERAGE('Modified Data'!Z2:Z373)</f>
        <v>127.26948924731171</v>
      </c>
      <c r="AE17" s="14">
        <f>AVERAGE('Modified Data'!AA2:AA373)</f>
        <v>134.10349462365591</v>
      </c>
      <c r="AF17" s="14">
        <f>AVERAGE('Modified Data'!AB2:AB373)</f>
        <v>141.3836693548387</v>
      </c>
      <c r="AG17" s="14">
        <f>AVERAGE('Modified Data'!AC2:AC373)</f>
        <v>133.60631720430109</v>
      </c>
      <c r="AH17" s="14">
        <f>AVERAGE('Modified Data'!AD2:AD373)</f>
        <v>134.42069892473123</v>
      </c>
      <c r="AI17" s="14">
        <f>AVERAGE('Modified Data'!AE2:AE373)</f>
        <v>139.741935483871</v>
      </c>
    </row>
    <row r="18" spans="3:35">
      <c r="C18" s="7" t="s">
        <v>11</v>
      </c>
      <c r="D18" s="2" t="s">
        <v>89</v>
      </c>
      <c r="E18" s="1" t="s">
        <v>90</v>
      </c>
    </row>
    <row r="19" spans="3:35">
      <c r="C19" s="7" t="s">
        <v>12</v>
      </c>
      <c r="D19" s="2" t="s">
        <v>89</v>
      </c>
      <c r="E19" s="1" t="s">
        <v>91</v>
      </c>
      <c r="H19" s="7" t="s">
        <v>109</v>
      </c>
      <c r="I19" s="1" t="str">
        <f>IF(AND(I17&lt;I14,I17&gt;I15),"NO","YES")</f>
        <v>NO</v>
      </c>
      <c r="J19" s="1" t="str">
        <f t="shared" ref="J19:AI19" si="3">IF(AND(J17&lt;J14,J17&gt;J15),"NO","YES")</f>
        <v>NO</v>
      </c>
      <c r="K19" s="1" t="str">
        <f t="shared" si="3"/>
        <v>NO</v>
      </c>
      <c r="L19" s="1" t="str">
        <f t="shared" si="3"/>
        <v>NO</v>
      </c>
      <c r="M19" s="1" t="str">
        <f t="shared" si="3"/>
        <v>NO</v>
      </c>
      <c r="N19" s="1" t="str">
        <f t="shared" si="3"/>
        <v>NO</v>
      </c>
      <c r="O19" s="1" t="str">
        <f t="shared" si="3"/>
        <v>NO</v>
      </c>
      <c r="P19" s="1" t="str">
        <f t="shared" si="3"/>
        <v>NO</v>
      </c>
      <c r="Q19" s="1" t="str">
        <f t="shared" si="3"/>
        <v>NO</v>
      </c>
      <c r="R19" s="1" t="str">
        <f t="shared" si="3"/>
        <v>NO</v>
      </c>
      <c r="S19" s="1" t="str">
        <f t="shared" si="3"/>
        <v>NO</v>
      </c>
      <c r="T19" s="1" t="str">
        <f t="shared" si="3"/>
        <v>NO</v>
      </c>
      <c r="U19" s="1" t="str">
        <f t="shared" si="3"/>
        <v>NO</v>
      </c>
      <c r="V19" s="1" t="str">
        <f t="shared" si="3"/>
        <v>NO</v>
      </c>
      <c r="W19" s="1" t="str">
        <f t="shared" si="3"/>
        <v>NO</v>
      </c>
      <c r="X19" s="1" t="str">
        <f t="shared" si="3"/>
        <v>NO</v>
      </c>
      <c r="Y19" s="1" t="str">
        <f t="shared" si="3"/>
        <v>NO</v>
      </c>
      <c r="Z19" s="1" t="str">
        <f t="shared" si="3"/>
        <v>NO</v>
      </c>
      <c r="AA19" s="1" t="str">
        <f t="shared" si="3"/>
        <v>NO</v>
      </c>
      <c r="AB19" s="1" t="str">
        <f t="shared" si="3"/>
        <v>NO</v>
      </c>
      <c r="AC19" s="1" t="str">
        <f t="shared" si="3"/>
        <v>NO</v>
      </c>
      <c r="AD19" s="1" t="str">
        <f t="shared" si="3"/>
        <v>NO</v>
      </c>
      <c r="AE19" s="1" t="str">
        <f t="shared" si="3"/>
        <v>NO</v>
      </c>
      <c r="AF19" s="1" t="str">
        <f t="shared" si="3"/>
        <v>NO</v>
      </c>
      <c r="AG19" s="1" t="str">
        <f t="shared" si="3"/>
        <v>NO</v>
      </c>
      <c r="AH19" s="1" t="str">
        <f t="shared" si="3"/>
        <v>NO</v>
      </c>
      <c r="AI19" s="1" t="str">
        <f t="shared" si="3"/>
        <v>NO</v>
      </c>
    </row>
    <row r="20" spans="3:35">
      <c r="C20" s="7" t="s">
        <v>13</v>
      </c>
      <c r="D20" s="2" t="s">
        <v>89</v>
      </c>
      <c r="E20" s="1" t="s">
        <v>91</v>
      </c>
    </row>
    <row r="21" spans="3:35">
      <c r="C21" s="7" t="s">
        <v>14</v>
      </c>
      <c r="D21" s="2" t="s">
        <v>89</v>
      </c>
      <c r="E21" s="1" t="s">
        <v>90</v>
      </c>
    </row>
    <row r="22" spans="3:35">
      <c r="C22" s="7" t="s">
        <v>15</v>
      </c>
      <c r="D22" s="2" t="s">
        <v>89</v>
      </c>
      <c r="E22" s="1" t="s">
        <v>91</v>
      </c>
    </row>
    <row r="23" spans="3:35">
      <c r="C23" s="7" t="s">
        <v>16</v>
      </c>
      <c r="D23" s="2" t="s">
        <v>89</v>
      </c>
      <c r="E23" s="1" t="s">
        <v>90</v>
      </c>
    </row>
    <row r="24" spans="3:35">
      <c r="C24" s="7" t="s">
        <v>17</v>
      </c>
      <c r="D24" s="2" t="s">
        <v>89</v>
      </c>
      <c r="E24" s="1" t="s">
        <v>90</v>
      </c>
    </row>
    <row r="25" spans="3:35">
      <c r="C25" s="7" t="s">
        <v>18</v>
      </c>
      <c r="D25" s="2" t="s">
        <v>89</v>
      </c>
      <c r="E25" s="1" t="s">
        <v>90</v>
      </c>
    </row>
    <row r="26" spans="3:35">
      <c r="C26" s="7" t="s">
        <v>19</v>
      </c>
      <c r="D26" s="2" t="s">
        <v>89</v>
      </c>
      <c r="E26" s="1" t="s">
        <v>90</v>
      </c>
    </row>
    <row r="27" spans="3:35">
      <c r="C27" s="7" t="s">
        <v>20</v>
      </c>
      <c r="D27" s="2" t="s">
        <v>89</v>
      </c>
      <c r="E27" s="1" t="s">
        <v>90</v>
      </c>
    </row>
    <row r="28" spans="3:35">
      <c r="C28" s="7" t="s">
        <v>21</v>
      </c>
      <c r="D28" s="2" t="s">
        <v>89</v>
      </c>
      <c r="E28" s="1" t="s">
        <v>91</v>
      </c>
    </row>
    <row r="29" spans="3:35">
      <c r="C29" s="7" t="s">
        <v>22</v>
      </c>
      <c r="D29" s="2" t="s">
        <v>89</v>
      </c>
      <c r="E29" s="1" t="s">
        <v>90</v>
      </c>
    </row>
    <row r="30" spans="3:35">
      <c r="C30" s="7" t="s">
        <v>23</v>
      </c>
      <c r="D30" s="2" t="s">
        <v>89</v>
      </c>
      <c r="E30" s="1" t="s">
        <v>91</v>
      </c>
    </row>
    <row r="31" spans="3:35">
      <c r="C31" s="7" t="s">
        <v>24</v>
      </c>
      <c r="D31" s="2" t="s">
        <v>89</v>
      </c>
      <c r="E31" s="1" t="s">
        <v>91</v>
      </c>
    </row>
    <row r="32" spans="3:35">
      <c r="C32" s="7" t="s">
        <v>25</v>
      </c>
      <c r="D32" s="2" t="s">
        <v>89</v>
      </c>
      <c r="E32" s="1" t="s">
        <v>91</v>
      </c>
    </row>
    <row r="33" spans="3:5">
      <c r="C33" s="7" t="s">
        <v>26</v>
      </c>
      <c r="D33" s="2" t="s">
        <v>89</v>
      </c>
      <c r="E33" s="1" t="s">
        <v>90</v>
      </c>
    </row>
    <row r="34" spans="3:5">
      <c r="C34" s="7" t="s">
        <v>27</v>
      </c>
      <c r="D34" s="2" t="s">
        <v>89</v>
      </c>
      <c r="E34" s="1" t="s">
        <v>91</v>
      </c>
    </row>
    <row r="35" spans="3:5">
      <c r="C35" s="7" t="s">
        <v>28</v>
      </c>
      <c r="D35" s="2" t="s">
        <v>89</v>
      </c>
      <c r="E35" s="1" t="s">
        <v>91</v>
      </c>
    </row>
    <row r="36" spans="3:5">
      <c r="C36" s="7" t="s">
        <v>29</v>
      </c>
      <c r="D36" s="2" t="s">
        <v>89</v>
      </c>
      <c r="E36" s="1" t="s">
        <v>90</v>
      </c>
    </row>
  </sheetData>
  <mergeCells count="2">
    <mergeCell ref="C5:E5"/>
    <mergeCell ref="H7:AI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FC881-DD7C-445B-9BA1-0002EAF9EB67}">
  <dimension ref="A1:AE378"/>
  <sheetViews>
    <sheetView zoomScale="70" zoomScaleNormal="70" workbookViewId="0">
      <pane ySplit="1" topLeftCell="A2" activePane="bottomLeft" state="frozen"/>
      <selection activeCell="K1" sqref="K1"/>
      <selection pane="bottomLeft" activeCell="C8" sqref="C8"/>
    </sheetView>
  </sheetViews>
  <sheetFormatPr defaultRowHeight="15"/>
  <cols>
    <col min="1" max="1" width="13.140625" bestFit="1" customWidth="1"/>
    <col min="2" max="2" width="9.140625" bestFit="1" customWidth="1"/>
    <col min="3" max="3" width="10.5703125" bestFit="1" customWidth="1"/>
    <col min="4" max="4" width="20" style="54" bestFit="1" customWidth="1"/>
    <col min="5" max="5" width="25" bestFit="1" customWidth="1"/>
    <col min="6" max="6" width="17.140625" bestFit="1" customWidth="1"/>
    <col min="7" max="7" width="8.28515625" bestFit="1" customWidth="1"/>
    <col min="8" max="8" width="21.140625" bestFit="1" customWidth="1"/>
    <col min="9" max="9" width="16" bestFit="1" customWidth="1"/>
    <col min="10" max="10" width="9.7109375" bestFit="1" customWidth="1"/>
    <col min="11" max="11" width="15.42578125" bestFit="1" customWidth="1"/>
    <col min="12" max="12" width="24" bestFit="1" customWidth="1"/>
    <col min="13" max="13" width="28.5703125" bestFit="1" customWidth="1"/>
    <col min="14" max="14" width="11.140625" bestFit="1" customWidth="1"/>
    <col min="15" max="15" width="28.85546875" bestFit="1" customWidth="1"/>
    <col min="16" max="16" width="39.5703125" bestFit="1" customWidth="1"/>
    <col min="17" max="17" width="24.28515625" bestFit="1" customWidth="1"/>
    <col min="18" max="18" width="32.85546875" bestFit="1" customWidth="1"/>
    <col min="19" max="19" width="12.42578125" bestFit="1" customWidth="1"/>
    <col min="20" max="20" width="13.42578125" bestFit="1" customWidth="1"/>
    <col min="21" max="21" width="25.42578125" bestFit="1" customWidth="1"/>
    <col min="22" max="22" width="12.42578125" bestFit="1" customWidth="1"/>
    <col min="23" max="23" width="17.140625" bestFit="1" customWidth="1"/>
    <col min="24" max="24" width="34" bestFit="1" customWidth="1"/>
    <col min="25" max="25" width="10.7109375" bestFit="1" customWidth="1"/>
    <col min="26" max="26" width="33.140625" bestFit="1" customWidth="1"/>
    <col min="27" max="27" width="31.140625" bestFit="1" customWidth="1"/>
    <col min="28" max="28" width="14.28515625" bestFit="1" customWidth="1"/>
    <col min="29" max="29" width="29.140625" bestFit="1" customWidth="1"/>
    <col min="30" max="30" width="18.140625" bestFit="1" customWidth="1"/>
    <col min="31" max="31" width="17.7109375" bestFit="1" customWidth="1"/>
  </cols>
  <sheetData>
    <row r="1" spans="1:31">
      <c r="A1" s="6" t="s">
        <v>0</v>
      </c>
      <c r="B1" s="6" t="s">
        <v>1</v>
      </c>
      <c r="C1" s="6" t="s">
        <v>2</v>
      </c>
      <c r="D1" s="6" t="s">
        <v>200</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28</v>
      </c>
      <c r="AE1" s="6" t="s">
        <v>29</v>
      </c>
    </row>
    <row r="2" spans="1:31">
      <c r="A2" t="s">
        <v>30</v>
      </c>
      <c r="B2">
        <v>2013</v>
      </c>
      <c r="C2" t="s">
        <v>31</v>
      </c>
      <c r="D2" s="54" t="str">
        <f>TRIM(C2)</f>
        <v>January</v>
      </c>
      <c r="E2">
        <v>107.5</v>
      </c>
      <c r="F2">
        <v>106.3</v>
      </c>
      <c r="G2">
        <v>108.1</v>
      </c>
      <c r="H2">
        <v>104.9</v>
      </c>
      <c r="I2">
        <v>106.1</v>
      </c>
      <c r="J2">
        <v>103.9</v>
      </c>
      <c r="K2">
        <v>101.9</v>
      </c>
      <c r="L2">
        <v>106.1</v>
      </c>
      <c r="M2">
        <v>106.8</v>
      </c>
      <c r="N2">
        <v>103.1</v>
      </c>
      <c r="O2">
        <v>104.8</v>
      </c>
      <c r="P2">
        <v>106.7</v>
      </c>
      <c r="Q2">
        <v>105.5</v>
      </c>
      <c r="R2">
        <v>105.1</v>
      </c>
      <c r="S2">
        <v>106.5</v>
      </c>
      <c r="T2">
        <v>105.8</v>
      </c>
      <c r="U2">
        <v>106.4</v>
      </c>
      <c r="V2">
        <v>100.3</v>
      </c>
      <c r="W2">
        <v>105.5</v>
      </c>
      <c r="X2">
        <v>104.8</v>
      </c>
      <c r="Y2">
        <v>104</v>
      </c>
      <c r="Z2">
        <v>103.3</v>
      </c>
      <c r="AA2">
        <v>103.4</v>
      </c>
      <c r="AB2">
        <v>103.8</v>
      </c>
      <c r="AC2">
        <v>104.7</v>
      </c>
      <c r="AD2">
        <v>104</v>
      </c>
      <c r="AE2">
        <v>105.1</v>
      </c>
    </row>
    <row r="3" spans="1:31">
      <c r="A3" t="s">
        <v>33</v>
      </c>
      <c r="B3">
        <v>2013</v>
      </c>
      <c r="C3" t="s">
        <v>31</v>
      </c>
      <c r="D3" s="54" t="str">
        <f t="shared" ref="D3:D66" si="0">TRIM(C3)</f>
        <v>January</v>
      </c>
      <c r="E3">
        <v>110.5</v>
      </c>
      <c r="F3">
        <v>109.1</v>
      </c>
      <c r="G3">
        <v>113</v>
      </c>
      <c r="H3">
        <v>103.6</v>
      </c>
      <c r="I3">
        <v>103.4</v>
      </c>
      <c r="J3">
        <v>102.3</v>
      </c>
      <c r="K3">
        <v>102.9</v>
      </c>
      <c r="L3">
        <v>105.8</v>
      </c>
      <c r="M3">
        <v>105.1</v>
      </c>
      <c r="N3">
        <v>101.8</v>
      </c>
      <c r="O3">
        <v>105.1</v>
      </c>
      <c r="P3">
        <v>107.9</v>
      </c>
      <c r="Q3">
        <v>105.9</v>
      </c>
      <c r="R3">
        <v>105.2</v>
      </c>
      <c r="S3">
        <v>105.9</v>
      </c>
      <c r="T3">
        <v>105</v>
      </c>
      <c r="U3">
        <v>105.8</v>
      </c>
      <c r="V3">
        <v>100.3</v>
      </c>
      <c r="W3">
        <v>105.4</v>
      </c>
      <c r="X3">
        <v>104.8</v>
      </c>
      <c r="Y3">
        <v>104.1</v>
      </c>
      <c r="Z3">
        <v>103.2</v>
      </c>
      <c r="AA3">
        <v>102.9</v>
      </c>
      <c r="AB3">
        <v>103.5</v>
      </c>
      <c r="AC3">
        <v>104.3</v>
      </c>
      <c r="AD3">
        <v>103.7</v>
      </c>
      <c r="AE3">
        <v>104</v>
      </c>
    </row>
    <row r="4" spans="1:31">
      <c r="A4" t="s">
        <v>34</v>
      </c>
      <c r="B4">
        <v>2013</v>
      </c>
      <c r="C4" t="s">
        <v>31</v>
      </c>
      <c r="D4" s="54" t="str">
        <f t="shared" si="0"/>
        <v>January</v>
      </c>
      <c r="E4">
        <v>108.4</v>
      </c>
      <c r="F4">
        <v>107.3</v>
      </c>
      <c r="G4">
        <v>110</v>
      </c>
      <c r="H4">
        <v>104.4</v>
      </c>
      <c r="I4">
        <v>105.1</v>
      </c>
      <c r="J4">
        <v>103.2</v>
      </c>
      <c r="K4">
        <v>102.2</v>
      </c>
      <c r="L4">
        <v>106</v>
      </c>
      <c r="M4">
        <v>106.2</v>
      </c>
      <c r="N4">
        <v>102.7</v>
      </c>
      <c r="O4">
        <v>104.9</v>
      </c>
      <c r="P4">
        <v>107.3</v>
      </c>
      <c r="Q4">
        <v>105.6</v>
      </c>
      <c r="R4">
        <v>105.1</v>
      </c>
      <c r="S4">
        <v>106.3</v>
      </c>
      <c r="T4">
        <v>105.5</v>
      </c>
      <c r="U4">
        <v>106.2</v>
      </c>
      <c r="V4">
        <v>100.3</v>
      </c>
      <c r="W4">
        <v>105.5</v>
      </c>
      <c r="X4">
        <v>104.8</v>
      </c>
      <c r="Y4">
        <v>104</v>
      </c>
      <c r="Z4">
        <v>103.2</v>
      </c>
      <c r="AA4">
        <v>103.1</v>
      </c>
      <c r="AB4">
        <v>103.6</v>
      </c>
      <c r="AC4">
        <v>104.5</v>
      </c>
      <c r="AD4">
        <v>103.9</v>
      </c>
      <c r="AE4">
        <v>104.6</v>
      </c>
    </row>
    <row r="5" spans="1:31">
      <c r="A5" t="s">
        <v>30</v>
      </c>
      <c r="B5">
        <v>2013</v>
      </c>
      <c r="C5" t="s">
        <v>35</v>
      </c>
      <c r="D5" s="54" t="str">
        <f t="shared" si="0"/>
        <v>February</v>
      </c>
      <c r="E5">
        <v>109.2</v>
      </c>
      <c r="F5">
        <v>108.7</v>
      </c>
      <c r="G5">
        <v>110.2</v>
      </c>
      <c r="H5">
        <v>105.4</v>
      </c>
      <c r="I5">
        <v>106.7</v>
      </c>
      <c r="J5">
        <v>104</v>
      </c>
      <c r="K5">
        <v>102.4</v>
      </c>
      <c r="L5">
        <v>105.9</v>
      </c>
      <c r="M5">
        <v>105.7</v>
      </c>
      <c r="N5">
        <v>103.1</v>
      </c>
      <c r="O5">
        <v>105.1</v>
      </c>
      <c r="P5">
        <v>107.7</v>
      </c>
      <c r="Q5">
        <v>106.3</v>
      </c>
      <c r="R5">
        <v>105.6</v>
      </c>
      <c r="S5">
        <v>107.1</v>
      </c>
      <c r="T5">
        <v>106.3</v>
      </c>
      <c r="U5">
        <v>107</v>
      </c>
      <c r="V5">
        <v>100.4</v>
      </c>
      <c r="W5">
        <v>106.2</v>
      </c>
      <c r="X5">
        <v>105.2</v>
      </c>
      <c r="Y5">
        <v>104.4</v>
      </c>
      <c r="Z5">
        <v>103.9</v>
      </c>
      <c r="AA5">
        <v>104</v>
      </c>
      <c r="AB5">
        <v>104.1</v>
      </c>
      <c r="AC5">
        <v>104.6</v>
      </c>
      <c r="AD5">
        <v>104.4</v>
      </c>
      <c r="AE5">
        <v>105.8</v>
      </c>
    </row>
    <row r="6" spans="1:31">
      <c r="A6" t="s">
        <v>33</v>
      </c>
      <c r="B6">
        <v>2013</v>
      </c>
      <c r="C6" t="s">
        <v>35</v>
      </c>
      <c r="D6" s="54" t="str">
        <f t="shared" si="0"/>
        <v>February</v>
      </c>
      <c r="E6">
        <v>112.9</v>
      </c>
      <c r="F6">
        <v>112.9</v>
      </c>
      <c r="G6">
        <v>116.9</v>
      </c>
      <c r="H6">
        <v>104</v>
      </c>
      <c r="I6">
        <v>103.5</v>
      </c>
      <c r="J6">
        <v>103.1</v>
      </c>
      <c r="K6">
        <v>104.9</v>
      </c>
      <c r="L6">
        <v>104.1</v>
      </c>
      <c r="M6">
        <v>103.8</v>
      </c>
      <c r="N6">
        <v>102.3</v>
      </c>
      <c r="O6">
        <v>106</v>
      </c>
      <c r="P6">
        <v>109</v>
      </c>
      <c r="Q6">
        <v>107.2</v>
      </c>
      <c r="R6">
        <v>106</v>
      </c>
      <c r="S6">
        <v>106.6</v>
      </c>
      <c r="T6">
        <v>105.5</v>
      </c>
      <c r="U6">
        <v>106.4</v>
      </c>
      <c r="V6">
        <v>100.4</v>
      </c>
      <c r="W6">
        <v>105.7</v>
      </c>
      <c r="X6">
        <v>105.2</v>
      </c>
      <c r="Y6">
        <v>104.7</v>
      </c>
      <c r="Z6">
        <v>104.4</v>
      </c>
      <c r="AA6">
        <v>103.3</v>
      </c>
      <c r="AB6">
        <v>103.7</v>
      </c>
      <c r="AC6">
        <v>104.3</v>
      </c>
      <c r="AD6">
        <v>104.3</v>
      </c>
      <c r="AE6">
        <v>104.7</v>
      </c>
    </row>
    <row r="7" spans="1:31">
      <c r="A7" t="s">
        <v>34</v>
      </c>
      <c r="B7">
        <v>2013</v>
      </c>
      <c r="C7" t="s">
        <v>35</v>
      </c>
      <c r="D7" s="54" t="str">
        <f t="shared" si="0"/>
        <v>February</v>
      </c>
      <c r="E7">
        <v>110.4</v>
      </c>
      <c r="F7">
        <v>110.2</v>
      </c>
      <c r="G7">
        <v>112.8</v>
      </c>
      <c r="H7">
        <v>104.9</v>
      </c>
      <c r="I7">
        <v>105.5</v>
      </c>
      <c r="J7">
        <v>103.6</v>
      </c>
      <c r="K7">
        <v>103.2</v>
      </c>
      <c r="L7">
        <v>105.3</v>
      </c>
      <c r="M7">
        <v>105.1</v>
      </c>
      <c r="N7">
        <v>102.8</v>
      </c>
      <c r="O7">
        <v>105.5</v>
      </c>
      <c r="P7">
        <v>108.3</v>
      </c>
      <c r="Q7">
        <v>106.6</v>
      </c>
      <c r="R7">
        <v>105.7</v>
      </c>
      <c r="S7">
        <v>106.9</v>
      </c>
      <c r="T7">
        <v>106</v>
      </c>
      <c r="U7">
        <v>106.8</v>
      </c>
      <c r="V7">
        <v>100.4</v>
      </c>
      <c r="W7">
        <v>106</v>
      </c>
      <c r="X7">
        <v>105.2</v>
      </c>
      <c r="Y7">
        <v>104.5</v>
      </c>
      <c r="Z7">
        <v>104.2</v>
      </c>
      <c r="AA7">
        <v>103.6</v>
      </c>
      <c r="AB7">
        <v>103.9</v>
      </c>
      <c r="AC7">
        <v>104.5</v>
      </c>
      <c r="AD7">
        <v>104.4</v>
      </c>
      <c r="AE7">
        <v>105.3</v>
      </c>
    </row>
    <row r="8" spans="1:31">
      <c r="A8" t="s">
        <v>30</v>
      </c>
      <c r="B8">
        <v>2013</v>
      </c>
      <c r="C8" t="s">
        <v>36</v>
      </c>
      <c r="D8" s="54" t="str">
        <f t="shared" si="0"/>
        <v>March</v>
      </c>
      <c r="E8">
        <v>110.2</v>
      </c>
      <c r="F8">
        <v>108.8</v>
      </c>
      <c r="G8">
        <v>109.9</v>
      </c>
      <c r="H8">
        <v>105.6</v>
      </c>
      <c r="I8">
        <v>106.2</v>
      </c>
      <c r="J8">
        <v>105.7</v>
      </c>
      <c r="K8">
        <v>101.4</v>
      </c>
      <c r="L8">
        <v>105.7</v>
      </c>
      <c r="M8">
        <v>105</v>
      </c>
      <c r="N8">
        <v>103.3</v>
      </c>
      <c r="O8">
        <v>105.6</v>
      </c>
      <c r="P8">
        <v>108.2</v>
      </c>
      <c r="Q8">
        <v>106.6</v>
      </c>
      <c r="R8">
        <v>106.5</v>
      </c>
      <c r="S8">
        <v>107.6</v>
      </c>
      <c r="T8">
        <v>106.8</v>
      </c>
      <c r="U8">
        <v>107.5</v>
      </c>
      <c r="V8">
        <v>100.4</v>
      </c>
      <c r="W8">
        <v>106.1</v>
      </c>
      <c r="X8">
        <v>105.6</v>
      </c>
      <c r="Y8">
        <v>104.7</v>
      </c>
      <c r="Z8">
        <v>104.6</v>
      </c>
      <c r="AA8">
        <v>104</v>
      </c>
      <c r="AB8">
        <v>104.3</v>
      </c>
      <c r="AC8">
        <v>104.3</v>
      </c>
      <c r="AD8">
        <v>104.6</v>
      </c>
      <c r="AE8">
        <v>106</v>
      </c>
    </row>
    <row r="9" spans="1:31">
      <c r="A9" t="s">
        <v>33</v>
      </c>
      <c r="B9">
        <v>2013</v>
      </c>
      <c r="C9" t="s">
        <v>36</v>
      </c>
      <c r="D9" s="54" t="str">
        <f t="shared" si="0"/>
        <v>March</v>
      </c>
      <c r="E9">
        <v>113.9</v>
      </c>
      <c r="F9">
        <v>111.4</v>
      </c>
      <c r="G9">
        <v>113.2</v>
      </c>
      <c r="H9">
        <v>104.3</v>
      </c>
      <c r="I9">
        <v>102.7</v>
      </c>
      <c r="J9">
        <v>104.9</v>
      </c>
      <c r="K9">
        <v>103.8</v>
      </c>
      <c r="L9">
        <v>103.5</v>
      </c>
      <c r="M9">
        <v>102.6</v>
      </c>
      <c r="N9">
        <v>102.4</v>
      </c>
      <c r="O9">
        <v>107</v>
      </c>
      <c r="P9">
        <v>109.8</v>
      </c>
      <c r="Q9">
        <v>107.3</v>
      </c>
      <c r="R9">
        <v>106.8</v>
      </c>
      <c r="S9">
        <v>107.2</v>
      </c>
      <c r="T9">
        <v>106</v>
      </c>
      <c r="U9">
        <v>107</v>
      </c>
      <c r="V9">
        <v>100.4</v>
      </c>
      <c r="W9">
        <v>106</v>
      </c>
      <c r="X9">
        <v>105.7</v>
      </c>
      <c r="Y9">
        <v>105.2</v>
      </c>
      <c r="Z9">
        <v>105.5</v>
      </c>
      <c r="AA9">
        <v>103.5</v>
      </c>
      <c r="AB9">
        <v>103.8</v>
      </c>
      <c r="AC9">
        <v>104.2</v>
      </c>
      <c r="AD9">
        <v>104.9</v>
      </c>
      <c r="AE9">
        <v>105</v>
      </c>
    </row>
    <row r="10" spans="1:31">
      <c r="A10" t="s">
        <v>34</v>
      </c>
      <c r="B10">
        <v>2013</v>
      </c>
      <c r="C10" t="s">
        <v>36</v>
      </c>
      <c r="D10" s="54" t="str">
        <f t="shared" si="0"/>
        <v>March</v>
      </c>
      <c r="E10">
        <v>111.4</v>
      </c>
      <c r="F10">
        <v>109.7</v>
      </c>
      <c r="G10">
        <v>111.2</v>
      </c>
      <c r="H10">
        <v>105.1</v>
      </c>
      <c r="I10">
        <v>104.9</v>
      </c>
      <c r="J10">
        <v>105.3</v>
      </c>
      <c r="K10">
        <v>102.2</v>
      </c>
      <c r="L10">
        <v>105</v>
      </c>
      <c r="M10">
        <v>104.2</v>
      </c>
      <c r="N10">
        <v>103</v>
      </c>
      <c r="O10">
        <v>106.2</v>
      </c>
      <c r="P10">
        <v>108.9</v>
      </c>
      <c r="Q10">
        <v>106.9</v>
      </c>
      <c r="R10">
        <v>106.6</v>
      </c>
      <c r="S10">
        <v>107.4</v>
      </c>
      <c r="T10">
        <v>106.5</v>
      </c>
      <c r="U10">
        <v>107.3</v>
      </c>
      <c r="V10">
        <v>100.4</v>
      </c>
      <c r="W10">
        <v>106.1</v>
      </c>
      <c r="X10">
        <v>105.6</v>
      </c>
      <c r="Y10">
        <v>104.9</v>
      </c>
      <c r="Z10">
        <v>105.1</v>
      </c>
      <c r="AA10">
        <v>103.7</v>
      </c>
      <c r="AB10">
        <v>104</v>
      </c>
      <c r="AC10">
        <v>104.3</v>
      </c>
      <c r="AD10">
        <v>104.7</v>
      </c>
      <c r="AE10">
        <v>105.5</v>
      </c>
    </row>
    <row r="11" spans="1:31">
      <c r="A11" t="s">
        <v>30</v>
      </c>
      <c r="B11">
        <v>2013</v>
      </c>
      <c r="C11" t="s">
        <v>37</v>
      </c>
      <c r="D11" s="54" t="str">
        <f t="shared" si="0"/>
        <v>April</v>
      </c>
      <c r="E11">
        <v>110.2</v>
      </c>
      <c r="F11">
        <v>109.5</v>
      </c>
      <c r="G11">
        <v>106.9</v>
      </c>
      <c r="H11">
        <v>106.3</v>
      </c>
      <c r="I11">
        <v>105.7</v>
      </c>
      <c r="J11">
        <v>108.3</v>
      </c>
      <c r="K11">
        <v>103.4</v>
      </c>
      <c r="L11">
        <v>105.7</v>
      </c>
      <c r="M11">
        <v>104.2</v>
      </c>
      <c r="N11">
        <v>103.2</v>
      </c>
      <c r="O11">
        <v>106.5</v>
      </c>
      <c r="P11">
        <v>108.8</v>
      </c>
      <c r="Q11">
        <v>107.1</v>
      </c>
      <c r="R11">
        <v>107.1</v>
      </c>
      <c r="S11">
        <v>108.1</v>
      </c>
      <c r="T11">
        <v>107.4</v>
      </c>
      <c r="U11">
        <v>108</v>
      </c>
      <c r="V11">
        <v>100.5</v>
      </c>
      <c r="W11">
        <v>106.5</v>
      </c>
      <c r="X11">
        <v>106.1</v>
      </c>
      <c r="Y11">
        <v>105.1</v>
      </c>
      <c r="Z11">
        <v>104.4</v>
      </c>
      <c r="AA11">
        <v>104.5</v>
      </c>
      <c r="AB11">
        <v>104.8</v>
      </c>
      <c r="AC11">
        <v>102.7</v>
      </c>
      <c r="AD11">
        <v>104.6</v>
      </c>
      <c r="AE11">
        <v>106.4</v>
      </c>
    </row>
    <row r="12" spans="1:31">
      <c r="A12" t="s">
        <v>33</v>
      </c>
      <c r="B12">
        <v>2013</v>
      </c>
      <c r="C12" t="s">
        <v>37</v>
      </c>
      <c r="D12" s="54" t="str">
        <f t="shared" si="0"/>
        <v>April</v>
      </c>
      <c r="E12">
        <v>114.6</v>
      </c>
      <c r="F12">
        <v>113.4</v>
      </c>
      <c r="G12">
        <v>106</v>
      </c>
      <c r="H12">
        <v>104.7</v>
      </c>
      <c r="I12">
        <v>102.1</v>
      </c>
      <c r="J12">
        <v>109.5</v>
      </c>
      <c r="K12">
        <v>109.7</v>
      </c>
      <c r="L12">
        <v>104.6</v>
      </c>
      <c r="M12">
        <v>102</v>
      </c>
      <c r="N12">
        <v>103.5</v>
      </c>
      <c r="O12">
        <v>108.2</v>
      </c>
      <c r="P12">
        <v>110.6</v>
      </c>
      <c r="Q12">
        <v>108.8</v>
      </c>
      <c r="R12">
        <v>108.5</v>
      </c>
      <c r="S12">
        <v>107.9</v>
      </c>
      <c r="T12">
        <v>106.4</v>
      </c>
      <c r="U12">
        <v>107.7</v>
      </c>
      <c r="V12">
        <v>100.5</v>
      </c>
      <c r="W12">
        <v>106.4</v>
      </c>
      <c r="X12">
        <v>106.5</v>
      </c>
      <c r="Y12">
        <v>105.7</v>
      </c>
      <c r="Z12">
        <v>105</v>
      </c>
      <c r="AA12">
        <v>104</v>
      </c>
      <c r="AB12">
        <v>105.2</v>
      </c>
      <c r="AC12">
        <v>103.2</v>
      </c>
      <c r="AD12">
        <v>105.1</v>
      </c>
      <c r="AE12">
        <v>105.7</v>
      </c>
    </row>
    <row r="13" spans="1:31">
      <c r="A13" t="s">
        <v>34</v>
      </c>
      <c r="B13">
        <v>2013</v>
      </c>
      <c r="C13" t="s">
        <v>37</v>
      </c>
      <c r="D13" s="54" t="str">
        <f t="shared" si="0"/>
        <v>April</v>
      </c>
      <c r="E13">
        <v>111.6</v>
      </c>
      <c r="F13">
        <v>110.9</v>
      </c>
      <c r="G13">
        <v>106.6</v>
      </c>
      <c r="H13">
        <v>105.7</v>
      </c>
      <c r="I13">
        <v>104.4</v>
      </c>
      <c r="J13">
        <v>108.9</v>
      </c>
      <c r="K13">
        <v>105.5</v>
      </c>
      <c r="L13">
        <v>105.3</v>
      </c>
      <c r="M13">
        <v>103.5</v>
      </c>
      <c r="N13">
        <v>103.3</v>
      </c>
      <c r="O13">
        <v>107.2</v>
      </c>
      <c r="P13">
        <v>109.6</v>
      </c>
      <c r="Q13">
        <v>107.7</v>
      </c>
      <c r="R13">
        <v>107.5</v>
      </c>
      <c r="S13">
        <v>108</v>
      </c>
      <c r="T13">
        <v>107</v>
      </c>
      <c r="U13">
        <v>107.9</v>
      </c>
      <c r="V13">
        <v>100.5</v>
      </c>
      <c r="W13">
        <v>106.5</v>
      </c>
      <c r="X13">
        <v>106.3</v>
      </c>
      <c r="Y13">
        <v>105.3</v>
      </c>
      <c r="Z13">
        <v>104.7</v>
      </c>
      <c r="AA13">
        <v>104.2</v>
      </c>
      <c r="AB13">
        <v>105</v>
      </c>
      <c r="AC13">
        <v>102.9</v>
      </c>
      <c r="AD13">
        <v>104.8</v>
      </c>
      <c r="AE13">
        <v>106.1</v>
      </c>
    </row>
    <row r="14" spans="1:31">
      <c r="A14" t="s">
        <v>30</v>
      </c>
      <c r="B14">
        <v>2013</v>
      </c>
      <c r="C14" t="s">
        <v>38</v>
      </c>
      <c r="D14" s="54" t="str">
        <f t="shared" si="0"/>
        <v>May</v>
      </c>
      <c r="E14">
        <v>110.9</v>
      </c>
      <c r="F14">
        <v>109.8</v>
      </c>
      <c r="G14">
        <v>105.9</v>
      </c>
      <c r="H14">
        <v>107.5</v>
      </c>
      <c r="I14">
        <v>105.3</v>
      </c>
      <c r="J14">
        <v>108.1</v>
      </c>
      <c r="K14">
        <v>107.3</v>
      </c>
      <c r="L14">
        <v>106.1</v>
      </c>
      <c r="M14">
        <v>103.7</v>
      </c>
      <c r="N14">
        <v>104</v>
      </c>
      <c r="O14">
        <v>107.4</v>
      </c>
      <c r="P14">
        <v>109.9</v>
      </c>
      <c r="Q14">
        <v>108.1</v>
      </c>
      <c r="R14">
        <v>108.1</v>
      </c>
      <c r="S14">
        <v>108.8</v>
      </c>
      <c r="T14">
        <v>107.9</v>
      </c>
      <c r="U14">
        <v>108.6</v>
      </c>
      <c r="V14">
        <v>100.5</v>
      </c>
      <c r="W14">
        <v>107.5</v>
      </c>
      <c r="X14">
        <v>106.8</v>
      </c>
      <c r="Y14">
        <v>105.7</v>
      </c>
      <c r="Z14">
        <v>104.1</v>
      </c>
      <c r="AA14">
        <v>105</v>
      </c>
      <c r="AB14">
        <v>105.5</v>
      </c>
      <c r="AC14">
        <v>102.1</v>
      </c>
      <c r="AD14">
        <v>104.8</v>
      </c>
      <c r="AE14">
        <v>107.2</v>
      </c>
    </row>
    <row r="15" spans="1:31">
      <c r="A15" t="s">
        <v>33</v>
      </c>
      <c r="B15">
        <v>2013</v>
      </c>
      <c r="C15" t="s">
        <v>38</v>
      </c>
      <c r="D15" s="54" t="str">
        <f t="shared" si="0"/>
        <v>May</v>
      </c>
      <c r="E15">
        <v>115.4</v>
      </c>
      <c r="F15">
        <v>114.2</v>
      </c>
      <c r="G15">
        <v>102.7</v>
      </c>
      <c r="H15">
        <v>105.5</v>
      </c>
      <c r="I15">
        <v>101.5</v>
      </c>
      <c r="J15">
        <v>110.6</v>
      </c>
      <c r="K15">
        <v>123.7</v>
      </c>
      <c r="L15">
        <v>105.2</v>
      </c>
      <c r="M15">
        <v>101.9</v>
      </c>
      <c r="N15">
        <v>105</v>
      </c>
      <c r="O15">
        <v>109.1</v>
      </c>
      <c r="P15">
        <v>111.3</v>
      </c>
      <c r="Q15">
        <v>111.1</v>
      </c>
      <c r="R15">
        <v>109.8</v>
      </c>
      <c r="S15">
        <v>108.5</v>
      </c>
      <c r="T15">
        <v>106.7</v>
      </c>
      <c r="U15">
        <v>108.3</v>
      </c>
      <c r="V15">
        <v>100.5</v>
      </c>
      <c r="W15">
        <v>107.2</v>
      </c>
      <c r="X15">
        <v>107.1</v>
      </c>
      <c r="Y15">
        <v>106.2</v>
      </c>
      <c r="Z15">
        <v>103.9</v>
      </c>
      <c r="AA15">
        <v>104.6</v>
      </c>
      <c r="AB15">
        <v>105.7</v>
      </c>
      <c r="AC15">
        <v>102.6</v>
      </c>
      <c r="AD15">
        <v>104.9</v>
      </c>
      <c r="AE15">
        <v>106.6</v>
      </c>
    </row>
    <row r="16" spans="1:31">
      <c r="A16" t="s">
        <v>34</v>
      </c>
      <c r="B16">
        <v>2013</v>
      </c>
      <c r="C16" t="s">
        <v>38</v>
      </c>
      <c r="D16" s="54" t="str">
        <f t="shared" si="0"/>
        <v>May</v>
      </c>
      <c r="E16">
        <v>112.3</v>
      </c>
      <c r="F16">
        <v>111.3</v>
      </c>
      <c r="G16">
        <v>104.7</v>
      </c>
      <c r="H16">
        <v>106.8</v>
      </c>
      <c r="I16">
        <v>103.9</v>
      </c>
      <c r="J16">
        <v>109.3</v>
      </c>
      <c r="K16">
        <v>112.9</v>
      </c>
      <c r="L16">
        <v>105.8</v>
      </c>
      <c r="M16">
        <v>103.1</v>
      </c>
      <c r="N16">
        <v>104.3</v>
      </c>
      <c r="O16">
        <v>108.1</v>
      </c>
      <c r="P16">
        <v>110.5</v>
      </c>
      <c r="Q16">
        <v>109.2</v>
      </c>
      <c r="R16">
        <v>108.6</v>
      </c>
      <c r="S16">
        <v>108.7</v>
      </c>
      <c r="T16">
        <v>107.4</v>
      </c>
      <c r="U16">
        <v>108.5</v>
      </c>
      <c r="V16">
        <v>100.5</v>
      </c>
      <c r="W16">
        <v>107.4</v>
      </c>
      <c r="X16">
        <v>106.9</v>
      </c>
      <c r="Y16">
        <v>105.9</v>
      </c>
      <c r="Z16">
        <v>104</v>
      </c>
      <c r="AA16">
        <v>104.8</v>
      </c>
      <c r="AB16">
        <v>105.6</v>
      </c>
      <c r="AC16">
        <v>102.3</v>
      </c>
      <c r="AD16">
        <v>104.8</v>
      </c>
      <c r="AE16">
        <v>106.9</v>
      </c>
    </row>
    <row r="17" spans="1:31">
      <c r="A17" t="s">
        <v>30</v>
      </c>
      <c r="B17">
        <v>2013</v>
      </c>
      <c r="C17" t="s">
        <v>39</v>
      </c>
      <c r="D17" s="54" t="str">
        <f t="shared" si="0"/>
        <v>June</v>
      </c>
      <c r="E17">
        <v>112.3</v>
      </c>
      <c r="F17">
        <v>112.1</v>
      </c>
      <c r="G17">
        <v>108.1</v>
      </c>
      <c r="H17">
        <v>108.3</v>
      </c>
      <c r="I17">
        <v>105.9</v>
      </c>
      <c r="J17">
        <v>109.2</v>
      </c>
      <c r="K17">
        <v>118</v>
      </c>
      <c r="L17">
        <v>106.8</v>
      </c>
      <c r="M17">
        <v>104.1</v>
      </c>
      <c r="N17">
        <v>105.4</v>
      </c>
      <c r="O17">
        <v>108.2</v>
      </c>
      <c r="P17">
        <v>111</v>
      </c>
      <c r="Q17">
        <v>110.6</v>
      </c>
      <c r="R17">
        <v>109</v>
      </c>
      <c r="S17">
        <v>109.7</v>
      </c>
      <c r="T17">
        <v>108.8</v>
      </c>
      <c r="U17">
        <v>109.5</v>
      </c>
      <c r="V17">
        <v>106.6</v>
      </c>
      <c r="W17">
        <v>108.5</v>
      </c>
      <c r="X17">
        <v>107.5</v>
      </c>
      <c r="Y17">
        <v>106.3</v>
      </c>
      <c r="Z17">
        <v>105</v>
      </c>
      <c r="AA17">
        <v>105.6</v>
      </c>
      <c r="AB17">
        <v>106.5</v>
      </c>
      <c r="AC17">
        <v>102.5</v>
      </c>
      <c r="AD17">
        <v>105.5</v>
      </c>
      <c r="AE17">
        <v>108.9</v>
      </c>
    </row>
    <row r="18" spans="1:31">
      <c r="A18" t="s">
        <v>33</v>
      </c>
      <c r="B18">
        <v>2013</v>
      </c>
      <c r="C18" t="s">
        <v>39</v>
      </c>
      <c r="D18" s="54" t="str">
        <f t="shared" si="0"/>
        <v>June</v>
      </c>
      <c r="E18">
        <v>117</v>
      </c>
      <c r="F18">
        <v>120.1</v>
      </c>
      <c r="G18">
        <v>112.5</v>
      </c>
      <c r="H18">
        <v>107.3</v>
      </c>
      <c r="I18">
        <v>101.3</v>
      </c>
      <c r="J18">
        <v>112.4</v>
      </c>
      <c r="K18">
        <v>143.6</v>
      </c>
      <c r="L18">
        <v>105.4</v>
      </c>
      <c r="M18">
        <v>101.4</v>
      </c>
      <c r="N18">
        <v>106.4</v>
      </c>
      <c r="O18">
        <v>110</v>
      </c>
      <c r="P18">
        <v>112.2</v>
      </c>
      <c r="Q18">
        <v>115</v>
      </c>
      <c r="R18">
        <v>110.9</v>
      </c>
      <c r="S18">
        <v>109.2</v>
      </c>
      <c r="T18">
        <v>107.2</v>
      </c>
      <c r="U18">
        <v>108.9</v>
      </c>
      <c r="V18">
        <v>106.6</v>
      </c>
      <c r="W18">
        <v>108</v>
      </c>
      <c r="X18">
        <v>107.7</v>
      </c>
      <c r="Y18">
        <v>106.5</v>
      </c>
      <c r="Z18">
        <v>105.2</v>
      </c>
      <c r="AA18">
        <v>105.2</v>
      </c>
      <c r="AB18">
        <v>108.1</v>
      </c>
      <c r="AC18">
        <v>103.3</v>
      </c>
      <c r="AD18">
        <v>106.1</v>
      </c>
      <c r="AE18">
        <v>109.7</v>
      </c>
    </row>
    <row r="19" spans="1:31">
      <c r="A19" t="s">
        <v>34</v>
      </c>
      <c r="B19">
        <v>2013</v>
      </c>
      <c r="C19" t="s">
        <v>39</v>
      </c>
      <c r="D19" s="54" t="str">
        <f t="shared" si="0"/>
        <v>June</v>
      </c>
      <c r="E19">
        <v>113.8</v>
      </c>
      <c r="F19">
        <v>114.9</v>
      </c>
      <c r="G19">
        <v>109.8</v>
      </c>
      <c r="H19">
        <v>107.9</v>
      </c>
      <c r="I19">
        <v>104.2</v>
      </c>
      <c r="J19">
        <v>110.7</v>
      </c>
      <c r="K19">
        <v>126.7</v>
      </c>
      <c r="L19">
        <v>106.3</v>
      </c>
      <c r="M19">
        <v>103.2</v>
      </c>
      <c r="N19">
        <v>105.7</v>
      </c>
      <c r="O19">
        <v>109</v>
      </c>
      <c r="P19">
        <v>111.6</v>
      </c>
      <c r="Q19">
        <v>112.2</v>
      </c>
      <c r="R19">
        <v>109.5</v>
      </c>
      <c r="S19">
        <v>109.5</v>
      </c>
      <c r="T19">
        <v>108.1</v>
      </c>
      <c r="U19">
        <v>109.3</v>
      </c>
      <c r="V19">
        <v>106.6</v>
      </c>
      <c r="W19">
        <v>108.3</v>
      </c>
      <c r="X19">
        <v>107.6</v>
      </c>
      <c r="Y19">
        <v>106.4</v>
      </c>
      <c r="Z19">
        <v>105.1</v>
      </c>
      <c r="AA19">
        <v>105.4</v>
      </c>
      <c r="AB19">
        <v>107.4</v>
      </c>
      <c r="AC19">
        <v>102.8</v>
      </c>
      <c r="AD19">
        <v>105.8</v>
      </c>
      <c r="AE19">
        <v>109.3</v>
      </c>
    </row>
    <row r="20" spans="1:31">
      <c r="A20" t="s">
        <v>30</v>
      </c>
      <c r="B20">
        <v>2013</v>
      </c>
      <c r="C20" t="s">
        <v>40</v>
      </c>
      <c r="D20" s="54" t="str">
        <f t="shared" si="0"/>
        <v>July</v>
      </c>
      <c r="E20">
        <v>113.4</v>
      </c>
      <c r="F20">
        <v>114.9</v>
      </c>
      <c r="G20">
        <v>110.5</v>
      </c>
      <c r="H20">
        <v>109.3</v>
      </c>
      <c r="I20">
        <v>106.2</v>
      </c>
      <c r="J20">
        <v>110.3</v>
      </c>
      <c r="K20">
        <v>129.19999999999999</v>
      </c>
      <c r="L20">
        <v>107.1</v>
      </c>
      <c r="M20">
        <v>104.3</v>
      </c>
      <c r="N20">
        <v>106.4</v>
      </c>
      <c r="O20">
        <v>109.1</v>
      </c>
      <c r="P20">
        <v>112.1</v>
      </c>
      <c r="Q20">
        <v>113.1</v>
      </c>
      <c r="R20">
        <v>109.8</v>
      </c>
      <c r="S20">
        <v>110.5</v>
      </c>
      <c r="T20">
        <v>109.5</v>
      </c>
      <c r="U20">
        <v>110.3</v>
      </c>
      <c r="V20">
        <v>107.7</v>
      </c>
      <c r="W20">
        <v>109.5</v>
      </c>
      <c r="X20">
        <v>108.3</v>
      </c>
      <c r="Y20">
        <v>106.9</v>
      </c>
      <c r="Z20">
        <v>106.8</v>
      </c>
      <c r="AA20">
        <v>106.4</v>
      </c>
      <c r="AB20">
        <v>107.8</v>
      </c>
      <c r="AC20">
        <v>102.5</v>
      </c>
      <c r="AD20">
        <v>106.5</v>
      </c>
      <c r="AE20">
        <v>110.7</v>
      </c>
    </row>
    <row r="21" spans="1:31">
      <c r="A21" t="s">
        <v>33</v>
      </c>
      <c r="B21">
        <v>2013</v>
      </c>
      <c r="C21" t="s">
        <v>40</v>
      </c>
      <c r="D21" s="54" t="str">
        <f t="shared" si="0"/>
        <v>July</v>
      </c>
      <c r="E21">
        <v>117.8</v>
      </c>
      <c r="F21">
        <v>119.2</v>
      </c>
      <c r="G21">
        <v>114</v>
      </c>
      <c r="H21">
        <v>108.3</v>
      </c>
      <c r="I21">
        <v>101.1</v>
      </c>
      <c r="J21">
        <v>113.2</v>
      </c>
      <c r="K21">
        <v>160.9</v>
      </c>
      <c r="L21">
        <v>105.1</v>
      </c>
      <c r="M21">
        <v>101.3</v>
      </c>
      <c r="N21">
        <v>107.5</v>
      </c>
      <c r="O21">
        <v>110.4</v>
      </c>
      <c r="P21">
        <v>113.1</v>
      </c>
      <c r="Q21">
        <v>117.5</v>
      </c>
      <c r="R21">
        <v>111.7</v>
      </c>
      <c r="S21">
        <v>109.8</v>
      </c>
      <c r="T21">
        <v>107.8</v>
      </c>
      <c r="U21">
        <v>109.5</v>
      </c>
      <c r="V21">
        <v>107.7</v>
      </c>
      <c r="W21">
        <v>108.6</v>
      </c>
      <c r="X21">
        <v>108.1</v>
      </c>
      <c r="Y21">
        <v>107.1</v>
      </c>
      <c r="Z21">
        <v>107.3</v>
      </c>
      <c r="AA21">
        <v>105.9</v>
      </c>
      <c r="AB21">
        <v>110.1</v>
      </c>
      <c r="AC21">
        <v>103.2</v>
      </c>
      <c r="AD21">
        <v>107.3</v>
      </c>
      <c r="AE21">
        <v>111.4</v>
      </c>
    </row>
    <row r="22" spans="1:31">
      <c r="A22" t="s">
        <v>34</v>
      </c>
      <c r="B22">
        <v>2013</v>
      </c>
      <c r="C22" t="s">
        <v>40</v>
      </c>
      <c r="D22" s="54" t="str">
        <f t="shared" si="0"/>
        <v>July</v>
      </c>
      <c r="E22">
        <v>114.8</v>
      </c>
      <c r="F22">
        <v>116.4</v>
      </c>
      <c r="G22">
        <v>111.9</v>
      </c>
      <c r="H22">
        <v>108.9</v>
      </c>
      <c r="I22">
        <v>104.3</v>
      </c>
      <c r="J22">
        <v>111.7</v>
      </c>
      <c r="K22">
        <v>140</v>
      </c>
      <c r="L22">
        <v>106.4</v>
      </c>
      <c r="M22">
        <v>103.3</v>
      </c>
      <c r="N22">
        <v>106.8</v>
      </c>
      <c r="O22">
        <v>109.6</v>
      </c>
      <c r="P22">
        <v>112.6</v>
      </c>
      <c r="Q22">
        <v>114.7</v>
      </c>
      <c r="R22">
        <v>110.3</v>
      </c>
      <c r="S22">
        <v>110.2</v>
      </c>
      <c r="T22">
        <v>108.8</v>
      </c>
      <c r="U22">
        <v>110</v>
      </c>
      <c r="V22">
        <v>107.7</v>
      </c>
      <c r="W22">
        <v>109.2</v>
      </c>
      <c r="X22">
        <v>108.2</v>
      </c>
      <c r="Y22">
        <v>107</v>
      </c>
      <c r="Z22">
        <v>107.1</v>
      </c>
      <c r="AA22">
        <v>106.1</v>
      </c>
      <c r="AB22">
        <v>109.1</v>
      </c>
      <c r="AC22">
        <v>102.8</v>
      </c>
      <c r="AD22">
        <v>106.9</v>
      </c>
      <c r="AE22">
        <v>111</v>
      </c>
    </row>
    <row r="23" spans="1:31">
      <c r="A23" t="s">
        <v>30</v>
      </c>
      <c r="B23">
        <v>2013</v>
      </c>
      <c r="C23" t="s">
        <v>41</v>
      </c>
      <c r="D23" s="54" t="str">
        <f t="shared" si="0"/>
        <v>August</v>
      </c>
      <c r="E23">
        <v>114.3</v>
      </c>
      <c r="F23">
        <v>115.4</v>
      </c>
      <c r="G23">
        <v>111.1</v>
      </c>
      <c r="H23">
        <v>110</v>
      </c>
      <c r="I23">
        <v>106.4</v>
      </c>
      <c r="J23">
        <v>110.8</v>
      </c>
      <c r="K23">
        <v>138.9</v>
      </c>
      <c r="L23">
        <v>107.4</v>
      </c>
      <c r="M23">
        <v>104.1</v>
      </c>
      <c r="N23">
        <v>106.9</v>
      </c>
      <c r="O23">
        <v>109.7</v>
      </c>
      <c r="P23">
        <v>112.6</v>
      </c>
      <c r="Q23">
        <v>114.9</v>
      </c>
      <c r="R23">
        <v>110.7</v>
      </c>
      <c r="S23">
        <v>111.3</v>
      </c>
      <c r="T23">
        <v>110.2</v>
      </c>
      <c r="U23">
        <v>111.1</v>
      </c>
      <c r="V23">
        <v>108.9</v>
      </c>
      <c r="W23">
        <v>109.9</v>
      </c>
      <c r="X23">
        <v>108.7</v>
      </c>
      <c r="Y23">
        <v>107.5</v>
      </c>
      <c r="Z23">
        <v>107.8</v>
      </c>
      <c r="AA23">
        <v>106.8</v>
      </c>
      <c r="AB23">
        <v>108.7</v>
      </c>
      <c r="AC23">
        <v>105</v>
      </c>
      <c r="AD23">
        <v>107.5</v>
      </c>
      <c r="AE23">
        <v>112.1</v>
      </c>
    </row>
    <row r="24" spans="1:31">
      <c r="A24" t="s">
        <v>33</v>
      </c>
      <c r="B24">
        <v>2013</v>
      </c>
      <c r="C24" t="s">
        <v>41</v>
      </c>
      <c r="D24" s="54" t="str">
        <f t="shared" si="0"/>
        <v>August</v>
      </c>
      <c r="E24">
        <v>118.3</v>
      </c>
      <c r="F24">
        <v>120.4</v>
      </c>
      <c r="G24">
        <v>112.7</v>
      </c>
      <c r="H24">
        <v>108.9</v>
      </c>
      <c r="I24">
        <v>101.1</v>
      </c>
      <c r="J24">
        <v>108.7</v>
      </c>
      <c r="K24">
        <v>177</v>
      </c>
      <c r="L24">
        <v>104.7</v>
      </c>
      <c r="M24">
        <v>101</v>
      </c>
      <c r="N24">
        <v>108.5</v>
      </c>
      <c r="O24">
        <v>110.9</v>
      </c>
      <c r="P24">
        <v>114.3</v>
      </c>
      <c r="Q24">
        <v>119.6</v>
      </c>
      <c r="R24">
        <v>112.4</v>
      </c>
      <c r="S24">
        <v>110.6</v>
      </c>
      <c r="T24">
        <v>108.3</v>
      </c>
      <c r="U24">
        <v>110.2</v>
      </c>
      <c r="V24">
        <v>108.9</v>
      </c>
      <c r="W24">
        <v>109.3</v>
      </c>
      <c r="X24">
        <v>108.7</v>
      </c>
      <c r="Y24">
        <v>107.6</v>
      </c>
      <c r="Z24">
        <v>108.1</v>
      </c>
      <c r="AA24">
        <v>106.5</v>
      </c>
      <c r="AB24">
        <v>110.8</v>
      </c>
      <c r="AC24">
        <v>106</v>
      </c>
      <c r="AD24">
        <v>108.3</v>
      </c>
      <c r="AE24">
        <v>112.7</v>
      </c>
    </row>
    <row r="25" spans="1:31">
      <c r="A25" t="s">
        <v>34</v>
      </c>
      <c r="B25">
        <v>2013</v>
      </c>
      <c r="C25" t="s">
        <v>41</v>
      </c>
      <c r="D25" s="54" t="str">
        <f t="shared" si="0"/>
        <v>August</v>
      </c>
      <c r="E25">
        <v>115.6</v>
      </c>
      <c r="F25">
        <v>117.2</v>
      </c>
      <c r="G25">
        <v>111.7</v>
      </c>
      <c r="H25">
        <v>109.6</v>
      </c>
      <c r="I25">
        <v>104.5</v>
      </c>
      <c r="J25">
        <v>109.8</v>
      </c>
      <c r="K25">
        <v>151.80000000000001</v>
      </c>
      <c r="L25">
        <v>106.5</v>
      </c>
      <c r="M25">
        <v>103.1</v>
      </c>
      <c r="N25">
        <v>107.4</v>
      </c>
      <c r="O25">
        <v>110.2</v>
      </c>
      <c r="P25">
        <v>113.4</v>
      </c>
      <c r="Q25">
        <v>116.6</v>
      </c>
      <c r="R25">
        <v>111.2</v>
      </c>
      <c r="S25">
        <v>111</v>
      </c>
      <c r="T25">
        <v>109.4</v>
      </c>
      <c r="U25">
        <v>110.7</v>
      </c>
      <c r="V25">
        <v>108.9</v>
      </c>
      <c r="W25">
        <v>109.7</v>
      </c>
      <c r="X25">
        <v>108.7</v>
      </c>
      <c r="Y25">
        <v>107.5</v>
      </c>
      <c r="Z25">
        <v>108</v>
      </c>
      <c r="AA25">
        <v>106.6</v>
      </c>
      <c r="AB25">
        <v>109.9</v>
      </c>
      <c r="AC25">
        <v>105.4</v>
      </c>
      <c r="AD25">
        <v>107.9</v>
      </c>
      <c r="AE25">
        <v>112.4</v>
      </c>
    </row>
    <row r="26" spans="1:31">
      <c r="A26" t="s">
        <v>30</v>
      </c>
      <c r="B26">
        <v>2013</v>
      </c>
      <c r="C26" t="s">
        <v>42</v>
      </c>
      <c r="D26" s="54" t="str">
        <f t="shared" si="0"/>
        <v>September</v>
      </c>
      <c r="E26">
        <v>115.4</v>
      </c>
      <c r="F26">
        <v>115.7</v>
      </c>
      <c r="G26">
        <v>111.7</v>
      </c>
      <c r="H26">
        <v>111</v>
      </c>
      <c r="I26">
        <v>107.4</v>
      </c>
      <c r="J26">
        <v>110.9</v>
      </c>
      <c r="K26">
        <v>154</v>
      </c>
      <c r="L26">
        <v>108.1</v>
      </c>
      <c r="M26">
        <v>104.2</v>
      </c>
      <c r="N26">
        <v>107.9</v>
      </c>
      <c r="O26">
        <v>110.4</v>
      </c>
      <c r="P26">
        <v>114</v>
      </c>
      <c r="Q26">
        <v>117.8</v>
      </c>
      <c r="R26">
        <v>111.7</v>
      </c>
      <c r="S26">
        <v>112.7</v>
      </c>
      <c r="T26">
        <v>111.4</v>
      </c>
      <c r="U26">
        <v>112.5</v>
      </c>
      <c r="V26">
        <v>109.7</v>
      </c>
      <c r="W26">
        <v>111.1</v>
      </c>
      <c r="X26">
        <v>109.6</v>
      </c>
      <c r="Y26">
        <v>108.3</v>
      </c>
      <c r="Z26">
        <v>109.3</v>
      </c>
      <c r="AA26">
        <v>107.7</v>
      </c>
      <c r="AB26">
        <v>109.8</v>
      </c>
      <c r="AC26">
        <v>106.7</v>
      </c>
      <c r="AD26">
        <v>108.7</v>
      </c>
      <c r="AE26">
        <v>114.2</v>
      </c>
    </row>
    <row r="27" spans="1:31">
      <c r="A27" t="s">
        <v>33</v>
      </c>
      <c r="B27">
        <v>2013</v>
      </c>
      <c r="C27" t="s">
        <v>42</v>
      </c>
      <c r="D27" s="54" t="str">
        <f t="shared" si="0"/>
        <v>September</v>
      </c>
      <c r="E27">
        <v>118.6</v>
      </c>
      <c r="F27">
        <v>119.1</v>
      </c>
      <c r="G27">
        <v>113.2</v>
      </c>
      <c r="H27">
        <v>109.6</v>
      </c>
      <c r="I27">
        <v>101.7</v>
      </c>
      <c r="J27">
        <v>103.2</v>
      </c>
      <c r="K27">
        <v>174.3</v>
      </c>
      <c r="L27">
        <v>105.1</v>
      </c>
      <c r="M27">
        <v>100.8</v>
      </c>
      <c r="N27">
        <v>109.1</v>
      </c>
      <c r="O27">
        <v>111.1</v>
      </c>
      <c r="P27">
        <v>115.4</v>
      </c>
      <c r="Q27">
        <v>119.2</v>
      </c>
      <c r="R27">
        <v>112.9</v>
      </c>
      <c r="S27">
        <v>111.4</v>
      </c>
      <c r="T27">
        <v>109</v>
      </c>
      <c r="U27">
        <v>111.1</v>
      </c>
      <c r="V27">
        <v>109.7</v>
      </c>
      <c r="W27">
        <v>109.5</v>
      </c>
      <c r="X27">
        <v>109.6</v>
      </c>
      <c r="Y27">
        <v>107.9</v>
      </c>
      <c r="Z27">
        <v>110.4</v>
      </c>
      <c r="AA27">
        <v>107.4</v>
      </c>
      <c r="AB27">
        <v>111.2</v>
      </c>
      <c r="AC27">
        <v>106.9</v>
      </c>
      <c r="AD27">
        <v>109.4</v>
      </c>
      <c r="AE27">
        <v>113.2</v>
      </c>
    </row>
    <row r="28" spans="1:31">
      <c r="A28" t="s">
        <v>34</v>
      </c>
      <c r="B28">
        <v>2013</v>
      </c>
      <c r="C28" t="s">
        <v>42</v>
      </c>
      <c r="D28" s="54" t="str">
        <f t="shared" si="0"/>
        <v>September</v>
      </c>
      <c r="E28">
        <v>116.4</v>
      </c>
      <c r="F28">
        <v>116.9</v>
      </c>
      <c r="G28">
        <v>112.3</v>
      </c>
      <c r="H28">
        <v>110.5</v>
      </c>
      <c r="I28">
        <v>105.3</v>
      </c>
      <c r="J28">
        <v>107.3</v>
      </c>
      <c r="K28">
        <v>160.9</v>
      </c>
      <c r="L28">
        <v>107.1</v>
      </c>
      <c r="M28">
        <v>103.1</v>
      </c>
      <c r="N28">
        <v>108.3</v>
      </c>
      <c r="O28">
        <v>110.7</v>
      </c>
      <c r="P28">
        <v>114.6</v>
      </c>
      <c r="Q28">
        <v>118.3</v>
      </c>
      <c r="R28">
        <v>112</v>
      </c>
      <c r="S28">
        <v>112.2</v>
      </c>
      <c r="T28">
        <v>110.4</v>
      </c>
      <c r="U28">
        <v>111.9</v>
      </c>
      <c r="V28">
        <v>109.7</v>
      </c>
      <c r="W28">
        <v>110.5</v>
      </c>
      <c r="X28">
        <v>109.6</v>
      </c>
      <c r="Y28">
        <v>108.1</v>
      </c>
      <c r="Z28">
        <v>109.9</v>
      </c>
      <c r="AA28">
        <v>107.5</v>
      </c>
      <c r="AB28">
        <v>110.6</v>
      </c>
      <c r="AC28">
        <v>106.8</v>
      </c>
      <c r="AD28">
        <v>109</v>
      </c>
      <c r="AE28">
        <v>113.7</v>
      </c>
    </row>
    <row r="29" spans="1:31">
      <c r="A29" t="s">
        <v>30</v>
      </c>
      <c r="B29">
        <v>2013</v>
      </c>
      <c r="C29" t="s">
        <v>43</v>
      </c>
      <c r="D29" s="54" t="str">
        <f t="shared" si="0"/>
        <v>October</v>
      </c>
      <c r="E29">
        <v>116.3</v>
      </c>
      <c r="F29">
        <v>115.4</v>
      </c>
      <c r="G29">
        <v>112.6</v>
      </c>
      <c r="H29">
        <v>111.7</v>
      </c>
      <c r="I29">
        <v>107.7</v>
      </c>
      <c r="J29">
        <v>113.2</v>
      </c>
      <c r="K29">
        <v>164.9</v>
      </c>
      <c r="L29">
        <v>108.3</v>
      </c>
      <c r="M29">
        <v>103.9</v>
      </c>
      <c r="N29">
        <v>108.2</v>
      </c>
      <c r="O29">
        <v>111.1</v>
      </c>
      <c r="P29">
        <v>114.9</v>
      </c>
      <c r="Q29">
        <v>119.8</v>
      </c>
      <c r="R29">
        <v>112.2</v>
      </c>
      <c r="S29">
        <v>113.6</v>
      </c>
      <c r="T29">
        <v>112.3</v>
      </c>
      <c r="U29">
        <v>113.4</v>
      </c>
      <c r="V29">
        <v>110.5</v>
      </c>
      <c r="W29">
        <v>111.6</v>
      </c>
      <c r="X29">
        <v>110.4</v>
      </c>
      <c r="Y29">
        <v>108.9</v>
      </c>
      <c r="Z29">
        <v>109.3</v>
      </c>
      <c r="AA29">
        <v>108.3</v>
      </c>
      <c r="AB29">
        <v>110.2</v>
      </c>
      <c r="AC29">
        <v>107.5</v>
      </c>
      <c r="AD29">
        <v>109.1</v>
      </c>
      <c r="AE29">
        <v>115.5</v>
      </c>
    </row>
    <row r="30" spans="1:31">
      <c r="A30" t="s">
        <v>33</v>
      </c>
      <c r="B30">
        <v>2013</v>
      </c>
      <c r="C30" t="s">
        <v>43</v>
      </c>
      <c r="D30" s="54" t="str">
        <f t="shared" si="0"/>
        <v>October</v>
      </c>
      <c r="E30">
        <v>118.9</v>
      </c>
      <c r="F30">
        <v>118.1</v>
      </c>
      <c r="G30">
        <v>114.5</v>
      </c>
      <c r="H30">
        <v>110.4</v>
      </c>
      <c r="I30">
        <v>102.3</v>
      </c>
      <c r="J30">
        <v>106.2</v>
      </c>
      <c r="K30">
        <v>183.5</v>
      </c>
      <c r="L30">
        <v>105.3</v>
      </c>
      <c r="M30">
        <v>100.2</v>
      </c>
      <c r="N30">
        <v>109.6</v>
      </c>
      <c r="O30">
        <v>111.4</v>
      </c>
      <c r="P30">
        <v>116</v>
      </c>
      <c r="Q30">
        <v>120.8</v>
      </c>
      <c r="R30">
        <v>113.5</v>
      </c>
      <c r="S30">
        <v>112.5</v>
      </c>
      <c r="T30">
        <v>109.7</v>
      </c>
      <c r="U30">
        <v>112</v>
      </c>
      <c r="V30">
        <v>110.5</v>
      </c>
      <c r="W30">
        <v>109.7</v>
      </c>
      <c r="X30">
        <v>110.2</v>
      </c>
      <c r="Y30">
        <v>108.2</v>
      </c>
      <c r="Z30">
        <v>109.7</v>
      </c>
      <c r="AA30">
        <v>108</v>
      </c>
      <c r="AB30">
        <v>111.3</v>
      </c>
      <c r="AC30">
        <v>107.3</v>
      </c>
      <c r="AD30">
        <v>109.4</v>
      </c>
      <c r="AE30">
        <v>114</v>
      </c>
    </row>
    <row r="31" spans="1:31">
      <c r="A31" t="s">
        <v>34</v>
      </c>
      <c r="B31">
        <v>2013</v>
      </c>
      <c r="C31" t="s">
        <v>43</v>
      </c>
      <c r="D31" s="54" t="str">
        <f t="shared" si="0"/>
        <v>October</v>
      </c>
      <c r="E31">
        <v>117.1</v>
      </c>
      <c r="F31">
        <v>116.3</v>
      </c>
      <c r="G31">
        <v>113.3</v>
      </c>
      <c r="H31">
        <v>111.2</v>
      </c>
      <c r="I31">
        <v>105.7</v>
      </c>
      <c r="J31">
        <v>109.9</v>
      </c>
      <c r="K31">
        <v>171.2</v>
      </c>
      <c r="L31">
        <v>107.3</v>
      </c>
      <c r="M31">
        <v>102.7</v>
      </c>
      <c r="N31">
        <v>108.7</v>
      </c>
      <c r="O31">
        <v>111.2</v>
      </c>
      <c r="P31">
        <v>115.4</v>
      </c>
      <c r="Q31">
        <v>120.2</v>
      </c>
      <c r="R31">
        <v>112.5</v>
      </c>
      <c r="S31">
        <v>113.2</v>
      </c>
      <c r="T31">
        <v>111.2</v>
      </c>
      <c r="U31">
        <v>112.8</v>
      </c>
      <c r="V31">
        <v>110.5</v>
      </c>
      <c r="W31">
        <v>110.9</v>
      </c>
      <c r="X31">
        <v>110.3</v>
      </c>
      <c r="Y31">
        <v>108.6</v>
      </c>
      <c r="Z31">
        <v>109.5</v>
      </c>
      <c r="AA31">
        <v>108.1</v>
      </c>
      <c r="AB31">
        <v>110.8</v>
      </c>
      <c r="AC31">
        <v>107.4</v>
      </c>
      <c r="AD31">
        <v>109.2</v>
      </c>
      <c r="AE31">
        <v>114.8</v>
      </c>
    </row>
    <row r="32" spans="1:31">
      <c r="A32" t="s">
        <v>30</v>
      </c>
      <c r="B32">
        <v>2013</v>
      </c>
      <c r="C32" t="s">
        <v>44</v>
      </c>
      <c r="D32" s="54" t="str">
        <f t="shared" si="0"/>
        <v>November</v>
      </c>
      <c r="E32">
        <v>117.3</v>
      </c>
      <c r="F32">
        <v>114.9</v>
      </c>
      <c r="G32">
        <v>116.2</v>
      </c>
      <c r="H32">
        <v>112.8</v>
      </c>
      <c r="I32">
        <v>108.9</v>
      </c>
      <c r="J32">
        <v>116.6</v>
      </c>
      <c r="K32">
        <v>178.1</v>
      </c>
      <c r="L32">
        <v>109.1</v>
      </c>
      <c r="M32">
        <v>103.6</v>
      </c>
      <c r="N32">
        <v>109</v>
      </c>
      <c r="O32">
        <v>111.8</v>
      </c>
      <c r="P32">
        <v>116</v>
      </c>
      <c r="Q32">
        <v>122.5</v>
      </c>
      <c r="R32">
        <v>112.8</v>
      </c>
      <c r="S32">
        <v>114.6</v>
      </c>
      <c r="T32">
        <v>113.1</v>
      </c>
      <c r="U32">
        <v>114.4</v>
      </c>
      <c r="V32">
        <v>111.1</v>
      </c>
      <c r="W32">
        <v>112.6</v>
      </c>
      <c r="X32">
        <v>111.3</v>
      </c>
      <c r="Y32">
        <v>109.7</v>
      </c>
      <c r="Z32">
        <v>109.6</v>
      </c>
      <c r="AA32">
        <v>108.7</v>
      </c>
      <c r="AB32">
        <v>111</v>
      </c>
      <c r="AC32">
        <v>108.2</v>
      </c>
      <c r="AD32">
        <v>109.8</v>
      </c>
      <c r="AE32">
        <v>117.4</v>
      </c>
    </row>
    <row r="33" spans="1:31">
      <c r="A33" t="s">
        <v>33</v>
      </c>
      <c r="B33">
        <v>2013</v>
      </c>
      <c r="C33" t="s">
        <v>45</v>
      </c>
      <c r="D33" s="54" t="str">
        <f t="shared" si="0"/>
        <v>November</v>
      </c>
      <c r="E33">
        <v>119.8</v>
      </c>
      <c r="F33">
        <v>116.3</v>
      </c>
      <c r="G33">
        <v>122.6</v>
      </c>
      <c r="H33">
        <v>112</v>
      </c>
      <c r="I33">
        <v>103.2</v>
      </c>
      <c r="J33">
        <v>110</v>
      </c>
      <c r="K33">
        <v>192.8</v>
      </c>
      <c r="L33">
        <v>106.3</v>
      </c>
      <c r="M33">
        <v>99.5</v>
      </c>
      <c r="N33">
        <v>110.3</v>
      </c>
      <c r="O33">
        <v>111.8</v>
      </c>
      <c r="P33">
        <v>117.1</v>
      </c>
      <c r="Q33">
        <v>122.9</v>
      </c>
      <c r="R33">
        <v>114.1</v>
      </c>
      <c r="S33">
        <v>113.5</v>
      </c>
      <c r="T33">
        <v>110.3</v>
      </c>
      <c r="U33">
        <v>113</v>
      </c>
      <c r="V33">
        <v>111.1</v>
      </c>
      <c r="W33">
        <v>110</v>
      </c>
      <c r="X33">
        <v>110.9</v>
      </c>
      <c r="Y33">
        <v>108.6</v>
      </c>
      <c r="Z33">
        <v>109.5</v>
      </c>
      <c r="AA33">
        <v>108.5</v>
      </c>
      <c r="AB33">
        <v>111.3</v>
      </c>
      <c r="AC33">
        <v>107.9</v>
      </c>
      <c r="AD33">
        <v>109.6</v>
      </c>
      <c r="AE33">
        <v>115</v>
      </c>
    </row>
    <row r="34" spans="1:31">
      <c r="A34" t="s">
        <v>34</v>
      </c>
      <c r="B34">
        <v>2013</v>
      </c>
      <c r="C34" t="s">
        <v>45</v>
      </c>
      <c r="D34" s="54" t="str">
        <f t="shared" si="0"/>
        <v>November</v>
      </c>
      <c r="E34">
        <v>118.1</v>
      </c>
      <c r="F34">
        <v>115.4</v>
      </c>
      <c r="G34">
        <v>118.7</v>
      </c>
      <c r="H34">
        <v>112.5</v>
      </c>
      <c r="I34">
        <v>106.8</v>
      </c>
      <c r="J34">
        <v>113.5</v>
      </c>
      <c r="K34">
        <v>183.1</v>
      </c>
      <c r="L34">
        <v>108.2</v>
      </c>
      <c r="M34">
        <v>102.2</v>
      </c>
      <c r="N34">
        <v>109.4</v>
      </c>
      <c r="O34">
        <v>111.8</v>
      </c>
      <c r="P34">
        <v>116.5</v>
      </c>
      <c r="Q34">
        <v>122.6</v>
      </c>
      <c r="R34">
        <v>113.1</v>
      </c>
      <c r="S34">
        <v>114.2</v>
      </c>
      <c r="T34">
        <v>111.9</v>
      </c>
      <c r="U34">
        <v>113.8</v>
      </c>
      <c r="V34">
        <v>111.1</v>
      </c>
      <c r="W34">
        <v>111.6</v>
      </c>
      <c r="X34">
        <v>111.1</v>
      </c>
      <c r="Y34">
        <v>109.3</v>
      </c>
      <c r="Z34">
        <v>109.5</v>
      </c>
      <c r="AA34">
        <v>108.6</v>
      </c>
      <c r="AB34">
        <v>111.2</v>
      </c>
      <c r="AC34">
        <v>108.1</v>
      </c>
      <c r="AD34">
        <v>109.7</v>
      </c>
      <c r="AE34">
        <v>116.3</v>
      </c>
    </row>
    <row r="35" spans="1:31">
      <c r="A35" t="s">
        <v>30</v>
      </c>
      <c r="B35">
        <v>2013</v>
      </c>
      <c r="C35" t="s">
        <v>46</v>
      </c>
      <c r="D35" s="54" t="str">
        <f t="shared" si="0"/>
        <v>December</v>
      </c>
      <c r="E35">
        <v>118.4</v>
      </c>
      <c r="F35">
        <v>115.9</v>
      </c>
      <c r="G35">
        <v>120.4</v>
      </c>
      <c r="H35">
        <v>113.8</v>
      </c>
      <c r="I35">
        <v>109.5</v>
      </c>
      <c r="J35">
        <v>115.5</v>
      </c>
      <c r="K35">
        <v>145.69999999999999</v>
      </c>
      <c r="L35">
        <v>109.5</v>
      </c>
      <c r="M35">
        <v>102.9</v>
      </c>
      <c r="N35">
        <v>109.8</v>
      </c>
      <c r="O35">
        <v>112.1</v>
      </c>
      <c r="P35">
        <v>116.8</v>
      </c>
      <c r="Q35">
        <v>118.7</v>
      </c>
      <c r="R35">
        <v>113.6</v>
      </c>
      <c r="S35">
        <v>115.8</v>
      </c>
      <c r="T35">
        <v>114</v>
      </c>
      <c r="U35">
        <v>115.5</v>
      </c>
      <c r="V35">
        <v>110.7</v>
      </c>
      <c r="W35">
        <v>112.8</v>
      </c>
      <c r="X35">
        <v>112.1</v>
      </c>
      <c r="Y35">
        <v>110.1</v>
      </c>
      <c r="Z35">
        <v>109.9</v>
      </c>
      <c r="AA35">
        <v>109.2</v>
      </c>
      <c r="AB35">
        <v>111.6</v>
      </c>
      <c r="AC35">
        <v>108.1</v>
      </c>
      <c r="AD35">
        <v>110.1</v>
      </c>
      <c r="AE35">
        <v>115.5</v>
      </c>
    </row>
    <row r="36" spans="1:31">
      <c r="A36" t="s">
        <v>33</v>
      </c>
      <c r="B36">
        <v>2013</v>
      </c>
      <c r="C36" t="s">
        <v>46</v>
      </c>
      <c r="D36" s="54" t="str">
        <f t="shared" si="0"/>
        <v>December</v>
      </c>
      <c r="E36">
        <v>120.5</v>
      </c>
      <c r="F36">
        <v>118.1</v>
      </c>
      <c r="G36">
        <v>128.5</v>
      </c>
      <c r="H36">
        <v>112.8</v>
      </c>
      <c r="I36">
        <v>103.4</v>
      </c>
      <c r="J36">
        <v>110.7</v>
      </c>
      <c r="K36">
        <v>144.80000000000001</v>
      </c>
      <c r="L36">
        <v>107.1</v>
      </c>
      <c r="M36">
        <v>98.6</v>
      </c>
      <c r="N36">
        <v>111.9</v>
      </c>
      <c r="O36">
        <v>112.1</v>
      </c>
      <c r="P36">
        <v>118.1</v>
      </c>
      <c r="Q36">
        <v>117.8</v>
      </c>
      <c r="R36">
        <v>115</v>
      </c>
      <c r="S36">
        <v>114.2</v>
      </c>
      <c r="T36">
        <v>110.9</v>
      </c>
      <c r="U36">
        <v>113.7</v>
      </c>
      <c r="V36">
        <v>110.7</v>
      </c>
      <c r="W36">
        <v>110.4</v>
      </c>
      <c r="X36">
        <v>111.3</v>
      </c>
      <c r="Y36">
        <v>109</v>
      </c>
      <c r="Z36">
        <v>109.7</v>
      </c>
      <c r="AA36">
        <v>108.9</v>
      </c>
      <c r="AB36">
        <v>111.4</v>
      </c>
      <c r="AC36">
        <v>107.7</v>
      </c>
      <c r="AD36">
        <v>109.8</v>
      </c>
      <c r="AE36">
        <v>113.3</v>
      </c>
    </row>
    <row r="37" spans="1:31">
      <c r="A37" t="s">
        <v>34</v>
      </c>
      <c r="B37">
        <v>2013</v>
      </c>
      <c r="C37" t="s">
        <v>46</v>
      </c>
      <c r="D37" s="54" t="str">
        <f t="shared" si="0"/>
        <v>December</v>
      </c>
      <c r="E37">
        <v>119.1</v>
      </c>
      <c r="F37">
        <v>116.7</v>
      </c>
      <c r="G37">
        <v>123.5</v>
      </c>
      <c r="H37">
        <v>113.4</v>
      </c>
      <c r="I37">
        <v>107.3</v>
      </c>
      <c r="J37">
        <v>113.3</v>
      </c>
      <c r="K37">
        <v>145.4</v>
      </c>
      <c r="L37">
        <v>108.7</v>
      </c>
      <c r="M37">
        <v>101.5</v>
      </c>
      <c r="N37">
        <v>110.5</v>
      </c>
      <c r="O37">
        <v>112.1</v>
      </c>
      <c r="P37">
        <v>117.4</v>
      </c>
      <c r="Q37">
        <v>118.4</v>
      </c>
      <c r="R37">
        <v>114</v>
      </c>
      <c r="S37">
        <v>115.2</v>
      </c>
      <c r="T37">
        <v>112.7</v>
      </c>
      <c r="U37">
        <v>114.8</v>
      </c>
      <c r="V37">
        <v>110.7</v>
      </c>
      <c r="W37">
        <v>111.9</v>
      </c>
      <c r="X37">
        <v>111.7</v>
      </c>
      <c r="Y37">
        <v>109.7</v>
      </c>
      <c r="Z37">
        <v>109.8</v>
      </c>
      <c r="AA37">
        <v>109</v>
      </c>
      <c r="AB37">
        <v>111.5</v>
      </c>
      <c r="AC37">
        <v>107.9</v>
      </c>
      <c r="AD37">
        <v>110</v>
      </c>
      <c r="AE37">
        <v>114.5</v>
      </c>
    </row>
    <row r="38" spans="1:31">
      <c r="A38" t="s">
        <v>30</v>
      </c>
      <c r="B38">
        <v>2014</v>
      </c>
      <c r="C38" t="s">
        <v>31</v>
      </c>
      <c r="D38" s="54" t="str">
        <f t="shared" si="0"/>
        <v>January</v>
      </c>
      <c r="E38">
        <v>118.9</v>
      </c>
      <c r="F38">
        <v>117.1</v>
      </c>
      <c r="G38">
        <v>120.5</v>
      </c>
      <c r="H38">
        <v>114.4</v>
      </c>
      <c r="I38">
        <v>109</v>
      </c>
      <c r="J38">
        <v>115.5</v>
      </c>
      <c r="K38">
        <v>123.9</v>
      </c>
      <c r="L38">
        <v>109.6</v>
      </c>
      <c r="M38">
        <v>101.8</v>
      </c>
      <c r="N38">
        <v>110.2</v>
      </c>
      <c r="O38">
        <v>112.4</v>
      </c>
      <c r="P38">
        <v>117.3</v>
      </c>
      <c r="Q38">
        <v>116</v>
      </c>
      <c r="R38">
        <v>114</v>
      </c>
      <c r="S38">
        <v>116.5</v>
      </c>
      <c r="T38">
        <v>114.5</v>
      </c>
      <c r="U38">
        <v>116.2</v>
      </c>
      <c r="V38">
        <v>111.6</v>
      </c>
      <c r="W38">
        <v>113</v>
      </c>
      <c r="X38">
        <v>112.6</v>
      </c>
      <c r="Y38">
        <v>110.6</v>
      </c>
      <c r="Z38">
        <v>110.5</v>
      </c>
      <c r="AA38">
        <v>109.6</v>
      </c>
      <c r="AB38">
        <v>111.8</v>
      </c>
      <c r="AC38">
        <v>108.3</v>
      </c>
      <c r="AD38">
        <v>110.6</v>
      </c>
      <c r="AE38">
        <v>114.2</v>
      </c>
    </row>
    <row r="39" spans="1:31">
      <c r="A39" t="s">
        <v>33</v>
      </c>
      <c r="B39">
        <v>2014</v>
      </c>
      <c r="C39" t="s">
        <v>31</v>
      </c>
      <c r="D39" s="54" t="str">
        <f t="shared" si="0"/>
        <v>January</v>
      </c>
      <c r="E39">
        <v>121.2</v>
      </c>
      <c r="F39">
        <v>122</v>
      </c>
      <c r="G39">
        <v>129.9</v>
      </c>
      <c r="H39">
        <v>113.6</v>
      </c>
      <c r="I39">
        <v>102.9</v>
      </c>
      <c r="J39">
        <v>112.1</v>
      </c>
      <c r="K39">
        <v>118.9</v>
      </c>
      <c r="L39">
        <v>107.5</v>
      </c>
      <c r="M39">
        <v>96.9</v>
      </c>
      <c r="N39">
        <v>112.7</v>
      </c>
      <c r="O39">
        <v>112.1</v>
      </c>
      <c r="P39">
        <v>119</v>
      </c>
      <c r="Q39">
        <v>115.5</v>
      </c>
      <c r="R39">
        <v>115.7</v>
      </c>
      <c r="S39">
        <v>114.8</v>
      </c>
      <c r="T39">
        <v>111.3</v>
      </c>
      <c r="U39">
        <v>114.3</v>
      </c>
      <c r="V39">
        <v>111.6</v>
      </c>
      <c r="W39">
        <v>111</v>
      </c>
      <c r="X39">
        <v>111.9</v>
      </c>
      <c r="Y39">
        <v>109.7</v>
      </c>
      <c r="Z39">
        <v>110.8</v>
      </c>
      <c r="AA39">
        <v>109.8</v>
      </c>
      <c r="AB39">
        <v>111.5</v>
      </c>
      <c r="AC39">
        <v>108</v>
      </c>
      <c r="AD39">
        <v>110.5</v>
      </c>
      <c r="AE39">
        <v>112.9</v>
      </c>
    </row>
    <row r="40" spans="1:31">
      <c r="A40" t="s">
        <v>34</v>
      </c>
      <c r="B40">
        <v>2014</v>
      </c>
      <c r="C40" t="s">
        <v>31</v>
      </c>
      <c r="D40" s="54" t="str">
        <f t="shared" si="0"/>
        <v>January</v>
      </c>
      <c r="E40">
        <v>119.6</v>
      </c>
      <c r="F40">
        <v>118.8</v>
      </c>
      <c r="G40">
        <v>124.1</v>
      </c>
      <c r="H40">
        <v>114.1</v>
      </c>
      <c r="I40">
        <v>106.8</v>
      </c>
      <c r="J40">
        <v>113.9</v>
      </c>
      <c r="K40">
        <v>122.2</v>
      </c>
      <c r="L40">
        <v>108.9</v>
      </c>
      <c r="M40">
        <v>100.2</v>
      </c>
      <c r="N40">
        <v>111</v>
      </c>
      <c r="O40">
        <v>112.3</v>
      </c>
      <c r="P40">
        <v>118.1</v>
      </c>
      <c r="Q40">
        <v>115.8</v>
      </c>
      <c r="R40">
        <v>114.5</v>
      </c>
      <c r="S40">
        <v>115.8</v>
      </c>
      <c r="T40">
        <v>113.2</v>
      </c>
      <c r="U40">
        <v>115.4</v>
      </c>
      <c r="V40">
        <v>111.6</v>
      </c>
      <c r="W40">
        <v>112.2</v>
      </c>
      <c r="X40">
        <v>112.3</v>
      </c>
      <c r="Y40">
        <v>110.3</v>
      </c>
      <c r="Z40">
        <v>110.7</v>
      </c>
      <c r="AA40">
        <v>109.7</v>
      </c>
      <c r="AB40">
        <v>111.6</v>
      </c>
      <c r="AC40">
        <v>108.2</v>
      </c>
      <c r="AD40">
        <v>110.6</v>
      </c>
      <c r="AE40">
        <v>113.6</v>
      </c>
    </row>
    <row r="41" spans="1:31">
      <c r="A41" t="s">
        <v>30</v>
      </c>
      <c r="B41">
        <v>2014</v>
      </c>
      <c r="C41" t="s">
        <v>35</v>
      </c>
      <c r="D41" s="54" t="str">
        <f t="shared" si="0"/>
        <v>February</v>
      </c>
      <c r="E41">
        <v>119.4</v>
      </c>
      <c r="F41">
        <v>117.7</v>
      </c>
      <c r="G41">
        <v>121.2</v>
      </c>
      <c r="H41">
        <v>115</v>
      </c>
      <c r="I41">
        <v>109</v>
      </c>
      <c r="J41">
        <v>116.6</v>
      </c>
      <c r="K41">
        <v>116</v>
      </c>
      <c r="L41">
        <v>109.8</v>
      </c>
      <c r="M41">
        <v>101.1</v>
      </c>
      <c r="N41">
        <v>110.4</v>
      </c>
      <c r="O41">
        <v>112.9</v>
      </c>
      <c r="P41">
        <v>117.8</v>
      </c>
      <c r="Q41">
        <v>115.3</v>
      </c>
      <c r="R41">
        <v>114.2</v>
      </c>
      <c r="S41">
        <v>117.1</v>
      </c>
      <c r="T41">
        <v>114.5</v>
      </c>
      <c r="U41">
        <v>116.7</v>
      </c>
      <c r="V41">
        <v>112.5</v>
      </c>
      <c r="W41">
        <v>113.2</v>
      </c>
      <c r="X41">
        <v>112.9</v>
      </c>
      <c r="Y41">
        <v>110.9</v>
      </c>
      <c r="Z41">
        <v>110.8</v>
      </c>
      <c r="AA41">
        <v>109.9</v>
      </c>
      <c r="AB41">
        <v>112</v>
      </c>
      <c r="AC41">
        <v>108.7</v>
      </c>
      <c r="AD41">
        <v>110.9</v>
      </c>
      <c r="AE41">
        <v>114</v>
      </c>
    </row>
    <row r="42" spans="1:31">
      <c r="A42" t="s">
        <v>33</v>
      </c>
      <c r="B42">
        <v>2014</v>
      </c>
      <c r="C42" t="s">
        <v>35</v>
      </c>
      <c r="D42" s="54" t="str">
        <f t="shared" si="0"/>
        <v>February</v>
      </c>
      <c r="E42">
        <v>121.9</v>
      </c>
      <c r="F42">
        <v>122</v>
      </c>
      <c r="G42">
        <v>124.5</v>
      </c>
      <c r="H42">
        <v>115.2</v>
      </c>
      <c r="I42">
        <v>102.5</v>
      </c>
      <c r="J42">
        <v>114.1</v>
      </c>
      <c r="K42">
        <v>111.5</v>
      </c>
      <c r="L42">
        <v>108.2</v>
      </c>
      <c r="M42">
        <v>95.4</v>
      </c>
      <c r="N42">
        <v>113.5</v>
      </c>
      <c r="O42">
        <v>112.1</v>
      </c>
      <c r="P42">
        <v>119.9</v>
      </c>
      <c r="Q42">
        <v>115.2</v>
      </c>
      <c r="R42">
        <v>116.2</v>
      </c>
      <c r="S42">
        <v>115.3</v>
      </c>
      <c r="T42">
        <v>111.7</v>
      </c>
      <c r="U42">
        <v>114.7</v>
      </c>
      <c r="V42">
        <v>112.5</v>
      </c>
      <c r="W42">
        <v>111.1</v>
      </c>
      <c r="X42">
        <v>112.6</v>
      </c>
      <c r="Y42">
        <v>110.4</v>
      </c>
      <c r="Z42">
        <v>111.3</v>
      </c>
      <c r="AA42">
        <v>110.3</v>
      </c>
      <c r="AB42">
        <v>111.6</v>
      </c>
      <c r="AC42">
        <v>108.7</v>
      </c>
      <c r="AD42">
        <v>111</v>
      </c>
      <c r="AE42">
        <v>113.1</v>
      </c>
    </row>
    <row r="43" spans="1:31">
      <c r="A43" t="s">
        <v>34</v>
      </c>
      <c r="B43">
        <v>2014</v>
      </c>
      <c r="C43" t="s">
        <v>35</v>
      </c>
      <c r="D43" s="54" t="str">
        <f t="shared" si="0"/>
        <v>February</v>
      </c>
      <c r="E43">
        <v>120.2</v>
      </c>
      <c r="F43">
        <v>119.2</v>
      </c>
      <c r="G43">
        <v>122.5</v>
      </c>
      <c r="H43">
        <v>115.1</v>
      </c>
      <c r="I43">
        <v>106.6</v>
      </c>
      <c r="J43">
        <v>115.4</v>
      </c>
      <c r="K43">
        <v>114.5</v>
      </c>
      <c r="L43">
        <v>109.3</v>
      </c>
      <c r="M43">
        <v>99.2</v>
      </c>
      <c r="N43">
        <v>111.4</v>
      </c>
      <c r="O43">
        <v>112.6</v>
      </c>
      <c r="P43">
        <v>118.8</v>
      </c>
      <c r="Q43">
        <v>115.3</v>
      </c>
      <c r="R43">
        <v>114.7</v>
      </c>
      <c r="S43">
        <v>116.4</v>
      </c>
      <c r="T43">
        <v>113.3</v>
      </c>
      <c r="U43">
        <v>115.9</v>
      </c>
      <c r="V43">
        <v>112.5</v>
      </c>
      <c r="W43">
        <v>112.4</v>
      </c>
      <c r="X43">
        <v>112.8</v>
      </c>
      <c r="Y43">
        <v>110.7</v>
      </c>
      <c r="Z43">
        <v>111.1</v>
      </c>
      <c r="AA43">
        <v>110.1</v>
      </c>
      <c r="AB43">
        <v>111.8</v>
      </c>
      <c r="AC43">
        <v>108.7</v>
      </c>
      <c r="AD43">
        <v>110.9</v>
      </c>
      <c r="AE43">
        <v>113.6</v>
      </c>
    </row>
    <row r="44" spans="1:31">
      <c r="A44" t="s">
        <v>30</v>
      </c>
      <c r="B44">
        <v>2014</v>
      </c>
      <c r="C44" t="s">
        <v>36</v>
      </c>
      <c r="D44" s="54" t="str">
        <f t="shared" si="0"/>
        <v>March</v>
      </c>
      <c r="E44">
        <v>120.1</v>
      </c>
      <c r="F44">
        <v>118.1</v>
      </c>
      <c r="G44">
        <v>120.7</v>
      </c>
      <c r="H44">
        <v>116.1</v>
      </c>
      <c r="I44">
        <v>109.3</v>
      </c>
      <c r="J44">
        <v>119.6</v>
      </c>
      <c r="K44">
        <v>117.9</v>
      </c>
      <c r="L44">
        <v>110.2</v>
      </c>
      <c r="M44">
        <v>101.2</v>
      </c>
      <c r="N44">
        <v>110.7</v>
      </c>
      <c r="O44">
        <v>113</v>
      </c>
      <c r="P44">
        <v>118.3</v>
      </c>
      <c r="Q44">
        <v>116.2</v>
      </c>
      <c r="R44">
        <v>114.6</v>
      </c>
      <c r="S44">
        <v>117.5</v>
      </c>
      <c r="T44">
        <v>114.9</v>
      </c>
      <c r="U44">
        <v>117.2</v>
      </c>
      <c r="V44">
        <v>113.2</v>
      </c>
      <c r="W44">
        <v>113.4</v>
      </c>
      <c r="X44">
        <v>113.4</v>
      </c>
      <c r="Y44">
        <v>111.4</v>
      </c>
      <c r="Z44">
        <v>111.2</v>
      </c>
      <c r="AA44">
        <v>110.2</v>
      </c>
      <c r="AB44">
        <v>112.4</v>
      </c>
      <c r="AC44">
        <v>108.9</v>
      </c>
      <c r="AD44">
        <v>111.3</v>
      </c>
      <c r="AE44">
        <v>114.6</v>
      </c>
    </row>
    <row r="45" spans="1:31">
      <c r="A45" t="s">
        <v>33</v>
      </c>
      <c r="B45">
        <v>2014</v>
      </c>
      <c r="C45" t="s">
        <v>36</v>
      </c>
      <c r="D45" s="54" t="str">
        <f t="shared" si="0"/>
        <v>March</v>
      </c>
      <c r="E45">
        <v>122.1</v>
      </c>
      <c r="F45">
        <v>121.4</v>
      </c>
      <c r="G45">
        <v>121.5</v>
      </c>
      <c r="H45">
        <v>116.2</v>
      </c>
      <c r="I45">
        <v>102.8</v>
      </c>
      <c r="J45">
        <v>117.7</v>
      </c>
      <c r="K45">
        <v>113.3</v>
      </c>
      <c r="L45">
        <v>108.9</v>
      </c>
      <c r="M45">
        <v>96.3</v>
      </c>
      <c r="N45">
        <v>114.1</v>
      </c>
      <c r="O45">
        <v>112.2</v>
      </c>
      <c r="P45">
        <v>120.5</v>
      </c>
      <c r="Q45">
        <v>116</v>
      </c>
      <c r="R45">
        <v>116.7</v>
      </c>
      <c r="S45">
        <v>115.8</v>
      </c>
      <c r="T45">
        <v>112.1</v>
      </c>
      <c r="U45">
        <v>115.2</v>
      </c>
      <c r="V45">
        <v>113.2</v>
      </c>
      <c r="W45">
        <v>110.9</v>
      </c>
      <c r="X45">
        <v>113</v>
      </c>
      <c r="Y45">
        <v>110.8</v>
      </c>
      <c r="Z45">
        <v>111.6</v>
      </c>
      <c r="AA45">
        <v>110.9</v>
      </c>
      <c r="AB45">
        <v>111.8</v>
      </c>
      <c r="AC45">
        <v>109.2</v>
      </c>
      <c r="AD45">
        <v>111.4</v>
      </c>
      <c r="AE45">
        <v>113.7</v>
      </c>
    </row>
    <row r="46" spans="1:31">
      <c r="A46" t="s">
        <v>34</v>
      </c>
      <c r="B46">
        <v>2014</v>
      </c>
      <c r="C46" t="s">
        <v>36</v>
      </c>
      <c r="D46" s="54" t="str">
        <f t="shared" si="0"/>
        <v>March</v>
      </c>
      <c r="E46">
        <v>120.7</v>
      </c>
      <c r="F46">
        <v>119.3</v>
      </c>
      <c r="G46">
        <v>121</v>
      </c>
      <c r="H46">
        <v>116.1</v>
      </c>
      <c r="I46">
        <v>106.9</v>
      </c>
      <c r="J46">
        <v>118.7</v>
      </c>
      <c r="K46">
        <v>116.3</v>
      </c>
      <c r="L46">
        <v>109.8</v>
      </c>
      <c r="M46">
        <v>99.6</v>
      </c>
      <c r="N46">
        <v>111.8</v>
      </c>
      <c r="O46">
        <v>112.7</v>
      </c>
      <c r="P46">
        <v>119.3</v>
      </c>
      <c r="Q46">
        <v>116.1</v>
      </c>
      <c r="R46">
        <v>115.2</v>
      </c>
      <c r="S46">
        <v>116.8</v>
      </c>
      <c r="T46">
        <v>113.7</v>
      </c>
      <c r="U46">
        <v>116.4</v>
      </c>
      <c r="V46">
        <v>113.2</v>
      </c>
      <c r="W46">
        <v>112.5</v>
      </c>
      <c r="X46">
        <v>113.2</v>
      </c>
      <c r="Y46">
        <v>111.2</v>
      </c>
      <c r="Z46">
        <v>111.4</v>
      </c>
      <c r="AA46">
        <v>110.6</v>
      </c>
      <c r="AB46">
        <v>112</v>
      </c>
      <c r="AC46">
        <v>109</v>
      </c>
      <c r="AD46">
        <v>111.3</v>
      </c>
      <c r="AE46">
        <v>114.2</v>
      </c>
    </row>
    <row r="47" spans="1:31">
      <c r="A47" t="s">
        <v>30</v>
      </c>
      <c r="B47">
        <v>2014</v>
      </c>
      <c r="C47" t="s">
        <v>37</v>
      </c>
      <c r="D47" s="54" t="str">
        <f t="shared" si="0"/>
        <v>April</v>
      </c>
      <c r="E47">
        <v>120.2</v>
      </c>
      <c r="F47">
        <v>118.9</v>
      </c>
      <c r="G47">
        <v>118.1</v>
      </c>
      <c r="H47">
        <v>117</v>
      </c>
      <c r="I47">
        <v>109.7</v>
      </c>
      <c r="J47">
        <v>125.5</v>
      </c>
      <c r="K47">
        <v>120.5</v>
      </c>
      <c r="L47">
        <v>111</v>
      </c>
      <c r="M47">
        <v>102.6</v>
      </c>
      <c r="N47">
        <v>111.2</v>
      </c>
      <c r="O47">
        <v>113.5</v>
      </c>
      <c r="P47">
        <v>118.7</v>
      </c>
      <c r="Q47">
        <v>117.2</v>
      </c>
      <c r="R47">
        <v>115.4</v>
      </c>
      <c r="S47">
        <v>118.1</v>
      </c>
      <c r="T47">
        <v>116.1</v>
      </c>
      <c r="U47">
        <v>117.8</v>
      </c>
      <c r="V47">
        <v>113.9</v>
      </c>
      <c r="W47">
        <v>113.4</v>
      </c>
      <c r="X47">
        <v>113.7</v>
      </c>
      <c r="Y47">
        <v>111.8</v>
      </c>
      <c r="Z47">
        <v>111.2</v>
      </c>
      <c r="AA47">
        <v>110.5</v>
      </c>
      <c r="AB47">
        <v>113</v>
      </c>
      <c r="AC47">
        <v>108.9</v>
      </c>
      <c r="AD47">
        <v>111.5</v>
      </c>
      <c r="AE47">
        <v>115.4</v>
      </c>
    </row>
    <row r="48" spans="1:31">
      <c r="A48" t="s">
        <v>33</v>
      </c>
      <c r="B48">
        <v>2014</v>
      </c>
      <c r="C48" t="s">
        <v>37</v>
      </c>
      <c r="D48" s="54" t="str">
        <f t="shared" si="0"/>
        <v>April</v>
      </c>
      <c r="E48">
        <v>122.5</v>
      </c>
      <c r="F48">
        <v>121.7</v>
      </c>
      <c r="G48">
        <v>113.3</v>
      </c>
      <c r="H48">
        <v>117</v>
      </c>
      <c r="I48">
        <v>103.1</v>
      </c>
      <c r="J48">
        <v>126.7</v>
      </c>
      <c r="K48">
        <v>121.2</v>
      </c>
      <c r="L48">
        <v>111</v>
      </c>
      <c r="M48">
        <v>100.3</v>
      </c>
      <c r="N48">
        <v>115.3</v>
      </c>
      <c r="O48">
        <v>112.7</v>
      </c>
      <c r="P48">
        <v>121</v>
      </c>
      <c r="Q48">
        <v>118.2</v>
      </c>
      <c r="R48">
        <v>117.6</v>
      </c>
      <c r="S48">
        <v>116.3</v>
      </c>
      <c r="T48">
        <v>112.5</v>
      </c>
      <c r="U48">
        <v>115.7</v>
      </c>
      <c r="V48">
        <v>113.9</v>
      </c>
      <c r="W48">
        <v>110.9</v>
      </c>
      <c r="X48">
        <v>113.4</v>
      </c>
      <c r="Y48">
        <v>111</v>
      </c>
      <c r="Z48">
        <v>111.2</v>
      </c>
      <c r="AA48">
        <v>111.2</v>
      </c>
      <c r="AB48">
        <v>112.5</v>
      </c>
      <c r="AC48">
        <v>109.1</v>
      </c>
      <c r="AD48">
        <v>111.4</v>
      </c>
      <c r="AE48">
        <v>114.7</v>
      </c>
    </row>
    <row r="49" spans="1:31">
      <c r="A49" t="s">
        <v>34</v>
      </c>
      <c r="B49">
        <v>2014</v>
      </c>
      <c r="C49" t="s">
        <v>37</v>
      </c>
      <c r="D49" s="54" t="str">
        <f t="shared" si="0"/>
        <v>April</v>
      </c>
      <c r="E49">
        <v>120.9</v>
      </c>
      <c r="F49">
        <v>119.9</v>
      </c>
      <c r="G49">
        <v>116.2</v>
      </c>
      <c r="H49">
        <v>117</v>
      </c>
      <c r="I49">
        <v>107.3</v>
      </c>
      <c r="J49">
        <v>126.1</v>
      </c>
      <c r="K49">
        <v>120.7</v>
      </c>
      <c r="L49">
        <v>111</v>
      </c>
      <c r="M49">
        <v>101.8</v>
      </c>
      <c r="N49">
        <v>112.6</v>
      </c>
      <c r="O49">
        <v>113.2</v>
      </c>
      <c r="P49">
        <v>119.8</v>
      </c>
      <c r="Q49">
        <v>117.6</v>
      </c>
      <c r="R49">
        <v>116</v>
      </c>
      <c r="S49">
        <v>117.4</v>
      </c>
      <c r="T49">
        <v>114.6</v>
      </c>
      <c r="U49">
        <v>117</v>
      </c>
      <c r="V49">
        <v>113.9</v>
      </c>
      <c r="W49">
        <v>112.5</v>
      </c>
      <c r="X49">
        <v>113.6</v>
      </c>
      <c r="Y49">
        <v>111.5</v>
      </c>
      <c r="Z49">
        <v>111.2</v>
      </c>
      <c r="AA49">
        <v>110.9</v>
      </c>
      <c r="AB49">
        <v>112.7</v>
      </c>
      <c r="AC49">
        <v>109</v>
      </c>
      <c r="AD49">
        <v>111.5</v>
      </c>
      <c r="AE49">
        <v>115.1</v>
      </c>
    </row>
    <row r="50" spans="1:31">
      <c r="A50" t="s">
        <v>30</v>
      </c>
      <c r="B50">
        <v>2014</v>
      </c>
      <c r="C50" t="s">
        <v>38</v>
      </c>
      <c r="D50" s="54" t="str">
        <f t="shared" si="0"/>
        <v>May</v>
      </c>
      <c r="E50">
        <v>120.3</v>
      </c>
      <c r="F50">
        <v>120.2</v>
      </c>
      <c r="G50">
        <v>116.9</v>
      </c>
      <c r="H50">
        <v>118</v>
      </c>
      <c r="I50">
        <v>110.1</v>
      </c>
      <c r="J50">
        <v>126.3</v>
      </c>
      <c r="K50">
        <v>123.9</v>
      </c>
      <c r="L50">
        <v>111.5</v>
      </c>
      <c r="M50">
        <v>103.5</v>
      </c>
      <c r="N50">
        <v>111.6</v>
      </c>
      <c r="O50">
        <v>114.2</v>
      </c>
      <c r="P50">
        <v>119.2</v>
      </c>
      <c r="Q50">
        <v>118.2</v>
      </c>
      <c r="R50">
        <v>116.3</v>
      </c>
      <c r="S50">
        <v>118.7</v>
      </c>
      <c r="T50">
        <v>116.8</v>
      </c>
      <c r="U50">
        <v>118.5</v>
      </c>
      <c r="V50">
        <v>114.3</v>
      </c>
      <c r="W50">
        <v>113.4</v>
      </c>
      <c r="X50">
        <v>114.1</v>
      </c>
      <c r="Y50">
        <v>112.1</v>
      </c>
      <c r="Z50">
        <v>111.4</v>
      </c>
      <c r="AA50">
        <v>110.9</v>
      </c>
      <c r="AB50">
        <v>113.1</v>
      </c>
      <c r="AC50">
        <v>108.9</v>
      </c>
      <c r="AD50">
        <v>111.8</v>
      </c>
      <c r="AE50">
        <v>116</v>
      </c>
    </row>
    <row r="51" spans="1:31">
      <c r="A51" t="s">
        <v>33</v>
      </c>
      <c r="B51">
        <v>2014</v>
      </c>
      <c r="C51" t="s">
        <v>38</v>
      </c>
      <c r="D51" s="54" t="str">
        <f t="shared" si="0"/>
        <v>May</v>
      </c>
      <c r="E51">
        <v>122.7</v>
      </c>
      <c r="F51">
        <v>124.1</v>
      </c>
      <c r="G51">
        <v>114.2</v>
      </c>
      <c r="H51">
        <v>119.1</v>
      </c>
      <c r="I51">
        <v>103.5</v>
      </c>
      <c r="J51">
        <v>129.19999999999999</v>
      </c>
      <c r="K51">
        <v>127</v>
      </c>
      <c r="L51">
        <v>112.6</v>
      </c>
      <c r="M51">
        <v>101.3</v>
      </c>
      <c r="N51">
        <v>117</v>
      </c>
      <c r="O51">
        <v>112.9</v>
      </c>
      <c r="P51">
        <v>121.7</v>
      </c>
      <c r="Q51">
        <v>120</v>
      </c>
      <c r="R51">
        <v>118.3</v>
      </c>
      <c r="S51">
        <v>116.8</v>
      </c>
      <c r="T51">
        <v>112.9</v>
      </c>
      <c r="U51">
        <v>116.2</v>
      </c>
      <c r="V51">
        <v>114.3</v>
      </c>
      <c r="W51">
        <v>111.1</v>
      </c>
      <c r="X51">
        <v>114.1</v>
      </c>
      <c r="Y51">
        <v>111.2</v>
      </c>
      <c r="Z51">
        <v>111.3</v>
      </c>
      <c r="AA51">
        <v>111.5</v>
      </c>
      <c r="AB51">
        <v>112.9</v>
      </c>
      <c r="AC51">
        <v>109.3</v>
      </c>
      <c r="AD51">
        <v>111.7</v>
      </c>
      <c r="AE51">
        <v>115.6</v>
      </c>
    </row>
    <row r="52" spans="1:31">
      <c r="A52" t="s">
        <v>34</v>
      </c>
      <c r="B52">
        <v>2014</v>
      </c>
      <c r="C52" t="s">
        <v>38</v>
      </c>
      <c r="D52" s="54" t="str">
        <f t="shared" si="0"/>
        <v>May</v>
      </c>
      <c r="E52">
        <v>121.1</v>
      </c>
      <c r="F52">
        <v>121.6</v>
      </c>
      <c r="G52">
        <v>115.9</v>
      </c>
      <c r="H52">
        <v>118.4</v>
      </c>
      <c r="I52">
        <v>107.7</v>
      </c>
      <c r="J52">
        <v>127.7</v>
      </c>
      <c r="K52">
        <v>125</v>
      </c>
      <c r="L52">
        <v>111.9</v>
      </c>
      <c r="M52">
        <v>102.8</v>
      </c>
      <c r="N52">
        <v>113.4</v>
      </c>
      <c r="O52">
        <v>113.7</v>
      </c>
      <c r="P52">
        <v>120.4</v>
      </c>
      <c r="Q52">
        <v>118.9</v>
      </c>
      <c r="R52">
        <v>116.8</v>
      </c>
      <c r="S52">
        <v>118</v>
      </c>
      <c r="T52">
        <v>115.2</v>
      </c>
      <c r="U52">
        <v>117.6</v>
      </c>
      <c r="V52">
        <v>114.3</v>
      </c>
      <c r="W52">
        <v>112.5</v>
      </c>
      <c r="X52">
        <v>114.1</v>
      </c>
      <c r="Y52">
        <v>111.8</v>
      </c>
      <c r="Z52">
        <v>111.3</v>
      </c>
      <c r="AA52">
        <v>111.2</v>
      </c>
      <c r="AB52">
        <v>113</v>
      </c>
      <c r="AC52">
        <v>109.1</v>
      </c>
      <c r="AD52">
        <v>111.8</v>
      </c>
      <c r="AE52">
        <v>115.8</v>
      </c>
    </row>
    <row r="53" spans="1:31">
      <c r="A53" t="s">
        <v>30</v>
      </c>
      <c r="B53">
        <v>2014</v>
      </c>
      <c r="C53" t="s">
        <v>39</v>
      </c>
      <c r="D53" s="54" t="str">
        <f t="shared" si="0"/>
        <v>June</v>
      </c>
      <c r="E53">
        <v>120.7</v>
      </c>
      <c r="F53">
        <v>121.6</v>
      </c>
      <c r="G53">
        <v>116.1</v>
      </c>
      <c r="H53">
        <v>119.3</v>
      </c>
      <c r="I53">
        <v>110.3</v>
      </c>
      <c r="J53">
        <v>125.8</v>
      </c>
      <c r="K53">
        <v>129.30000000000001</v>
      </c>
      <c r="L53">
        <v>112.2</v>
      </c>
      <c r="M53">
        <v>103.6</v>
      </c>
      <c r="N53">
        <v>112.3</v>
      </c>
      <c r="O53">
        <v>114.9</v>
      </c>
      <c r="P53">
        <v>120.1</v>
      </c>
      <c r="Q53">
        <v>119.5</v>
      </c>
      <c r="R53">
        <v>117.3</v>
      </c>
      <c r="S53">
        <v>119.7</v>
      </c>
      <c r="T53">
        <v>117.3</v>
      </c>
      <c r="U53">
        <v>119.3</v>
      </c>
      <c r="V53">
        <v>113.9</v>
      </c>
      <c r="W53">
        <v>114.4</v>
      </c>
      <c r="X53">
        <v>114.9</v>
      </c>
      <c r="Y53">
        <v>112.8</v>
      </c>
      <c r="Z53">
        <v>112.2</v>
      </c>
      <c r="AA53">
        <v>111.4</v>
      </c>
      <c r="AB53">
        <v>114.3</v>
      </c>
      <c r="AC53">
        <v>108</v>
      </c>
      <c r="AD53">
        <v>112.3</v>
      </c>
      <c r="AE53">
        <v>117</v>
      </c>
    </row>
    <row r="54" spans="1:31">
      <c r="A54" t="s">
        <v>33</v>
      </c>
      <c r="B54">
        <v>2014</v>
      </c>
      <c r="C54" t="s">
        <v>39</v>
      </c>
      <c r="D54" s="54" t="str">
        <f t="shared" si="0"/>
        <v>June</v>
      </c>
      <c r="E54">
        <v>123.1</v>
      </c>
      <c r="F54">
        <v>125.9</v>
      </c>
      <c r="G54">
        <v>115.4</v>
      </c>
      <c r="H54">
        <v>120.4</v>
      </c>
      <c r="I54">
        <v>103.4</v>
      </c>
      <c r="J54">
        <v>131.19999999999999</v>
      </c>
      <c r="K54">
        <v>137.5</v>
      </c>
      <c r="L54">
        <v>112.8</v>
      </c>
      <c r="M54">
        <v>101.4</v>
      </c>
      <c r="N54">
        <v>118.3</v>
      </c>
      <c r="O54">
        <v>113.2</v>
      </c>
      <c r="P54">
        <v>122.4</v>
      </c>
      <c r="Q54">
        <v>122</v>
      </c>
      <c r="R54">
        <v>119</v>
      </c>
      <c r="S54">
        <v>117.4</v>
      </c>
      <c r="T54">
        <v>113.2</v>
      </c>
      <c r="U54">
        <v>116.7</v>
      </c>
      <c r="V54">
        <v>113.9</v>
      </c>
      <c r="W54">
        <v>111.2</v>
      </c>
      <c r="X54">
        <v>114.3</v>
      </c>
      <c r="Y54">
        <v>111.4</v>
      </c>
      <c r="Z54">
        <v>111.5</v>
      </c>
      <c r="AA54">
        <v>111.8</v>
      </c>
      <c r="AB54">
        <v>115.1</v>
      </c>
      <c r="AC54">
        <v>108.7</v>
      </c>
      <c r="AD54">
        <v>112.2</v>
      </c>
      <c r="AE54">
        <v>116.4</v>
      </c>
    </row>
    <row r="55" spans="1:31">
      <c r="A55" t="s">
        <v>34</v>
      </c>
      <c r="B55">
        <v>2014</v>
      </c>
      <c r="C55" t="s">
        <v>39</v>
      </c>
      <c r="D55" s="54" t="str">
        <f t="shared" si="0"/>
        <v>June</v>
      </c>
      <c r="E55">
        <v>121.5</v>
      </c>
      <c r="F55">
        <v>123.1</v>
      </c>
      <c r="G55">
        <v>115.8</v>
      </c>
      <c r="H55">
        <v>119.7</v>
      </c>
      <c r="I55">
        <v>107.8</v>
      </c>
      <c r="J55">
        <v>128.30000000000001</v>
      </c>
      <c r="K55">
        <v>132.1</v>
      </c>
      <c r="L55">
        <v>112.4</v>
      </c>
      <c r="M55">
        <v>102.9</v>
      </c>
      <c r="N55">
        <v>114.3</v>
      </c>
      <c r="O55">
        <v>114.2</v>
      </c>
      <c r="P55">
        <v>121.2</v>
      </c>
      <c r="Q55">
        <v>120.4</v>
      </c>
      <c r="R55">
        <v>117.8</v>
      </c>
      <c r="S55">
        <v>118.8</v>
      </c>
      <c r="T55">
        <v>115.6</v>
      </c>
      <c r="U55">
        <v>118.3</v>
      </c>
      <c r="V55">
        <v>113.9</v>
      </c>
      <c r="W55">
        <v>113.2</v>
      </c>
      <c r="X55">
        <v>114.6</v>
      </c>
      <c r="Y55">
        <v>112.3</v>
      </c>
      <c r="Z55">
        <v>111.8</v>
      </c>
      <c r="AA55">
        <v>111.6</v>
      </c>
      <c r="AB55">
        <v>114.8</v>
      </c>
      <c r="AC55">
        <v>108.3</v>
      </c>
      <c r="AD55">
        <v>112.3</v>
      </c>
      <c r="AE55">
        <v>116.7</v>
      </c>
    </row>
    <row r="56" spans="1:31">
      <c r="A56" t="s">
        <v>30</v>
      </c>
      <c r="B56">
        <v>2014</v>
      </c>
      <c r="C56" t="s">
        <v>40</v>
      </c>
      <c r="D56" s="54" t="str">
        <f t="shared" si="0"/>
        <v>July</v>
      </c>
      <c r="E56">
        <v>121.7</v>
      </c>
      <c r="F56">
        <v>122.5</v>
      </c>
      <c r="G56">
        <v>117.7</v>
      </c>
      <c r="H56">
        <v>120.6</v>
      </c>
      <c r="I56">
        <v>110.4</v>
      </c>
      <c r="J56">
        <v>129.1</v>
      </c>
      <c r="K56">
        <v>150.1</v>
      </c>
      <c r="L56">
        <v>113.2</v>
      </c>
      <c r="M56">
        <v>104.8</v>
      </c>
      <c r="N56">
        <v>113.3</v>
      </c>
      <c r="O56">
        <v>115.6</v>
      </c>
      <c r="P56">
        <v>120.9</v>
      </c>
      <c r="Q56">
        <v>123.3</v>
      </c>
      <c r="R56">
        <v>118</v>
      </c>
      <c r="S56">
        <v>120.7</v>
      </c>
      <c r="T56">
        <v>118.3</v>
      </c>
      <c r="U56">
        <v>120.3</v>
      </c>
      <c r="V56">
        <v>114.8</v>
      </c>
      <c r="W56">
        <v>115.3</v>
      </c>
      <c r="X56">
        <v>115.4</v>
      </c>
      <c r="Y56">
        <v>113.4</v>
      </c>
      <c r="Z56">
        <v>113.2</v>
      </c>
      <c r="AA56">
        <v>111.8</v>
      </c>
      <c r="AB56">
        <v>115.5</v>
      </c>
      <c r="AC56">
        <v>108.8</v>
      </c>
      <c r="AD56">
        <v>113.1</v>
      </c>
      <c r="AE56">
        <v>119.5</v>
      </c>
    </row>
    <row r="57" spans="1:31">
      <c r="A57" t="s">
        <v>33</v>
      </c>
      <c r="B57">
        <v>2014</v>
      </c>
      <c r="C57" t="s">
        <v>40</v>
      </c>
      <c r="D57" s="54" t="str">
        <f t="shared" si="0"/>
        <v>July</v>
      </c>
      <c r="E57">
        <v>123.8</v>
      </c>
      <c r="F57">
        <v>126.4</v>
      </c>
      <c r="G57">
        <v>118</v>
      </c>
      <c r="H57">
        <v>121.6</v>
      </c>
      <c r="I57">
        <v>103.5</v>
      </c>
      <c r="J57">
        <v>133.69999999999999</v>
      </c>
      <c r="K57">
        <v>172.4</v>
      </c>
      <c r="L57">
        <v>113.1</v>
      </c>
      <c r="M57">
        <v>102.7</v>
      </c>
      <c r="N57">
        <v>120</v>
      </c>
      <c r="O57">
        <v>113.8</v>
      </c>
      <c r="P57">
        <v>123.4</v>
      </c>
      <c r="Q57">
        <v>127.1</v>
      </c>
      <c r="R57">
        <v>121</v>
      </c>
      <c r="S57">
        <v>118</v>
      </c>
      <c r="T57">
        <v>113.6</v>
      </c>
      <c r="U57">
        <v>117.4</v>
      </c>
      <c r="V57">
        <v>114.8</v>
      </c>
      <c r="W57">
        <v>111.6</v>
      </c>
      <c r="X57">
        <v>114.9</v>
      </c>
      <c r="Y57">
        <v>111.5</v>
      </c>
      <c r="Z57">
        <v>113</v>
      </c>
      <c r="AA57">
        <v>112.4</v>
      </c>
      <c r="AB57">
        <v>117.8</v>
      </c>
      <c r="AC57">
        <v>109.7</v>
      </c>
      <c r="AD57">
        <v>113.5</v>
      </c>
      <c r="AE57">
        <v>118.9</v>
      </c>
    </row>
    <row r="58" spans="1:31">
      <c r="A58" t="s">
        <v>34</v>
      </c>
      <c r="B58">
        <v>2014</v>
      </c>
      <c r="C58" t="s">
        <v>40</v>
      </c>
      <c r="D58" s="54" t="str">
        <f t="shared" si="0"/>
        <v>July</v>
      </c>
      <c r="E58">
        <v>122.4</v>
      </c>
      <c r="F58">
        <v>123.9</v>
      </c>
      <c r="G58">
        <v>117.8</v>
      </c>
      <c r="H58">
        <v>121</v>
      </c>
      <c r="I58">
        <v>107.9</v>
      </c>
      <c r="J58">
        <v>131.19999999999999</v>
      </c>
      <c r="K58">
        <v>157.69999999999999</v>
      </c>
      <c r="L58">
        <v>113.2</v>
      </c>
      <c r="M58">
        <v>104.1</v>
      </c>
      <c r="N58">
        <v>115.5</v>
      </c>
      <c r="O58">
        <v>114.8</v>
      </c>
      <c r="P58">
        <v>122.1</v>
      </c>
      <c r="Q58">
        <v>124.7</v>
      </c>
      <c r="R58">
        <v>118.8</v>
      </c>
      <c r="S58">
        <v>119.6</v>
      </c>
      <c r="T58">
        <v>116.3</v>
      </c>
      <c r="U58">
        <v>119.1</v>
      </c>
      <c r="V58">
        <v>114.8</v>
      </c>
      <c r="W58">
        <v>113.9</v>
      </c>
      <c r="X58">
        <v>115.2</v>
      </c>
      <c r="Y58">
        <v>112.7</v>
      </c>
      <c r="Z58">
        <v>113.1</v>
      </c>
      <c r="AA58">
        <v>112.1</v>
      </c>
      <c r="AB58">
        <v>116.8</v>
      </c>
      <c r="AC58">
        <v>109.2</v>
      </c>
      <c r="AD58">
        <v>113.3</v>
      </c>
      <c r="AE58">
        <v>119.2</v>
      </c>
    </row>
    <row r="59" spans="1:31">
      <c r="A59" t="s">
        <v>30</v>
      </c>
      <c r="B59">
        <v>2014</v>
      </c>
      <c r="C59" t="s">
        <v>41</v>
      </c>
      <c r="D59" s="54" t="str">
        <f t="shared" si="0"/>
        <v>August</v>
      </c>
      <c r="E59">
        <v>121.8</v>
      </c>
      <c r="F59">
        <v>122.8</v>
      </c>
      <c r="G59">
        <v>117.8</v>
      </c>
      <c r="H59">
        <v>121.9</v>
      </c>
      <c r="I59">
        <v>110.6</v>
      </c>
      <c r="J59">
        <v>129.69999999999999</v>
      </c>
      <c r="K59">
        <v>161.1</v>
      </c>
      <c r="L59">
        <v>114.1</v>
      </c>
      <c r="M59">
        <v>105.1</v>
      </c>
      <c r="N59">
        <v>114.6</v>
      </c>
      <c r="O59">
        <v>115.8</v>
      </c>
      <c r="P59">
        <v>121.7</v>
      </c>
      <c r="Q59">
        <v>125.3</v>
      </c>
      <c r="R59">
        <v>118.8</v>
      </c>
      <c r="S59">
        <v>120.9</v>
      </c>
      <c r="T59">
        <v>118.8</v>
      </c>
      <c r="U59">
        <v>120.7</v>
      </c>
      <c r="V59">
        <v>115.5</v>
      </c>
      <c r="W59">
        <v>115.4</v>
      </c>
      <c r="X59">
        <v>115.9</v>
      </c>
      <c r="Y59">
        <v>114</v>
      </c>
      <c r="Z59">
        <v>113.2</v>
      </c>
      <c r="AA59">
        <v>112.2</v>
      </c>
      <c r="AB59">
        <v>116.2</v>
      </c>
      <c r="AC59">
        <v>109.4</v>
      </c>
      <c r="AD59">
        <v>113.5</v>
      </c>
      <c r="AE59">
        <v>120.7</v>
      </c>
    </row>
    <row r="60" spans="1:31">
      <c r="A60" t="s">
        <v>33</v>
      </c>
      <c r="B60">
        <v>2014</v>
      </c>
      <c r="C60" t="s">
        <v>41</v>
      </c>
      <c r="D60" s="54" t="str">
        <f t="shared" si="0"/>
        <v>August</v>
      </c>
      <c r="E60">
        <v>124.8</v>
      </c>
      <c r="F60">
        <v>127.3</v>
      </c>
      <c r="G60">
        <v>116.5</v>
      </c>
      <c r="H60">
        <v>122.2</v>
      </c>
      <c r="I60">
        <v>103.6</v>
      </c>
      <c r="J60">
        <v>132.69999999999999</v>
      </c>
      <c r="K60">
        <v>181.9</v>
      </c>
      <c r="L60">
        <v>115.2</v>
      </c>
      <c r="M60">
        <v>102.7</v>
      </c>
      <c r="N60">
        <v>122.1</v>
      </c>
      <c r="O60">
        <v>114.4</v>
      </c>
      <c r="P60">
        <v>124.7</v>
      </c>
      <c r="Q60">
        <v>128.9</v>
      </c>
      <c r="R60">
        <v>123</v>
      </c>
      <c r="S60">
        <v>118.6</v>
      </c>
      <c r="T60">
        <v>114.1</v>
      </c>
      <c r="U60">
        <v>117.9</v>
      </c>
      <c r="V60">
        <v>115.5</v>
      </c>
      <c r="W60">
        <v>111.8</v>
      </c>
      <c r="X60">
        <v>115.3</v>
      </c>
      <c r="Y60">
        <v>112.2</v>
      </c>
      <c r="Z60">
        <v>112.5</v>
      </c>
      <c r="AA60">
        <v>112.9</v>
      </c>
      <c r="AB60">
        <v>119.2</v>
      </c>
      <c r="AC60">
        <v>110.5</v>
      </c>
      <c r="AD60">
        <v>113.9</v>
      </c>
      <c r="AE60">
        <v>119.9</v>
      </c>
    </row>
    <row r="61" spans="1:31">
      <c r="A61" t="s">
        <v>34</v>
      </c>
      <c r="B61">
        <v>2014</v>
      </c>
      <c r="C61" t="s">
        <v>41</v>
      </c>
      <c r="D61" s="54" t="str">
        <f t="shared" si="0"/>
        <v>August</v>
      </c>
      <c r="E61">
        <v>122.7</v>
      </c>
      <c r="F61">
        <v>124.4</v>
      </c>
      <c r="G61">
        <v>117.3</v>
      </c>
      <c r="H61">
        <v>122</v>
      </c>
      <c r="I61">
        <v>108</v>
      </c>
      <c r="J61">
        <v>131.1</v>
      </c>
      <c r="K61">
        <v>168.2</v>
      </c>
      <c r="L61">
        <v>114.5</v>
      </c>
      <c r="M61">
        <v>104.3</v>
      </c>
      <c r="N61">
        <v>117.1</v>
      </c>
      <c r="O61">
        <v>115.2</v>
      </c>
      <c r="P61">
        <v>123.1</v>
      </c>
      <c r="Q61">
        <v>126.6</v>
      </c>
      <c r="R61">
        <v>119.9</v>
      </c>
      <c r="S61">
        <v>120</v>
      </c>
      <c r="T61">
        <v>116.8</v>
      </c>
      <c r="U61">
        <v>119.6</v>
      </c>
      <c r="V61">
        <v>115.5</v>
      </c>
      <c r="W61">
        <v>114</v>
      </c>
      <c r="X61">
        <v>115.6</v>
      </c>
      <c r="Y61">
        <v>113.3</v>
      </c>
      <c r="Z61">
        <v>112.8</v>
      </c>
      <c r="AA61">
        <v>112.6</v>
      </c>
      <c r="AB61">
        <v>118</v>
      </c>
      <c r="AC61">
        <v>109.9</v>
      </c>
      <c r="AD61">
        <v>113.7</v>
      </c>
      <c r="AE61">
        <v>120.3</v>
      </c>
    </row>
    <row r="62" spans="1:31">
      <c r="A62" t="s">
        <v>30</v>
      </c>
      <c r="B62">
        <v>2014</v>
      </c>
      <c r="C62" t="s">
        <v>42</v>
      </c>
      <c r="D62" s="54" t="str">
        <f t="shared" si="0"/>
        <v>September</v>
      </c>
      <c r="E62">
        <v>122.3</v>
      </c>
      <c r="F62">
        <v>122.4</v>
      </c>
      <c r="G62">
        <v>117.8</v>
      </c>
      <c r="H62">
        <v>122.7</v>
      </c>
      <c r="I62">
        <v>110.4</v>
      </c>
      <c r="J62">
        <v>129.80000000000001</v>
      </c>
      <c r="K62">
        <v>158.80000000000001</v>
      </c>
      <c r="L62">
        <v>115</v>
      </c>
      <c r="M62">
        <v>104.7</v>
      </c>
      <c r="N62">
        <v>114.9</v>
      </c>
      <c r="O62">
        <v>116.5</v>
      </c>
      <c r="P62">
        <v>122.6</v>
      </c>
      <c r="Q62">
        <v>125.3</v>
      </c>
      <c r="R62">
        <v>119.5</v>
      </c>
      <c r="S62">
        <v>121.7</v>
      </c>
      <c r="T62">
        <v>119.2</v>
      </c>
      <c r="U62">
        <v>121.3</v>
      </c>
      <c r="V62">
        <v>116.1</v>
      </c>
      <c r="W62">
        <v>115.8</v>
      </c>
      <c r="X62">
        <v>116.7</v>
      </c>
      <c r="Y62">
        <v>114.5</v>
      </c>
      <c r="Z62">
        <v>112.8</v>
      </c>
      <c r="AA62">
        <v>112.6</v>
      </c>
      <c r="AB62">
        <v>116.6</v>
      </c>
      <c r="AC62">
        <v>109.1</v>
      </c>
      <c r="AD62">
        <v>113.7</v>
      </c>
      <c r="AE62">
        <v>120.9</v>
      </c>
    </row>
    <row r="63" spans="1:31">
      <c r="A63" t="s">
        <v>33</v>
      </c>
      <c r="B63">
        <v>2014</v>
      </c>
      <c r="C63" t="s">
        <v>42</v>
      </c>
      <c r="D63" s="54" t="str">
        <f t="shared" si="0"/>
        <v>September</v>
      </c>
      <c r="E63">
        <v>124.2</v>
      </c>
      <c r="F63">
        <v>125.4</v>
      </c>
      <c r="G63">
        <v>116.4</v>
      </c>
      <c r="H63">
        <v>122.7</v>
      </c>
      <c r="I63">
        <v>103.5</v>
      </c>
      <c r="J63">
        <v>124.5</v>
      </c>
      <c r="K63">
        <v>168.6</v>
      </c>
      <c r="L63">
        <v>116.9</v>
      </c>
      <c r="M63">
        <v>101.9</v>
      </c>
      <c r="N63">
        <v>122.9</v>
      </c>
      <c r="O63">
        <v>114.8</v>
      </c>
      <c r="P63">
        <v>125.2</v>
      </c>
      <c r="Q63">
        <v>126.7</v>
      </c>
      <c r="R63">
        <v>124.3</v>
      </c>
      <c r="S63">
        <v>119.2</v>
      </c>
      <c r="T63">
        <v>114.5</v>
      </c>
      <c r="U63">
        <v>118.4</v>
      </c>
      <c r="V63">
        <v>116.1</v>
      </c>
      <c r="W63">
        <v>111.8</v>
      </c>
      <c r="X63">
        <v>115.5</v>
      </c>
      <c r="Y63">
        <v>112.3</v>
      </c>
      <c r="Z63">
        <v>111.2</v>
      </c>
      <c r="AA63">
        <v>113.4</v>
      </c>
      <c r="AB63">
        <v>120</v>
      </c>
      <c r="AC63">
        <v>110</v>
      </c>
      <c r="AD63">
        <v>113.6</v>
      </c>
      <c r="AE63">
        <v>119.2</v>
      </c>
    </row>
    <row r="64" spans="1:31">
      <c r="A64" t="s">
        <v>34</v>
      </c>
      <c r="B64">
        <v>2014</v>
      </c>
      <c r="C64" t="s">
        <v>42</v>
      </c>
      <c r="D64" s="54" t="str">
        <f t="shared" si="0"/>
        <v>September</v>
      </c>
      <c r="E64">
        <v>122.9</v>
      </c>
      <c r="F64">
        <v>123.5</v>
      </c>
      <c r="G64">
        <v>117.3</v>
      </c>
      <c r="H64">
        <v>122.7</v>
      </c>
      <c r="I64">
        <v>107.9</v>
      </c>
      <c r="J64">
        <v>127.3</v>
      </c>
      <c r="K64">
        <v>162.1</v>
      </c>
      <c r="L64">
        <v>115.6</v>
      </c>
      <c r="M64">
        <v>103.8</v>
      </c>
      <c r="N64">
        <v>117.6</v>
      </c>
      <c r="O64">
        <v>115.8</v>
      </c>
      <c r="P64">
        <v>123.8</v>
      </c>
      <c r="Q64">
        <v>125.8</v>
      </c>
      <c r="R64">
        <v>120.8</v>
      </c>
      <c r="S64">
        <v>120.7</v>
      </c>
      <c r="T64">
        <v>117.2</v>
      </c>
      <c r="U64">
        <v>120.1</v>
      </c>
      <c r="V64">
        <v>116.1</v>
      </c>
      <c r="W64">
        <v>114.3</v>
      </c>
      <c r="X64">
        <v>116.1</v>
      </c>
      <c r="Y64">
        <v>113.7</v>
      </c>
      <c r="Z64">
        <v>112</v>
      </c>
      <c r="AA64">
        <v>113.1</v>
      </c>
      <c r="AB64">
        <v>118.6</v>
      </c>
      <c r="AC64">
        <v>109.5</v>
      </c>
      <c r="AD64">
        <v>113.7</v>
      </c>
      <c r="AE64">
        <v>120.1</v>
      </c>
    </row>
    <row r="65" spans="1:31">
      <c r="A65" t="s">
        <v>30</v>
      </c>
      <c r="B65">
        <v>2014</v>
      </c>
      <c r="C65" t="s">
        <v>43</v>
      </c>
      <c r="D65" s="54" t="str">
        <f t="shared" si="0"/>
        <v>October</v>
      </c>
      <c r="E65">
        <v>122.6</v>
      </c>
      <c r="F65">
        <v>122.5</v>
      </c>
      <c r="G65">
        <v>118.3</v>
      </c>
      <c r="H65">
        <v>123.2</v>
      </c>
      <c r="I65">
        <v>110.5</v>
      </c>
      <c r="J65">
        <v>128.9</v>
      </c>
      <c r="K65">
        <v>155.30000000000001</v>
      </c>
      <c r="L65">
        <v>115.5</v>
      </c>
      <c r="M65">
        <v>104</v>
      </c>
      <c r="N65">
        <v>115.3</v>
      </c>
      <c r="O65">
        <v>116.8</v>
      </c>
      <c r="P65">
        <v>123.2</v>
      </c>
      <c r="Q65">
        <v>125.1</v>
      </c>
      <c r="R65">
        <v>120</v>
      </c>
      <c r="S65">
        <v>122.7</v>
      </c>
      <c r="T65">
        <v>120.3</v>
      </c>
      <c r="U65">
        <v>122.3</v>
      </c>
      <c r="V65">
        <v>116.7</v>
      </c>
      <c r="W65">
        <v>116.4</v>
      </c>
      <c r="X65">
        <v>117.5</v>
      </c>
      <c r="Y65">
        <v>115.3</v>
      </c>
      <c r="Z65">
        <v>112.6</v>
      </c>
      <c r="AA65">
        <v>113</v>
      </c>
      <c r="AB65">
        <v>116.9</v>
      </c>
      <c r="AC65">
        <v>109.3</v>
      </c>
      <c r="AD65">
        <v>114</v>
      </c>
      <c r="AE65">
        <v>121</v>
      </c>
    </row>
    <row r="66" spans="1:31">
      <c r="A66" t="s">
        <v>33</v>
      </c>
      <c r="B66">
        <v>2014</v>
      </c>
      <c r="C66" t="s">
        <v>43</v>
      </c>
      <c r="D66" s="54" t="str">
        <f t="shared" si="0"/>
        <v>October</v>
      </c>
      <c r="E66">
        <v>124.6</v>
      </c>
      <c r="F66">
        <v>126.1</v>
      </c>
      <c r="G66">
        <v>117.8</v>
      </c>
      <c r="H66">
        <v>123.1</v>
      </c>
      <c r="I66">
        <v>103.5</v>
      </c>
      <c r="J66">
        <v>123.5</v>
      </c>
      <c r="K66">
        <v>159.6</v>
      </c>
      <c r="L66">
        <v>117.4</v>
      </c>
      <c r="M66">
        <v>101.2</v>
      </c>
      <c r="N66">
        <v>123.8</v>
      </c>
      <c r="O66">
        <v>115.2</v>
      </c>
      <c r="P66">
        <v>125.9</v>
      </c>
      <c r="Q66">
        <v>125.8</v>
      </c>
      <c r="R66">
        <v>124.3</v>
      </c>
      <c r="S66">
        <v>119.6</v>
      </c>
      <c r="T66">
        <v>114.9</v>
      </c>
      <c r="U66">
        <v>118.9</v>
      </c>
      <c r="V66">
        <v>116.7</v>
      </c>
      <c r="W66">
        <v>112</v>
      </c>
      <c r="X66">
        <v>115.8</v>
      </c>
      <c r="Y66">
        <v>112.6</v>
      </c>
      <c r="Z66">
        <v>111</v>
      </c>
      <c r="AA66">
        <v>113.6</v>
      </c>
      <c r="AB66">
        <v>120.2</v>
      </c>
      <c r="AC66">
        <v>110.1</v>
      </c>
      <c r="AD66">
        <v>113.7</v>
      </c>
      <c r="AE66">
        <v>119.1</v>
      </c>
    </row>
    <row r="67" spans="1:31">
      <c r="A67" t="s">
        <v>34</v>
      </c>
      <c r="B67">
        <v>2014</v>
      </c>
      <c r="C67" t="s">
        <v>43</v>
      </c>
      <c r="D67" s="54" t="str">
        <f t="shared" ref="D67:D130" si="1">TRIM(C67)</f>
        <v>October</v>
      </c>
      <c r="E67">
        <v>123.2</v>
      </c>
      <c r="F67">
        <v>123.8</v>
      </c>
      <c r="G67">
        <v>118.1</v>
      </c>
      <c r="H67">
        <v>123.2</v>
      </c>
      <c r="I67">
        <v>107.9</v>
      </c>
      <c r="J67">
        <v>126.4</v>
      </c>
      <c r="K67">
        <v>156.80000000000001</v>
      </c>
      <c r="L67">
        <v>116.1</v>
      </c>
      <c r="M67">
        <v>103.1</v>
      </c>
      <c r="N67">
        <v>118.1</v>
      </c>
      <c r="O67">
        <v>116.1</v>
      </c>
      <c r="P67">
        <v>124.5</v>
      </c>
      <c r="Q67">
        <v>125.4</v>
      </c>
      <c r="R67">
        <v>121.1</v>
      </c>
      <c r="S67">
        <v>121.5</v>
      </c>
      <c r="T67">
        <v>118.1</v>
      </c>
      <c r="U67">
        <v>121</v>
      </c>
      <c r="V67">
        <v>116.7</v>
      </c>
      <c r="W67">
        <v>114.7</v>
      </c>
      <c r="X67">
        <v>116.7</v>
      </c>
      <c r="Y67">
        <v>114.3</v>
      </c>
      <c r="Z67">
        <v>111.8</v>
      </c>
      <c r="AA67">
        <v>113.3</v>
      </c>
      <c r="AB67">
        <v>118.8</v>
      </c>
      <c r="AC67">
        <v>109.6</v>
      </c>
      <c r="AD67">
        <v>113.9</v>
      </c>
      <c r="AE67">
        <v>120.1</v>
      </c>
    </row>
    <row r="68" spans="1:31">
      <c r="A68" t="s">
        <v>30</v>
      </c>
      <c r="B68">
        <v>2014</v>
      </c>
      <c r="C68" t="s">
        <v>45</v>
      </c>
      <c r="D68" s="54" t="str">
        <f t="shared" si="1"/>
        <v>November</v>
      </c>
      <c r="E68">
        <v>122.7</v>
      </c>
      <c r="F68">
        <v>122.6</v>
      </c>
      <c r="G68">
        <v>119.9</v>
      </c>
      <c r="H68">
        <v>124</v>
      </c>
      <c r="I68">
        <v>110.5</v>
      </c>
      <c r="J68">
        <v>128.80000000000001</v>
      </c>
      <c r="K68">
        <v>152</v>
      </c>
      <c r="L68">
        <v>116.2</v>
      </c>
      <c r="M68">
        <v>103.3</v>
      </c>
      <c r="N68">
        <v>115.8</v>
      </c>
      <c r="O68">
        <v>116.8</v>
      </c>
      <c r="P68">
        <v>124.5</v>
      </c>
      <c r="Q68">
        <v>124.9</v>
      </c>
      <c r="R68">
        <v>120.8</v>
      </c>
      <c r="S68">
        <v>123.3</v>
      </c>
      <c r="T68">
        <v>120.5</v>
      </c>
      <c r="U68">
        <v>122.9</v>
      </c>
      <c r="V68">
        <v>117.1</v>
      </c>
      <c r="W68">
        <v>117.3</v>
      </c>
      <c r="X68">
        <v>118.1</v>
      </c>
      <c r="Y68">
        <v>115.9</v>
      </c>
      <c r="Z68">
        <v>112</v>
      </c>
      <c r="AA68">
        <v>113.3</v>
      </c>
      <c r="AB68">
        <v>117.2</v>
      </c>
      <c r="AC68">
        <v>108.8</v>
      </c>
      <c r="AD68">
        <v>114.1</v>
      </c>
      <c r="AE68">
        <v>121.1</v>
      </c>
    </row>
    <row r="69" spans="1:31">
      <c r="A69" t="s">
        <v>33</v>
      </c>
      <c r="B69">
        <v>2014</v>
      </c>
      <c r="C69" t="s">
        <v>45</v>
      </c>
      <c r="D69" s="54" t="str">
        <f t="shared" si="1"/>
        <v>November</v>
      </c>
      <c r="E69">
        <v>124.5</v>
      </c>
      <c r="F69">
        <v>125.6</v>
      </c>
      <c r="G69">
        <v>122.7</v>
      </c>
      <c r="H69">
        <v>124.6</v>
      </c>
      <c r="I69">
        <v>103.2</v>
      </c>
      <c r="J69">
        <v>122.2</v>
      </c>
      <c r="K69">
        <v>153.19999999999999</v>
      </c>
      <c r="L69">
        <v>119.3</v>
      </c>
      <c r="M69">
        <v>99.8</v>
      </c>
      <c r="N69">
        <v>124.6</v>
      </c>
      <c r="O69">
        <v>115.8</v>
      </c>
      <c r="P69">
        <v>126.9</v>
      </c>
      <c r="Q69">
        <v>125.4</v>
      </c>
      <c r="R69">
        <v>125.8</v>
      </c>
      <c r="S69">
        <v>120.3</v>
      </c>
      <c r="T69">
        <v>115.4</v>
      </c>
      <c r="U69">
        <v>119.5</v>
      </c>
      <c r="V69">
        <v>117.1</v>
      </c>
      <c r="W69">
        <v>112.6</v>
      </c>
      <c r="X69">
        <v>116.4</v>
      </c>
      <c r="Y69">
        <v>113</v>
      </c>
      <c r="Z69">
        <v>109.7</v>
      </c>
      <c r="AA69">
        <v>114</v>
      </c>
      <c r="AB69">
        <v>120.3</v>
      </c>
      <c r="AC69">
        <v>109.6</v>
      </c>
      <c r="AD69">
        <v>113.4</v>
      </c>
      <c r="AE69">
        <v>119</v>
      </c>
    </row>
    <row r="70" spans="1:31">
      <c r="A70" t="s">
        <v>34</v>
      </c>
      <c r="B70">
        <v>2014</v>
      </c>
      <c r="C70" t="s">
        <v>45</v>
      </c>
      <c r="D70" s="54" t="str">
        <f t="shared" si="1"/>
        <v>November</v>
      </c>
      <c r="E70">
        <v>123.3</v>
      </c>
      <c r="F70">
        <v>123.7</v>
      </c>
      <c r="G70">
        <v>121</v>
      </c>
      <c r="H70">
        <v>124.2</v>
      </c>
      <c r="I70">
        <v>107.8</v>
      </c>
      <c r="J70">
        <v>125.7</v>
      </c>
      <c r="K70">
        <v>152.4</v>
      </c>
      <c r="L70">
        <v>117.2</v>
      </c>
      <c r="M70">
        <v>102.1</v>
      </c>
      <c r="N70">
        <v>118.7</v>
      </c>
      <c r="O70">
        <v>116.4</v>
      </c>
      <c r="P70">
        <v>125.6</v>
      </c>
      <c r="Q70">
        <v>125.1</v>
      </c>
      <c r="R70">
        <v>122.1</v>
      </c>
      <c r="S70">
        <v>122.1</v>
      </c>
      <c r="T70">
        <v>118.4</v>
      </c>
      <c r="U70">
        <v>121.6</v>
      </c>
      <c r="V70">
        <v>117.1</v>
      </c>
      <c r="W70">
        <v>115.5</v>
      </c>
      <c r="X70">
        <v>117.3</v>
      </c>
      <c r="Y70">
        <v>114.8</v>
      </c>
      <c r="Z70">
        <v>110.8</v>
      </c>
      <c r="AA70">
        <v>113.7</v>
      </c>
      <c r="AB70">
        <v>119</v>
      </c>
      <c r="AC70">
        <v>109.1</v>
      </c>
      <c r="AD70">
        <v>113.8</v>
      </c>
      <c r="AE70">
        <v>120.1</v>
      </c>
    </row>
    <row r="71" spans="1:31">
      <c r="A71" t="s">
        <v>30</v>
      </c>
      <c r="B71">
        <v>2014</v>
      </c>
      <c r="C71" t="s">
        <v>46</v>
      </c>
      <c r="D71" s="54" t="str">
        <f t="shared" si="1"/>
        <v>December</v>
      </c>
      <c r="E71">
        <v>122.4</v>
      </c>
      <c r="F71">
        <v>122.4</v>
      </c>
      <c r="G71">
        <v>121.8</v>
      </c>
      <c r="H71">
        <v>124.2</v>
      </c>
      <c r="I71">
        <v>110.2</v>
      </c>
      <c r="J71">
        <v>128.6</v>
      </c>
      <c r="K71">
        <v>140.30000000000001</v>
      </c>
      <c r="L71">
        <v>116.3</v>
      </c>
      <c r="M71">
        <v>102</v>
      </c>
      <c r="N71">
        <v>116</v>
      </c>
      <c r="O71">
        <v>117.3</v>
      </c>
      <c r="P71">
        <v>124.8</v>
      </c>
      <c r="Q71">
        <v>123.3</v>
      </c>
      <c r="R71">
        <v>121.7</v>
      </c>
      <c r="S71">
        <v>123.8</v>
      </c>
      <c r="T71">
        <v>120.6</v>
      </c>
      <c r="U71">
        <v>123.3</v>
      </c>
      <c r="V71">
        <v>116.5</v>
      </c>
      <c r="W71">
        <v>117.4</v>
      </c>
      <c r="X71">
        <v>118.2</v>
      </c>
      <c r="Y71">
        <v>116.2</v>
      </c>
      <c r="Z71">
        <v>111.5</v>
      </c>
      <c r="AA71">
        <v>113.3</v>
      </c>
      <c r="AB71">
        <v>117.7</v>
      </c>
      <c r="AC71">
        <v>109.4</v>
      </c>
      <c r="AD71">
        <v>114.2</v>
      </c>
      <c r="AE71">
        <v>120.3</v>
      </c>
    </row>
    <row r="72" spans="1:31">
      <c r="A72" t="s">
        <v>33</v>
      </c>
      <c r="B72">
        <v>2014</v>
      </c>
      <c r="C72" t="s">
        <v>46</v>
      </c>
      <c r="D72" s="54" t="str">
        <f t="shared" si="1"/>
        <v>December</v>
      </c>
      <c r="E72">
        <v>124</v>
      </c>
      <c r="F72">
        <v>124.7</v>
      </c>
      <c r="G72">
        <v>126.3</v>
      </c>
      <c r="H72">
        <v>124.9</v>
      </c>
      <c r="I72">
        <v>103</v>
      </c>
      <c r="J72">
        <v>122.3</v>
      </c>
      <c r="K72">
        <v>141</v>
      </c>
      <c r="L72">
        <v>120.1</v>
      </c>
      <c r="M72">
        <v>97.8</v>
      </c>
      <c r="N72">
        <v>125.4</v>
      </c>
      <c r="O72">
        <v>116.1</v>
      </c>
      <c r="P72">
        <v>127.6</v>
      </c>
      <c r="Q72">
        <v>124</v>
      </c>
      <c r="R72">
        <v>126.4</v>
      </c>
      <c r="S72">
        <v>120.7</v>
      </c>
      <c r="T72">
        <v>115.8</v>
      </c>
      <c r="U72">
        <v>120</v>
      </c>
      <c r="V72">
        <v>116.5</v>
      </c>
      <c r="W72">
        <v>113</v>
      </c>
      <c r="X72">
        <v>116.8</v>
      </c>
      <c r="Y72">
        <v>113.2</v>
      </c>
      <c r="Z72">
        <v>108.8</v>
      </c>
      <c r="AA72">
        <v>114.3</v>
      </c>
      <c r="AB72">
        <v>120.7</v>
      </c>
      <c r="AC72">
        <v>110.4</v>
      </c>
      <c r="AD72">
        <v>113.4</v>
      </c>
      <c r="AE72">
        <v>118.4</v>
      </c>
    </row>
    <row r="73" spans="1:31">
      <c r="A73" t="s">
        <v>34</v>
      </c>
      <c r="B73">
        <v>2014</v>
      </c>
      <c r="C73" t="s">
        <v>46</v>
      </c>
      <c r="D73" s="54" t="str">
        <f t="shared" si="1"/>
        <v>December</v>
      </c>
      <c r="E73">
        <v>122.9</v>
      </c>
      <c r="F73">
        <v>123.2</v>
      </c>
      <c r="G73">
        <v>123.5</v>
      </c>
      <c r="H73">
        <v>124.5</v>
      </c>
      <c r="I73">
        <v>107.6</v>
      </c>
      <c r="J73">
        <v>125.7</v>
      </c>
      <c r="K73">
        <v>140.5</v>
      </c>
      <c r="L73">
        <v>117.6</v>
      </c>
      <c r="M73">
        <v>100.6</v>
      </c>
      <c r="N73">
        <v>119.1</v>
      </c>
      <c r="O73">
        <v>116.8</v>
      </c>
      <c r="P73">
        <v>126.1</v>
      </c>
      <c r="Q73">
        <v>123.6</v>
      </c>
      <c r="R73">
        <v>123</v>
      </c>
      <c r="S73">
        <v>122.6</v>
      </c>
      <c r="T73">
        <v>118.6</v>
      </c>
      <c r="U73">
        <v>122</v>
      </c>
      <c r="V73">
        <v>116.5</v>
      </c>
      <c r="W73">
        <v>115.7</v>
      </c>
      <c r="X73">
        <v>117.5</v>
      </c>
      <c r="Y73">
        <v>115.1</v>
      </c>
      <c r="Z73">
        <v>110.1</v>
      </c>
      <c r="AA73">
        <v>113.9</v>
      </c>
      <c r="AB73">
        <v>119.5</v>
      </c>
      <c r="AC73">
        <v>109.8</v>
      </c>
      <c r="AD73">
        <v>113.8</v>
      </c>
      <c r="AE73">
        <v>119.4</v>
      </c>
    </row>
    <row r="74" spans="1:31">
      <c r="A74" t="s">
        <v>30</v>
      </c>
      <c r="B74">
        <v>2015</v>
      </c>
      <c r="C74" t="s">
        <v>31</v>
      </c>
      <c r="D74" s="54" t="str">
        <f t="shared" si="1"/>
        <v>January</v>
      </c>
      <c r="E74">
        <v>123.1</v>
      </c>
      <c r="F74">
        <v>123.1</v>
      </c>
      <c r="G74">
        <v>122.1</v>
      </c>
      <c r="H74">
        <v>124.9</v>
      </c>
      <c r="I74">
        <v>111</v>
      </c>
      <c r="J74">
        <v>130.4</v>
      </c>
      <c r="K74">
        <v>132.30000000000001</v>
      </c>
      <c r="L74">
        <v>117.2</v>
      </c>
      <c r="M74">
        <v>100.5</v>
      </c>
      <c r="N74">
        <v>117.2</v>
      </c>
      <c r="O74">
        <v>117.9</v>
      </c>
      <c r="P74">
        <v>125.6</v>
      </c>
      <c r="Q74">
        <v>122.8</v>
      </c>
      <c r="R74">
        <v>122.7</v>
      </c>
      <c r="S74">
        <v>124.4</v>
      </c>
      <c r="T74">
        <v>121.6</v>
      </c>
      <c r="U74">
        <v>124</v>
      </c>
      <c r="V74">
        <v>117.3</v>
      </c>
      <c r="W74">
        <v>118.4</v>
      </c>
      <c r="X74">
        <v>118.9</v>
      </c>
      <c r="Y74">
        <v>116.6</v>
      </c>
      <c r="Z74">
        <v>111</v>
      </c>
      <c r="AA74">
        <v>114</v>
      </c>
      <c r="AB74">
        <v>118.2</v>
      </c>
      <c r="AC74">
        <v>110.2</v>
      </c>
      <c r="AD74">
        <v>114.5</v>
      </c>
      <c r="AE74">
        <v>120.3</v>
      </c>
    </row>
    <row r="75" spans="1:31">
      <c r="A75" t="s">
        <v>33</v>
      </c>
      <c r="B75">
        <v>2015</v>
      </c>
      <c r="C75" t="s">
        <v>31</v>
      </c>
      <c r="D75" s="54" t="str">
        <f t="shared" si="1"/>
        <v>January</v>
      </c>
      <c r="E75">
        <v>124</v>
      </c>
      <c r="F75">
        <v>125.5</v>
      </c>
      <c r="G75">
        <v>126.6</v>
      </c>
      <c r="H75">
        <v>125.2</v>
      </c>
      <c r="I75">
        <v>104.3</v>
      </c>
      <c r="J75">
        <v>121.3</v>
      </c>
      <c r="K75">
        <v>134.4</v>
      </c>
      <c r="L75">
        <v>122.9</v>
      </c>
      <c r="M75">
        <v>96.1</v>
      </c>
      <c r="N75">
        <v>126.6</v>
      </c>
      <c r="O75">
        <v>116.5</v>
      </c>
      <c r="P75">
        <v>128</v>
      </c>
      <c r="Q75">
        <v>123.5</v>
      </c>
      <c r="R75">
        <v>127.4</v>
      </c>
      <c r="S75">
        <v>121</v>
      </c>
      <c r="T75">
        <v>116.1</v>
      </c>
      <c r="U75">
        <v>120.2</v>
      </c>
      <c r="V75">
        <v>117.3</v>
      </c>
      <c r="W75">
        <v>113.4</v>
      </c>
      <c r="X75">
        <v>117.2</v>
      </c>
      <c r="Y75">
        <v>113.7</v>
      </c>
      <c r="Z75">
        <v>107.9</v>
      </c>
      <c r="AA75">
        <v>114.6</v>
      </c>
      <c r="AB75">
        <v>120.8</v>
      </c>
      <c r="AC75">
        <v>111.4</v>
      </c>
      <c r="AD75">
        <v>113.4</v>
      </c>
      <c r="AE75">
        <v>118.5</v>
      </c>
    </row>
    <row r="76" spans="1:31">
      <c r="A76" t="s">
        <v>34</v>
      </c>
      <c r="B76">
        <v>2015</v>
      </c>
      <c r="C76" t="s">
        <v>31</v>
      </c>
      <c r="D76" s="54" t="str">
        <f t="shared" si="1"/>
        <v>January</v>
      </c>
      <c r="E76">
        <v>123.4</v>
      </c>
      <c r="F76">
        <v>123.9</v>
      </c>
      <c r="G76">
        <v>123.8</v>
      </c>
      <c r="H76">
        <v>125</v>
      </c>
      <c r="I76">
        <v>108.5</v>
      </c>
      <c r="J76">
        <v>126.2</v>
      </c>
      <c r="K76">
        <v>133</v>
      </c>
      <c r="L76">
        <v>119.1</v>
      </c>
      <c r="M76">
        <v>99</v>
      </c>
      <c r="N76">
        <v>120.3</v>
      </c>
      <c r="O76">
        <v>117.3</v>
      </c>
      <c r="P76">
        <v>126.7</v>
      </c>
      <c r="Q76">
        <v>123.1</v>
      </c>
      <c r="R76">
        <v>124</v>
      </c>
      <c r="S76">
        <v>123.1</v>
      </c>
      <c r="T76">
        <v>119.3</v>
      </c>
      <c r="U76">
        <v>122.5</v>
      </c>
      <c r="V76">
        <v>117.3</v>
      </c>
      <c r="W76">
        <v>116.5</v>
      </c>
      <c r="X76">
        <v>118.1</v>
      </c>
      <c r="Y76">
        <v>115.5</v>
      </c>
      <c r="Z76">
        <v>109.4</v>
      </c>
      <c r="AA76">
        <v>114.3</v>
      </c>
      <c r="AB76">
        <v>119.7</v>
      </c>
      <c r="AC76">
        <v>110.7</v>
      </c>
      <c r="AD76">
        <v>114</v>
      </c>
      <c r="AE76">
        <v>119.5</v>
      </c>
    </row>
    <row r="77" spans="1:31">
      <c r="A77" t="s">
        <v>30</v>
      </c>
      <c r="B77">
        <v>2015</v>
      </c>
      <c r="C77" t="s">
        <v>35</v>
      </c>
      <c r="D77" s="54" t="str">
        <f t="shared" si="1"/>
        <v>February</v>
      </c>
      <c r="E77">
        <v>123.4</v>
      </c>
      <c r="F77">
        <v>124.4</v>
      </c>
      <c r="G77">
        <v>122.1</v>
      </c>
      <c r="H77">
        <v>125.8</v>
      </c>
      <c r="I77">
        <v>111.5</v>
      </c>
      <c r="J77">
        <v>129.4</v>
      </c>
      <c r="K77">
        <v>128.19999999999999</v>
      </c>
      <c r="L77">
        <v>118.8</v>
      </c>
      <c r="M77">
        <v>100</v>
      </c>
      <c r="N77">
        <v>118.6</v>
      </c>
      <c r="O77">
        <v>118.8</v>
      </c>
      <c r="P77">
        <v>126.8</v>
      </c>
      <c r="Q77">
        <v>122.8</v>
      </c>
      <c r="R77">
        <v>124.2</v>
      </c>
      <c r="S77">
        <v>125.4</v>
      </c>
      <c r="T77">
        <v>122.7</v>
      </c>
      <c r="U77">
        <v>125</v>
      </c>
      <c r="V77">
        <v>118.1</v>
      </c>
      <c r="W77">
        <v>120</v>
      </c>
      <c r="X77">
        <v>119.6</v>
      </c>
      <c r="Y77">
        <v>117.7</v>
      </c>
      <c r="Z77">
        <v>110.9</v>
      </c>
      <c r="AA77">
        <v>114.8</v>
      </c>
      <c r="AB77">
        <v>118.7</v>
      </c>
      <c r="AC77">
        <v>110.8</v>
      </c>
      <c r="AD77">
        <v>115</v>
      </c>
      <c r="AE77">
        <v>120.6</v>
      </c>
    </row>
    <row r="78" spans="1:31">
      <c r="A78" t="s">
        <v>33</v>
      </c>
      <c r="B78">
        <v>2015</v>
      </c>
      <c r="C78" t="s">
        <v>35</v>
      </c>
      <c r="D78" s="54" t="str">
        <f t="shared" si="1"/>
        <v>February</v>
      </c>
      <c r="E78">
        <v>124.3</v>
      </c>
      <c r="F78">
        <v>126.5</v>
      </c>
      <c r="G78">
        <v>119.5</v>
      </c>
      <c r="H78">
        <v>125.6</v>
      </c>
      <c r="I78">
        <v>104.9</v>
      </c>
      <c r="J78">
        <v>121.6</v>
      </c>
      <c r="K78">
        <v>131.80000000000001</v>
      </c>
      <c r="L78">
        <v>125.1</v>
      </c>
      <c r="M78">
        <v>95</v>
      </c>
      <c r="N78">
        <v>127.7</v>
      </c>
      <c r="O78">
        <v>116.8</v>
      </c>
      <c r="P78">
        <v>128.6</v>
      </c>
      <c r="Q78">
        <v>123.7</v>
      </c>
      <c r="R78">
        <v>128.1</v>
      </c>
      <c r="S78">
        <v>121.3</v>
      </c>
      <c r="T78">
        <v>116.5</v>
      </c>
      <c r="U78">
        <v>120.6</v>
      </c>
      <c r="V78">
        <v>118.1</v>
      </c>
      <c r="W78">
        <v>114</v>
      </c>
      <c r="X78">
        <v>117.7</v>
      </c>
      <c r="Y78">
        <v>114.1</v>
      </c>
      <c r="Z78">
        <v>106.8</v>
      </c>
      <c r="AA78">
        <v>114.9</v>
      </c>
      <c r="AB78">
        <v>120.4</v>
      </c>
      <c r="AC78">
        <v>111.7</v>
      </c>
      <c r="AD78">
        <v>113.2</v>
      </c>
      <c r="AE78">
        <v>118.7</v>
      </c>
    </row>
    <row r="79" spans="1:31">
      <c r="A79" t="s">
        <v>34</v>
      </c>
      <c r="B79">
        <v>2015</v>
      </c>
      <c r="C79" t="s">
        <v>35</v>
      </c>
      <c r="D79" s="54" t="str">
        <f t="shared" si="1"/>
        <v>February</v>
      </c>
      <c r="E79">
        <v>123.7</v>
      </c>
      <c r="F79">
        <v>125.1</v>
      </c>
      <c r="G79">
        <v>121.1</v>
      </c>
      <c r="H79">
        <v>125.7</v>
      </c>
      <c r="I79">
        <v>109.1</v>
      </c>
      <c r="J79">
        <v>125.8</v>
      </c>
      <c r="K79">
        <v>129.4</v>
      </c>
      <c r="L79">
        <v>120.9</v>
      </c>
      <c r="M79">
        <v>98.3</v>
      </c>
      <c r="N79">
        <v>121.6</v>
      </c>
      <c r="O79">
        <v>118</v>
      </c>
      <c r="P79">
        <v>127.6</v>
      </c>
      <c r="Q79">
        <v>123.1</v>
      </c>
      <c r="R79">
        <v>125.2</v>
      </c>
      <c r="S79">
        <v>123.8</v>
      </c>
      <c r="T79">
        <v>120.1</v>
      </c>
      <c r="U79">
        <v>123.3</v>
      </c>
      <c r="V79">
        <v>118.1</v>
      </c>
      <c r="W79">
        <v>117.7</v>
      </c>
      <c r="X79">
        <v>118.7</v>
      </c>
      <c r="Y79">
        <v>116.3</v>
      </c>
      <c r="Z79">
        <v>108.7</v>
      </c>
      <c r="AA79">
        <v>114.9</v>
      </c>
      <c r="AB79">
        <v>119.7</v>
      </c>
      <c r="AC79">
        <v>111.2</v>
      </c>
      <c r="AD79">
        <v>114.1</v>
      </c>
      <c r="AE79">
        <v>119.7</v>
      </c>
    </row>
    <row r="80" spans="1:31">
      <c r="A80" t="s">
        <v>30</v>
      </c>
      <c r="B80">
        <v>2015</v>
      </c>
      <c r="C80" t="s">
        <v>36</v>
      </c>
      <c r="D80" s="54" t="str">
        <f t="shared" si="1"/>
        <v>March</v>
      </c>
      <c r="E80">
        <v>123.3</v>
      </c>
      <c r="F80">
        <v>124.7</v>
      </c>
      <c r="G80">
        <v>118.9</v>
      </c>
      <c r="H80">
        <v>126</v>
      </c>
      <c r="I80">
        <v>111.8</v>
      </c>
      <c r="J80">
        <v>130.9</v>
      </c>
      <c r="K80">
        <v>128</v>
      </c>
      <c r="L80">
        <v>119.9</v>
      </c>
      <c r="M80">
        <v>98.9</v>
      </c>
      <c r="N80">
        <v>119.4</v>
      </c>
      <c r="O80">
        <v>118.9</v>
      </c>
      <c r="P80">
        <v>127.7</v>
      </c>
      <c r="Q80">
        <v>123.1</v>
      </c>
      <c r="R80">
        <v>124.7</v>
      </c>
      <c r="S80">
        <v>126</v>
      </c>
      <c r="T80">
        <v>122.9</v>
      </c>
      <c r="U80">
        <v>125.5</v>
      </c>
      <c r="V80">
        <v>118.6</v>
      </c>
      <c r="W80">
        <v>120.6</v>
      </c>
      <c r="X80">
        <v>120.2</v>
      </c>
      <c r="Y80">
        <v>118.2</v>
      </c>
      <c r="Z80">
        <v>111.6</v>
      </c>
      <c r="AA80">
        <v>115.5</v>
      </c>
      <c r="AB80">
        <v>119.4</v>
      </c>
      <c r="AC80">
        <v>110.8</v>
      </c>
      <c r="AD80">
        <v>115.5</v>
      </c>
      <c r="AE80">
        <v>121.1</v>
      </c>
    </row>
    <row r="81" spans="1:31">
      <c r="A81" t="s">
        <v>33</v>
      </c>
      <c r="B81">
        <v>2015</v>
      </c>
      <c r="C81" t="s">
        <v>36</v>
      </c>
      <c r="D81" s="54" t="str">
        <f t="shared" si="1"/>
        <v>March</v>
      </c>
      <c r="E81">
        <v>124</v>
      </c>
      <c r="F81">
        <v>126.7</v>
      </c>
      <c r="G81">
        <v>113.5</v>
      </c>
      <c r="H81">
        <v>125.9</v>
      </c>
      <c r="I81">
        <v>104.8</v>
      </c>
      <c r="J81">
        <v>123.8</v>
      </c>
      <c r="K81">
        <v>131.4</v>
      </c>
      <c r="L81">
        <v>127.2</v>
      </c>
      <c r="M81">
        <v>93.2</v>
      </c>
      <c r="N81">
        <v>127.4</v>
      </c>
      <c r="O81">
        <v>117</v>
      </c>
      <c r="P81">
        <v>129.19999999999999</v>
      </c>
      <c r="Q81">
        <v>123.9</v>
      </c>
      <c r="R81">
        <v>128.80000000000001</v>
      </c>
      <c r="S81">
        <v>121.7</v>
      </c>
      <c r="T81">
        <v>116.9</v>
      </c>
      <c r="U81">
        <v>120.9</v>
      </c>
      <c r="V81">
        <v>118.6</v>
      </c>
      <c r="W81">
        <v>114.4</v>
      </c>
      <c r="X81">
        <v>118</v>
      </c>
      <c r="Y81">
        <v>114.3</v>
      </c>
      <c r="Z81">
        <v>108.4</v>
      </c>
      <c r="AA81">
        <v>115.4</v>
      </c>
      <c r="AB81">
        <v>120.6</v>
      </c>
      <c r="AC81">
        <v>111.3</v>
      </c>
      <c r="AD81">
        <v>113.8</v>
      </c>
      <c r="AE81">
        <v>119.1</v>
      </c>
    </row>
    <row r="82" spans="1:31">
      <c r="A82" t="s">
        <v>34</v>
      </c>
      <c r="B82">
        <v>2015</v>
      </c>
      <c r="C82" t="s">
        <v>36</v>
      </c>
      <c r="D82" s="54" t="str">
        <f t="shared" si="1"/>
        <v>March</v>
      </c>
      <c r="E82">
        <v>123.5</v>
      </c>
      <c r="F82">
        <v>125.4</v>
      </c>
      <c r="G82">
        <v>116.8</v>
      </c>
      <c r="H82">
        <v>126</v>
      </c>
      <c r="I82">
        <v>109.2</v>
      </c>
      <c r="J82">
        <v>127.6</v>
      </c>
      <c r="K82">
        <v>129.19999999999999</v>
      </c>
      <c r="L82">
        <v>122.4</v>
      </c>
      <c r="M82">
        <v>97</v>
      </c>
      <c r="N82">
        <v>122.1</v>
      </c>
      <c r="O82">
        <v>118.1</v>
      </c>
      <c r="P82">
        <v>128.4</v>
      </c>
      <c r="Q82">
        <v>123.4</v>
      </c>
      <c r="R82">
        <v>125.8</v>
      </c>
      <c r="S82">
        <v>124.3</v>
      </c>
      <c r="T82">
        <v>120.4</v>
      </c>
      <c r="U82">
        <v>123.7</v>
      </c>
      <c r="V82">
        <v>118.6</v>
      </c>
      <c r="W82">
        <v>118.3</v>
      </c>
      <c r="X82">
        <v>119.2</v>
      </c>
      <c r="Y82">
        <v>116.7</v>
      </c>
      <c r="Z82">
        <v>109.9</v>
      </c>
      <c r="AA82">
        <v>115.4</v>
      </c>
      <c r="AB82">
        <v>120.1</v>
      </c>
      <c r="AC82">
        <v>111</v>
      </c>
      <c r="AD82">
        <v>114.7</v>
      </c>
      <c r="AE82">
        <v>120.2</v>
      </c>
    </row>
    <row r="83" spans="1:31">
      <c r="A83" t="s">
        <v>30</v>
      </c>
      <c r="B83">
        <v>2015</v>
      </c>
      <c r="C83" t="s">
        <v>37</v>
      </c>
      <c r="D83" s="54" t="str">
        <f t="shared" si="1"/>
        <v>April</v>
      </c>
      <c r="E83">
        <v>123.3</v>
      </c>
      <c r="F83">
        <v>125.5</v>
      </c>
      <c r="G83">
        <v>117.2</v>
      </c>
      <c r="H83">
        <v>126.8</v>
      </c>
      <c r="I83">
        <v>111.9</v>
      </c>
      <c r="J83">
        <v>134.19999999999999</v>
      </c>
      <c r="K83">
        <v>127.5</v>
      </c>
      <c r="L83">
        <v>121.5</v>
      </c>
      <c r="M83">
        <v>97.8</v>
      </c>
      <c r="N83">
        <v>119.8</v>
      </c>
      <c r="O83">
        <v>119.4</v>
      </c>
      <c r="P83">
        <v>128.69999999999999</v>
      </c>
      <c r="Q83">
        <v>123.6</v>
      </c>
      <c r="R83">
        <v>125.7</v>
      </c>
      <c r="S83">
        <v>126.4</v>
      </c>
      <c r="T83">
        <v>123.3</v>
      </c>
      <c r="U83">
        <v>126</v>
      </c>
      <c r="V83">
        <v>119.2</v>
      </c>
      <c r="W83">
        <v>121.2</v>
      </c>
      <c r="X83">
        <v>120.9</v>
      </c>
      <c r="Y83">
        <v>118.6</v>
      </c>
      <c r="Z83">
        <v>111.9</v>
      </c>
      <c r="AA83">
        <v>116.2</v>
      </c>
      <c r="AB83">
        <v>119.9</v>
      </c>
      <c r="AC83">
        <v>111.6</v>
      </c>
      <c r="AD83">
        <v>116</v>
      </c>
      <c r="AE83">
        <v>121.5</v>
      </c>
    </row>
    <row r="84" spans="1:31">
      <c r="A84" t="s">
        <v>33</v>
      </c>
      <c r="B84">
        <v>2015</v>
      </c>
      <c r="C84" t="s">
        <v>37</v>
      </c>
      <c r="D84" s="54" t="str">
        <f t="shared" si="1"/>
        <v>April</v>
      </c>
      <c r="E84">
        <v>123.8</v>
      </c>
      <c r="F84">
        <v>128.19999999999999</v>
      </c>
      <c r="G84">
        <v>110</v>
      </c>
      <c r="H84">
        <v>126.3</v>
      </c>
      <c r="I84">
        <v>104.5</v>
      </c>
      <c r="J84">
        <v>130.6</v>
      </c>
      <c r="K84">
        <v>130.80000000000001</v>
      </c>
      <c r="L84">
        <v>131.30000000000001</v>
      </c>
      <c r="M84">
        <v>91.6</v>
      </c>
      <c r="N84">
        <v>127.7</v>
      </c>
      <c r="O84">
        <v>117.2</v>
      </c>
      <c r="P84">
        <v>129.5</v>
      </c>
      <c r="Q84">
        <v>124.6</v>
      </c>
      <c r="R84">
        <v>130.1</v>
      </c>
      <c r="S84">
        <v>122.1</v>
      </c>
      <c r="T84">
        <v>117.2</v>
      </c>
      <c r="U84">
        <v>121.3</v>
      </c>
      <c r="V84">
        <v>119.2</v>
      </c>
      <c r="W84">
        <v>114.7</v>
      </c>
      <c r="X84">
        <v>118.4</v>
      </c>
      <c r="Y84">
        <v>114.6</v>
      </c>
      <c r="Z84">
        <v>108.4</v>
      </c>
      <c r="AA84">
        <v>115.6</v>
      </c>
      <c r="AB84">
        <v>121.7</v>
      </c>
      <c r="AC84">
        <v>111.8</v>
      </c>
      <c r="AD84">
        <v>114.2</v>
      </c>
      <c r="AE84">
        <v>119.7</v>
      </c>
    </row>
    <row r="85" spans="1:31">
      <c r="A85" t="s">
        <v>34</v>
      </c>
      <c r="B85">
        <v>2015</v>
      </c>
      <c r="C85" t="s">
        <v>37</v>
      </c>
      <c r="D85" s="54" t="str">
        <f t="shared" si="1"/>
        <v>April</v>
      </c>
      <c r="E85">
        <v>123.5</v>
      </c>
      <c r="F85">
        <v>126.4</v>
      </c>
      <c r="G85">
        <v>114.4</v>
      </c>
      <c r="H85">
        <v>126.6</v>
      </c>
      <c r="I85">
        <v>109.2</v>
      </c>
      <c r="J85">
        <v>132.5</v>
      </c>
      <c r="K85">
        <v>128.6</v>
      </c>
      <c r="L85">
        <v>124.8</v>
      </c>
      <c r="M85">
        <v>95.7</v>
      </c>
      <c r="N85">
        <v>122.4</v>
      </c>
      <c r="O85">
        <v>118.5</v>
      </c>
      <c r="P85">
        <v>129.1</v>
      </c>
      <c r="Q85">
        <v>124</v>
      </c>
      <c r="R85">
        <v>126.9</v>
      </c>
      <c r="S85">
        <v>124.7</v>
      </c>
      <c r="T85">
        <v>120.8</v>
      </c>
      <c r="U85">
        <v>124.1</v>
      </c>
      <c r="V85">
        <v>119.2</v>
      </c>
      <c r="W85">
        <v>118.7</v>
      </c>
      <c r="X85">
        <v>119.7</v>
      </c>
      <c r="Y85">
        <v>117.1</v>
      </c>
      <c r="Z85">
        <v>110.1</v>
      </c>
      <c r="AA85">
        <v>115.9</v>
      </c>
      <c r="AB85">
        <v>121</v>
      </c>
      <c r="AC85">
        <v>111.7</v>
      </c>
      <c r="AD85">
        <v>115.1</v>
      </c>
      <c r="AE85">
        <v>120.7</v>
      </c>
    </row>
    <row r="86" spans="1:31">
      <c r="A86" t="s">
        <v>30</v>
      </c>
      <c r="B86">
        <v>2015</v>
      </c>
      <c r="C86" t="s">
        <v>38</v>
      </c>
      <c r="D86" s="54" t="str">
        <f t="shared" si="1"/>
        <v>May</v>
      </c>
      <c r="E86">
        <v>123.5</v>
      </c>
      <c r="F86">
        <v>127.1</v>
      </c>
      <c r="G86">
        <v>117.3</v>
      </c>
      <c r="H86">
        <v>127.7</v>
      </c>
      <c r="I86">
        <v>112.5</v>
      </c>
      <c r="J86">
        <v>134.1</v>
      </c>
      <c r="K86">
        <v>128.5</v>
      </c>
      <c r="L86">
        <v>124.3</v>
      </c>
      <c r="M86">
        <v>97.6</v>
      </c>
      <c r="N86">
        <v>120.7</v>
      </c>
      <c r="O86">
        <v>120.2</v>
      </c>
      <c r="P86">
        <v>129.80000000000001</v>
      </c>
      <c r="Q86">
        <v>124.4</v>
      </c>
      <c r="R86">
        <v>126.7</v>
      </c>
      <c r="S86">
        <v>127.3</v>
      </c>
      <c r="T86">
        <v>124.1</v>
      </c>
      <c r="U86">
        <v>126.8</v>
      </c>
      <c r="V86">
        <v>119.6</v>
      </c>
      <c r="W86">
        <v>121.9</v>
      </c>
      <c r="X86">
        <v>121.5</v>
      </c>
      <c r="Y86">
        <v>119.4</v>
      </c>
      <c r="Z86">
        <v>113.3</v>
      </c>
      <c r="AA86">
        <v>116.7</v>
      </c>
      <c r="AB86">
        <v>120.5</v>
      </c>
      <c r="AC86">
        <v>112.3</v>
      </c>
      <c r="AD86">
        <v>116.9</v>
      </c>
      <c r="AE86">
        <v>122.4</v>
      </c>
    </row>
    <row r="87" spans="1:31">
      <c r="A87" t="s">
        <v>33</v>
      </c>
      <c r="B87">
        <v>2015</v>
      </c>
      <c r="C87" t="s">
        <v>38</v>
      </c>
      <c r="D87" s="54" t="str">
        <f t="shared" si="1"/>
        <v>May</v>
      </c>
      <c r="E87">
        <v>123.8</v>
      </c>
      <c r="F87">
        <v>129.69999999999999</v>
      </c>
      <c r="G87">
        <v>111.3</v>
      </c>
      <c r="H87">
        <v>126.6</v>
      </c>
      <c r="I87">
        <v>105.2</v>
      </c>
      <c r="J87">
        <v>130.80000000000001</v>
      </c>
      <c r="K87">
        <v>135.6</v>
      </c>
      <c r="L87">
        <v>142.6</v>
      </c>
      <c r="M87">
        <v>90.8</v>
      </c>
      <c r="N87">
        <v>128.80000000000001</v>
      </c>
      <c r="O87">
        <v>117.7</v>
      </c>
      <c r="P87">
        <v>129.9</v>
      </c>
      <c r="Q87">
        <v>126.1</v>
      </c>
      <c r="R87">
        <v>131.30000000000001</v>
      </c>
      <c r="S87">
        <v>122.4</v>
      </c>
      <c r="T87">
        <v>117.4</v>
      </c>
      <c r="U87">
        <v>121.6</v>
      </c>
      <c r="V87">
        <v>119.6</v>
      </c>
      <c r="W87">
        <v>114.9</v>
      </c>
      <c r="X87">
        <v>118.7</v>
      </c>
      <c r="Y87">
        <v>114.9</v>
      </c>
      <c r="Z87">
        <v>110.8</v>
      </c>
      <c r="AA87">
        <v>116</v>
      </c>
      <c r="AB87">
        <v>122</v>
      </c>
      <c r="AC87">
        <v>112.4</v>
      </c>
      <c r="AD87">
        <v>115.2</v>
      </c>
      <c r="AE87">
        <v>120.7</v>
      </c>
    </row>
    <row r="88" spans="1:31">
      <c r="A88" t="s">
        <v>34</v>
      </c>
      <c r="B88">
        <v>2015</v>
      </c>
      <c r="C88" t="s">
        <v>38</v>
      </c>
      <c r="D88" s="54" t="str">
        <f t="shared" si="1"/>
        <v>May</v>
      </c>
      <c r="E88">
        <v>123.6</v>
      </c>
      <c r="F88">
        <v>128</v>
      </c>
      <c r="G88">
        <v>115</v>
      </c>
      <c r="H88">
        <v>127.3</v>
      </c>
      <c r="I88">
        <v>109.8</v>
      </c>
      <c r="J88">
        <v>132.6</v>
      </c>
      <c r="K88">
        <v>130.9</v>
      </c>
      <c r="L88">
        <v>130.5</v>
      </c>
      <c r="M88">
        <v>95.3</v>
      </c>
      <c r="N88">
        <v>123.4</v>
      </c>
      <c r="O88">
        <v>119.2</v>
      </c>
      <c r="P88">
        <v>129.80000000000001</v>
      </c>
      <c r="Q88">
        <v>125</v>
      </c>
      <c r="R88">
        <v>127.9</v>
      </c>
      <c r="S88">
        <v>125.4</v>
      </c>
      <c r="T88">
        <v>121.3</v>
      </c>
      <c r="U88">
        <v>124.7</v>
      </c>
      <c r="V88">
        <v>119.6</v>
      </c>
      <c r="W88">
        <v>119.2</v>
      </c>
      <c r="X88">
        <v>120.2</v>
      </c>
      <c r="Y88">
        <v>117.7</v>
      </c>
      <c r="Z88">
        <v>112</v>
      </c>
      <c r="AA88">
        <v>116.3</v>
      </c>
      <c r="AB88">
        <v>121.4</v>
      </c>
      <c r="AC88">
        <v>112.3</v>
      </c>
      <c r="AD88">
        <v>116.1</v>
      </c>
      <c r="AE88">
        <v>121.6</v>
      </c>
    </row>
    <row r="89" spans="1:31">
      <c r="A89" t="s">
        <v>30</v>
      </c>
      <c r="B89">
        <v>2015</v>
      </c>
      <c r="C89" t="s">
        <v>39</v>
      </c>
      <c r="D89" s="54" t="str">
        <f t="shared" si="1"/>
        <v>June</v>
      </c>
      <c r="E89">
        <v>124.1</v>
      </c>
      <c r="F89">
        <v>130.4</v>
      </c>
      <c r="G89">
        <v>122.1</v>
      </c>
      <c r="H89">
        <v>128.69999999999999</v>
      </c>
      <c r="I89">
        <v>114.1</v>
      </c>
      <c r="J89">
        <v>133.19999999999999</v>
      </c>
      <c r="K89">
        <v>135.19999999999999</v>
      </c>
      <c r="L89">
        <v>131.9</v>
      </c>
      <c r="M89">
        <v>96.3</v>
      </c>
      <c r="N89">
        <v>123</v>
      </c>
      <c r="O89">
        <v>121.1</v>
      </c>
      <c r="P89">
        <v>131.19999999999999</v>
      </c>
      <c r="Q89">
        <v>126.6</v>
      </c>
      <c r="R89">
        <v>128.19999999999999</v>
      </c>
      <c r="S89">
        <v>128.4</v>
      </c>
      <c r="T89">
        <v>125.1</v>
      </c>
      <c r="U89">
        <v>128</v>
      </c>
      <c r="V89">
        <v>119</v>
      </c>
      <c r="W89">
        <v>122.6</v>
      </c>
      <c r="X89">
        <v>122.8</v>
      </c>
      <c r="Y89">
        <v>120.4</v>
      </c>
      <c r="Z89">
        <v>114.2</v>
      </c>
      <c r="AA89">
        <v>117.9</v>
      </c>
      <c r="AB89">
        <v>122</v>
      </c>
      <c r="AC89">
        <v>113</v>
      </c>
      <c r="AD89">
        <v>117.9</v>
      </c>
      <c r="AE89">
        <v>124.1</v>
      </c>
    </row>
    <row r="90" spans="1:31">
      <c r="A90" t="s">
        <v>33</v>
      </c>
      <c r="B90">
        <v>2015</v>
      </c>
      <c r="C90" t="s">
        <v>39</v>
      </c>
      <c r="D90" s="54" t="str">
        <f t="shared" si="1"/>
        <v>June</v>
      </c>
      <c r="E90">
        <v>123.6</v>
      </c>
      <c r="F90">
        <v>134.4</v>
      </c>
      <c r="G90">
        <v>120.9</v>
      </c>
      <c r="H90">
        <v>127.3</v>
      </c>
      <c r="I90">
        <v>106</v>
      </c>
      <c r="J90">
        <v>132.30000000000001</v>
      </c>
      <c r="K90">
        <v>146.69999999999999</v>
      </c>
      <c r="L90">
        <v>148.1</v>
      </c>
      <c r="M90">
        <v>89.8</v>
      </c>
      <c r="N90">
        <v>130.5</v>
      </c>
      <c r="O90">
        <v>118</v>
      </c>
      <c r="P90">
        <v>130.5</v>
      </c>
      <c r="Q90">
        <v>128.5</v>
      </c>
      <c r="R90">
        <v>132.1</v>
      </c>
      <c r="S90">
        <v>123.2</v>
      </c>
      <c r="T90">
        <v>117.6</v>
      </c>
      <c r="U90">
        <v>122.3</v>
      </c>
      <c r="V90">
        <v>119</v>
      </c>
      <c r="W90">
        <v>115.1</v>
      </c>
      <c r="X90">
        <v>119.2</v>
      </c>
      <c r="Y90">
        <v>115.4</v>
      </c>
      <c r="Z90">
        <v>111.7</v>
      </c>
      <c r="AA90">
        <v>116.2</v>
      </c>
      <c r="AB90">
        <v>123.8</v>
      </c>
      <c r="AC90">
        <v>112.5</v>
      </c>
      <c r="AD90">
        <v>116</v>
      </c>
      <c r="AE90">
        <v>121.7</v>
      </c>
    </row>
    <row r="91" spans="1:31">
      <c r="A91" t="s">
        <v>34</v>
      </c>
      <c r="B91">
        <v>2015</v>
      </c>
      <c r="C91" t="s">
        <v>39</v>
      </c>
      <c r="D91" s="54" t="str">
        <f t="shared" si="1"/>
        <v>June</v>
      </c>
      <c r="E91">
        <v>123.9</v>
      </c>
      <c r="F91">
        <v>131.80000000000001</v>
      </c>
      <c r="G91">
        <v>121.6</v>
      </c>
      <c r="H91">
        <v>128.19999999999999</v>
      </c>
      <c r="I91">
        <v>111.1</v>
      </c>
      <c r="J91">
        <v>132.80000000000001</v>
      </c>
      <c r="K91">
        <v>139.1</v>
      </c>
      <c r="L91">
        <v>137.4</v>
      </c>
      <c r="M91">
        <v>94.1</v>
      </c>
      <c r="N91">
        <v>125.5</v>
      </c>
      <c r="O91">
        <v>119.8</v>
      </c>
      <c r="P91">
        <v>130.9</v>
      </c>
      <c r="Q91">
        <v>127.3</v>
      </c>
      <c r="R91">
        <v>129.19999999999999</v>
      </c>
      <c r="S91">
        <v>126.4</v>
      </c>
      <c r="T91">
        <v>122</v>
      </c>
      <c r="U91">
        <v>125.7</v>
      </c>
      <c r="V91">
        <v>119</v>
      </c>
      <c r="W91">
        <v>119.8</v>
      </c>
      <c r="X91">
        <v>121.1</v>
      </c>
      <c r="Y91">
        <v>118.5</v>
      </c>
      <c r="Z91">
        <v>112.9</v>
      </c>
      <c r="AA91">
        <v>116.9</v>
      </c>
      <c r="AB91">
        <v>123.1</v>
      </c>
      <c r="AC91">
        <v>112.8</v>
      </c>
      <c r="AD91">
        <v>117</v>
      </c>
      <c r="AE91">
        <v>123</v>
      </c>
    </row>
    <row r="92" spans="1:31">
      <c r="A92" t="s">
        <v>30</v>
      </c>
      <c r="B92">
        <v>2015</v>
      </c>
      <c r="C92" t="s">
        <v>40</v>
      </c>
      <c r="D92" s="54" t="str">
        <f t="shared" si="1"/>
        <v>July</v>
      </c>
      <c r="E92">
        <v>124</v>
      </c>
      <c r="F92">
        <v>131.5</v>
      </c>
      <c r="G92">
        <v>122</v>
      </c>
      <c r="H92">
        <v>128.69999999999999</v>
      </c>
      <c r="I92">
        <v>113.5</v>
      </c>
      <c r="J92">
        <v>133.30000000000001</v>
      </c>
      <c r="K92">
        <v>140.80000000000001</v>
      </c>
      <c r="L92">
        <v>133.80000000000001</v>
      </c>
      <c r="M92">
        <v>94.1</v>
      </c>
      <c r="N92">
        <v>123.4</v>
      </c>
      <c r="O92">
        <v>121</v>
      </c>
      <c r="P92">
        <v>131.69999999999999</v>
      </c>
      <c r="Q92">
        <v>127.5</v>
      </c>
      <c r="R92">
        <v>129.4</v>
      </c>
      <c r="S92">
        <v>128.80000000000001</v>
      </c>
      <c r="T92">
        <v>125.5</v>
      </c>
      <c r="U92">
        <v>128.30000000000001</v>
      </c>
      <c r="V92">
        <v>119.9</v>
      </c>
      <c r="W92">
        <v>123</v>
      </c>
      <c r="X92">
        <v>123</v>
      </c>
      <c r="Y92">
        <v>120.8</v>
      </c>
      <c r="Z92">
        <v>114.1</v>
      </c>
      <c r="AA92">
        <v>118</v>
      </c>
      <c r="AB92">
        <v>122.9</v>
      </c>
      <c r="AC92">
        <v>112.7</v>
      </c>
      <c r="AD92">
        <v>118.1</v>
      </c>
      <c r="AE92">
        <v>124.7</v>
      </c>
    </row>
    <row r="93" spans="1:31">
      <c r="A93" t="s">
        <v>33</v>
      </c>
      <c r="B93">
        <v>2015</v>
      </c>
      <c r="C93" t="s">
        <v>40</v>
      </c>
      <c r="D93" s="54" t="str">
        <f t="shared" si="1"/>
        <v>July</v>
      </c>
      <c r="E93">
        <v>123.2</v>
      </c>
      <c r="F93">
        <v>134.30000000000001</v>
      </c>
      <c r="G93">
        <v>119.5</v>
      </c>
      <c r="H93">
        <v>127.7</v>
      </c>
      <c r="I93">
        <v>106.3</v>
      </c>
      <c r="J93">
        <v>132.80000000000001</v>
      </c>
      <c r="K93">
        <v>153.5</v>
      </c>
      <c r="L93">
        <v>149.5</v>
      </c>
      <c r="M93">
        <v>85.7</v>
      </c>
      <c r="N93">
        <v>131.5</v>
      </c>
      <c r="O93">
        <v>118.3</v>
      </c>
      <c r="P93">
        <v>131.1</v>
      </c>
      <c r="Q93">
        <v>129.5</v>
      </c>
      <c r="R93">
        <v>133.1</v>
      </c>
      <c r="S93">
        <v>123.5</v>
      </c>
      <c r="T93">
        <v>117.9</v>
      </c>
      <c r="U93">
        <v>122.7</v>
      </c>
      <c r="V93">
        <v>119.9</v>
      </c>
      <c r="W93">
        <v>115.3</v>
      </c>
      <c r="X93">
        <v>119.5</v>
      </c>
      <c r="Y93">
        <v>116</v>
      </c>
      <c r="Z93">
        <v>111.5</v>
      </c>
      <c r="AA93">
        <v>116.6</v>
      </c>
      <c r="AB93">
        <v>125.4</v>
      </c>
      <c r="AC93">
        <v>111.7</v>
      </c>
      <c r="AD93">
        <v>116.3</v>
      </c>
      <c r="AE93">
        <v>122.4</v>
      </c>
    </row>
    <row r="94" spans="1:31">
      <c r="A94" t="s">
        <v>34</v>
      </c>
      <c r="B94">
        <v>2015</v>
      </c>
      <c r="C94" t="s">
        <v>40</v>
      </c>
      <c r="D94" s="54" t="str">
        <f t="shared" si="1"/>
        <v>July</v>
      </c>
      <c r="E94">
        <v>123.7</v>
      </c>
      <c r="F94">
        <v>132.5</v>
      </c>
      <c r="G94">
        <v>121</v>
      </c>
      <c r="H94">
        <v>128.30000000000001</v>
      </c>
      <c r="I94">
        <v>110.9</v>
      </c>
      <c r="J94">
        <v>133.1</v>
      </c>
      <c r="K94">
        <v>145.1</v>
      </c>
      <c r="L94">
        <v>139.1</v>
      </c>
      <c r="M94">
        <v>91.3</v>
      </c>
      <c r="N94">
        <v>126.1</v>
      </c>
      <c r="O94">
        <v>119.9</v>
      </c>
      <c r="P94">
        <v>131.4</v>
      </c>
      <c r="Q94">
        <v>128.19999999999999</v>
      </c>
      <c r="R94">
        <v>130.4</v>
      </c>
      <c r="S94">
        <v>126.7</v>
      </c>
      <c r="T94">
        <v>122.3</v>
      </c>
      <c r="U94">
        <v>126.1</v>
      </c>
      <c r="V94">
        <v>119.9</v>
      </c>
      <c r="W94">
        <v>120.1</v>
      </c>
      <c r="X94">
        <v>121.3</v>
      </c>
      <c r="Y94">
        <v>119</v>
      </c>
      <c r="Z94">
        <v>112.7</v>
      </c>
      <c r="AA94">
        <v>117.2</v>
      </c>
      <c r="AB94">
        <v>124.4</v>
      </c>
      <c r="AC94">
        <v>112.3</v>
      </c>
      <c r="AD94">
        <v>117.2</v>
      </c>
      <c r="AE94">
        <v>123.6</v>
      </c>
    </row>
    <row r="95" spans="1:31">
      <c r="A95" t="s">
        <v>30</v>
      </c>
      <c r="B95">
        <v>2015</v>
      </c>
      <c r="C95" t="s">
        <v>41</v>
      </c>
      <c r="D95" s="54" t="str">
        <f t="shared" si="1"/>
        <v>August</v>
      </c>
      <c r="E95">
        <v>124.7</v>
      </c>
      <c r="F95">
        <v>131.30000000000001</v>
      </c>
      <c r="G95">
        <v>121.3</v>
      </c>
      <c r="H95">
        <v>128.80000000000001</v>
      </c>
      <c r="I95">
        <v>114</v>
      </c>
      <c r="J95">
        <v>134.19999999999999</v>
      </c>
      <c r="K95">
        <v>153.6</v>
      </c>
      <c r="L95">
        <v>137.9</v>
      </c>
      <c r="M95">
        <v>93.1</v>
      </c>
      <c r="N95">
        <v>123.9</v>
      </c>
      <c r="O95">
        <v>121.5</v>
      </c>
      <c r="P95">
        <v>132.5</v>
      </c>
      <c r="Q95">
        <v>129.80000000000001</v>
      </c>
      <c r="R95">
        <v>130.1</v>
      </c>
      <c r="S95">
        <v>129.5</v>
      </c>
      <c r="T95">
        <v>126.3</v>
      </c>
      <c r="U95">
        <v>129</v>
      </c>
      <c r="V95">
        <v>120.9</v>
      </c>
      <c r="W95">
        <v>123.8</v>
      </c>
      <c r="X95">
        <v>123.7</v>
      </c>
      <c r="Y95">
        <v>121.1</v>
      </c>
      <c r="Z95">
        <v>113.6</v>
      </c>
      <c r="AA95">
        <v>118.5</v>
      </c>
      <c r="AB95">
        <v>123.6</v>
      </c>
      <c r="AC95">
        <v>112.5</v>
      </c>
      <c r="AD95">
        <v>118.2</v>
      </c>
      <c r="AE95">
        <v>126.1</v>
      </c>
    </row>
    <row r="96" spans="1:31">
      <c r="A96" t="s">
        <v>33</v>
      </c>
      <c r="B96">
        <v>2015</v>
      </c>
      <c r="C96" t="s">
        <v>41</v>
      </c>
      <c r="D96" s="54" t="str">
        <f t="shared" si="1"/>
        <v>August</v>
      </c>
      <c r="E96">
        <v>123.1</v>
      </c>
      <c r="F96">
        <v>131.69999999999999</v>
      </c>
      <c r="G96">
        <v>118.1</v>
      </c>
      <c r="H96">
        <v>128</v>
      </c>
      <c r="I96">
        <v>106.8</v>
      </c>
      <c r="J96">
        <v>130.1</v>
      </c>
      <c r="K96">
        <v>165.5</v>
      </c>
      <c r="L96">
        <v>156</v>
      </c>
      <c r="M96">
        <v>85.3</v>
      </c>
      <c r="N96">
        <v>132.69999999999999</v>
      </c>
      <c r="O96">
        <v>118.8</v>
      </c>
      <c r="P96">
        <v>131.69999999999999</v>
      </c>
      <c r="Q96">
        <v>131.1</v>
      </c>
      <c r="R96">
        <v>134.19999999999999</v>
      </c>
      <c r="S96">
        <v>123.7</v>
      </c>
      <c r="T96">
        <v>118.2</v>
      </c>
      <c r="U96">
        <v>122.9</v>
      </c>
      <c r="V96">
        <v>120.9</v>
      </c>
      <c r="W96">
        <v>115.3</v>
      </c>
      <c r="X96">
        <v>120</v>
      </c>
      <c r="Y96">
        <v>116.6</v>
      </c>
      <c r="Z96">
        <v>109.9</v>
      </c>
      <c r="AA96">
        <v>117.2</v>
      </c>
      <c r="AB96">
        <v>126.2</v>
      </c>
      <c r="AC96">
        <v>112</v>
      </c>
      <c r="AD96">
        <v>116.2</v>
      </c>
      <c r="AE96">
        <v>123.2</v>
      </c>
    </row>
    <row r="97" spans="1:31">
      <c r="A97" t="s">
        <v>34</v>
      </c>
      <c r="B97">
        <v>2015</v>
      </c>
      <c r="C97" t="s">
        <v>41</v>
      </c>
      <c r="D97" s="54" t="str">
        <f t="shared" si="1"/>
        <v>August</v>
      </c>
      <c r="E97">
        <v>124.2</v>
      </c>
      <c r="F97">
        <v>131.4</v>
      </c>
      <c r="G97">
        <v>120.1</v>
      </c>
      <c r="H97">
        <v>128.5</v>
      </c>
      <c r="I97">
        <v>111.4</v>
      </c>
      <c r="J97">
        <v>132.30000000000001</v>
      </c>
      <c r="K97">
        <v>157.6</v>
      </c>
      <c r="L97">
        <v>144</v>
      </c>
      <c r="M97">
        <v>90.5</v>
      </c>
      <c r="N97">
        <v>126.8</v>
      </c>
      <c r="O97">
        <v>120.4</v>
      </c>
      <c r="P97">
        <v>132.1</v>
      </c>
      <c r="Q97">
        <v>130.30000000000001</v>
      </c>
      <c r="R97">
        <v>131.19999999999999</v>
      </c>
      <c r="S97">
        <v>127.2</v>
      </c>
      <c r="T97">
        <v>122.9</v>
      </c>
      <c r="U97">
        <v>126.6</v>
      </c>
      <c r="V97">
        <v>120.9</v>
      </c>
      <c r="W97">
        <v>120.6</v>
      </c>
      <c r="X97">
        <v>122</v>
      </c>
      <c r="Y97">
        <v>119.4</v>
      </c>
      <c r="Z97">
        <v>111.7</v>
      </c>
      <c r="AA97">
        <v>117.8</v>
      </c>
      <c r="AB97">
        <v>125.1</v>
      </c>
      <c r="AC97">
        <v>112.3</v>
      </c>
      <c r="AD97">
        <v>117.2</v>
      </c>
      <c r="AE97">
        <v>124.8</v>
      </c>
    </row>
    <row r="98" spans="1:31">
      <c r="A98" t="s">
        <v>30</v>
      </c>
      <c r="B98">
        <v>2015</v>
      </c>
      <c r="C98" t="s">
        <v>42</v>
      </c>
      <c r="D98" s="54" t="str">
        <f t="shared" si="1"/>
        <v>September</v>
      </c>
      <c r="E98">
        <v>125.1</v>
      </c>
      <c r="F98">
        <v>131.1</v>
      </c>
      <c r="G98">
        <v>120.7</v>
      </c>
      <c r="H98">
        <v>129.19999999999999</v>
      </c>
      <c r="I98">
        <v>114.7</v>
      </c>
      <c r="J98">
        <v>132.30000000000001</v>
      </c>
      <c r="K98">
        <v>158.9</v>
      </c>
      <c r="L98">
        <v>142.1</v>
      </c>
      <c r="M98">
        <v>92.5</v>
      </c>
      <c r="N98">
        <v>125.4</v>
      </c>
      <c r="O98">
        <v>121.9</v>
      </c>
      <c r="P98">
        <v>132.69999999999999</v>
      </c>
      <c r="Q98">
        <v>131</v>
      </c>
      <c r="R98">
        <v>131</v>
      </c>
      <c r="S98">
        <v>130.4</v>
      </c>
      <c r="T98">
        <v>126.8</v>
      </c>
      <c r="U98">
        <v>129.9</v>
      </c>
      <c r="V98">
        <v>121.6</v>
      </c>
      <c r="W98">
        <v>123.7</v>
      </c>
      <c r="X98">
        <v>124.5</v>
      </c>
      <c r="Y98">
        <v>121.4</v>
      </c>
      <c r="Z98">
        <v>113.8</v>
      </c>
      <c r="AA98">
        <v>119.6</v>
      </c>
      <c r="AB98">
        <v>124.5</v>
      </c>
      <c r="AC98">
        <v>113.7</v>
      </c>
      <c r="AD98">
        <v>118.8</v>
      </c>
      <c r="AE98">
        <v>127</v>
      </c>
    </row>
    <row r="99" spans="1:31">
      <c r="A99" t="s">
        <v>33</v>
      </c>
      <c r="B99">
        <v>2015</v>
      </c>
      <c r="C99" t="s">
        <v>42</v>
      </c>
      <c r="D99" s="54" t="str">
        <f t="shared" si="1"/>
        <v>September</v>
      </c>
      <c r="E99">
        <v>123.4</v>
      </c>
      <c r="F99">
        <v>129</v>
      </c>
      <c r="G99">
        <v>115.6</v>
      </c>
      <c r="H99">
        <v>128.30000000000001</v>
      </c>
      <c r="I99">
        <v>107</v>
      </c>
      <c r="J99">
        <v>124</v>
      </c>
      <c r="K99">
        <v>168.5</v>
      </c>
      <c r="L99">
        <v>165.4</v>
      </c>
      <c r="M99">
        <v>86.3</v>
      </c>
      <c r="N99">
        <v>134.4</v>
      </c>
      <c r="O99">
        <v>119.1</v>
      </c>
      <c r="P99">
        <v>132.30000000000001</v>
      </c>
      <c r="Q99">
        <v>131.5</v>
      </c>
      <c r="R99">
        <v>134.69999999999999</v>
      </c>
      <c r="S99">
        <v>124</v>
      </c>
      <c r="T99">
        <v>118.6</v>
      </c>
      <c r="U99">
        <v>123.2</v>
      </c>
      <c r="V99">
        <v>121.6</v>
      </c>
      <c r="W99">
        <v>115.1</v>
      </c>
      <c r="X99">
        <v>120.4</v>
      </c>
      <c r="Y99">
        <v>117.1</v>
      </c>
      <c r="Z99">
        <v>109.1</v>
      </c>
      <c r="AA99">
        <v>117.3</v>
      </c>
      <c r="AB99">
        <v>126.5</v>
      </c>
      <c r="AC99">
        <v>112.9</v>
      </c>
      <c r="AD99">
        <v>116.2</v>
      </c>
      <c r="AE99">
        <v>123.5</v>
      </c>
    </row>
    <row r="100" spans="1:31">
      <c r="A100" t="s">
        <v>34</v>
      </c>
      <c r="B100">
        <v>2015</v>
      </c>
      <c r="C100" t="s">
        <v>42</v>
      </c>
      <c r="D100" s="54" t="str">
        <f t="shared" si="1"/>
        <v>September</v>
      </c>
      <c r="E100">
        <v>124.6</v>
      </c>
      <c r="F100">
        <v>130.4</v>
      </c>
      <c r="G100">
        <v>118.7</v>
      </c>
      <c r="H100">
        <v>128.9</v>
      </c>
      <c r="I100">
        <v>111.9</v>
      </c>
      <c r="J100">
        <v>128.4</v>
      </c>
      <c r="K100">
        <v>162.19999999999999</v>
      </c>
      <c r="L100">
        <v>150</v>
      </c>
      <c r="M100">
        <v>90.4</v>
      </c>
      <c r="N100">
        <v>128.4</v>
      </c>
      <c r="O100">
        <v>120.7</v>
      </c>
      <c r="P100">
        <v>132.5</v>
      </c>
      <c r="Q100">
        <v>131.19999999999999</v>
      </c>
      <c r="R100">
        <v>132</v>
      </c>
      <c r="S100">
        <v>127.9</v>
      </c>
      <c r="T100">
        <v>123.4</v>
      </c>
      <c r="U100">
        <v>127.2</v>
      </c>
      <c r="V100">
        <v>121.6</v>
      </c>
      <c r="W100">
        <v>120.4</v>
      </c>
      <c r="X100">
        <v>122.6</v>
      </c>
      <c r="Y100">
        <v>119.8</v>
      </c>
      <c r="Z100">
        <v>111.3</v>
      </c>
      <c r="AA100">
        <v>118.3</v>
      </c>
      <c r="AB100">
        <v>125.7</v>
      </c>
      <c r="AC100">
        <v>113.4</v>
      </c>
      <c r="AD100">
        <v>117.5</v>
      </c>
      <c r="AE100">
        <v>125.4</v>
      </c>
    </row>
    <row r="101" spans="1:31">
      <c r="A101" t="s">
        <v>30</v>
      </c>
      <c r="B101">
        <v>2015</v>
      </c>
      <c r="C101" t="s">
        <v>43</v>
      </c>
      <c r="D101" s="54" t="str">
        <f t="shared" si="1"/>
        <v>October</v>
      </c>
      <c r="E101">
        <v>125.6</v>
      </c>
      <c r="F101">
        <v>130.4</v>
      </c>
      <c r="G101">
        <v>120.8</v>
      </c>
      <c r="H101">
        <v>129.4</v>
      </c>
      <c r="I101">
        <v>115.8</v>
      </c>
      <c r="J101">
        <v>133.19999999999999</v>
      </c>
      <c r="K101">
        <v>157.69999999999999</v>
      </c>
      <c r="L101">
        <v>154.19999999999999</v>
      </c>
      <c r="M101">
        <v>93.7</v>
      </c>
      <c r="N101">
        <v>126.6</v>
      </c>
      <c r="O101">
        <v>122.3</v>
      </c>
      <c r="P101">
        <v>133.1</v>
      </c>
      <c r="Q101">
        <v>131.80000000000001</v>
      </c>
      <c r="R101">
        <v>131.5</v>
      </c>
      <c r="S101">
        <v>131.1</v>
      </c>
      <c r="T101">
        <v>127.3</v>
      </c>
      <c r="U101">
        <v>130.6</v>
      </c>
      <c r="V101">
        <v>122.4</v>
      </c>
      <c r="W101">
        <v>124.4</v>
      </c>
      <c r="X101">
        <v>125.1</v>
      </c>
      <c r="Y101">
        <v>122</v>
      </c>
      <c r="Z101">
        <v>113.8</v>
      </c>
      <c r="AA101">
        <v>120.1</v>
      </c>
      <c r="AB101">
        <v>125.1</v>
      </c>
      <c r="AC101">
        <v>114.2</v>
      </c>
      <c r="AD101">
        <v>119.2</v>
      </c>
      <c r="AE101">
        <v>127.7</v>
      </c>
    </row>
    <row r="102" spans="1:31">
      <c r="A102" t="s">
        <v>33</v>
      </c>
      <c r="B102">
        <v>2015</v>
      </c>
      <c r="C102" t="s">
        <v>43</v>
      </c>
      <c r="D102" s="54" t="str">
        <f t="shared" si="1"/>
        <v>October</v>
      </c>
      <c r="E102">
        <v>123.6</v>
      </c>
      <c r="F102">
        <v>128.6</v>
      </c>
      <c r="G102">
        <v>115.9</v>
      </c>
      <c r="H102">
        <v>128.5</v>
      </c>
      <c r="I102">
        <v>109</v>
      </c>
      <c r="J102">
        <v>124.1</v>
      </c>
      <c r="K102">
        <v>165.8</v>
      </c>
      <c r="L102">
        <v>187.2</v>
      </c>
      <c r="M102">
        <v>89.4</v>
      </c>
      <c r="N102">
        <v>135.80000000000001</v>
      </c>
      <c r="O102">
        <v>119.4</v>
      </c>
      <c r="P102">
        <v>132.9</v>
      </c>
      <c r="Q102">
        <v>132.6</v>
      </c>
      <c r="R102">
        <v>135.30000000000001</v>
      </c>
      <c r="S102">
        <v>124.4</v>
      </c>
      <c r="T102">
        <v>118.8</v>
      </c>
      <c r="U102">
        <v>123.6</v>
      </c>
      <c r="V102">
        <v>122.4</v>
      </c>
      <c r="W102">
        <v>114.9</v>
      </c>
      <c r="X102">
        <v>120.7</v>
      </c>
      <c r="Y102">
        <v>117.7</v>
      </c>
      <c r="Z102">
        <v>109.3</v>
      </c>
      <c r="AA102">
        <v>117.7</v>
      </c>
      <c r="AB102">
        <v>126.5</v>
      </c>
      <c r="AC102">
        <v>113.5</v>
      </c>
      <c r="AD102">
        <v>116.5</v>
      </c>
      <c r="AE102">
        <v>124.2</v>
      </c>
    </row>
    <row r="103" spans="1:31">
      <c r="A103" t="s">
        <v>34</v>
      </c>
      <c r="B103">
        <v>2015</v>
      </c>
      <c r="C103" t="s">
        <v>43</v>
      </c>
      <c r="D103" s="54" t="str">
        <f t="shared" si="1"/>
        <v>October</v>
      </c>
      <c r="E103">
        <v>125</v>
      </c>
      <c r="F103">
        <v>129.80000000000001</v>
      </c>
      <c r="G103">
        <v>118.9</v>
      </c>
      <c r="H103">
        <v>129.1</v>
      </c>
      <c r="I103">
        <v>113.3</v>
      </c>
      <c r="J103">
        <v>129</v>
      </c>
      <c r="K103">
        <v>160.4</v>
      </c>
      <c r="L103">
        <v>165.3</v>
      </c>
      <c r="M103">
        <v>92.3</v>
      </c>
      <c r="N103">
        <v>129.69999999999999</v>
      </c>
      <c r="O103">
        <v>121.1</v>
      </c>
      <c r="P103">
        <v>133</v>
      </c>
      <c r="Q103">
        <v>132.1</v>
      </c>
      <c r="R103">
        <v>132.5</v>
      </c>
      <c r="S103">
        <v>128.5</v>
      </c>
      <c r="T103">
        <v>123.8</v>
      </c>
      <c r="U103">
        <v>127.8</v>
      </c>
      <c r="V103">
        <v>122.4</v>
      </c>
      <c r="W103">
        <v>120.8</v>
      </c>
      <c r="X103">
        <v>123</v>
      </c>
      <c r="Y103">
        <v>120.4</v>
      </c>
      <c r="Z103">
        <v>111.4</v>
      </c>
      <c r="AA103">
        <v>118.7</v>
      </c>
      <c r="AB103">
        <v>125.9</v>
      </c>
      <c r="AC103">
        <v>113.9</v>
      </c>
      <c r="AD103">
        <v>117.9</v>
      </c>
      <c r="AE103">
        <v>126.1</v>
      </c>
    </row>
    <row r="104" spans="1:31">
      <c r="A104" t="s">
        <v>30</v>
      </c>
      <c r="B104">
        <v>2015</v>
      </c>
      <c r="C104" t="s">
        <v>45</v>
      </c>
      <c r="D104" s="54" t="str">
        <f t="shared" si="1"/>
        <v>November</v>
      </c>
      <c r="E104">
        <v>126.1</v>
      </c>
      <c r="F104">
        <v>130.6</v>
      </c>
      <c r="G104">
        <v>121.7</v>
      </c>
      <c r="H104">
        <v>129.5</v>
      </c>
      <c r="I104">
        <v>117.8</v>
      </c>
      <c r="J104">
        <v>132.1</v>
      </c>
      <c r="K104">
        <v>155.19999999999999</v>
      </c>
      <c r="L104">
        <v>160.80000000000001</v>
      </c>
      <c r="M104">
        <v>94.5</v>
      </c>
      <c r="N104">
        <v>128.30000000000001</v>
      </c>
      <c r="O104">
        <v>123.1</v>
      </c>
      <c r="P104">
        <v>134.19999999999999</v>
      </c>
      <c r="Q104">
        <v>132.4</v>
      </c>
      <c r="R104">
        <v>132.19999999999999</v>
      </c>
      <c r="S104">
        <v>132.1</v>
      </c>
      <c r="T104">
        <v>128.19999999999999</v>
      </c>
      <c r="U104">
        <v>131.5</v>
      </c>
      <c r="V104">
        <v>122.9</v>
      </c>
      <c r="W104">
        <v>125.6</v>
      </c>
      <c r="X104">
        <v>125.6</v>
      </c>
      <c r="Y104">
        <v>122.6</v>
      </c>
      <c r="Z104">
        <v>114</v>
      </c>
      <c r="AA104">
        <v>120.9</v>
      </c>
      <c r="AB104">
        <v>125.8</v>
      </c>
      <c r="AC104">
        <v>114.2</v>
      </c>
      <c r="AD104">
        <v>119.6</v>
      </c>
      <c r="AE104">
        <v>128.30000000000001</v>
      </c>
    </row>
    <row r="105" spans="1:31">
      <c r="A105" t="s">
        <v>33</v>
      </c>
      <c r="B105">
        <v>2015</v>
      </c>
      <c r="C105" t="s">
        <v>45</v>
      </c>
      <c r="D105" s="54" t="str">
        <f t="shared" si="1"/>
        <v>November</v>
      </c>
      <c r="E105">
        <v>124</v>
      </c>
      <c r="F105">
        <v>129.80000000000001</v>
      </c>
      <c r="G105">
        <v>121.5</v>
      </c>
      <c r="H105">
        <v>128.6</v>
      </c>
      <c r="I105">
        <v>110</v>
      </c>
      <c r="J105">
        <v>123.7</v>
      </c>
      <c r="K105">
        <v>164.6</v>
      </c>
      <c r="L105">
        <v>191.6</v>
      </c>
      <c r="M105">
        <v>90.8</v>
      </c>
      <c r="N105">
        <v>137.1</v>
      </c>
      <c r="O105">
        <v>119.8</v>
      </c>
      <c r="P105">
        <v>133.69999999999999</v>
      </c>
      <c r="Q105">
        <v>133.30000000000001</v>
      </c>
      <c r="R105">
        <v>137.6</v>
      </c>
      <c r="S105">
        <v>125</v>
      </c>
      <c r="T105">
        <v>119.3</v>
      </c>
      <c r="U105">
        <v>124.2</v>
      </c>
      <c r="V105">
        <v>122.9</v>
      </c>
      <c r="W105">
        <v>115.1</v>
      </c>
      <c r="X105">
        <v>121</v>
      </c>
      <c r="Y105">
        <v>118.1</v>
      </c>
      <c r="Z105">
        <v>109.3</v>
      </c>
      <c r="AA105">
        <v>117.9</v>
      </c>
      <c r="AB105">
        <v>126.6</v>
      </c>
      <c r="AC105">
        <v>113.3</v>
      </c>
      <c r="AD105">
        <v>116.6</v>
      </c>
      <c r="AE105">
        <v>124.6</v>
      </c>
    </row>
    <row r="106" spans="1:31">
      <c r="A106" t="s">
        <v>34</v>
      </c>
      <c r="B106">
        <v>2015</v>
      </c>
      <c r="C106" t="s">
        <v>45</v>
      </c>
      <c r="D106" s="54" t="str">
        <f t="shared" si="1"/>
        <v>November</v>
      </c>
      <c r="E106">
        <v>125.4</v>
      </c>
      <c r="F106">
        <v>130.30000000000001</v>
      </c>
      <c r="G106">
        <v>121.6</v>
      </c>
      <c r="H106">
        <v>129.19999999999999</v>
      </c>
      <c r="I106">
        <v>114.9</v>
      </c>
      <c r="J106">
        <v>128.19999999999999</v>
      </c>
      <c r="K106">
        <v>158.4</v>
      </c>
      <c r="L106">
        <v>171.2</v>
      </c>
      <c r="M106">
        <v>93.3</v>
      </c>
      <c r="N106">
        <v>131.19999999999999</v>
      </c>
      <c r="O106">
        <v>121.7</v>
      </c>
      <c r="P106">
        <v>134</v>
      </c>
      <c r="Q106">
        <v>132.69999999999999</v>
      </c>
      <c r="R106">
        <v>133.6</v>
      </c>
      <c r="S106">
        <v>129.30000000000001</v>
      </c>
      <c r="T106">
        <v>124.5</v>
      </c>
      <c r="U106">
        <v>128.6</v>
      </c>
      <c r="V106">
        <v>122.9</v>
      </c>
      <c r="W106">
        <v>121.6</v>
      </c>
      <c r="X106">
        <v>123.4</v>
      </c>
      <c r="Y106">
        <v>120.9</v>
      </c>
      <c r="Z106">
        <v>111.5</v>
      </c>
      <c r="AA106">
        <v>119.2</v>
      </c>
      <c r="AB106">
        <v>126.3</v>
      </c>
      <c r="AC106">
        <v>113.8</v>
      </c>
      <c r="AD106">
        <v>118.1</v>
      </c>
      <c r="AE106">
        <v>126.6</v>
      </c>
    </row>
    <row r="107" spans="1:31">
      <c r="A107" t="s">
        <v>30</v>
      </c>
      <c r="B107">
        <v>2015</v>
      </c>
      <c r="C107" t="s">
        <v>46</v>
      </c>
      <c r="D107" s="54" t="str">
        <f t="shared" si="1"/>
        <v>December</v>
      </c>
      <c r="E107">
        <v>126.3</v>
      </c>
      <c r="F107">
        <v>131.30000000000001</v>
      </c>
      <c r="G107">
        <v>123.3</v>
      </c>
      <c r="H107">
        <v>129.80000000000001</v>
      </c>
      <c r="I107">
        <v>118.3</v>
      </c>
      <c r="J107">
        <v>131.6</v>
      </c>
      <c r="K107">
        <v>145.5</v>
      </c>
      <c r="L107">
        <v>162.1</v>
      </c>
      <c r="M107">
        <v>95.4</v>
      </c>
      <c r="N107">
        <v>128.9</v>
      </c>
      <c r="O107">
        <v>123.3</v>
      </c>
      <c r="P107">
        <v>135.1</v>
      </c>
      <c r="Q107">
        <v>131.4</v>
      </c>
      <c r="R107">
        <v>133.1</v>
      </c>
      <c r="S107">
        <v>132.5</v>
      </c>
      <c r="T107">
        <v>128.5</v>
      </c>
      <c r="U107">
        <v>131.9</v>
      </c>
      <c r="V107">
        <v>122.4</v>
      </c>
      <c r="W107">
        <v>125.7</v>
      </c>
      <c r="X107">
        <v>126</v>
      </c>
      <c r="Y107">
        <v>123.1</v>
      </c>
      <c r="Z107">
        <v>114</v>
      </c>
      <c r="AA107">
        <v>121.6</v>
      </c>
      <c r="AB107">
        <v>125.6</v>
      </c>
      <c r="AC107">
        <v>114.1</v>
      </c>
      <c r="AD107">
        <v>119.8</v>
      </c>
      <c r="AE107">
        <v>127.9</v>
      </c>
    </row>
    <row r="108" spans="1:31">
      <c r="A108" t="s">
        <v>33</v>
      </c>
      <c r="B108">
        <v>2015</v>
      </c>
      <c r="C108" t="s">
        <v>46</v>
      </c>
      <c r="D108" s="54" t="str">
        <f t="shared" si="1"/>
        <v>December</v>
      </c>
      <c r="E108">
        <v>124.3</v>
      </c>
      <c r="F108">
        <v>131.69999999999999</v>
      </c>
      <c r="G108">
        <v>127.1</v>
      </c>
      <c r="H108">
        <v>128.6</v>
      </c>
      <c r="I108">
        <v>110</v>
      </c>
      <c r="J108">
        <v>120.8</v>
      </c>
      <c r="K108">
        <v>149</v>
      </c>
      <c r="L108">
        <v>190.1</v>
      </c>
      <c r="M108">
        <v>92.7</v>
      </c>
      <c r="N108">
        <v>138.6</v>
      </c>
      <c r="O108">
        <v>120.2</v>
      </c>
      <c r="P108">
        <v>134.19999999999999</v>
      </c>
      <c r="Q108">
        <v>131.5</v>
      </c>
      <c r="R108">
        <v>138.19999999999999</v>
      </c>
      <c r="S108">
        <v>125.4</v>
      </c>
      <c r="T108">
        <v>119.5</v>
      </c>
      <c r="U108">
        <v>124.5</v>
      </c>
      <c r="V108">
        <v>122.4</v>
      </c>
      <c r="W108">
        <v>116</v>
      </c>
      <c r="X108">
        <v>121</v>
      </c>
      <c r="Y108">
        <v>118.6</v>
      </c>
      <c r="Z108">
        <v>109.3</v>
      </c>
      <c r="AA108">
        <v>118.1</v>
      </c>
      <c r="AB108">
        <v>126.6</v>
      </c>
      <c r="AC108">
        <v>113.2</v>
      </c>
      <c r="AD108">
        <v>116.7</v>
      </c>
      <c r="AE108">
        <v>124</v>
      </c>
    </row>
    <row r="109" spans="1:31">
      <c r="A109" t="s">
        <v>34</v>
      </c>
      <c r="B109">
        <v>2015</v>
      </c>
      <c r="C109" t="s">
        <v>46</v>
      </c>
      <c r="D109" s="54" t="str">
        <f t="shared" si="1"/>
        <v>December</v>
      </c>
      <c r="E109">
        <v>125.7</v>
      </c>
      <c r="F109">
        <v>131.4</v>
      </c>
      <c r="G109">
        <v>124.8</v>
      </c>
      <c r="H109">
        <v>129.4</v>
      </c>
      <c r="I109">
        <v>115.3</v>
      </c>
      <c r="J109">
        <v>126.6</v>
      </c>
      <c r="K109">
        <v>146.69999999999999</v>
      </c>
      <c r="L109">
        <v>171.5</v>
      </c>
      <c r="M109">
        <v>94.5</v>
      </c>
      <c r="N109">
        <v>132.1</v>
      </c>
      <c r="O109">
        <v>122</v>
      </c>
      <c r="P109">
        <v>134.69999999999999</v>
      </c>
      <c r="Q109">
        <v>131.4</v>
      </c>
      <c r="R109">
        <v>134.5</v>
      </c>
      <c r="S109">
        <v>129.69999999999999</v>
      </c>
      <c r="T109">
        <v>124.8</v>
      </c>
      <c r="U109">
        <v>129</v>
      </c>
      <c r="V109">
        <v>122.4</v>
      </c>
      <c r="W109">
        <v>122</v>
      </c>
      <c r="X109">
        <v>123.6</v>
      </c>
      <c r="Y109">
        <v>121.4</v>
      </c>
      <c r="Z109">
        <v>111.5</v>
      </c>
      <c r="AA109">
        <v>119.6</v>
      </c>
      <c r="AB109">
        <v>126.2</v>
      </c>
      <c r="AC109">
        <v>113.7</v>
      </c>
      <c r="AD109">
        <v>118.3</v>
      </c>
      <c r="AE109">
        <v>126.1</v>
      </c>
    </row>
    <row r="110" spans="1:31">
      <c r="A110" t="s">
        <v>30</v>
      </c>
      <c r="B110">
        <v>2016</v>
      </c>
      <c r="C110" t="s">
        <v>31</v>
      </c>
      <c r="D110" s="54" t="str">
        <f t="shared" si="1"/>
        <v>January</v>
      </c>
      <c r="E110">
        <v>126.8</v>
      </c>
      <c r="F110">
        <v>133.19999999999999</v>
      </c>
      <c r="G110">
        <v>126.5</v>
      </c>
      <c r="H110">
        <v>130.30000000000001</v>
      </c>
      <c r="I110">
        <v>118.9</v>
      </c>
      <c r="J110">
        <v>131.6</v>
      </c>
      <c r="K110">
        <v>140.1</v>
      </c>
      <c r="L110">
        <v>163.80000000000001</v>
      </c>
      <c r="M110">
        <v>97.7</v>
      </c>
      <c r="N110">
        <v>129.6</v>
      </c>
      <c r="O110">
        <v>124.3</v>
      </c>
      <c r="P110">
        <v>135.9</v>
      </c>
      <c r="Q110">
        <v>131.4</v>
      </c>
      <c r="R110">
        <v>133.6</v>
      </c>
      <c r="S110">
        <v>133.19999999999999</v>
      </c>
      <c r="T110">
        <v>128.9</v>
      </c>
      <c r="U110">
        <v>132.6</v>
      </c>
      <c r="V110">
        <v>123.4</v>
      </c>
      <c r="W110">
        <v>126.2</v>
      </c>
      <c r="X110">
        <v>126.6</v>
      </c>
      <c r="Y110">
        <v>123.7</v>
      </c>
      <c r="Z110">
        <v>113.6</v>
      </c>
      <c r="AA110">
        <v>121.4</v>
      </c>
      <c r="AB110">
        <v>126.2</v>
      </c>
      <c r="AC110">
        <v>114.9</v>
      </c>
      <c r="AD110">
        <v>120.1</v>
      </c>
      <c r="AE110">
        <v>128.1</v>
      </c>
    </row>
    <row r="111" spans="1:31">
      <c r="A111" t="s">
        <v>33</v>
      </c>
      <c r="B111">
        <v>2016</v>
      </c>
      <c r="C111" t="s">
        <v>31</v>
      </c>
      <c r="D111" s="54" t="str">
        <f t="shared" si="1"/>
        <v>January</v>
      </c>
      <c r="E111">
        <v>124.7</v>
      </c>
      <c r="F111">
        <v>135.9</v>
      </c>
      <c r="G111">
        <v>132</v>
      </c>
      <c r="H111">
        <v>129.19999999999999</v>
      </c>
      <c r="I111">
        <v>109.7</v>
      </c>
      <c r="J111">
        <v>119</v>
      </c>
      <c r="K111">
        <v>144.1</v>
      </c>
      <c r="L111">
        <v>184.2</v>
      </c>
      <c r="M111">
        <v>96.7</v>
      </c>
      <c r="N111">
        <v>139.5</v>
      </c>
      <c r="O111">
        <v>120.5</v>
      </c>
      <c r="P111">
        <v>134.69999999999999</v>
      </c>
      <c r="Q111">
        <v>131.19999999999999</v>
      </c>
      <c r="R111">
        <v>139.5</v>
      </c>
      <c r="S111">
        <v>125.8</v>
      </c>
      <c r="T111">
        <v>119.8</v>
      </c>
      <c r="U111">
        <v>124.9</v>
      </c>
      <c r="V111">
        <v>123.4</v>
      </c>
      <c r="W111">
        <v>116.9</v>
      </c>
      <c r="X111">
        <v>121.6</v>
      </c>
      <c r="Y111">
        <v>119.1</v>
      </c>
      <c r="Z111">
        <v>108.9</v>
      </c>
      <c r="AA111">
        <v>118.5</v>
      </c>
      <c r="AB111">
        <v>126.4</v>
      </c>
      <c r="AC111">
        <v>114</v>
      </c>
      <c r="AD111">
        <v>116.8</v>
      </c>
      <c r="AE111">
        <v>124.2</v>
      </c>
    </row>
    <row r="112" spans="1:31">
      <c r="A112" t="s">
        <v>34</v>
      </c>
      <c r="B112">
        <v>2016</v>
      </c>
      <c r="C112" t="s">
        <v>31</v>
      </c>
      <c r="D112" s="54" t="str">
        <f t="shared" si="1"/>
        <v>January</v>
      </c>
      <c r="E112">
        <v>126.1</v>
      </c>
      <c r="F112">
        <v>134.1</v>
      </c>
      <c r="G112">
        <v>128.6</v>
      </c>
      <c r="H112">
        <v>129.9</v>
      </c>
      <c r="I112">
        <v>115.5</v>
      </c>
      <c r="J112">
        <v>125.7</v>
      </c>
      <c r="K112">
        <v>141.5</v>
      </c>
      <c r="L112">
        <v>170.7</v>
      </c>
      <c r="M112">
        <v>97.4</v>
      </c>
      <c r="N112">
        <v>132.9</v>
      </c>
      <c r="O112">
        <v>122.7</v>
      </c>
      <c r="P112">
        <v>135.30000000000001</v>
      </c>
      <c r="Q112">
        <v>131.30000000000001</v>
      </c>
      <c r="R112">
        <v>135.19999999999999</v>
      </c>
      <c r="S112">
        <v>130.30000000000001</v>
      </c>
      <c r="T112">
        <v>125.1</v>
      </c>
      <c r="U112">
        <v>129.5</v>
      </c>
      <c r="V112">
        <v>123.4</v>
      </c>
      <c r="W112">
        <v>122.7</v>
      </c>
      <c r="X112">
        <v>124.2</v>
      </c>
      <c r="Y112">
        <v>122</v>
      </c>
      <c r="Z112">
        <v>111.1</v>
      </c>
      <c r="AA112">
        <v>119.8</v>
      </c>
      <c r="AB112">
        <v>126.3</v>
      </c>
      <c r="AC112">
        <v>114.5</v>
      </c>
      <c r="AD112">
        <v>118.5</v>
      </c>
      <c r="AE112">
        <v>126.3</v>
      </c>
    </row>
    <row r="113" spans="1:31">
      <c r="A113" t="s">
        <v>30</v>
      </c>
      <c r="B113">
        <v>2016</v>
      </c>
      <c r="C113" t="s">
        <v>35</v>
      </c>
      <c r="D113" s="54" t="str">
        <f t="shared" si="1"/>
        <v>February</v>
      </c>
      <c r="E113">
        <v>127.1</v>
      </c>
      <c r="F113">
        <v>133.69999999999999</v>
      </c>
      <c r="G113">
        <v>127.7</v>
      </c>
      <c r="H113">
        <v>130.69999999999999</v>
      </c>
      <c r="I113">
        <v>118.5</v>
      </c>
      <c r="J113">
        <v>130.4</v>
      </c>
      <c r="K113">
        <v>130.9</v>
      </c>
      <c r="L113">
        <v>162.80000000000001</v>
      </c>
      <c r="M113">
        <v>98.7</v>
      </c>
      <c r="N113">
        <v>130.6</v>
      </c>
      <c r="O113">
        <v>124.8</v>
      </c>
      <c r="P113">
        <v>136.4</v>
      </c>
      <c r="Q113">
        <v>130.30000000000001</v>
      </c>
      <c r="R113">
        <v>134.4</v>
      </c>
      <c r="S113">
        <v>133.9</v>
      </c>
      <c r="T113">
        <v>129.80000000000001</v>
      </c>
      <c r="U113">
        <v>133.4</v>
      </c>
      <c r="V113">
        <v>124.4</v>
      </c>
      <c r="W113">
        <v>127.5</v>
      </c>
      <c r="X113">
        <v>127.1</v>
      </c>
      <c r="Y113">
        <v>124.3</v>
      </c>
      <c r="Z113">
        <v>113.9</v>
      </c>
      <c r="AA113">
        <v>122.3</v>
      </c>
      <c r="AB113">
        <v>127.1</v>
      </c>
      <c r="AC113">
        <v>116.8</v>
      </c>
      <c r="AD113">
        <v>120.9</v>
      </c>
      <c r="AE113">
        <v>127.9</v>
      </c>
    </row>
    <row r="114" spans="1:31">
      <c r="A114" t="s">
        <v>33</v>
      </c>
      <c r="B114">
        <v>2016</v>
      </c>
      <c r="C114" t="s">
        <v>35</v>
      </c>
      <c r="D114" s="54" t="str">
        <f t="shared" si="1"/>
        <v>February</v>
      </c>
      <c r="E114">
        <v>124.8</v>
      </c>
      <c r="F114">
        <v>135.1</v>
      </c>
      <c r="G114">
        <v>130.30000000000001</v>
      </c>
      <c r="H114">
        <v>129.6</v>
      </c>
      <c r="I114">
        <v>108.4</v>
      </c>
      <c r="J114">
        <v>118.6</v>
      </c>
      <c r="K114">
        <v>129.19999999999999</v>
      </c>
      <c r="L114">
        <v>176.4</v>
      </c>
      <c r="M114">
        <v>99.1</v>
      </c>
      <c r="N114">
        <v>139.69999999999999</v>
      </c>
      <c r="O114">
        <v>120.6</v>
      </c>
      <c r="P114">
        <v>135.19999999999999</v>
      </c>
      <c r="Q114">
        <v>129.1</v>
      </c>
      <c r="R114">
        <v>140</v>
      </c>
      <c r="S114">
        <v>126.2</v>
      </c>
      <c r="T114">
        <v>120.1</v>
      </c>
      <c r="U114">
        <v>125.3</v>
      </c>
      <c r="V114">
        <v>124.4</v>
      </c>
      <c r="W114">
        <v>116</v>
      </c>
      <c r="X114">
        <v>121.8</v>
      </c>
      <c r="Y114">
        <v>119.5</v>
      </c>
      <c r="Z114">
        <v>109.1</v>
      </c>
      <c r="AA114">
        <v>118.8</v>
      </c>
      <c r="AB114">
        <v>126.3</v>
      </c>
      <c r="AC114">
        <v>116.2</v>
      </c>
      <c r="AD114">
        <v>117.2</v>
      </c>
      <c r="AE114">
        <v>123.8</v>
      </c>
    </row>
    <row r="115" spans="1:31">
      <c r="A115" t="s">
        <v>34</v>
      </c>
      <c r="B115">
        <v>2016</v>
      </c>
      <c r="C115" t="s">
        <v>35</v>
      </c>
      <c r="D115" s="54" t="str">
        <f t="shared" si="1"/>
        <v>February</v>
      </c>
      <c r="E115">
        <v>126.4</v>
      </c>
      <c r="F115">
        <v>134.19999999999999</v>
      </c>
      <c r="G115">
        <v>128.69999999999999</v>
      </c>
      <c r="H115">
        <v>130.30000000000001</v>
      </c>
      <c r="I115">
        <v>114.8</v>
      </c>
      <c r="J115">
        <v>124.9</v>
      </c>
      <c r="K115">
        <v>130.30000000000001</v>
      </c>
      <c r="L115">
        <v>167.4</v>
      </c>
      <c r="M115">
        <v>98.8</v>
      </c>
      <c r="N115">
        <v>133.6</v>
      </c>
      <c r="O115">
        <v>123</v>
      </c>
      <c r="P115">
        <v>135.80000000000001</v>
      </c>
      <c r="Q115">
        <v>129.9</v>
      </c>
      <c r="R115">
        <v>135.9</v>
      </c>
      <c r="S115">
        <v>130.9</v>
      </c>
      <c r="T115">
        <v>125.8</v>
      </c>
      <c r="U115">
        <v>130.19999999999999</v>
      </c>
      <c r="V115">
        <v>124.4</v>
      </c>
      <c r="W115">
        <v>123.1</v>
      </c>
      <c r="X115">
        <v>124.6</v>
      </c>
      <c r="Y115">
        <v>122.5</v>
      </c>
      <c r="Z115">
        <v>111.4</v>
      </c>
      <c r="AA115">
        <v>120.3</v>
      </c>
      <c r="AB115">
        <v>126.6</v>
      </c>
      <c r="AC115">
        <v>116.6</v>
      </c>
      <c r="AD115">
        <v>119.1</v>
      </c>
      <c r="AE115">
        <v>126</v>
      </c>
    </row>
    <row r="116" spans="1:31">
      <c r="A116" t="s">
        <v>30</v>
      </c>
      <c r="B116">
        <v>2016</v>
      </c>
      <c r="C116" t="s">
        <v>36</v>
      </c>
      <c r="D116" s="54" t="str">
        <f t="shared" si="1"/>
        <v>March</v>
      </c>
      <c r="E116">
        <v>127.3</v>
      </c>
      <c r="F116">
        <v>134.4</v>
      </c>
      <c r="G116">
        <v>125.1</v>
      </c>
      <c r="H116">
        <v>130.5</v>
      </c>
      <c r="I116">
        <v>118.3</v>
      </c>
      <c r="J116">
        <v>131.69999999999999</v>
      </c>
      <c r="K116">
        <v>130.69999999999999</v>
      </c>
      <c r="L116">
        <v>161.19999999999999</v>
      </c>
      <c r="M116">
        <v>100.4</v>
      </c>
      <c r="N116">
        <v>130.80000000000001</v>
      </c>
      <c r="O116">
        <v>124.9</v>
      </c>
      <c r="P116">
        <v>137</v>
      </c>
      <c r="Q116">
        <v>130.4</v>
      </c>
      <c r="R116">
        <v>135</v>
      </c>
      <c r="S116">
        <v>134.4</v>
      </c>
      <c r="T116">
        <v>130.19999999999999</v>
      </c>
      <c r="U116">
        <v>133.80000000000001</v>
      </c>
      <c r="V116">
        <v>124.9</v>
      </c>
      <c r="W116">
        <v>127</v>
      </c>
      <c r="X116">
        <v>127.7</v>
      </c>
      <c r="Y116">
        <v>124.8</v>
      </c>
      <c r="Z116">
        <v>113.6</v>
      </c>
      <c r="AA116">
        <v>122.5</v>
      </c>
      <c r="AB116">
        <v>127.5</v>
      </c>
      <c r="AC116">
        <v>117.4</v>
      </c>
      <c r="AD116">
        <v>121.1</v>
      </c>
      <c r="AE116">
        <v>128</v>
      </c>
    </row>
    <row r="117" spans="1:31">
      <c r="A117" t="s">
        <v>33</v>
      </c>
      <c r="B117">
        <v>2016</v>
      </c>
      <c r="C117" t="s">
        <v>36</v>
      </c>
      <c r="D117" s="54" t="str">
        <f t="shared" si="1"/>
        <v>March</v>
      </c>
      <c r="E117">
        <v>124.8</v>
      </c>
      <c r="F117">
        <v>136.30000000000001</v>
      </c>
      <c r="G117">
        <v>123.7</v>
      </c>
      <c r="H117">
        <v>129.69999999999999</v>
      </c>
      <c r="I117">
        <v>107.9</v>
      </c>
      <c r="J117">
        <v>119.9</v>
      </c>
      <c r="K117">
        <v>128.1</v>
      </c>
      <c r="L117">
        <v>170.3</v>
      </c>
      <c r="M117">
        <v>101.8</v>
      </c>
      <c r="N117">
        <v>140.1</v>
      </c>
      <c r="O117">
        <v>120.7</v>
      </c>
      <c r="P117">
        <v>135.4</v>
      </c>
      <c r="Q117">
        <v>128.9</v>
      </c>
      <c r="R117">
        <v>140.6</v>
      </c>
      <c r="S117">
        <v>126.4</v>
      </c>
      <c r="T117">
        <v>120.3</v>
      </c>
      <c r="U117">
        <v>125.5</v>
      </c>
      <c r="V117">
        <v>124.9</v>
      </c>
      <c r="W117">
        <v>114.8</v>
      </c>
      <c r="X117">
        <v>122.3</v>
      </c>
      <c r="Y117">
        <v>119.7</v>
      </c>
      <c r="Z117">
        <v>108.5</v>
      </c>
      <c r="AA117">
        <v>119.1</v>
      </c>
      <c r="AB117">
        <v>126.4</v>
      </c>
      <c r="AC117">
        <v>117.1</v>
      </c>
      <c r="AD117">
        <v>117.3</v>
      </c>
      <c r="AE117">
        <v>123.8</v>
      </c>
    </row>
    <row r="118" spans="1:31">
      <c r="A118" t="s">
        <v>34</v>
      </c>
      <c r="B118">
        <v>2016</v>
      </c>
      <c r="C118" t="s">
        <v>36</v>
      </c>
      <c r="D118" s="54" t="str">
        <f t="shared" si="1"/>
        <v>March</v>
      </c>
      <c r="E118">
        <v>126.5</v>
      </c>
      <c r="F118">
        <v>135.1</v>
      </c>
      <c r="G118">
        <v>124.6</v>
      </c>
      <c r="H118">
        <v>130.19999999999999</v>
      </c>
      <c r="I118">
        <v>114.5</v>
      </c>
      <c r="J118">
        <v>126.2</v>
      </c>
      <c r="K118">
        <v>129.80000000000001</v>
      </c>
      <c r="L118">
        <v>164.3</v>
      </c>
      <c r="M118">
        <v>100.9</v>
      </c>
      <c r="N118">
        <v>133.9</v>
      </c>
      <c r="O118">
        <v>123.1</v>
      </c>
      <c r="P118">
        <v>136.30000000000001</v>
      </c>
      <c r="Q118">
        <v>129.80000000000001</v>
      </c>
      <c r="R118">
        <v>136.5</v>
      </c>
      <c r="S118">
        <v>131.30000000000001</v>
      </c>
      <c r="T118">
        <v>126.1</v>
      </c>
      <c r="U118">
        <v>130.5</v>
      </c>
      <c r="V118">
        <v>124.9</v>
      </c>
      <c r="W118">
        <v>122.4</v>
      </c>
      <c r="X118">
        <v>125.1</v>
      </c>
      <c r="Y118">
        <v>122.9</v>
      </c>
      <c r="Z118">
        <v>110.9</v>
      </c>
      <c r="AA118">
        <v>120.6</v>
      </c>
      <c r="AB118">
        <v>126.9</v>
      </c>
      <c r="AC118">
        <v>117.3</v>
      </c>
      <c r="AD118">
        <v>119.3</v>
      </c>
      <c r="AE118">
        <v>126</v>
      </c>
    </row>
    <row r="119" spans="1:31">
      <c r="A119" t="s">
        <v>30</v>
      </c>
      <c r="B119">
        <v>2016</v>
      </c>
      <c r="C119" t="s">
        <v>37</v>
      </c>
      <c r="D119" s="54" t="str">
        <f t="shared" si="1"/>
        <v>April</v>
      </c>
      <c r="E119">
        <v>127.4</v>
      </c>
      <c r="F119">
        <v>135.4</v>
      </c>
      <c r="G119">
        <v>123.4</v>
      </c>
      <c r="H119">
        <v>131.30000000000001</v>
      </c>
      <c r="I119">
        <v>118.2</v>
      </c>
      <c r="J119">
        <v>138.1</v>
      </c>
      <c r="K119">
        <v>134.1</v>
      </c>
      <c r="L119">
        <v>162.69999999999999</v>
      </c>
      <c r="M119">
        <v>105</v>
      </c>
      <c r="N119">
        <v>131.4</v>
      </c>
      <c r="O119">
        <v>125.4</v>
      </c>
      <c r="P119">
        <v>137.4</v>
      </c>
      <c r="Q119">
        <v>131.80000000000001</v>
      </c>
      <c r="R119">
        <v>135.5</v>
      </c>
      <c r="S119">
        <v>135</v>
      </c>
      <c r="T119">
        <v>130.6</v>
      </c>
      <c r="U119">
        <v>134.4</v>
      </c>
      <c r="V119">
        <v>125.6</v>
      </c>
      <c r="W119">
        <v>127</v>
      </c>
      <c r="X119">
        <v>128</v>
      </c>
      <c r="Y119">
        <v>125.2</v>
      </c>
      <c r="Z119">
        <v>114.4</v>
      </c>
      <c r="AA119">
        <v>123.2</v>
      </c>
      <c r="AB119">
        <v>127.9</v>
      </c>
      <c r="AC119">
        <v>118.4</v>
      </c>
      <c r="AD119">
        <v>121.7</v>
      </c>
      <c r="AE119">
        <v>129</v>
      </c>
    </row>
    <row r="120" spans="1:31">
      <c r="A120" t="s">
        <v>33</v>
      </c>
      <c r="B120">
        <v>2016</v>
      </c>
      <c r="C120" t="s">
        <v>37</v>
      </c>
      <c r="D120" s="54" t="str">
        <f t="shared" si="1"/>
        <v>April</v>
      </c>
      <c r="E120">
        <v>124.9</v>
      </c>
      <c r="F120">
        <v>139.30000000000001</v>
      </c>
      <c r="G120">
        <v>119.9</v>
      </c>
      <c r="H120">
        <v>130.19999999999999</v>
      </c>
      <c r="I120">
        <v>108.9</v>
      </c>
      <c r="J120">
        <v>131.1</v>
      </c>
      <c r="K120">
        <v>136.80000000000001</v>
      </c>
      <c r="L120">
        <v>176.9</v>
      </c>
      <c r="M120">
        <v>109.1</v>
      </c>
      <c r="N120">
        <v>140.4</v>
      </c>
      <c r="O120">
        <v>121.1</v>
      </c>
      <c r="P120">
        <v>135.9</v>
      </c>
      <c r="Q120">
        <v>131.80000000000001</v>
      </c>
      <c r="R120">
        <v>141.5</v>
      </c>
      <c r="S120">
        <v>126.8</v>
      </c>
      <c r="T120">
        <v>120.5</v>
      </c>
      <c r="U120">
        <v>125.8</v>
      </c>
      <c r="V120">
        <v>125.6</v>
      </c>
      <c r="W120">
        <v>114.6</v>
      </c>
      <c r="X120">
        <v>122.8</v>
      </c>
      <c r="Y120">
        <v>120</v>
      </c>
      <c r="Z120">
        <v>110</v>
      </c>
      <c r="AA120">
        <v>119.5</v>
      </c>
      <c r="AB120">
        <v>127.6</v>
      </c>
      <c r="AC120">
        <v>117.6</v>
      </c>
      <c r="AD120">
        <v>118.2</v>
      </c>
      <c r="AE120">
        <v>125.3</v>
      </c>
    </row>
    <row r="121" spans="1:31">
      <c r="A121" t="s">
        <v>34</v>
      </c>
      <c r="B121">
        <v>2016</v>
      </c>
      <c r="C121" t="s">
        <v>37</v>
      </c>
      <c r="D121" s="54" t="str">
        <f t="shared" si="1"/>
        <v>April</v>
      </c>
      <c r="E121">
        <v>126.6</v>
      </c>
      <c r="F121">
        <v>136.80000000000001</v>
      </c>
      <c r="G121">
        <v>122</v>
      </c>
      <c r="H121">
        <v>130.9</v>
      </c>
      <c r="I121">
        <v>114.8</v>
      </c>
      <c r="J121">
        <v>134.80000000000001</v>
      </c>
      <c r="K121">
        <v>135</v>
      </c>
      <c r="L121">
        <v>167.5</v>
      </c>
      <c r="M121">
        <v>106.4</v>
      </c>
      <c r="N121">
        <v>134.4</v>
      </c>
      <c r="O121">
        <v>123.6</v>
      </c>
      <c r="P121">
        <v>136.69999999999999</v>
      </c>
      <c r="Q121">
        <v>131.80000000000001</v>
      </c>
      <c r="R121">
        <v>137.1</v>
      </c>
      <c r="S121">
        <v>131.80000000000001</v>
      </c>
      <c r="T121">
        <v>126.4</v>
      </c>
      <c r="U121">
        <v>131</v>
      </c>
      <c r="V121">
        <v>125.6</v>
      </c>
      <c r="W121">
        <v>122.3</v>
      </c>
      <c r="X121">
        <v>125.5</v>
      </c>
      <c r="Y121">
        <v>123.2</v>
      </c>
      <c r="Z121">
        <v>112.1</v>
      </c>
      <c r="AA121">
        <v>121.1</v>
      </c>
      <c r="AB121">
        <v>127.7</v>
      </c>
      <c r="AC121">
        <v>118.1</v>
      </c>
      <c r="AD121">
        <v>120</v>
      </c>
      <c r="AE121">
        <v>127.3</v>
      </c>
    </row>
    <row r="122" spans="1:31">
      <c r="A122" t="s">
        <v>30</v>
      </c>
      <c r="B122">
        <v>2016</v>
      </c>
      <c r="C122" t="s">
        <v>38</v>
      </c>
      <c r="D122" s="54" t="str">
        <f t="shared" si="1"/>
        <v>May</v>
      </c>
      <c r="E122">
        <v>127.6</v>
      </c>
      <c r="F122">
        <v>137.5</v>
      </c>
      <c r="G122">
        <v>124.4</v>
      </c>
      <c r="H122">
        <v>132.4</v>
      </c>
      <c r="I122">
        <v>118.2</v>
      </c>
      <c r="J122">
        <v>138.1</v>
      </c>
      <c r="K122">
        <v>141.80000000000001</v>
      </c>
      <c r="L122">
        <v>166</v>
      </c>
      <c r="M122">
        <v>107.5</v>
      </c>
      <c r="N122">
        <v>132.19999999999999</v>
      </c>
      <c r="O122">
        <v>126.1</v>
      </c>
      <c r="P122">
        <v>138.30000000000001</v>
      </c>
      <c r="Q122">
        <v>133.6</v>
      </c>
      <c r="R122">
        <v>136</v>
      </c>
      <c r="S122">
        <v>135.4</v>
      </c>
      <c r="T122">
        <v>131.1</v>
      </c>
      <c r="U122">
        <v>134.80000000000001</v>
      </c>
      <c r="V122">
        <v>126</v>
      </c>
      <c r="W122">
        <v>127.4</v>
      </c>
      <c r="X122">
        <v>128.5</v>
      </c>
      <c r="Y122">
        <v>125.8</v>
      </c>
      <c r="Z122">
        <v>115.1</v>
      </c>
      <c r="AA122">
        <v>123.6</v>
      </c>
      <c r="AB122">
        <v>129.1</v>
      </c>
      <c r="AC122">
        <v>119.7</v>
      </c>
      <c r="AD122">
        <v>122.5</v>
      </c>
      <c r="AE122">
        <v>130.30000000000001</v>
      </c>
    </row>
    <row r="123" spans="1:31">
      <c r="A123" t="s">
        <v>33</v>
      </c>
      <c r="B123">
        <v>2016</v>
      </c>
      <c r="C123" t="s">
        <v>38</v>
      </c>
      <c r="D123" s="54" t="str">
        <f t="shared" si="1"/>
        <v>May</v>
      </c>
      <c r="E123">
        <v>125</v>
      </c>
      <c r="F123">
        <v>142.1</v>
      </c>
      <c r="G123">
        <v>127</v>
      </c>
      <c r="H123">
        <v>130.4</v>
      </c>
      <c r="I123">
        <v>109.6</v>
      </c>
      <c r="J123">
        <v>133.5</v>
      </c>
      <c r="K123">
        <v>151.4</v>
      </c>
      <c r="L123">
        <v>182.8</v>
      </c>
      <c r="M123">
        <v>111.1</v>
      </c>
      <c r="N123">
        <v>141.5</v>
      </c>
      <c r="O123">
        <v>121.5</v>
      </c>
      <c r="P123">
        <v>136.30000000000001</v>
      </c>
      <c r="Q123">
        <v>134.6</v>
      </c>
      <c r="R123">
        <v>142.19999999999999</v>
      </c>
      <c r="S123">
        <v>127.2</v>
      </c>
      <c r="T123">
        <v>120.7</v>
      </c>
      <c r="U123">
        <v>126.2</v>
      </c>
      <c r="V123">
        <v>126</v>
      </c>
      <c r="W123">
        <v>115</v>
      </c>
      <c r="X123">
        <v>123.2</v>
      </c>
      <c r="Y123">
        <v>120.3</v>
      </c>
      <c r="Z123">
        <v>110.7</v>
      </c>
      <c r="AA123">
        <v>119.8</v>
      </c>
      <c r="AB123">
        <v>128</v>
      </c>
      <c r="AC123">
        <v>118.5</v>
      </c>
      <c r="AD123">
        <v>118.7</v>
      </c>
      <c r="AE123">
        <v>126.6</v>
      </c>
    </row>
    <row r="124" spans="1:31">
      <c r="A124" t="s">
        <v>34</v>
      </c>
      <c r="B124">
        <v>2016</v>
      </c>
      <c r="C124" t="s">
        <v>38</v>
      </c>
      <c r="D124" s="54" t="str">
        <f t="shared" si="1"/>
        <v>May</v>
      </c>
      <c r="E124">
        <v>126.8</v>
      </c>
      <c r="F124">
        <v>139.1</v>
      </c>
      <c r="G124">
        <v>125.4</v>
      </c>
      <c r="H124">
        <v>131.69999999999999</v>
      </c>
      <c r="I124">
        <v>115</v>
      </c>
      <c r="J124">
        <v>136</v>
      </c>
      <c r="K124">
        <v>145.1</v>
      </c>
      <c r="L124">
        <v>171.7</v>
      </c>
      <c r="M124">
        <v>108.7</v>
      </c>
      <c r="N124">
        <v>135.30000000000001</v>
      </c>
      <c r="O124">
        <v>124.2</v>
      </c>
      <c r="P124">
        <v>137.4</v>
      </c>
      <c r="Q124">
        <v>134</v>
      </c>
      <c r="R124">
        <v>137.69999999999999</v>
      </c>
      <c r="S124">
        <v>132.19999999999999</v>
      </c>
      <c r="T124">
        <v>126.8</v>
      </c>
      <c r="U124">
        <v>131.4</v>
      </c>
      <c r="V124">
        <v>126</v>
      </c>
      <c r="W124">
        <v>122.7</v>
      </c>
      <c r="X124">
        <v>126</v>
      </c>
      <c r="Y124">
        <v>123.7</v>
      </c>
      <c r="Z124">
        <v>112.8</v>
      </c>
      <c r="AA124">
        <v>121.5</v>
      </c>
      <c r="AB124">
        <v>128.5</v>
      </c>
      <c r="AC124">
        <v>119.2</v>
      </c>
      <c r="AD124">
        <v>120.7</v>
      </c>
      <c r="AE124">
        <v>128.6</v>
      </c>
    </row>
    <row r="125" spans="1:31">
      <c r="A125" t="s">
        <v>30</v>
      </c>
      <c r="B125">
        <v>2016</v>
      </c>
      <c r="C125" t="s">
        <v>39</v>
      </c>
      <c r="D125" s="54" t="str">
        <f t="shared" si="1"/>
        <v>June</v>
      </c>
      <c r="E125">
        <v>128.6</v>
      </c>
      <c r="F125">
        <v>138.6</v>
      </c>
      <c r="G125">
        <v>126.6</v>
      </c>
      <c r="H125">
        <v>133.6</v>
      </c>
      <c r="I125">
        <v>118.6</v>
      </c>
      <c r="J125">
        <v>137.4</v>
      </c>
      <c r="K125">
        <v>152.5</v>
      </c>
      <c r="L125">
        <v>169.2</v>
      </c>
      <c r="M125">
        <v>108.8</v>
      </c>
      <c r="N125">
        <v>133.1</v>
      </c>
      <c r="O125">
        <v>126.4</v>
      </c>
      <c r="P125">
        <v>139.19999999999999</v>
      </c>
      <c r="Q125">
        <v>136</v>
      </c>
      <c r="R125">
        <v>137.19999999999999</v>
      </c>
      <c r="S125">
        <v>136.30000000000001</v>
      </c>
      <c r="T125">
        <v>131.6</v>
      </c>
      <c r="U125">
        <v>135.6</v>
      </c>
      <c r="V125">
        <v>125.5</v>
      </c>
      <c r="W125">
        <v>128</v>
      </c>
      <c r="X125">
        <v>129.30000000000001</v>
      </c>
      <c r="Y125">
        <v>126.2</v>
      </c>
      <c r="Z125">
        <v>116.3</v>
      </c>
      <c r="AA125">
        <v>124.1</v>
      </c>
      <c r="AB125">
        <v>130.19999999999999</v>
      </c>
      <c r="AC125">
        <v>119.9</v>
      </c>
      <c r="AD125">
        <v>123.3</v>
      </c>
      <c r="AE125">
        <v>131.9</v>
      </c>
    </row>
    <row r="126" spans="1:31">
      <c r="A126" t="s">
        <v>33</v>
      </c>
      <c r="B126">
        <v>2016</v>
      </c>
      <c r="C126" t="s">
        <v>39</v>
      </c>
      <c r="D126" s="54" t="str">
        <f t="shared" si="1"/>
        <v>June</v>
      </c>
      <c r="E126">
        <v>125.9</v>
      </c>
      <c r="F126">
        <v>143.9</v>
      </c>
      <c r="G126">
        <v>130.9</v>
      </c>
      <c r="H126">
        <v>131</v>
      </c>
      <c r="I126">
        <v>110.2</v>
      </c>
      <c r="J126">
        <v>135.5</v>
      </c>
      <c r="K126">
        <v>173.7</v>
      </c>
      <c r="L126">
        <v>184.4</v>
      </c>
      <c r="M126">
        <v>112</v>
      </c>
      <c r="N126">
        <v>142.80000000000001</v>
      </c>
      <c r="O126">
        <v>121.6</v>
      </c>
      <c r="P126">
        <v>136.9</v>
      </c>
      <c r="Q126">
        <v>138.19999999999999</v>
      </c>
      <c r="R126">
        <v>142.69999999999999</v>
      </c>
      <c r="S126">
        <v>127.6</v>
      </c>
      <c r="T126">
        <v>121.1</v>
      </c>
      <c r="U126">
        <v>126.6</v>
      </c>
      <c r="V126">
        <v>125.5</v>
      </c>
      <c r="W126">
        <v>115.5</v>
      </c>
      <c r="X126">
        <v>123.2</v>
      </c>
      <c r="Y126">
        <v>120.6</v>
      </c>
      <c r="Z126">
        <v>112.3</v>
      </c>
      <c r="AA126">
        <v>119.9</v>
      </c>
      <c r="AB126">
        <v>129.30000000000001</v>
      </c>
      <c r="AC126">
        <v>118.8</v>
      </c>
      <c r="AD126">
        <v>119.6</v>
      </c>
      <c r="AE126">
        <v>128.1</v>
      </c>
    </row>
    <row r="127" spans="1:31">
      <c r="A127" t="s">
        <v>34</v>
      </c>
      <c r="B127">
        <v>2016</v>
      </c>
      <c r="C127" t="s">
        <v>39</v>
      </c>
      <c r="D127" s="54" t="str">
        <f t="shared" si="1"/>
        <v>June</v>
      </c>
      <c r="E127">
        <v>127.7</v>
      </c>
      <c r="F127">
        <v>140.5</v>
      </c>
      <c r="G127">
        <v>128.30000000000001</v>
      </c>
      <c r="H127">
        <v>132.6</v>
      </c>
      <c r="I127">
        <v>115.5</v>
      </c>
      <c r="J127">
        <v>136.5</v>
      </c>
      <c r="K127">
        <v>159.69999999999999</v>
      </c>
      <c r="L127">
        <v>174.3</v>
      </c>
      <c r="M127">
        <v>109.9</v>
      </c>
      <c r="N127">
        <v>136.30000000000001</v>
      </c>
      <c r="O127">
        <v>124.4</v>
      </c>
      <c r="P127">
        <v>138.1</v>
      </c>
      <c r="Q127">
        <v>136.80000000000001</v>
      </c>
      <c r="R127">
        <v>138.69999999999999</v>
      </c>
      <c r="S127">
        <v>132.9</v>
      </c>
      <c r="T127">
        <v>127.2</v>
      </c>
      <c r="U127">
        <v>132</v>
      </c>
      <c r="V127">
        <v>125.5</v>
      </c>
      <c r="W127">
        <v>123.3</v>
      </c>
      <c r="X127">
        <v>126.4</v>
      </c>
      <c r="Y127">
        <v>124.1</v>
      </c>
      <c r="Z127">
        <v>114.2</v>
      </c>
      <c r="AA127">
        <v>121.7</v>
      </c>
      <c r="AB127">
        <v>129.69999999999999</v>
      </c>
      <c r="AC127">
        <v>119.4</v>
      </c>
      <c r="AD127">
        <v>121.5</v>
      </c>
      <c r="AE127">
        <v>130.1</v>
      </c>
    </row>
    <row r="128" spans="1:31">
      <c r="A128" t="s">
        <v>30</v>
      </c>
      <c r="B128">
        <v>2016</v>
      </c>
      <c r="C128" t="s">
        <v>40</v>
      </c>
      <c r="D128" s="54" t="str">
        <f t="shared" si="1"/>
        <v>July</v>
      </c>
      <c r="E128">
        <v>129.30000000000001</v>
      </c>
      <c r="F128">
        <v>139.5</v>
      </c>
      <c r="G128">
        <v>129.6</v>
      </c>
      <c r="H128">
        <v>134.5</v>
      </c>
      <c r="I128">
        <v>119.5</v>
      </c>
      <c r="J128">
        <v>138.5</v>
      </c>
      <c r="K128">
        <v>158.19999999999999</v>
      </c>
      <c r="L128">
        <v>171.8</v>
      </c>
      <c r="M128">
        <v>110.3</v>
      </c>
      <c r="N128">
        <v>134.30000000000001</v>
      </c>
      <c r="O128">
        <v>127.3</v>
      </c>
      <c r="P128">
        <v>139.9</v>
      </c>
      <c r="Q128">
        <v>137.6</v>
      </c>
      <c r="R128">
        <v>138</v>
      </c>
      <c r="S128">
        <v>137.19999999999999</v>
      </c>
      <c r="T128">
        <v>132.19999999999999</v>
      </c>
      <c r="U128">
        <v>136.5</v>
      </c>
      <c r="V128">
        <v>126.4</v>
      </c>
      <c r="W128">
        <v>128.19999999999999</v>
      </c>
      <c r="X128">
        <v>130</v>
      </c>
      <c r="Y128">
        <v>126.7</v>
      </c>
      <c r="Z128">
        <v>116.4</v>
      </c>
      <c r="AA128">
        <v>125.2</v>
      </c>
      <c r="AB128">
        <v>130.80000000000001</v>
      </c>
      <c r="AC128">
        <v>120.9</v>
      </c>
      <c r="AD128">
        <v>123.8</v>
      </c>
      <c r="AE128">
        <v>133</v>
      </c>
    </row>
    <row r="129" spans="1:31">
      <c r="A129" t="s">
        <v>33</v>
      </c>
      <c r="B129">
        <v>2016</v>
      </c>
      <c r="C129" t="s">
        <v>40</v>
      </c>
      <c r="D129" s="54" t="str">
        <f t="shared" si="1"/>
        <v>July</v>
      </c>
      <c r="E129">
        <v>126.8</v>
      </c>
      <c r="F129">
        <v>144.19999999999999</v>
      </c>
      <c r="G129">
        <v>136.6</v>
      </c>
      <c r="H129">
        <v>131.80000000000001</v>
      </c>
      <c r="I129">
        <v>111</v>
      </c>
      <c r="J129">
        <v>137</v>
      </c>
      <c r="K129">
        <v>179.5</v>
      </c>
      <c r="L129">
        <v>188.4</v>
      </c>
      <c r="M129">
        <v>113.3</v>
      </c>
      <c r="N129">
        <v>143.9</v>
      </c>
      <c r="O129">
        <v>121.7</v>
      </c>
      <c r="P129">
        <v>137.5</v>
      </c>
      <c r="Q129">
        <v>139.80000000000001</v>
      </c>
      <c r="R129">
        <v>142.9</v>
      </c>
      <c r="S129">
        <v>127.9</v>
      </c>
      <c r="T129">
        <v>121.1</v>
      </c>
      <c r="U129">
        <v>126.9</v>
      </c>
      <c r="V129">
        <v>126.4</v>
      </c>
      <c r="W129">
        <v>115.5</v>
      </c>
      <c r="X129">
        <v>123.5</v>
      </c>
      <c r="Y129">
        <v>120.9</v>
      </c>
      <c r="Z129">
        <v>111.7</v>
      </c>
      <c r="AA129">
        <v>120.3</v>
      </c>
      <c r="AB129">
        <v>130.80000000000001</v>
      </c>
      <c r="AC129">
        <v>120</v>
      </c>
      <c r="AD129">
        <v>119.9</v>
      </c>
      <c r="AE129">
        <v>129</v>
      </c>
    </row>
    <row r="130" spans="1:31">
      <c r="A130" t="s">
        <v>34</v>
      </c>
      <c r="B130">
        <v>2016</v>
      </c>
      <c r="C130" t="s">
        <v>40</v>
      </c>
      <c r="D130" s="54" t="str">
        <f t="shared" si="1"/>
        <v>July</v>
      </c>
      <c r="E130">
        <v>128.5</v>
      </c>
      <c r="F130">
        <v>141.19999999999999</v>
      </c>
      <c r="G130">
        <v>132.30000000000001</v>
      </c>
      <c r="H130">
        <v>133.5</v>
      </c>
      <c r="I130">
        <v>116.4</v>
      </c>
      <c r="J130">
        <v>137.80000000000001</v>
      </c>
      <c r="K130">
        <v>165.4</v>
      </c>
      <c r="L130">
        <v>177.4</v>
      </c>
      <c r="M130">
        <v>111.3</v>
      </c>
      <c r="N130">
        <v>137.5</v>
      </c>
      <c r="O130">
        <v>125</v>
      </c>
      <c r="P130">
        <v>138.80000000000001</v>
      </c>
      <c r="Q130">
        <v>138.4</v>
      </c>
      <c r="R130">
        <v>139.30000000000001</v>
      </c>
      <c r="S130">
        <v>133.5</v>
      </c>
      <c r="T130">
        <v>127.6</v>
      </c>
      <c r="U130">
        <v>132.69999999999999</v>
      </c>
      <c r="V130">
        <v>126.4</v>
      </c>
      <c r="W130">
        <v>123.4</v>
      </c>
      <c r="X130">
        <v>126.9</v>
      </c>
      <c r="Y130">
        <v>124.5</v>
      </c>
      <c r="Z130">
        <v>113.9</v>
      </c>
      <c r="AA130">
        <v>122.4</v>
      </c>
      <c r="AB130">
        <v>130.80000000000001</v>
      </c>
      <c r="AC130">
        <v>120.5</v>
      </c>
      <c r="AD130">
        <v>121.9</v>
      </c>
      <c r="AE130">
        <v>131.1</v>
      </c>
    </row>
    <row r="131" spans="1:31">
      <c r="A131" t="s">
        <v>30</v>
      </c>
      <c r="B131">
        <v>2016</v>
      </c>
      <c r="C131" t="s">
        <v>41</v>
      </c>
      <c r="D131" s="54" t="str">
        <f t="shared" ref="D131:D194" si="2">TRIM(C131)</f>
        <v>August</v>
      </c>
      <c r="E131">
        <v>130.1</v>
      </c>
      <c r="F131">
        <v>138.80000000000001</v>
      </c>
      <c r="G131">
        <v>130.30000000000001</v>
      </c>
      <c r="H131">
        <v>135.30000000000001</v>
      </c>
      <c r="I131">
        <v>119.9</v>
      </c>
      <c r="J131">
        <v>140.19999999999999</v>
      </c>
      <c r="K131">
        <v>156.9</v>
      </c>
      <c r="L131">
        <v>172.2</v>
      </c>
      <c r="M131">
        <v>112.1</v>
      </c>
      <c r="N131">
        <v>134.9</v>
      </c>
      <c r="O131">
        <v>128.1</v>
      </c>
      <c r="P131">
        <v>140.69999999999999</v>
      </c>
      <c r="Q131">
        <v>138</v>
      </c>
      <c r="R131">
        <v>138.9</v>
      </c>
      <c r="S131">
        <v>137.80000000000001</v>
      </c>
      <c r="T131">
        <v>133</v>
      </c>
      <c r="U131">
        <v>137.1</v>
      </c>
      <c r="V131">
        <v>127.3</v>
      </c>
      <c r="W131">
        <v>129.1</v>
      </c>
      <c r="X131">
        <v>130.6</v>
      </c>
      <c r="Y131">
        <v>127</v>
      </c>
      <c r="Z131">
        <v>116</v>
      </c>
      <c r="AA131">
        <v>125.5</v>
      </c>
      <c r="AB131">
        <v>131.9</v>
      </c>
      <c r="AC131">
        <v>122</v>
      </c>
      <c r="AD131">
        <v>124.2</v>
      </c>
      <c r="AE131">
        <v>133.5</v>
      </c>
    </row>
    <row r="132" spans="1:31">
      <c r="A132" t="s">
        <v>33</v>
      </c>
      <c r="B132">
        <v>2016</v>
      </c>
      <c r="C132" t="s">
        <v>41</v>
      </c>
      <c r="D132" s="54" t="str">
        <f t="shared" si="2"/>
        <v>August</v>
      </c>
      <c r="E132">
        <v>127.6</v>
      </c>
      <c r="F132">
        <v>140.30000000000001</v>
      </c>
      <c r="G132">
        <v>133.69999999999999</v>
      </c>
      <c r="H132">
        <v>132.19999999999999</v>
      </c>
      <c r="I132">
        <v>111.8</v>
      </c>
      <c r="J132">
        <v>135.80000000000001</v>
      </c>
      <c r="K132">
        <v>163.5</v>
      </c>
      <c r="L132">
        <v>182.3</v>
      </c>
      <c r="M132">
        <v>114.6</v>
      </c>
      <c r="N132">
        <v>144.6</v>
      </c>
      <c r="O132">
        <v>121.9</v>
      </c>
      <c r="P132">
        <v>138.1</v>
      </c>
      <c r="Q132">
        <v>137.6</v>
      </c>
      <c r="R132">
        <v>143.6</v>
      </c>
      <c r="S132">
        <v>128.30000000000001</v>
      </c>
      <c r="T132">
        <v>121.4</v>
      </c>
      <c r="U132">
        <v>127.3</v>
      </c>
      <c r="V132">
        <v>127.3</v>
      </c>
      <c r="W132">
        <v>114.7</v>
      </c>
      <c r="X132">
        <v>123.9</v>
      </c>
      <c r="Y132">
        <v>121.2</v>
      </c>
      <c r="Z132">
        <v>110.4</v>
      </c>
      <c r="AA132">
        <v>120.6</v>
      </c>
      <c r="AB132">
        <v>131.5</v>
      </c>
      <c r="AC132">
        <v>120.9</v>
      </c>
      <c r="AD132">
        <v>119.9</v>
      </c>
      <c r="AE132">
        <v>128.4</v>
      </c>
    </row>
    <row r="133" spans="1:31">
      <c r="A133" t="s">
        <v>34</v>
      </c>
      <c r="B133">
        <v>2016</v>
      </c>
      <c r="C133" t="s">
        <v>41</v>
      </c>
      <c r="D133" s="54" t="str">
        <f t="shared" si="2"/>
        <v>August</v>
      </c>
      <c r="E133">
        <v>129.30000000000001</v>
      </c>
      <c r="F133">
        <v>139.30000000000001</v>
      </c>
      <c r="G133">
        <v>131.6</v>
      </c>
      <c r="H133">
        <v>134.1</v>
      </c>
      <c r="I133">
        <v>116.9</v>
      </c>
      <c r="J133">
        <v>138.1</v>
      </c>
      <c r="K133">
        <v>159.1</v>
      </c>
      <c r="L133">
        <v>175.6</v>
      </c>
      <c r="M133">
        <v>112.9</v>
      </c>
      <c r="N133">
        <v>138.1</v>
      </c>
      <c r="O133">
        <v>125.5</v>
      </c>
      <c r="P133">
        <v>139.5</v>
      </c>
      <c r="Q133">
        <v>137.9</v>
      </c>
      <c r="R133">
        <v>140.19999999999999</v>
      </c>
      <c r="S133">
        <v>134.1</v>
      </c>
      <c r="T133">
        <v>128.19999999999999</v>
      </c>
      <c r="U133">
        <v>133.19999999999999</v>
      </c>
      <c r="V133">
        <v>127.3</v>
      </c>
      <c r="W133">
        <v>123.6</v>
      </c>
      <c r="X133">
        <v>127.4</v>
      </c>
      <c r="Y133">
        <v>124.8</v>
      </c>
      <c r="Z133">
        <v>113.1</v>
      </c>
      <c r="AA133">
        <v>122.7</v>
      </c>
      <c r="AB133">
        <v>131.69999999999999</v>
      </c>
      <c r="AC133">
        <v>121.5</v>
      </c>
      <c r="AD133">
        <v>122.1</v>
      </c>
      <c r="AE133">
        <v>131.1</v>
      </c>
    </row>
    <row r="134" spans="1:31">
      <c r="A134" t="s">
        <v>30</v>
      </c>
      <c r="B134">
        <v>2016</v>
      </c>
      <c r="C134" t="s">
        <v>42</v>
      </c>
      <c r="D134" s="54" t="str">
        <f t="shared" si="2"/>
        <v>September</v>
      </c>
      <c r="E134">
        <v>130.80000000000001</v>
      </c>
      <c r="F134">
        <v>138.19999999999999</v>
      </c>
      <c r="G134">
        <v>130.5</v>
      </c>
      <c r="H134">
        <v>135.5</v>
      </c>
      <c r="I134">
        <v>120.2</v>
      </c>
      <c r="J134">
        <v>139.19999999999999</v>
      </c>
      <c r="K134">
        <v>149.5</v>
      </c>
      <c r="L134">
        <v>170.4</v>
      </c>
      <c r="M134">
        <v>113.1</v>
      </c>
      <c r="N134">
        <v>135.80000000000001</v>
      </c>
      <c r="O134">
        <v>128.80000000000001</v>
      </c>
      <c r="P134">
        <v>141.5</v>
      </c>
      <c r="Q134">
        <v>137.19999999999999</v>
      </c>
      <c r="R134">
        <v>139.9</v>
      </c>
      <c r="S134">
        <v>138.5</v>
      </c>
      <c r="T134">
        <v>133.5</v>
      </c>
      <c r="U134">
        <v>137.80000000000001</v>
      </c>
      <c r="V134">
        <v>127.9</v>
      </c>
      <c r="W134">
        <v>129.69999999999999</v>
      </c>
      <c r="X134">
        <v>131.1</v>
      </c>
      <c r="Y134">
        <v>127.8</v>
      </c>
      <c r="Z134">
        <v>117</v>
      </c>
      <c r="AA134">
        <v>125.7</v>
      </c>
      <c r="AB134">
        <v>132.19999999999999</v>
      </c>
      <c r="AC134">
        <v>122.8</v>
      </c>
      <c r="AD134">
        <v>124.9</v>
      </c>
      <c r="AE134">
        <v>133.4</v>
      </c>
    </row>
    <row r="135" spans="1:31">
      <c r="A135" t="s">
        <v>33</v>
      </c>
      <c r="B135">
        <v>2016</v>
      </c>
      <c r="C135" t="s">
        <v>42</v>
      </c>
      <c r="D135" s="54" t="str">
        <f t="shared" si="2"/>
        <v>September</v>
      </c>
      <c r="E135">
        <v>128.1</v>
      </c>
      <c r="F135">
        <v>137.69999999999999</v>
      </c>
      <c r="G135">
        <v>130.6</v>
      </c>
      <c r="H135">
        <v>132.6</v>
      </c>
      <c r="I135">
        <v>111.9</v>
      </c>
      <c r="J135">
        <v>132.5</v>
      </c>
      <c r="K135">
        <v>152.9</v>
      </c>
      <c r="L135">
        <v>173.6</v>
      </c>
      <c r="M135">
        <v>115.1</v>
      </c>
      <c r="N135">
        <v>144.80000000000001</v>
      </c>
      <c r="O135">
        <v>122.1</v>
      </c>
      <c r="P135">
        <v>138.80000000000001</v>
      </c>
      <c r="Q135">
        <v>135.69999999999999</v>
      </c>
      <c r="R135">
        <v>143.9</v>
      </c>
      <c r="S135">
        <v>128.69999999999999</v>
      </c>
      <c r="T135">
        <v>121.6</v>
      </c>
      <c r="U135">
        <v>127.7</v>
      </c>
      <c r="V135">
        <v>127.9</v>
      </c>
      <c r="W135">
        <v>114.8</v>
      </c>
      <c r="X135">
        <v>124.3</v>
      </c>
      <c r="Y135">
        <v>121.4</v>
      </c>
      <c r="Z135">
        <v>111.8</v>
      </c>
      <c r="AA135">
        <v>120.8</v>
      </c>
      <c r="AB135">
        <v>131.6</v>
      </c>
      <c r="AC135">
        <v>121.2</v>
      </c>
      <c r="AD135">
        <v>120.5</v>
      </c>
      <c r="AE135">
        <v>128</v>
      </c>
    </row>
    <row r="136" spans="1:31">
      <c r="A136" t="s">
        <v>34</v>
      </c>
      <c r="B136">
        <v>2016</v>
      </c>
      <c r="C136" t="s">
        <v>42</v>
      </c>
      <c r="D136" s="54" t="str">
        <f t="shared" si="2"/>
        <v>September</v>
      </c>
      <c r="E136">
        <v>129.9</v>
      </c>
      <c r="F136">
        <v>138</v>
      </c>
      <c r="G136">
        <v>130.5</v>
      </c>
      <c r="H136">
        <v>134.4</v>
      </c>
      <c r="I136">
        <v>117.2</v>
      </c>
      <c r="J136">
        <v>136.1</v>
      </c>
      <c r="K136">
        <v>150.69999999999999</v>
      </c>
      <c r="L136">
        <v>171.5</v>
      </c>
      <c r="M136">
        <v>113.8</v>
      </c>
      <c r="N136">
        <v>138.80000000000001</v>
      </c>
      <c r="O136">
        <v>126</v>
      </c>
      <c r="P136">
        <v>140.19999999999999</v>
      </c>
      <c r="Q136">
        <v>136.6</v>
      </c>
      <c r="R136">
        <v>141</v>
      </c>
      <c r="S136">
        <v>134.6</v>
      </c>
      <c r="T136">
        <v>128.6</v>
      </c>
      <c r="U136">
        <v>133.80000000000001</v>
      </c>
      <c r="V136">
        <v>127.9</v>
      </c>
      <c r="W136">
        <v>124.1</v>
      </c>
      <c r="X136">
        <v>127.9</v>
      </c>
      <c r="Y136">
        <v>125.4</v>
      </c>
      <c r="Z136">
        <v>114.3</v>
      </c>
      <c r="AA136">
        <v>122.9</v>
      </c>
      <c r="AB136">
        <v>131.80000000000001</v>
      </c>
      <c r="AC136">
        <v>122.1</v>
      </c>
      <c r="AD136">
        <v>122.8</v>
      </c>
      <c r="AE136">
        <v>130.9</v>
      </c>
    </row>
    <row r="137" spans="1:31">
      <c r="A137" t="s">
        <v>30</v>
      </c>
      <c r="B137">
        <v>2016</v>
      </c>
      <c r="C137" t="s">
        <v>43</v>
      </c>
      <c r="D137" s="54" t="str">
        <f t="shared" si="2"/>
        <v>October</v>
      </c>
      <c r="E137">
        <v>131.30000000000001</v>
      </c>
      <c r="F137">
        <v>137.6</v>
      </c>
      <c r="G137">
        <v>130.1</v>
      </c>
      <c r="H137">
        <v>136</v>
      </c>
      <c r="I137">
        <v>120.8</v>
      </c>
      <c r="J137">
        <v>138.4</v>
      </c>
      <c r="K137">
        <v>149.19999999999999</v>
      </c>
      <c r="L137">
        <v>170.2</v>
      </c>
      <c r="M137">
        <v>113.4</v>
      </c>
      <c r="N137">
        <v>136.30000000000001</v>
      </c>
      <c r="O137">
        <v>128.69999999999999</v>
      </c>
      <c r="P137">
        <v>142.4</v>
      </c>
      <c r="Q137">
        <v>137.4</v>
      </c>
      <c r="R137">
        <v>140.9</v>
      </c>
      <c r="S137">
        <v>139.6</v>
      </c>
      <c r="T137">
        <v>134.30000000000001</v>
      </c>
      <c r="U137">
        <v>138.80000000000001</v>
      </c>
      <c r="V137">
        <v>128.69999999999999</v>
      </c>
      <c r="W137">
        <v>129.80000000000001</v>
      </c>
      <c r="X137">
        <v>131.80000000000001</v>
      </c>
      <c r="Y137">
        <v>128.69999999999999</v>
      </c>
      <c r="Z137">
        <v>117.8</v>
      </c>
      <c r="AA137">
        <v>126.5</v>
      </c>
      <c r="AB137">
        <v>133</v>
      </c>
      <c r="AC137">
        <v>123</v>
      </c>
      <c r="AD137">
        <v>125.7</v>
      </c>
      <c r="AE137">
        <v>133.80000000000001</v>
      </c>
    </row>
    <row r="138" spans="1:31">
      <c r="A138" t="s">
        <v>33</v>
      </c>
      <c r="B138">
        <v>2016</v>
      </c>
      <c r="C138" t="s">
        <v>43</v>
      </c>
      <c r="D138" s="54" t="str">
        <f t="shared" si="2"/>
        <v>October</v>
      </c>
      <c r="E138">
        <v>128.69999999999999</v>
      </c>
      <c r="F138">
        <v>138.4</v>
      </c>
      <c r="G138">
        <v>130.30000000000001</v>
      </c>
      <c r="H138">
        <v>132.69999999999999</v>
      </c>
      <c r="I138">
        <v>112.5</v>
      </c>
      <c r="J138">
        <v>130.4</v>
      </c>
      <c r="K138">
        <v>155.1</v>
      </c>
      <c r="L138">
        <v>175.7</v>
      </c>
      <c r="M138">
        <v>115.4</v>
      </c>
      <c r="N138">
        <v>145.30000000000001</v>
      </c>
      <c r="O138">
        <v>122.5</v>
      </c>
      <c r="P138">
        <v>139.6</v>
      </c>
      <c r="Q138">
        <v>136.30000000000001</v>
      </c>
      <c r="R138">
        <v>144.30000000000001</v>
      </c>
      <c r="S138">
        <v>129.1</v>
      </c>
      <c r="T138">
        <v>121.9</v>
      </c>
      <c r="U138">
        <v>128</v>
      </c>
      <c r="V138">
        <v>128.69999999999999</v>
      </c>
      <c r="W138">
        <v>115.2</v>
      </c>
      <c r="X138">
        <v>124.5</v>
      </c>
      <c r="Y138">
        <v>121.8</v>
      </c>
      <c r="Z138">
        <v>112.8</v>
      </c>
      <c r="AA138">
        <v>121.2</v>
      </c>
      <c r="AB138">
        <v>131.9</v>
      </c>
      <c r="AC138">
        <v>120.8</v>
      </c>
      <c r="AD138">
        <v>120.9</v>
      </c>
      <c r="AE138">
        <v>128.6</v>
      </c>
    </row>
    <row r="139" spans="1:31">
      <c r="A139" t="s">
        <v>34</v>
      </c>
      <c r="B139">
        <v>2016</v>
      </c>
      <c r="C139" t="s">
        <v>43</v>
      </c>
      <c r="D139" s="54" t="str">
        <f t="shared" si="2"/>
        <v>October</v>
      </c>
      <c r="E139">
        <v>130.5</v>
      </c>
      <c r="F139">
        <v>137.9</v>
      </c>
      <c r="G139">
        <v>130.19999999999999</v>
      </c>
      <c r="H139">
        <v>134.80000000000001</v>
      </c>
      <c r="I139">
        <v>117.8</v>
      </c>
      <c r="J139">
        <v>134.69999999999999</v>
      </c>
      <c r="K139">
        <v>151.19999999999999</v>
      </c>
      <c r="L139">
        <v>172.1</v>
      </c>
      <c r="M139">
        <v>114.1</v>
      </c>
      <c r="N139">
        <v>139.30000000000001</v>
      </c>
      <c r="O139">
        <v>126.1</v>
      </c>
      <c r="P139">
        <v>141.1</v>
      </c>
      <c r="Q139">
        <v>137</v>
      </c>
      <c r="R139">
        <v>141.80000000000001</v>
      </c>
      <c r="S139">
        <v>135.5</v>
      </c>
      <c r="T139">
        <v>129.1</v>
      </c>
      <c r="U139">
        <v>134.5</v>
      </c>
      <c r="V139">
        <v>128.69999999999999</v>
      </c>
      <c r="W139">
        <v>124.3</v>
      </c>
      <c r="X139">
        <v>128.4</v>
      </c>
      <c r="Y139">
        <v>126.1</v>
      </c>
      <c r="Z139">
        <v>115.2</v>
      </c>
      <c r="AA139">
        <v>123.5</v>
      </c>
      <c r="AB139">
        <v>132.4</v>
      </c>
      <c r="AC139">
        <v>122.1</v>
      </c>
      <c r="AD139">
        <v>123.4</v>
      </c>
      <c r="AE139">
        <v>131.4</v>
      </c>
    </row>
    <row r="140" spans="1:31">
      <c r="A140" t="s">
        <v>30</v>
      </c>
      <c r="B140">
        <v>2016</v>
      </c>
      <c r="C140" t="s">
        <v>45</v>
      </c>
      <c r="D140" s="54" t="str">
        <f t="shared" si="2"/>
        <v>November</v>
      </c>
      <c r="E140">
        <v>132</v>
      </c>
      <c r="F140">
        <v>137.4</v>
      </c>
      <c r="G140">
        <v>130.6</v>
      </c>
      <c r="H140">
        <v>136.19999999999999</v>
      </c>
      <c r="I140">
        <v>121.1</v>
      </c>
      <c r="J140">
        <v>136.9</v>
      </c>
      <c r="K140">
        <v>141.80000000000001</v>
      </c>
      <c r="L140">
        <v>170</v>
      </c>
      <c r="M140">
        <v>113.4</v>
      </c>
      <c r="N140">
        <v>136.80000000000001</v>
      </c>
      <c r="O140">
        <v>128.69999999999999</v>
      </c>
      <c r="P140">
        <v>143.1</v>
      </c>
      <c r="Q140">
        <v>136.6</v>
      </c>
      <c r="R140">
        <v>141.19999999999999</v>
      </c>
      <c r="S140">
        <v>139.9</v>
      </c>
      <c r="T140">
        <v>134.5</v>
      </c>
      <c r="U140">
        <v>139.19999999999999</v>
      </c>
      <c r="V140">
        <v>129.1</v>
      </c>
      <c r="W140">
        <v>130.30000000000001</v>
      </c>
      <c r="X140">
        <v>132.1</v>
      </c>
      <c r="Y140">
        <v>129.1</v>
      </c>
      <c r="Z140">
        <v>118.2</v>
      </c>
      <c r="AA140">
        <v>126.9</v>
      </c>
      <c r="AB140">
        <v>133.69999999999999</v>
      </c>
      <c r="AC140">
        <v>123.5</v>
      </c>
      <c r="AD140">
        <v>126.1</v>
      </c>
      <c r="AE140">
        <v>133.6</v>
      </c>
    </row>
    <row r="141" spans="1:31">
      <c r="A141" t="s">
        <v>33</v>
      </c>
      <c r="B141">
        <v>2016</v>
      </c>
      <c r="C141" t="s">
        <v>45</v>
      </c>
      <c r="D141" s="54" t="str">
        <f t="shared" si="2"/>
        <v>November</v>
      </c>
      <c r="E141">
        <v>130.19999999999999</v>
      </c>
      <c r="F141">
        <v>138.5</v>
      </c>
      <c r="G141">
        <v>134.1</v>
      </c>
      <c r="H141">
        <v>132.9</v>
      </c>
      <c r="I141">
        <v>112.6</v>
      </c>
      <c r="J141">
        <v>130.80000000000001</v>
      </c>
      <c r="K141">
        <v>142</v>
      </c>
      <c r="L141">
        <v>174.9</v>
      </c>
      <c r="M141">
        <v>115.6</v>
      </c>
      <c r="N141">
        <v>145.4</v>
      </c>
      <c r="O141">
        <v>122.7</v>
      </c>
      <c r="P141">
        <v>140.30000000000001</v>
      </c>
      <c r="Q141">
        <v>135.19999999999999</v>
      </c>
      <c r="R141">
        <v>144.30000000000001</v>
      </c>
      <c r="S141">
        <v>129.6</v>
      </c>
      <c r="T141">
        <v>122.1</v>
      </c>
      <c r="U141">
        <v>128.5</v>
      </c>
      <c r="V141">
        <v>129.1</v>
      </c>
      <c r="W141">
        <v>116.2</v>
      </c>
      <c r="X141">
        <v>124.7</v>
      </c>
      <c r="Y141">
        <v>122.1</v>
      </c>
      <c r="Z141">
        <v>113.4</v>
      </c>
      <c r="AA141">
        <v>121.7</v>
      </c>
      <c r="AB141">
        <v>132.1</v>
      </c>
      <c r="AC141">
        <v>121.3</v>
      </c>
      <c r="AD141">
        <v>121.3</v>
      </c>
      <c r="AE141">
        <v>128.5</v>
      </c>
    </row>
    <row r="142" spans="1:31">
      <c r="A142" t="s">
        <v>34</v>
      </c>
      <c r="B142">
        <v>2016</v>
      </c>
      <c r="C142" t="s">
        <v>45</v>
      </c>
      <c r="D142" s="54" t="str">
        <f t="shared" si="2"/>
        <v>November</v>
      </c>
      <c r="E142">
        <v>131.4</v>
      </c>
      <c r="F142">
        <v>137.80000000000001</v>
      </c>
      <c r="G142">
        <v>132</v>
      </c>
      <c r="H142">
        <v>135</v>
      </c>
      <c r="I142">
        <v>118</v>
      </c>
      <c r="J142">
        <v>134.1</v>
      </c>
      <c r="K142">
        <v>141.9</v>
      </c>
      <c r="L142">
        <v>171.7</v>
      </c>
      <c r="M142">
        <v>114.1</v>
      </c>
      <c r="N142">
        <v>139.69999999999999</v>
      </c>
      <c r="O142">
        <v>126.2</v>
      </c>
      <c r="P142">
        <v>141.80000000000001</v>
      </c>
      <c r="Q142">
        <v>136.1</v>
      </c>
      <c r="R142">
        <v>142</v>
      </c>
      <c r="S142">
        <v>135.80000000000001</v>
      </c>
      <c r="T142">
        <v>129.30000000000001</v>
      </c>
      <c r="U142">
        <v>135</v>
      </c>
      <c r="V142">
        <v>129.1</v>
      </c>
      <c r="W142">
        <v>125</v>
      </c>
      <c r="X142">
        <v>128.6</v>
      </c>
      <c r="Y142">
        <v>126.4</v>
      </c>
      <c r="Z142">
        <v>115.7</v>
      </c>
      <c r="AA142">
        <v>124</v>
      </c>
      <c r="AB142">
        <v>132.80000000000001</v>
      </c>
      <c r="AC142">
        <v>122.6</v>
      </c>
      <c r="AD142">
        <v>123.8</v>
      </c>
      <c r="AE142">
        <v>131.19999999999999</v>
      </c>
    </row>
    <row r="143" spans="1:31">
      <c r="A143" t="s">
        <v>30</v>
      </c>
      <c r="B143">
        <v>2016</v>
      </c>
      <c r="C143" t="s">
        <v>46</v>
      </c>
      <c r="D143" s="54" t="str">
        <f t="shared" si="2"/>
        <v>December</v>
      </c>
      <c r="E143">
        <v>132.6</v>
      </c>
      <c r="F143">
        <v>137.30000000000001</v>
      </c>
      <c r="G143">
        <v>131.6</v>
      </c>
      <c r="H143">
        <v>136.30000000000001</v>
      </c>
      <c r="I143">
        <v>121.6</v>
      </c>
      <c r="J143">
        <v>135.6</v>
      </c>
      <c r="K143">
        <v>127.5</v>
      </c>
      <c r="L143">
        <v>167.9</v>
      </c>
      <c r="M143">
        <v>113.8</v>
      </c>
      <c r="N143">
        <v>137.5</v>
      </c>
      <c r="O143">
        <v>129.1</v>
      </c>
      <c r="P143">
        <v>143.6</v>
      </c>
      <c r="Q143">
        <v>134.69999999999999</v>
      </c>
      <c r="R143">
        <v>142.4</v>
      </c>
      <c r="S143">
        <v>140.4</v>
      </c>
      <c r="T143">
        <v>135.19999999999999</v>
      </c>
      <c r="U143">
        <v>139.69999999999999</v>
      </c>
      <c r="V143">
        <v>128.5</v>
      </c>
      <c r="W143">
        <v>132</v>
      </c>
      <c r="X143">
        <v>132.9</v>
      </c>
      <c r="Y143">
        <v>129.69999999999999</v>
      </c>
      <c r="Z143">
        <v>118.6</v>
      </c>
      <c r="AA143">
        <v>127.3</v>
      </c>
      <c r="AB143">
        <v>134.19999999999999</v>
      </c>
      <c r="AC143">
        <v>121.9</v>
      </c>
      <c r="AD143">
        <v>126.3</v>
      </c>
      <c r="AE143">
        <v>132.80000000000001</v>
      </c>
    </row>
    <row r="144" spans="1:31">
      <c r="A144" t="s">
        <v>33</v>
      </c>
      <c r="B144">
        <v>2016</v>
      </c>
      <c r="C144" t="s">
        <v>46</v>
      </c>
      <c r="D144" s="54" t="str">
        <f t="shared" si="2"/>
        <v>December</v>
      </c>
      <c r="E144">
        <v>131.6</v>
      </c>
      <c r="F144">
        <v>138.19999999999999</v>
      </c>
      <c r="G144">
        <v>134.9</v>
      </c>
      <c r="H144">
        <v>133.1</v>
      </c>
      <c r="I144">
        <v>113.5</v>
      </c>
      <c r="J144">
        <v>129.30000000000001</v>
      </c>
      <c r="K144">
        <v>121.1</v>
      </c>
      <c r="L144">
        <v>170.3</v>
      </c>
      <c r="M144">
        <v>115.5</v>
      </c>
      <c r="N144">
        <v>145.5</v>
      </c>
      <c r="O144">
        <v>123.1</v>
      </c>
      <c r="P144">
        <v>140.9</v>
      </c>
      <c r="Q144">
        <v>132.80000000000001</v>
      </c>
      <c r="R144">
        <v>145</v>
      </c>
      <c r="S144">
        <v>130</v>
      </c>
      <c r="T144">
        <v>122.2</v>
      </c>
      <c r="U144">
        <v>128.80000000000001</v>
      </c>
      <c r="V144">
        <v>128.5</v>
      </c>
      <c r="W144">
        <v>117.8</v>
      </c>
      <c r="X144">
        <v>125</v>
      </c>
      <c r="Y144">
        <v>122.3</v>
      </c>
      <c r="Z144">
        <v>113.7</v>
      </c>
      <c r="AA144">
        <v>121.8</v>
      </c>
      <c r="AB144">
        <v>132.30000000000001</v>
      </c>
      <c r="AC144">
        <v>119.9</v>
      </c>
      <c r="AD144">
        <v>121.4</v>
      </c>
      <c r="AE144">
        <v>127.6</v>
      </c>
    </row>
    <row r="145" spans="1:31">
      <c r="A145" t="s">
        <v>34</v>
      </c>
      <c r="B145">
        <v>2016</v>
      </c>
      <c r="C145" t="s">
        <v>46</v>
      </c>
      <c r="D145" s="54" t="str">
        <f t="shared" si="2"/>
        <v>December</v>
      </c>
      <c r="E145">
        <v>132.30000000000001</v>
      </c>
      <c r="F145">
        <v>137.6</v>
      </c>
      <c r="G145">
        <v>132.9</v>
      </c>
      <c r="H145">
        <v>135.1</v>
      </c>
      <c r="I145">
        <v>118.6</v>
      </c>
      <c r="J145">
        <v>132.69999999999999</v>
      </c>
      <c r="K145">
        <v>125.3</v>
      </c>
      <c r="L145">
        <v>168.7</v>
      </c>
      <c r="M145">
        <v>114.4</v>
      </c>
      <c r="N145">
        <v>140.19999999999999</v>
      </c>
      <c r="O145">
        <v>126.6</v>
      </c>
      <c r="P145">
        <v>142.30000000000001</v>
      </c>
      <c r="Q145">
        <v>134</v>
      </c>
      <c r="R145">
        <v>143.1</v>
      </c>
      <c r="S145">
        <v>136.30000000000001</v>
      </c>
      <c r="T145">
        <v>129.80000000000001</v>
      </c>
      <c r="U145">
        <v>135.4</v>
      </c>
      <c r="V145">
        <v>128.5</v>
      </c>
      <c r="W145">
        <v>126.6</v>
      </c>
      <c r="X145">
        <v>129.19999999999999</v>
      </c>
      <c r="Y145">
        <v>126.9</v>
      </c>
      <c r="Z145">
        <v>116</v>
      </c>
      <c r="AA145">
        <v>124.2</v>
      </c>
      <c r="AB145">
        <v>133.1</v>
      </c>
      <c r="AC145">
        <v>121.1</v>
      </c>
      <c r="AD145">
        <v>123.9</v>
      </c>
      <c r="AE145">
        <v>130.4</v>
      </c>
    </row>
    <row r="146" spans="1:31">
      <c r="A146" t="s">
        <v>30</v>
      </c>
      <c r="B146">
        <v>2017</v>
      </c>
      <c r="C146" t="s">
        <v>31</v>
      </c>
      <c r="D146" s="54" t="str">
        <f t="shared" si="2"/>
        <v>January</v>
      </c>
      <c r="E146">
        <v>133.1</v>
      </c>
      <c r="F146">
        <v>137.80000000000001</v>
      </c>
      <c r="G146">
        <v>131.9</v>
      </c>
      <c r="H146">
        <v>136.69999999999999</v>
      </c>
      <c r="I146">
        <v>122</v>
      </c>
      <c r="J146">
        <v>136</v>
      </c>
      <c r="K146">
        <v>119.8</v>
      </c>
      <c r="L146">
        <v>161.69999999999999</v>
      </c>
      <c r="M146">
        <v>114.8</v>
      </c>
      <c r="N146">
        <v>136.9</v>
      </c>
      <c r="O146">
        <v>129</v>
      </c>
      <c r="P146">
        <v>143.9</v>
      </c>
      <c r="Q146">
        <v>133.69999999999999</v>
      </c>
      <c r="R146">
        <v>143.1</v>
      </c>
      <c r="S146">
        <v>140.69999999999999</v>
      </c>
      <c r="T146">
        <v>135.80000000000001</v>
      </c>
      <c r="U146">
        <v>140</v>
      </c>
      <c r="V146">
        <v>129.6</v>
      </c>
      <c r="W146">
        <v>132.1</v>
      </c>
      <c r="X146">
        <v>133.19999999999999</v>
      </c>
      <c r="Y146">
        <v>129.9</v>
      </c>
      <c r="Z146">
        <v>119.1</v>
      </c>
      <c r="AA146">
        <v>127</v>
      </c>
      <c r="AB146">
        <v>134.6</v>
      </c>
      <c r="AC146">
        <v>122.3</v>
      </c>
      <c r="AD146">
        <v>126.6</v>
      </c>
      <c r="AE146">
        <v>132.4</v>
      </c>
    </row>
    <row r="147" spans="1:31">
      <c r="A147" t="s">
        <v>33</v>
      </c>
      <c r="B147">
        <v>2017</v>
      </c>
      <c r="C147" t="s">
        <v>31</v>
      </c>
      <c r="D147" s="54" t="str">
        <f t="shared" si="2"/>
        <v>January</v>
      </c>
      <c r="E147">
        <v>132.19999999999999</v>
      </c>
      <c r="F147">
        <v>138.9</v>
      </c>
      <c r="G147">
        <v>132.6</v>
      </c>
      <c r="H147">
        <v>133.1</v>
      </c>
      <c r="I147">
        <v>114</v>
      </c>
      <c r="J147">
        <v>129.6</v>
      </c>
      <c r="K147">
        <v>118.7</v>
      </c>
      <c r="L147">
        <v>155.1</v>
      </c>
      <c r="M147">
        <v>117.3</v>
      </c>
      <c r="N147">
        <v>144.9</v>
      </c>
      <c r="O147">
        <v>123.2</v>
      </c>
      <c r="P147">
        <v>141.6</v>
      </c>
      <c r="Q147">
        <v>132</v>
      </c>
      <c r="R147">
        <v>145.6</v>
      </c>
      <c r="S147">
        <v>130.19999999999999</v>
      </c>
      <c r="T147">
        <v>122.3</v>
      </c>
      <c r="U147">
        <v>129</v>
      </c>
      <c r="V147">
        <v>129.6</v>
      </c>
      <c r="W147">
        <v>118</v>
      </c>
      <c r="X147">
        <v>125.1</v>
      </c>
      <c r="Y147">
        <v>122.6</v>
      </c>
      <c r="Z147">
        <v>115.2</v>
      </c>
      <c r="AA147">
        <v>122</v>
      </c>
      <c r="AB147">
        <v>132.4</v>
      </c>
      <c r="AC147">
        <v>120.9</v>
      </c>
      <c r="AD147">
        <v>122.1</v>
      </c>
      <c r="AE147">
        <v>127.8</v>
      </c>
    </row>
    <row r="148" spans="1:31">
      <c r="A148" t="s">
        <v>34</v>
      </c>
      <c r="B148">
        <v>2017</v>
      </c>
      <c r="C148" t="s">
        <v>31</v>
      </c>
      <c r="D148" s="54" t="str">
        <f t="shared" si="2"/>
        <v>January</v>
      </c>
      <c r="E148">
        <v>132.80000000000001</v>
      </c>
      <c r="F148">
        <v>138.19999999999999</v>
      </c>
      <c r="G148">
        <v>132.19999999999999</v>
      </c>
      <c r="H148">
        <v>135.4</v>
      </c>
      <c r="I148">
        <v>119.1</v>
      </c>
      <c r="J148">
        <v>133</v>
      </c>
      <c r="K148">
        <v>119.4</v>
      </c>
      <c r="L148">
        <v>159.5</v>
      </c>
      <c r="M148">
        <v>115.6</v>
      </c>
      <c r="N148">
        <v>139.6</v>
      </c>
      <c r="O148">
        <v>126.6</v>
      </c>
      <c r="P148">
        <v>142.80000000000001</v>
      </c>
      <c r="Q148">
        <v>133.1</v>
      </c>
      <c r="R148">
        <v>143.80000000000001</v>
      </c>
      <c r="S148">
        <v>136.6</v>
      </c>
      <c r="T148">
        <v>130.19999999999999</v>
      </c>
      <c r="U148">
        <v>135.6</v>
      </c>
      <c r="V148">
        <v>129.6</v>
      </c>
      <c r="W148">
        <v>126.8</v>
      </c>
      <c r="X148">
        <v>129.4</v>
      </c>
      <c r="Y148">
        <v>127.1</v>
      </c>
      <c r="Z148">
        <v>117</v>
      </c>
      <c r="AA148">
        <v>124.2</v>
      </c>
      <c r="AB148">
        <v>133.30000000000001</v>
      </c>
      <c r="AC148">
        <v>121.7</v>
      </c>
      <c r="AD148">
        <v>124.4</v>
      </c>
      <c r="AE148">
        <v>130.30000000000001</v>
      </c>
    </row>
    <row r="149" spans="1:31">
      <c r="A149" t="s">
        <v>30</v>
      </c>
      <c r="B149">
        <v>2017</v>
      </c>
      <c r="C149" t="s">
        <v>35</v>
      </c>
      <c r="D149" s="54" t="str">
        <f t="shared" si="2"/>
        <v>February</v>
      </c>
      <c r="E149">
        <v>133.30000000000001</v>
      </c>
      <c r="F149">
        <v>138.30000000000001</v>
      </c>
      <c r="G149">
        <v>129.30000000000001</v>
      </c>
      <c r="H149">
        <v>137.19999999999999</v>
      </c>
      <c r="I149">
        <v>122.1</v>
      </c>
      <c r="J149">
        <v>138.69999999999999</v>
      </c>
      <c r="K149">
        <v>119.1</v>
      </c>
      <c r="L149">
        <v>156.9</v>
      </c>
      <c r="M149">
        <v>116.2</v>
      </c>
      <c r="N149">
        <v>136</v>
      </c>
      <c r="O149">
        <v>129.4</v>
      </c>
      <c r="P149">
        <v>144.4</v>
      </c>
      <c r="Q149">
        <v>133.6</v>
      </c>
      <c r="R149">
        <v>143.69999999999999</v>
      </c>
      <c r="S149">
        <v>140.9</v>
      </c>
      <c r="T149">
        <v>135.80000000000001</v>
      </c>
      <c r="U149">
        <v>140.19999999999999</v>
      </c>
      <c r="V149">
        <v>130.5</v>
      </c>
      <c r="W149">
        <v>133.19999999999999</v>
      </c>
      <c r="X149">
        <v>133.6</v>
      </c>
      <c r="Y149">
        <v>130.1</v>
      </c>
      <c r="Z149">
        <v>119.5</v>
      </c>
      <c r="AA149">
        <v>127.7</v>
      </c>
      <c r="AB149">
        <v>134.9</v>
      </c>
      <c r="AC149">
        <v>123.2</v>
      </c>
      <c r="AD149">
        <v>127</v>
      </c>
      <c r="AE149">
        <v>132.6</v>
      </c>
    </row>
    <row r="150" spans="1:31">
      <c r="A150" t="s">
        <v>33</v>
      </c>
      <c r="B150">
        <v>2017</v>
      </c>
      <c r="C150" t="s">
        <v>35</v>
      </c>
      <c r="D150" s="54" t="str">
        <f t="shared" si="2"/>
        <v>February</v>
      </c>
      <c r="E150">
        <v>132.80000000000001</v>
      </c>
      <c r="F150">
        <v>139.80000000000001</v>
      </c>
      <c r="G150">
        <v>129.30000000000001</v>
      </c>
      <c r="H150">
        <v>133.5</v>
      </c>
      <c r="I150">
        <v>114.3</v>
      </c>
      <c r="J150">
        <v>131.4</v>
      </c>
      <c r="K150">
        <v>120.2</v>
      </c>
      <c r="L150">
        <v>143.1</v>
      </c>
      <c r="M150">
        <v>119.5</v>
      </c>
      <c r="N150">
        <v>144</v>
      </c>
      <c r="O150">
        <v>123.4</v>
      </c>
      <c r="P150">
        <v>141.9</v>
      </c>
      <c r="Q150">
        <v>132.1</v>
      </c>
      <c r="R150">
        <v>146.30000000000001</v>
      </c>
      <c r="S150">
        <v>130.5</v>
      </c>
      <c r="T150">
        <v>122.5</v>
      </c>
      <c r="U150">
        <v>129.30000000000001</v>
      </c>
      <c r="V150">
        <v>130.5</v>
      </c>
      <c r="W150">
        <v>119.2</v>
      </c>
      <c r="X150">
        <v>125.3</v>
      </c>
      <c r="Y150">
        <v>122.9</v>
      </c>
      <c r="Z150">
        <v>115.5</v>
      </c>
      <c r="AA150">
        <v>122.2</v>
      </c>
      <c r="AB150">
        <v>132.4</v>
      </c>
      <c r="AC150">
        <v>121.7</v>
      </c>
      <c r="AD150">
        <v>122.4</v>
      </c>
      <c r="AE150">
        <v>128.19999999999999</v>
      </c>
    </row>
    <row r="151" spans="1:31">
      <c r="A151" t="s">
        <v>34</v>
      </c>
      <c r="B151">
        <v>2017</v>
      </c>
      <c r="C151" t="s">
        <v>35</v>
      </c>
      <c r="D151" s="54" t="str">
        <f t="shared" si="2"/>
        <v>February</v>
      </c>
      <c r="E151">
        <v>133.1</v>
      </c>
      <c r="F151">
        <v>138.80000000000001</v>
      </c>
      <c r="G151">
        <v>129.30000000000001</v>
      </c>
      <c r="H151">
        <v>135.80000000000001</v>
      </c>
      <c r="I151">
        <v>119.2</v>
      </c>
      <c r="J151">
        <v>135.30000000000001</v>
      </c>
      <c r="K151">
        <v>119.5</v>
      </c>
      <c r="L151">
        <v>152.19999999999999</v>
      </c>
      <c r="M151">
        <v>117.3</v>
      </c>
      <c r="N151">
        <v>138.69999999999999</v>
      </c>
      <c r="O151">
        <v>126.9</v>
      </c>
      <c r="P151">
        <v>143.19999999999999</v>
      </c>
      <c r="Q151">
        <v>133</v>
      </c>
      <c r="R151">
        <v>144.4</v>
      </c>
      <c r="S151">
        <v>136.80000000000001</v>
      </c>
      <c r="T151">
        <v>130.30000000000001</v>
      </c>
      <c r="U151">
        <v>135.9</v>
      </c>
      <c r="V151">
        <v>130.5</v>
      </c>
      <c r="W151">
        <v>127.9</v>
      </c>
      <c r="X151">
        <v>129.69999999999999</v>
      </c>
      <c r="Y151">
        <v>127.4</v>
      </c>
      <c r="Z151">
        <v>117.4</v>
      </c>
      <c r="AA151">
        <v>124.6</v>
      </c>
      <c r="AB151">
        <v>133.4</v>
      </c>
      <c r="AC151">
        <v>122.6</v>
      </c>
      <c r="AD151">
        <v>124.8</v>
      </c>
      <c r="AE151">
        <v>130.6</v>
      </c>
    </row>
    <row r="152" spans="1:31">
      <c r="A152" t="s">
        <v>30</v>
      </c>
      <c r="B152">
        <v>2017</v>
      </c>
      <c r="C152" t="s">
        <v>36</v>
      </c>
      <c r="D152" s="54" t="str">
        <f t="shared" si="2"/>
        <v>March</v>
      </c>
      <c r="E152">
        <v>133.6</v>
      </c>
      <c r="F152">
        <v>138.80000000000001</v>
      </c>
      <c r="G152">
        <v>128.80000000000001</v>
      </c>
      <c r="H152">
        <v>137.19999999999999</v>
      </c>
      <c r="I152">
        <v>121.6</v>
      </c>
      <c r="J152">
        <v>139.69999999999999</v>
      </c>
      <c r="K152">
        <v>119.7</v>
      </c>
      <c r="L152">
        <v>148</v>
      </c>
      <c r="M152">
        <v>116.9</v>
      </c>
      <c r="N152">
        <v>135.6</v>
      </c>
      <c r="O152">
        <v>129.80000000000001</v>
      </c>
      <c r="P152">
        <v>145.4</v>
      </c>
      <c r="Q152">
        <v>133.4</v>
      </c>
      <c r="R152">
        <v>144.19999999999999</v>
      </c>
      <c r="S152">
        <v>141.6</v>
      </c>
      <c r="T152">
        <v>136.19999999999999</v>
      </c>
      <c r="U152">
        <v>140.80000000000001</v>
      </c>
      <c r="V152">
        <v>131.1</v>
      </c>
      <c r="W152">
        <v>134.19999999999999</v>
      </c>
      <c r="X152">
        <v>134.1</v>
      </c>
      <c r="Y152">
        <v>130.6</v>
      </c>
      <c r="Z152">
        <v>119.8</v>
      </c>
      <c r="AA152">
        <v>128.30000000000001</v>
      </c>
      <c r="AB152">
        <v>135.19999999999999</v>
      </c>
      <c r="AC152">
        <v>123.3</v>
      </c>
      <c r="AD152">
        <v>127.4</v>
      </c>
      <c r="AE152">
        <v>132.80000000000001</v>
      </c>
    </row>
    <row r="153" spans="1:31">
      <c r="A153" t="s">
        <v>33</v>
      </c>
      <c r="B153">
        <v>2017</v>
      </c>
      <c r="C153" t="s">
        <v>36</v>
      </c>
      <c r="D153" s="54" t="str">
        <f t="shared" si="2"/>
        <v>March</v>
      </c>
      <c r="E153">
        <v>132.69999999999999</v>
      </c>
      <c r="F153">
        <v>139.4</v>
      </c>
      <c r="G153">
        <v>128.4</v>
      </c>
      <c r="H153">
        <v>134.9</v>
      </c>
      <c r="I153">
        <v>114</v>
      </c>
      <c r="J153">
        <v>136.80000000000001</v>
      </c>
      <c r="K153">
        <v>122.2</v>
      </c>
      <c r="L153">
        <v>135.80000000000001</v>
      </c>
      <c r="M153">
        <v>120.3</v>
      </c>
      <c r="N153">
        <v>142.6</v>
      </c>
      <c r="O153">
        <v>123.6</v>
      </c>
      <c r="P153">
        <v>142.4</v>
      </c>
      <c r="Q153">
        <v>132.6</v>
      </c>
      <c r="R153">
        <v>147.5</v>
      </c>
      <c r="S153">
        <v>130.80000000000001</v>
      </c>
      <c r="T153">
        <v>122.8</v>
      </c>
      <c r="U153">
        <v>129.6</v>
      </c>
      <c r="V153">
        <v>131.1</v>
      </c>
      <c r="W153">
        <v>120.8</v>
      </c>
      <c r="X153">
        <v>125.6</v>
      </c>
      <c r="Y153">
        <v>123.1</v>
      </c>
      <c r="Z153">
        <v>115.6</v>
      </c>
      <c r="AA153">
        <v>122.4</v>
      </c>
      <c r="AB153">
        <v>132.80000000000001</v>
      </c>
      <c r="AC153">
        <v>121.7</v>
      </c>
      <c r="AD153">
        <v>122.6</v>
      </c>
      <c r="AE153">
        <v>128.69999999999999</v>
      </c>
    </row>
    <row r="154" spans="1:31">
      <c r="A154" t="s">
        <v>34</v>
      </c>
      <c r="B154">
        <v>2017</v>
      </c>
      <c r="C154" t="s">
        <v>36</v>
      </c>
      <c r="D154" s="54" t="str">
        <f t="shared" si="2"/>
        <v>March</v>
      </c>
      <c r="E154">
        <v>133.30000000000001</v>
      </c>
      <c r="F154">
        <v>139</v>
      </c>
      <c r="G154">
        <v>128.6</v>
      </c>
      <c r="H154">
        <v>136.30000000000001</v>
      </c>
      <c r="I154">
        <v>118.8</v>
      </c>
      <c r="J154">
        <v>138.30000000000001</v>
      </c>
      <c r="K154">
        <v>120.5</v>
      </c>
      <c r="L154">
        <v>143.9</v>
      </c>
      <c r="M154">
        <v>118</v>
      </c>
      <c r="N154">
        <v>137.9</v>
      </c>
      <c r="O154">
        <v>127.2</v>
      </c>
      <c r="P154">
        <v>144</v>
      </c>
      <c r="Q154">
        <v>133.1</v>
      </c>
      <c r="R154">
        <v>145.1</v>
      </c>
      <c r="S154">
        <v>137.30000000000001</v>
      </c>
      <c r="T154">
        <v>130.6</v>
      </c>
      <c r="U154">
        <v>136.4</v>
      </c>
      <c r="V154">
        <v>131.1</v>
      </c>
      <c r="W154">
        <v>129.1</v>
      </c>
      <c r="X154">
        <v>130.1</v>
      </c>
      <c r="Y154">
        <v>127.8</v>
      </c>
      <c r="Z154">
        <v>117.6</v>
      </c>
      <c r="AA154">
        <v>125</v>
      </c>
      <c r="AB154">
        <v>133.80000000000001</v>
      </c>
      <c r="AC154">
        <v>122.6</v>
      </c>
      <c r="AD154">
        <v>125.1</v>
      </c>
      <c r="AE154">
        <v>130.9</v>
      </c>
    </row>
    <row r="155" spans="1:31">
      <c r="A155" t="s">
        <v>30</v>
      </c>
      <c r="B155">
        <v>2017</v>
      </c>
      <c r="C155" t="s">
        <v>37</v>
      </c>
      <c r="D155" s="54" t="str">
        <f t="shared" si="2"/>
        <v>April</v>
      </c>
      <c r="E155">
        <v>133.19999999999999</v>
      </c>
      <c r="F155">
        <v>138.69999999999999</v>
      </c>
      <c r="G155">
        <v>127.1</v>
      </c>
      <c r="H155">
        <v>137.69999999999999</v>
      </c>
      <c r="I155">
        <v>121.3</v>
      </c>
      <c r="J155">
        <v>141.80000000000001</v>
      </c>
      <c r="K155">
        <v>121.5</v>
      </c>
      <c r="L155">
        <v>144.5</v>
      </c>
      <c r="M155">
        <v>117.4</v>
      </c>
      <c r="N155">
        <v>134.1</v>
      </c>
      <c r="O155">
        <v>130</v>
      </c>
      <c r="P155">
        <v>145.5</v>
      </c>
      <c r="Q155">
        <v>133.5</v>
      </c>
      <c r="R155">
        <v>144.4</v>
      </c>
      <c r="S155">
        <v>142.4</v>
      </c>
      <c r="T155">
        <v>136.80000000000001</v>
      </c>
      <c r="U155">
        <v>141.6</v>
      </c>
      <c r="V155">
        <v>131.69999999999999</v>
      </c>
      <c r="W155">
        <v>135</v>
      </c>
      <c r="X155">
        <v>134.30000000000001</v>
      </c>
      <c r="Y155">
        <v>131</v>
      </c>
      <c r="Z155">
        <v>119.2</v>
      </c>
      <c r="AA155">
        <v>128.30000000000001</v>
      </c>
      <c r="AB155">
        <v>135.69999999999999</v>
      </c>
      <c r="AC155">
        <v>123.7</v>
      </c>
      <c r="AD155">
        <v>127.5</v>
      </c>
      <c r="AE155">
        <v>132.9</v>
      </c>
    </row>
    <row r="156" spans="1:31">
      <c r="A156" t="s">
        <v>33</v>
      </c>
      <c r="B156">
        <v>2017</v>
      </c>
      <c r="C156" t="s">
        <v>37</v>
      </c>
      <c r="D156" s="54" t="str">
        <f t="shared" si="2"/>
        <v>April</v>
      </c>
      <c r="E156">
        <v>132.69999999999999</v>
      </c>
      <c r="F156">
        <v>140.6</v>
      </c>
      <c r="G156">
        <v>124.5</v>
      </c>
      <c r="H156">
        <v>136.30000000000001</v>
      </c>
      <c r="I156">
        <v>113.5</v>
      </c>
      <c r="J156">
        <v>137.69999999999999</v>
      </c>
      <c r="K156">
        <v>127.1</v>
      </c>
      <c r="L156">
        <v>133.80000000000001</v>
      </c>
      <c r="M156">
        <v>120.8</v>
      </c>
      <c r="N156">
        <v>141.30000000000001</v>
      </c>
      <c r="O156">
        <v>123.8</v>
      </c>
      <c r="P156">
        <v>142.6</v>
      </c>
      <c r="Q156">
        <v>133.4</v>
      </c>
      <c r="R156">
        <v>148</v>
      </c>
      <c r="S156">
        <v>131.19999999999999</v>
      </c>
      <c r="T156">
        <v>123</v>
      </c>
      <c r="U156">
        <v>130</v>
      </c>
      <c r="V156">
        <v>131.69999999999999</v>
      </c>
      <c r="W156">
        <v>121.4</v>
      </c>
      <c r="X156">
        <v>126</v>
      </c>
      <c r="Y156">
        <v>123.4</v>
      </c>
      <c r="Z156">
        <v>114.3</v>
      </c>
      <c r="AA156">
        <v>122.6</v>
      </c>
      <c r="AB156">
        <v>133.6</v>
      </c>
      <c r="AC156">
        <v>122.2</v>
      </c>
      <c r="AD156">
        <v>122.5</v>
      </c>
      <c r="AE156">
        <v>129.1</v>
      </c>
    </row>
    <row r="157" spans="1:31">
      <c r="A157" t="s">
        <v>34</v>
      </c>
      <c r="B157">
        <v>2017</v>
      </c>
      <c r="C157" t="s">
        <v>37</v>
      </c>
      <c r="D157" s="54" t="str">
        <f t="shared" si="2"/>
        <v>April</v>
      </c>
      <c r="E157">
        <v>133</v>
      </c>
      <c r="F157">
        <v>139.4</v>
      </c>
      <c r="G157">
        <v>126.1</v>
      </c>
      <c r="H157">
        <v>137.19999999999999</v>
      </c>
      <c r="I157">
        <v>118.4</v>
      </c>
      <c r="J157">
        <v>139.9</v>
      </c>
      <c r="K157">
        <v>123.4</v>
      </c>
      <c r="L157">
        <v>140.9</v>
      </c>
      <c r="M157">
        <v>118.5</v>
      </c>
      <c r="N157">
        <v>136.5</v>
      </c>
      <c r="O157">
        <v>127.4</v>
      </c>
      <c r="P157">
        <v>144.19999999999999</v>
      </c>
      <c r="Q157">
        <v>133.5</v>
      </c>
      <c r="R157">
        <v>145.4</v>
      </c>
      <c r="S157">
        <v>138</v>
      </c>
      <c r="T157">
        <v>131.1</v>
      </c>
      <c r="U157">
        <v>137</v>
      </c>
      <c r="V157">
        <v>131.69999999999999</v>
      </c>
      <c r="W157">
        <v>129.80000000000001</v>
      </c>
      <c r="X157">
        <v>130.4</v>
      </c>
      <c r="Y157">
        <v>128.1</v>
      </c>
      <c r="Z157">
        <v>116.6</v>
      </c>
      <c r="AA157">
        <v>125.1</v>
      </c>
      <c r="AB157">
        <v>134.5</v>
      </c>
      <c r="AC157">
        <v>123.1</v>
      </c>
      <c r="AD157">
        <v>125.1</v>
      </c>
      <c r="AE157">
        <v>131.1</v>
      </c>
    </row>
    <row r="158" spans="1:31">
      <c r="A158" t="s">
        <v>30</v>
      </c>
      <c r="B158">
        <v>2017</v>
      </c>
      <c r="C158" t="s">
        <v>38</v>
      </c>
      <c r="D158" s="54" t="str">
        <f t="shared" si="2"/>
        <v>May</v>
      </c>
      <c r="E158">
        <v>133.1</v>
      </c>
      <c r="F158">
        <v>140.30000000000001</v>
      </c>
      <c r="G158">
        <v>126.8</v>
      </c>
      <c r="H158">
        <v>138.19999999999999</v>
      </c>
      <c r="I158">
        <v>120.8</v>
      </c>
      <c r="J158">
        <v>140.19999999999999</v>
      </c>
      <c r="K158">
        <v>123.8</v>
      </c>
      <c r="L158">
        <v>141.80000000000001</v>
      </c>
      <c r="M158">
        <v>118.6</v>
      </c>
      <c r="N158">
        <v>134</v>
      </c>
      <c r="O158">
        <v>130.30000000000001</v>
      </c>
      <c r="P158">
        <v>145.80000000000001</v>
      </c>
      <c r="Q158">
        <v>133.80000000000001</v>
      </c>
      <c r="R158">
        <v>145.5</v>
      </c>
      <c r="S158">
        <v>142.5</v>
      </c>
      <c r="T158">
        <v>137.30000000000001</v>
      </c>
      <c r="U158">
        <v>141.80000000000001</v>
      </c>
      <c r="V158">
        <v>132.1</v>
      </c>
      <c r="W158">
        <v>135</v>
      </c>
      <c r="X158">
        <v>134.9</v>
      </c>
      <c r="Y158">
        <v>131.4</v>
      </c>
      <c r="Z158">
        <v>119.4</v>
      </c>
      <c r="AA158">
        <v>129.4</v>
      </c>
      <c r="AB158">
        <v>136.30000000000001</v>
      </c>
      <c r="AC158">
        <v>123.7</v>
      </c>
      <c r="AD158">
        <v>127.9</v>
      </c>
      <c r="AE158">
        <v>133.30000000000001</v>
      </c>
    </row>
    <row r="159" spans="1:31">
      <c r="A159" t="s">
        <v>33</v>
      </c>
      <c r="B159">
        <v>2017</v>
      </c>
      <c r="C159" t="s">
        <v>38</v>
      </c>
      <c r="D159" s="54" t="str">
        <f t="shared" si="2"/>
        <v>May</v>
      </c>
      <c r="E159">
        <v>132.6</v>
      </c>
      <c r="F159">
        <v>144.1</v>
      </c>
      <c r="G159">
        <v>125.6</v>
      </c>
      <c r="H159">
        <v>136.80000000000001</v>
      </c>
      <c r="I159">
        <v>113.4</v>
      </c>
      <c r="J159">
        <v>135.19999999999999</v>
      </c>
      <c r="K159">
        <v>129.19999999999999</v>
      </c>
      <c r="L159">
        <v>131.5</v>
      </c>
      <c r="M159">
        <v>121</v>
      </c>
      <c r="N159">
        <v>139.9</v>
      </c>
      <c r="O159">
        <v>123.8</v>
      </c>
      <c r="P159">
        <v>142.9</v>
      </c>
      <c r="Q159">
        <v>133.6</v>
      </c>
      <c r="R159">
        <v>148.30000000000001</v>
      </c>
      <c r="S159">
        <v>131.5</v>
      </c>
      <c r="T159">
        <v>123.2</v>
      </c>
      <c r="U159">
        <v>130.19999999999999</v>
      </c>
      <c r="V159">
        <v>132.1</v>
      </c>
      <c r="W159">
        <v>120.1</v>
      </c>
      <c r="X159">
        <v>126.5</v>
      </c>
      <c r="Y159">
        <v>123.6</v>
      </c>
      <c r="Z159">
        <v>114.3</v>
      </c>
      <c r="AA159">
        <v>122.8</v>
      </c>
      <c r="AB159">
        <v>133.80000000000001</v>
      </c>
      <c r="AC159">
        <v>122</v>
      </c>
      <c r="AD159">
        <v>122.6</v>
      </c>
      <c r="AE159">
        <v>129.30000000000001</v>
      </c>
    </row>
    <row r="160" spans="1:31">
      <c r="A160" t="s">
        <v>34</v>
      </c>
      <c r="B160">
        <v>2017</v>
      </c>
      <c r="C160" t="s">
        <v>38</v>
      </c>
      <c r="D160" s="54" t="str">
        <f t="shared" si="2"/>
        <v>May</v>
      </c>
      <c r="E160">
        <v>132.9</v>
      </c>
      <c r="F160">
        <v>141.6</v>
      </c>
      <c r="G160">
        <v>126.3</v>
      </c>
      <c r="H160">
        <v>137.69999999999999</v>
      </c>
      <c r="I160">
        <v>118.1</v>
      </c>
      <c r="J160">
        <v>137.9</v>
      </c>
      <c r="K160">
        <v>125.6</v>
      </c>
      <c r="L160">
        <v>138.30000000000001</v>
      </c>
      <c r="M160">
        <v>119.4</v>
      </c>
      <c r="N160">
        <v>136</v>
      </c>
      <c r="O160">
        <v>127.6</v>
      </c>
      <c r="P160">
        <v>144.5</v>
      </c>
      <c r="Q160">
        <v>133.69999999999999</v>
      </c>
      <c r="R160">
        <v>146.19999999999999</v>
      </c>
      <c r="S160">
        <v>138.19999999999999</v>
      </c>
      <c r="T160">
        <v>131.4</v>
      </c>
      <c r="U160">
        <v>137.19999999999999</v>
      </c>
      <c r="V160">
        <v>132.1</v>
      </c>
      <c r="W160">
        <v>129.4</v>
      </c>
      <c r="X160">
        <v>130.9</v>
      </c>
      <c r="Y160">
        <v>128.4</v>
      </c>
      <c r="Z160">
        <v>116.7</v>
      </c>
      <c r="AA160">
        <v>125.7</v>
      </c>
      <c r="AB160">
        <v>134.80000000000001</v>
      </c>
      <c r="AC160">
        <v>123</v>
      </c>
      <c r="AD160">
        <v>125.3</v>
      </c>
      <c r="AE160">
        <v>131.4</v>
      </c>
    </row>
    <row r="161" spans="1:31">
      <c r="A161" t="s">
        <v>30</v>
      </c>
      <c r="B161">
        <v>2017</v>
      </c>
      <c r="C161" t="s">
        <v>39</v>
      </c>
      <c r="D161" s="54" t="str">
        <f t="shared" si="2"/>
        <v>June</v>
      </c>
      <c r="E161">
        <v>133.5</v>
      </c>
      <c r="F161">
        <v>143.69999999999999</v>
      </c>
      <c r="G161">
        <v>128</v>
      </c>
      <c r="H161">
        <v>138.6</v>
      </c>
      <c r="I161">
        <v>120.9</v>
      </c>
      <c r="J161">
        <v>140.9</v>
      </c>
      <c r="K161">
        <v>128.80000000000001</v>
      </c>
      <c r="L161">
        <v>140.19999999999999</v>
      </c>
      <c r="M161">
        <v>118.9</v>
      </c>
      <c r="N161">
        <v>133.5</v>
      </c>
      <c r="O161">
        <v>130.4</v>
      </c>
      <c r="P161">
        <v>146.5</v>
      </c>
      <c r="Q161">
        <v>134.9</v>
      </c>
      <c r="R161">
        <v>145.80000000000001</v>
      </c>
      <c r="S161">
        <v>143.1</v>
      </c>
      <c r="T161">
        <v>137.69999999999999</v>
      </c>
      <c r="U161">
        <v>142.30000000000001</v>
      </c>
      <c r="V161">
        <v>131.4</v>
      </c>
      <c r="W161">
        <v>134.80000000000001</v>
      </c>
      <c r="X161">
        <v>135.19999999999999</v>
      </c>
      <c r="Y161">
        <v>131.30000000000001</v>
      </c>
      <c r="Z161">
        <v>119.4</v>
      </c>
      <c r="AA161">
        <v>129.80000000000001</v>
      </c>
      <c r="AB161">
        <v>136.9</v>
      </c>
      <c r="AC161">
        <v>124.1</v>
      </c>
      <c r="AD161">
        <v>128.1</v>
      </c>
      <c r="AE161">
        <v>133.9</v>
      </c>
    </row>
    <row r="162" spans="1:31">
      <c r="A162" t="s">
        <v>33</v>
      </c>
      <c r="B162">
        <v>2017</v>
      </c>
      <c r="C162" t="s">
        <v>39</v>
      </c>
      <c r="D162" s="54" t="str">
        <f t="shared" si="2"/>
        <v>June</v>
      </c>
      <c r="E162">
        <v>132.9</v>
      </c>
      <c r="F162">
        <v>148.69999999999999</v>
      </c>
      <c r="G162">
        <v>128.30000000000001</v>
      </c>
      <c r="H162">
        <v>137.30000000000001</v>
      </c>
      <c r="I162">
        <v>113.5</v>
      </c>
      <c r="J162">
        <v>137.19999999999999</v>
      </c>
      <c r="K162">
        <v>142.19999999999999</v>
      </c>
      <c r="L162">
        <v>128.19999999999999</v>
      </c>
      <c r="M162">
        <v>120.9</v>
      </c>
      <c r="N162">
        <v>138.80000000000001</v>
      </c>
      <c r="O162">
        <v>124.2</v>
      </c>
      <c r="P162">
        <v>143.1</v>
      </c>
      <c r="Q162">
        <v>135.69999999999999</v>
      </c>
      <c r="R162">
        <v>148.6</v>
      </c>
      <c r="S162">
        <v>131.5</v>
      </c>
      <c r="T162">
        <v>123.2</v>
      </c>
      <c r="U162">
        <v>130.19999999999999</v>
      </c>
      <c r="V162">
        <v>131.4</v>
      </c>
      <c r="W162">
        <v>119</v>
      </c>
      <c r="X162">
        <v>126.8</v>
      </c>
      <c r="Y162">
        <v>123.8</v>
      </c>
      <c r="Z162">
        <v>113.9</v>
      </c>
      <c r="AA162">
        <v>122.9</v>
      </c>
      <c r="AB162">
        <v>134.30000000000001</v>
      </c>
      <c r="AC162">
        <v>122.5</v>
      </c>
      <c r="AD162">
        <v>122.7</v>
      </c>
      <c r="AE162">
        <v>129.9</v>
      </c>
    </row>
    <row r="163" spans="1:31">
      <c r="A163" t="s">
        <v>34</v>
      </c>
      <c r="B163">
        <v>2017</v>
      </c>
      <c r="C163" t="s">
        <v>39</v>
      </c>
      <c r="D163" s="54" t="str">
        <f t="shared" si="2"/>
        <v>June</v>
      </c>
      <c r="E163">
        <v>133.30000000000001</v>
      </c>
      <c r="F163">
        <v>145.5</v>
      </c>
      <c r="G163">
        <v>128.1</v>
      </c>
      <c r="H163">
        <v>138.1</v>
      </c>
      <c r="I163">
        <v>118.2</v>
      </c>
      <c r="J163">
        <v>139.19999999999999</v>
      </c>
      <c r="K163">
        <v>133.30000000000001</v>
      </c>
      <c r="L163">
        <v>136.19999999999999</v>
      </c>
      <c r="M163">
        <v>119.6</v>
      </c>
      <c r="N163">
        <v>135.30000000000001</v>
      </c>
      <c r="O163">
        <v>127.8</v>
      </c>
      <c r="P163">
        <v>144.9</v>
      </c>
      <c r="Q163">
        <v>135.19999999999999</v>
      </c>
      <c r="R163">
        <v>146.5</v>
      </c>
      <c r="S163">
        <v>138.5</v>
      </c>
      <c r="T163">
        <v>131.69999999999999</v>
      </c>
      <c r="U163">
        <v>137.5</v>
      </c>
      <c r="V163">
        <v>131.4</v>
      </c>
      <c r="W163">
        <v>128.80000000000001</v>
      </c>
      <c r="X163">
        <v>131.19999999999999</v>
      </c>
      <c r="Y163">
        <v>128.5</v>
      </c>
      <c r="Z163">
        <v>116.5</v>
      </c>
      <c r="AA163">
        <v>125.9</v>
      </c>
      <c r="AB163">
        <v>135.4</v>
      </c>
      <c r="AC163">
        <v>123.4</v>
      </c>
      <c r="AD163">
        <v>125.5</v>
      </c>
      <c r="AE163">
        <v>132</v>
      </c>
    </row>
    <row r="164" spans="1:31">
      <c r="A164" t="s">
        <v>30</v>
      </c>
      <c r="B164">
        <v>2017</v>
      </c>
      <c r="C164" t="s">
        <v>40</v>
      </c>
      <c r="D164" s="54" t="str">
        <f t="shared" si="2"/>
        <v>July</v>
      </c>
      <c r="E164">
        <v>134</v>
      </c>
      <c r="F164">
        <v>144.19999999999999</v>
      </c>
      <c r="G164">
        <v>129.80000000000001</v>
      </c>
      <c r="H164">
        <v>139</v>
      </c>
      <c r="I164">
        <v>120.9</v>
      </c>
      <c r="J164">
        <v>143.9</v>
      </c>
      <c r="K164">
        <v>151.5</v>
      </c>
      <c r="L164">
        <v>138.1</v>
      </c>
      <c r="M164">
        <v>120</v>
      </c>
      <c r="N164">
        <v>133.9</v>
      </c>
      <c r="O164">
        <v>131.4</v>
      </c>
      <c r="P164">
        <v>147.69999999999999</v>
      </c>
      <c r="Q164">
        <v>138.5</v>
      </c>
      <c r="R164">
        <v>147.4</v>
      </c>
      <c r="S164">
        <v>144.30000000000001</v>
      </c>
      <c r="T164">
        <v>138.1</v>
      </c>
      <c r="U164">
        <v>143.5</v>
      </c>
      <c r="V164">
        <v>132.6</v>
      </c>
      <c r="W164">
        <v>135.30000000000001</v>
      </c>
      <c r="X164">
        <v>136.1</v>
      </c>
      <c r="Y164">
        <v>132.1</v>
      </c>
      <c r="Z164">
        <v>119.1</v>
      </c>
      <c r="AA164">
        <v>130.6</v>
      </c>
      <c r="AB164">
        <v>138.6</v>
      </c>
      <c r="AC164">
        <v>124.4</v>
      </c>
      <c r="AD164">
        <v>128.6</v>
      </c>
      <c r="AE164">
        <v>136.19999999999999</v>
      </c>
    </row>
    <row r="165" spans="1:31">
      <c r="A165" t="s">
        <v>33</v>
      </c>
      <c r="B165">
        <v>2017</v>
      </c>
      <c r="C165" t="s">
        <v>40</v>
      </c>
      <c r="D165" s="54" t="str">
        <f t="shared" si="2"/>
        <v>July</v>
      </c>
      <c r="E165">
        <v>132.80000000000001</v>
      </c>
      <c r="F165">
        <v>148.4</v>
      </c>
      <c r="G165">
        <v>129.4</v>
      </c>
      <c r="H165">
        <v>137.69999999999999</v>
      </c>
      <c r="I165">
        <v>113.4</v>
      </c>
      <c r="J165">
        <v>139.4</v>
      </c>
      <c r="K165">
        <v>175.1</v>
      </c>
      <c r="L165">
        <v>124.7</v>
      </c>
      <c r="M165">
        <v>121.5</v>
      </c>
      <c r="N165">
        <v>137.80000000000001</v>
      </c>
      <c r="O165">
        <v>124.4</v>
      </c>
      <c r="P165">
        <v>143.69999999999999</v>
      </c>
      <c r="Q165">
        <v>139.80000000000001</v>
      </c>
      <c r="R165">
        <v>150.5</v>
      </c>
      <c r="S165">
        <v>131.6</v>
      </c>
      <c r="T165">
        <v>123.7</v>
      </c>
      <c r="U165">
        <v>130.4</v>
      </c>
      <c r="V165">
        <v>132.6</v>
      </c>
      <c r="W165">
        <v>119.7</v>
      </c>
      <c r="X165">
        <v>127.2</v>
      </c>
      <c r="Y165">
        <v>125</v>
      </c>
      <c r="Z165">
        <v>113.2</v>
      </c>
      <c r="AA165">
        <v>123.5</v>
      </c>
      <c r="AB165">
        <v>135.5</v>
      </c>
      <c r="AC165">
        <v>122.4</v>
      </c>
      <c r="AD165">
        <v>123</v>
      </c>
      <c r="AE165">
        <v>131.80000000000001</v>
      </c>
    </row>
    <row r="166" spans="1:31">
      <c r="A166" t="s">
        <v>34</v>
      </c>
      <c r="B166">
        <v>2017</v>
      </c>
      <c r="C166" t="s">
        <v>40</v>
      </c>
      <c r="D166" s="54" t="str">
        <f t="shared" si="2"/>
        <v>July</v>
      </c>
      <c r="E166">
        <v>133.6</v>
      </c>
      <c r="F166">
        <v>145.69999999999999</v>
      </c>
      <c r="G166">
        <v>129.6</v>
      </c>
      <c r="H166">
        <v>138.5</v>
      </c>
      <c r="I166">
        <v>118.1</v>
      </c>
      <c r="J166">
        <v>141.80000000000001</v>
      </c>
      <c r="K166">
        <v>159.5</v>
      </c>
      <c r="L166">
        <v>133.6</v>
      </c>
      <c r="M166">
        <v>120.5</v>
      </c>
      <c r="N166">
        <v>135.19999999999999</v>
      </c>
      <c r="O166">
        <v>128.5</v>
      </c>
      <c r="P166">
        <v>145.80000000000001</v>
      </c>
      <c r="Q166">
        <v>139</v>
      </c>
      <c r="R166">
        <v>148.19999999999999</v>
      </c>
      <c r="S166">
        <v>139.30000000000001</v>
      </c>
      <c r="T166">
        <v>132.1</v>
      </c>
      <c r="U166">
        <v>138.30000000000001</v>
      </c>
      <c r="V166">
        <v>132.6</v>
      </c>
      <c r="W166">
        <v>129.4</v>
      </c>
      <c r="X166">
        <v>131.9</v>
      </c>
      <c r="Y166">
        <v>129.4</v>
      </c>
      <c r="Z166">
        <v>116</v>
      </c>
      <c r="AA166">
        <v>126.6</v>
      </c>
      <c r="AB166">
        <v>136.80000000000001</v>
      </c>
      <c r="AC166">
        <v>123.6</v>
      </c>
      <c r="AD166">
        <v>125.9</v>
      </c>
      <c r="AE166">
        <v>134.19999999999999</v>
      </c>
    </row>
    <row r="167" spans="1:31">
      <c r="A167" t="s">
        <v>30</v>
      </c>
      <c r="B167">
        <v>2017</v>
      </c>
      <c r="C167" t="s">
        <v>41</v>
      </c>
      <c r="D167" s="54" t="str">
        <f t="shared" si="2"/>
        <v>August</v>
      </c>
      <c r="E167">
        <v>134.80000000000001</v>
      </c>
      <c r="F167">
        <v>143.1</v>
      </c>
      <c r="G167">
        <v>130</v>
      </c>
      <c r="H167">
        <v>139.4</v>
      </c>
      <c r="I167">
        <v>120.5</v>
      </c>
      <c r="J167">
        <v>148</v>
      </c>
      <c r="K167">
        <v>162.9</v>
      </c>
      <c r="L167">
        <v>137.4</v>
      </c>
      <c r="M167">
        <v>120.8</v>
      </c>
      <c r="N167">
        <v>134.69999999999999</v>
      </c>
      <c r="O167">
        <v>131.6</v>
      </c>
      <c r="P167">
        <v>148.69999999999999</v>
      </c>
      <c r="Q167">
        <v>140.6</v>
      </c>
      <c r="R167">
        <v>149</v>
      </c>
      <c r="S167">
        <v>145.30000000000001</v>
      </c>
      <c r="T167">
        <v>139.19999999999999</v>
      </c>
      <c r="U167">
        <v>144.5</v>
      </c>
      <c r="V167">
        <v>134.4</v>
      </c>
      <c r="W167">
        <v>136.4</v>
      </c>
      <c r="X167">
        <v>137.30000000000001</v>
      </c>
      <c r="Y167">
        <v>133</v>
      </c>
      <c r="Z167">
        <v>120.3</v>
      </c>
      <c r="AA167">
        <v>131.5</v>
      </c>
      <c r="AB167">
        <v>140.19999999999999</v>
      </c>
      <c r="AC167">
        <v>125.4</v>
      </c>
      <c r="AD167">
        <v>129.69999999999999</v>
      </c>
      <c r="AE167">
        <v>137.80000000000001</v>
      </c>
    </row>
    <row r="168" spans="1:31">
      <c r="A168" t="s">
        <v>33</v>
      </c>
      <c r="B168">
        <v>2017</v>
      </c>
      <c r="C168" t="s">
        <v>41</v>
      </c>
      <c r="D168" s="54" t="str">
        <f t="shared" si="2"/>
        <v>August</v>
      </c>
      <c r="E168">
        <v>133.19999999999999</v>
      </c>
      <c r="F168">
        <v>143.9</v>
      </c>
      <c r="G168">
        <v>128.30000000000001</v>
      </c>
      <c r="H168">
        <v>138.30000000000001</v>
      </c>
      <c r="I168">
        <v>114.1</v>
      </c>
      <c r="J168">
        <v>142.69999999999999</v>
      </c>
      <c r="K168">
        <v>179.8</v>
      </c>
      <c r="L168">
        <v>123.5</v>
      </c>
      <c r="M168">
        <v>122.1</v>
      </c>
      <c r="N168">
        <v>137.5</v>
      </c>
      <c r="O168">
        <v>124.6</v>
      </c>
      <c r="P168">
        <v>144.5</v>
      </c>
      <c r="Q168">
        <v>140.5</v>
      </c>
      <c r="R168">
        <v>152.1</v>
      </c>
      <c r="S168">
        <v>132.69999999999999</v>
      </c>
      <c r="T168">
        <v>124.3</v>
      </c>
      <c r="U168">
        <v>131.4</v>
      </c>
      <c r="V168">
        <v>134.4</v>
      </c>
      <c r="W168">
        <v>118.9</v>
      </c>
      <c r="X168">
        <v>127.7</v>
      </c>
      <c r="Y168">
        <v>125.7</v>
      </c>
      <c r="Z168">
        <v>114.6</v>
      </c>
      <c r="AA168">
        <v>124.1</v>
      </c>
      <c r="AB168">
        <v>135.69999999999999</v>
      </c>
      <c r="AC168">
        <v>123.3</v>
      </c>
      <c r="AD168">
        <v>123.8</v>
      </c>
      <c r="AE168">
        <v>132.69999999999999</v>
      </c>
    </row>
    <row r="169" spans="1:31">
      <c r="A169" t="s">
        <v>34</v>
      </c>
      <c r="B169">
        <v>2017</v>
      </c>
      <c r="C169" t="s">
        <v>41</v>
      </c>
      <c r="D169" s="54" t="str">
        <f t="shared" si="2"/>
        <v>August</v>
      </c>
      <c r="E169">
        <v>134.30000000000001</v>
      </c>
      <c r="F169">
        <v>143.4</v>
      </c>
      <c r="G169">
        <v>129.30000000000001</v>
      </c>
      <c r="H169">
        <v>139</v>
      </c>
      <c r="I169">
        <v>118.1</v>
      </c>
      <c r="J169">
        <v>145.5</v>
      </c>
      <c r="K169">
        <v>168.6</v>
      </c>
      <c r="L169">
        <v>132.69999999999999</v>
      </c>
      <c r="M169">
        <v>121.2</v>
      </c>
      <c r="N169">
        <v>135.6</v>
      </c>
      <c r="O169">
        <v>128.69999999999999</v>
      </c>
      <c r="P169">
        <v>146.80000000000001</v>
      </c>
      <c r="Q169">
        <v>140.6</v>
      </c>
      <c r="R169">
        <v>149.80000000000001</v>
      </c>
      <c r="S169">
        <v>140.30000000000001</v>
      </c>
      <c r="T169">
        <v>133</v>
      </c>
      <c r="U169">
        <v>139.30000000000001</v>
      </c>
      <c r="V169">
        <v>134.4</v>
      </c>
      <c r="W169">
        <v>129.80000000000001</v>
      </c>
      <c r="X169">
        <v>132.80000000000001</v>
      </c>
      <c r="Y169">
        <v>130.19999999999999</v>
      </c>
      <c r="Z169">
        <v>117.3</v>
      </c>
      <c r="AA169">
        <v>127.3</v>
      </c>
      <c r="AB169">
        <v>137.6</v>
      </c>
      <c r="AC169">
        <v>124.5</v>
      </c>
      <c r="AD169">
        <v>126.8</v>
      </c>
      <c r="AE169">
        <v>135.4</v>
      </c>
    </row>
    <row r="170" spans="1:31">
      <c r="A170" t="s">
        <v>30</v>
      </c>
      <c r="B170">
        <v>2017</v>
      </c>
      <c r="C170" t="s">
        <v>42</v>
      </c>
      <c r="D170" s="54" t="str">
        <f t="shared" si="2"/>
        <v>September</v>
      </c>
      <c r="E170">
        <v>135.19999999999999</v>
      </c>
      <c r="F170">
        <v>142</v>
      </c>
      <c r="G170">
        <v>130.5</v>
      </c>
      <c r="H170">
        <v>140.19999999999999</v>
      </c>
      <c r="I170">
        <v>120.7</v>
      </c>
      <c r="J170">
        <v>147.80000000000001</v>
      </c>
      <c r="K170">
        <v>154.5</v>
      </c>
      <c r="L170">
        <v>137.1</v>
      </c>
      <c r="M170">
        <v>121</v>
      </c>
      <c r="N170">
        <v>134.69999999999999</v>
      </c>
      <c r="O170">
        <v>131.69999999999999</v>
      </c>
      <c r="P170">
        <v>149.30000000000001</v>
      </c>
      <c r="Q170">
        <v>139.6</v>
      </c>
      <c r="R170">
        <v>149.80000000000001</v>
      </c>
      <c r="S170">
        <v>146.1</v>
      </c>
      <c r="T170">
        <v>139.69999999999999</v>
      </c>
      <c r="U170">
        <v>145.19999999999999</v>
      </c>
      <c r="V170">
        <v>135.69999999999999</v>
      </c>
      <c r="W170">
        <v>137.4</v>
      </c>
      <c r="X170">
        <v>137.9</v>
      </c>
      <c r="Y170">
        <v>133.4</v>
      </c>
      <c r="Z170">
        <v>121.2</v>
      </c>
      <c r="AA170">
        <v>132.30000000000001</v>
      </c>
      <c r="AB170">
        <v>139.6</v>
      </c>
      <c r="AC170">
        <v>126.7</v>
      </c>
      <c r="AD170">
        <v>130.30000000000001</v>
      </c>
      <c r="AE170">
        <v>137.6</v>
      </c>
    </row>
    <row r="171" spans="1:31">
      <c r="A171" t="s">
        <v>33</v>
      </c>
      <c r="B171">
        <v>2017</v>
      </c>
      <c r="C171" t="s">
        <v>42</v>
      </c>
      <c r="D171" s="54" t="str">
        <f t="shared" si="2"/>
        <v>September</v>
      </c>
      <c r="E171">
        <v>133.6</v>
      </c>
      <c r="F171">
        <v>143</v>
      </c>
      <c r="G171">
        <v>129.69999999999999</v>
      </c>
      <c r="H171">
        <v>138.69999999999999</v>
      </c>
      <c r="I171">
        <v>114.5</v>
      </c>
      <c r="J171">
        <v>137.5</v>
      </c>
      <c r="K171">
        <v>160.69999999999999</v>
      </c>
      <c r="L171">
        <v>124.5</v>
      </c>
      <c r="M171">
        <v>122.4</v>
      </c>
      <c r="N171">
        <v>137.30000000000001</v>
      </c>
      <c r="O171">
        <v>124.8</v>
      </c>
      <c r="P171">
        <v>145</v>
      </c>
      <c r="Q171">
        <v>138</v>
      </c>
      <c r="R171">
        <v>153.6</v>
      </c>
      <c r="S171">
        <v>133.30000000000001</v>
      </c>
      <c r="T171">
        <v>124.6</v>
      </c>
      <c r="U171">
        <v>132</v>
      </c>
      <c r="V171">
        <v>135.69999999999999</v>
      </c>
      <c r="W171">
        <v>120.6</v>
      </c>
      <c r="X171">
        <v>128.1</v>
      </c>
      <c r="Y171">
        <v>126.1</v>
      </c>
      <c r="Z171">
        <v>115.7</v>
      </c>
      <c r="AA171">
        <v>124.5</v>
      </c>
      <c r="AB171">
        <v>135.9</v>
      </c>
      <c r="AC171">
        <v>124.4</v>
      </c>
      <c r="AD171">
        <v>124.5</v>
      </c>
      <c r="AE171">
        <v>132.4</v>
      </c>
    </row>
    <row r="172" spans="1:31">
      <c r="A172" t="s">
        <v>34</v>
      </c>
      <c r="B172">
        <v>2017</v>
      </c>
      <c r="C172" t="s">
        <v>42</v>
      </c>
      <c r="D172" s="54" t="str">
        <f t="shared" si="2"/>
        <v>September</v>
      </c>
      <c r="E172">
        <v>134.69999999999999</v>
      </c>
      <c r="F172">
        <v>142.4</v>
      </c>
      <c r="G172">
        <v>130.19999999999999</v>
      </c>
      <c r="H172">
        <v>139.6</v>
      </c>
      <c r="I172">
        <v>118.4</v>
      </c>
      <c r="J172">
        <v>143</v>
      </c>
      <c r="K172">
        <v>156.6</v>
      </c>
      <c r="L172">
        <v>132.9</v>
      </c>
      <c r="M172">
        <v>121.5</v>
      </c>
      <c r="N172">
        <v>135.6</v>
      </c>
      <c r="O172">
        <v>128.80000000000001</v>
      </c>
      <c r="P172">
        <v>147.30000000000001</v>
      </c>
      <c r="Q172">
        <v>139</v>
      </c>
      <c r="R172">
        <v>150.80000000000001</v>
      </c>
      <c r="S172">
        <v>141.1</v>
      </c>
      <c r="T172">
        <v>133.4</v>
      </c>
      <c r="U172">
        <v>140</v>
      </c>
      <c r="V172">
        <v>135.69999999999999</v>
      </c>
      <c r="W172">
        <v>131</v>
      </c>
      <c r="X172">
        <v>133.30000000000001</v>
      </c>
      <c r="Y172">
        <v>130.6</v>
      </c>
      <c r="Z172">
        <v>118.3</v>
      </c>
      <c r="AA172">
        <v>127.9</v>
      </c>
      <c r="AB172">
        <v>137.4</v>
      </c>
      <c r="AC172">
        <v>125.7</v>
      </c>
      <c r="AD172">
        <v>127.5</v>
      </c>
      <c r="AE172">
        <v>135.19999999999999</v>
      </c>
    </row>
    <row r="173" spans="1:31">
      <c r="A173" t="s">
        <v>30</v>
      </c>
      <c r="B173">
        <v>2017</v>
      </c>
      <c r="C173" t="s">
        <v>43</v>
      </c>
      <c r="D173" s="54" t="str">
        <f t="shared" si="2"/>
        <v>October</v>
      </c>
      <c r="E173">
        <v>135.9</v>
      </c>
      <c r="F173">
        <v>141.9</v>
      </c>
      <c r="G173">
        <v>131</v>
      </c>
      <c r="H173">
        <v>141.5</v>
      </c>
      <c r="I173">
        <v>121.4</v>
      </c>
      <c r="J173">
        <v>146.69999999999999</v>
      </c>
      <c r="K173">
        <v>157.1</v>
      </c>
      <c r="L173">
        <v>136.4</v>
      </c>
      <c r="M173">
        <v>121.4</v>
      </c>
      <c r="N173">
        <v>135.6</v>
      </c>
      <c r="O173">
        <v>131.30000000000001</v>
      </c>
      <c r="P173">
        <v>150.30000000000001</v>
      </c>
      <c r="Q173">
        <v>140.4</v>
      </c>
      <c r="R173">
        <v>150.5</v>
      </c>
      <c r="S173">
        <v>147.19999999999999</v>
      </c>
      <c r="T173">
        <v>140.6</v>
      </c>
      <c r="U173">
        <v>146.19999999999999</v>
      </c>
      <c r="V173">
        <v>137.30000000000001</v>
      </c>
      <c r="W173">
        <v>138.1</v>
      </c>
      <c r="X173">
        <v>138.4</v>
      </c>
      <c r="Y173">
        <v>134.19999999999999</v>
      </c>
      <c r="Z173">
        <v>121</v>
      </c>
      <c r="AA173">
        <v>133</v>
      </c>
      <c r="AB173">
        <v>140.1</v>
      </c>
      <c r="AC173">
        <v>127.4</v>
      </c>
      <c r="AD173">
        <v>130.69999999999999</v>
      </c>
      <c r="AE173">
        <v>138.30000000000001</v>
      </c>
    </row>
    <row r="174" spans="1:31">
      <c r="A174" t="s">
        <v>33</v>
      </c>
      <c r="B174">
        <v>2017</v>
      </c>
      <c r="C174" t="s">
        <v>43</v>
      </c>
      <c r="D174" s="54" t="str">
        <f t="shared" si="2"/>
        <v>October</v>
      </c>
      <c r="E174">
        <v>133.9</v>
      </c>
      <c r="F174">
        <v>142.80000000000001</v>
      </c>
      <c r="G174">
        <v>131.4</v>
      </c>
      <c r="H174">
        <v>139.1</v>
      </c>
      <c r="I174">
        <v>114.9</v>
      </c>
      <c r="J174">
        <v>135.6</v>
      </c>
      <c r="K174">
        <v>173.2</v>
      </c>
      <c r="L174">
        <v>124.1</v>
      </c>
      <c r="M174">
        <v>122.6</v>
      </c>
      <c r="N174">
        <v>137.80000000000001</v>
      </c>
      <c r="O174">
        <v>125.1</v>
      </c>
      <c r="P174">
        <v>145.5</v>
      </c>
      <c r="Q174">
        <v>139.69999999999999</v>
      </c>
      <c r="R174">
        <v>154.6</v>
      </c>
      <c r="S174">
        <v>134</v>
      </c>
      <c r="T174">
        <v>124.9</v>
      </c>
      <c r="U174">
        <v>132.6</v>
      </c>
      <c r="V174">
        <v>137.30000000000001</v>
      </c>
      <c r="W174">
        <v>122.6</v>
      </c>
      <c r="X174">
        <v>128.30000000000001</v>
      </c>
      <c r="Y174">
        <v>126.6</v>
      </c>
      <c r="Z174">
        <v>115</v>
      </c>
      <c r="AA174">
        <v>124.8</v>
      </c>
      <c r="AB174">
        <v>136.30000000000001</v>
      </c>
      <c r="AC174">
        <v>124.6</v>
      </c>
      <c r="AD174">
        <v>124.5</v>
      </c>
      <c r="AE174">
        <v>133.5</v>
      </c>
    </row>
    <row r="175" spans="1:31">
      <c r="A175" t="s">
        <v>34</v>
      </c>
      <c r="B175">
        <v>2017</v>
      </c>
      <c r="C175" t="s">
        <v>43</v>
      </c>
      <c r="D175" s="54" t="str">
        <f t="shared" si="2"/>
        <v>October</v>
      </c>
      <c r="E175">
        <v>135.30000000000001</v>
      </c>
      <c r="F175">
        <v>142.19999999999999</v>
      </c>
      <c r="G175">
        <v>131.19999999999999</v>
      </c>
      <c r="H175">
        <v>140.6</v>
      </c>
      <c r="I175">
        <v>119</v>
      </c>
      <c r="J175">
        <v>141.5</v>
      </c>
      <c r="K175">
        <v>162.6</v>
      </c>
      <c r="L175">
        <v>132.30000000000001</v>
      </c>
      <c r="M175">
        <v>121.8</v>
      </c>
      <c r="N175">
        <v>136.30000000000001</v>
      </c>
      <c r="O175">
        <v>128.69999999999999</v>
      </c>
      <c r="P175">
        <v>148.1</v>
      </c>
      <c r="Q175">
        <v>140.1</v>
      </c>
      <c r="R175">
        <v>151.6</v>
      </c>
      <c r="S175">
        <v>142</v>
      </c>
      <c r="T175">
        <v>134.1</v>
      </c>
      <c r="U175">
        <v>140.80000000000001</v>
      </c>
      <c r="V175">
        <v>137.30000000000001</v>
      </c>
      <c r="W175">
        <v>132.19999999999999</v>
      </c>
      <c r="X175">
        <v>133.6</v>
      </c>
      <c r="Y175">
        <v>131.30000000000001</v>
      </c>
      <c r="Z175">
        <v>117.8</v>
      </c>
      <c r="AA175">
        <v>128.4</v>
      </c>
      <c r="AB175">
        <v>137.9</v>
      </c>
      <c r="AC175">
        <v>126.2</v>
      </c>
      <c r="AD175">
        <v>127.7</v>
      </c>
      <c r="AE175">
        <v>136.1</v>
      </c>
    </row>
    <row r="176" spans="1:31">
      <c r="A176" t="s">
        <v>30</v>
      </c>
      <c r="B176">
        <v>2017</v>
      </c>
      <c r="C176" t="s">
        <v>45</v>
      </c>
      <c r="D176" s="54" t="str">
        <f t="shared" si="2"/>
        <v>November</v>
      </c>
      <c r="E176">
        <v>136.30000000000001</v>
      </c>
      <c r="F176">
        <v>142.5</v>
      </c>
      <c r="G176">
        <v>140.5</v>
      </c>
      <c r="H176">
        <v>141.5</v>
      </c>
      <c r="I176">
        <v>121.6</v>
      </c>
      <c r="J176">
        <v>147.30000000000001</v>
      </c>
      <c r="K176">
        <v>168</v>
      </c>
      <c r="L176">
        <v>135.80000000000001</v>
      </c>
      <c r="M176">
        <v>122.5</v>
      </c>
      <c r="N176">
        <v>136</v>
      </c>
      <c r="O176">
        <v>131.9</v>
      </c>
      <c r="P176">
        <v>151.4</v>
      </c>
      <c r="Q176">
        <v>142.4</v>
      </c>
      <c r="R176">
        <v>152.1</v>
      </c>
      <c r="S176">
        <v>148.19999999999999</v>
      </c>
      <c r="T176">
        <v>141.5</v>
      </c>
      <c r="U176">
        <v>147.30000000000001</v>
      </c>
      <c r="V176">
        <v>138.6</v>
      </c>
      <c r="W176">
        <v>141.1</v>
      </c>
      <c r="X176">
        <v>139.4</v>
      </c>
      <c r="Y176">
        <v>135.80000000000001</v>
      </c>
      <c r="Z176">
        <v>121.6</v>
      </c>
      <c r="AA176">
        <v>133.69999999999999</v>
      </c>
      <c r="AB176">
        <v>141.5</v>
      </c>
      <c r="AC176">
        <v>128.1</v>
      </c>
      <c r="AD176">
        <v>131.69999999999999</v>
      </c>
      <c r="AE176">
        <v>140</v>
      </c>
    </row>
    <row r="177" spans="1:31">
      <c r="A177" t="s">
        <v>33</v>
      </c>
      <c r="B177">
        <v>2017</v>
      </c>
      <c r="C177" t="s">
        <v>45</v>
      </c>
      <c r="D177" s="54" t="str">
        <f t="shared" si="2"/>
        <v>November</v>
      </c>
      <c r="E177">
        <v>134.30000000000001</v>
      </c>
      <c r="F177">
        <v>142.1</v>
      </c>
      <c r="G177">
        <v>146.69999999999999</v>
      </c>
      <c r="H177">
        <v>139.5</v>
      </c>
      <c r="I177">
        <v>115.2</v>
      </c>
      <c r="J177">
        <v>136.4</v>
      </c>
      <c r="K177">
        <v>185.2</v>
      </c>
      <c r="L177">
        <v>122.2</v>
      </c>
      <c r="M177">
        <v>123.9</v>
      </c>
      <c r="N177">
        <v>138.30000000000001</v>
      </c>
      <c r="O177">
        <v>125.4</v>
      </c>
      <c r="P177">
        <v>146</v>
      </c>
      <c r="Q177">
        <v>141.5</v>
      </c>
      <c r="R177">
        <v>156.19999999999999</v>
      </c>
      <c r="S177">
        <v>135</v>
      </c>
      <c r="T177">
        <v>125.4</v>
      </c>
      <c r="U177">
        <v>133.5</v>
      </c>
      <c r="V177">
        <v>138.6</v>
      </c>
      <c r="W177">
        <v>125.7</v>
      </c>
      <c r="X177">
        <v>128.80000000000001</v>
      </c>
      <c r="Y177">
        <v>127.4</v>
      </c>
      <c r="Z177">
        <v>115.3</v>
      </c>
      <c r="AA177">
        <v>125.1</v>
      </c>
      <c r="AB177">
        <v>136.6</v>
      </c>
      <c r="AC177">
        <v>124.9</v>
      </c>
      <c r="AD177">
        <v>124.9</v>
      </c>
      <c r="AE177">
        <v>134.80000000000001</v>
      </c>
    </row>
    <row r="178" spans="1:31">
      <c r="A178" t="s">
        <v>34</v>
      </c>
      <c r="B178">
        <v>2017</v>
      </c>
      <c r="C178" t="s">
        <v>45</v>
      </c>
      <c r="D178" s="54" t="str">
        <f t="shared" si="2"/>
        <v>November</v>
      </c>
      <c r="E178">
        <v>135.69999999999999</v>
      </c>
      <c r="F178">
        <v>142.4</v>
      </c>
      <c r="G178">
        <v>142.9</v>
      </c>
      <c r="H178">
        <v>140.80000000000001</v>
      </c>
      <c r="I178">
        <v>119.2</v>
      </c>
      <c r="J178">
        <v>142.19999999999999</v>
      </c>
      <c r="K178">
        <v>173.8</v>
      </c>
      <c r="L178">
        <v>131.19999999999999</v>
      </c>
      <c r="M178">
        <v>123</v>
      </c>
      <c r="N178">
        <v>136.80000000000001</v>
      </c>
      <c r="O178">
        <v>129.19999999999999</v>
      </c>
      <c r="P178">
        <v>148.9</v>
      </c>
      <c r="Q178">
        <v>142.1</v>
      </c>
      <c r="R178">
        <v>153.19999999999999</v>
      </c>
      <c r="S178">
        <v>143</v>
      </c>
      <c r="T178">
        <v>134.80000000000001</v>
      </c>
      <c r="U178">
        <v>141.80000000000001</v>
      </c>
      <c r="V178">
        <v>138.6</v>
      </c>
      <c r="W178">
        <v>135.30000000000001</v>
      </c>
      <c r="X178">
        <v>134.4</v>
      </c>
      <c r="Y178">
        <v>132.6</v>
      </c>
      <c r="Z178">
        <v>118.3</v>
      </c>
      <c r="AA178">
        <v>128.9</v>
      </c>
      <c r="AB178">
        <v>138.6</v>
      </c>
      <c r="AC178">
        <v>126.8</v>
      </c>
      <c r="AD178">
        <v>128.4</v>
      </c>
      <c r="AE178">
        <v>137.6</v>
      </c>
    </row>
    <row r="179" spans="1:31">
      <c r="A179" t="s">
        <v>30</v>
      </c>
      <c r="B179">
        <v>2017</v>
      </c>
      <c r="C179" t="s">
        <v>46</v>
      </c>
      <c r="D179" s="54" t="str">
        <f t="shared" si="2"/>
        <v>December</v>
      </c>
      <c r="E179">
        <v>136.4</v>
      </c>
      <c r="F179">
        <v>143.69999999999999</v>
      </c>
      <c r="G179">
        <v>144.80000000000001</v>
      </c>
      <c r="H179">
        <v>141.9</v>
      </c>
      <c r="I179">
        <v>123.1</v>
      </c>
      <c r="J179">
        <v>147.19999999999999</v>
      </c>
      <c r="K179">
        <v>161</v>
      </c>
      <c r="L179">
        <v>133.80000000000001</v>
      </c>
      <c r="M179">
        <v>121.9</v>
      </c>
      <c r="N179">
        <v>135.80000000000001</v>
      </c>
      <c r="O179">
        <v>131.1</v>
      </c>
      <c r="P179">
        <v>151.4</v>
      </c>
      <c r="Q179">
        <v>141.5</v>
      </c>
      <c r="R179">
        <v>153.19999999999999</v>
      </c>
      <c r="S179">
        <v>148</v>
      </c>
      <c r="T179">
        <v>141.9</v>
      </c>
      <c r="U179">
        <v>147.19999999999999</v>
      </c>
      <c r="V179">
        <v>139.1</v>
      </c>
      <c r="W179">
        <v>142.6</v>
      </c>
      <c r="X179">
        <v>139.5</v>
      </c>
      <c r="Y179">
        <v>136.1</v>
      </c>
      <c r="Z179">
        <v>122</v>
      </c>
      <c r="AA179">
        <v>133.4</v>
      </c>
      <c r="AB179">
        <v>141.1</v>
      </c>
      <c r="AC179">
        <v>127.8</v>
      </c>
      <c r="AD179">
        <v>131.9</v>
      </c>
      <c r="AE179">
        <v>139.80000000000001</v>
      </c>
    </row>
    <row r="180" spans="1:31">
      <c r="A180" t="s">
        <v>33</v>
      </c>
      <c r="B180">
        <v>2017</v>
      </c>
      <c r="C180" t="s">
        <v>46</v>
      </c>
      <c r="D180" s="54" t="str">
        <f t="shared" si="2"/>
        <v>December</v>
      </c>
      <c r="E180">
        <v>134.4</v>
      </c>
      <c r="F180">
        <v>142.6</v>
      </c>
      <c r="G180">
        <v>145.9</v>
      </c>
      <c r="H180">
        <v>139.5</v>
      </c>
      <c r="I180">
        <v>115.9</v>
      </c>
      <c r="J180">
        <v>135</v>
      </c>
      <c r="K180">
        <v>163.19999999999999</v>
      </c>
      <c r="L180">
        <v>119.8</v>
      </c>
      <c r="M180">
        <v>120.7</v>
      </c>
      <c r="N180">
        <v>139.69999999999999</v>
      </c>
      <c r="O180">
        <v>125.7</v>
      </c>
      <c r="P180">
        <v>146.30000000000001</v>
      </c>
      <c r="Q180">
        <v>138.80000000000001</v>
      </c>
      <c r="R180">
        <v>157</v>
      </c>
      <c r="S180">
        <v>135.6</v>
      </c>
      <c r="T180">
        <v>125.6</v>
      </c>
      <c r="U180">
        <v>134</v>
      </c>
      <c r="V180">
        <v>139.1</v>
      </c>
      <c r="W180">
        <v>126.8</v>
      </c>
      <c r="X180">
        <v>129.30000000000001</v>
      </c>
      <c r="Y180">
        <v>128.19999999999999</v>
      </c>
      <c r="Z180">
        <v>115.3</v>
      </c>
      <c r="AA180">
        <v>125.6</v>
      </c>
      <c r="AB180">
        <v>136.69999999999999</v>
      </c>
      <c r="AC180">
        <v>124.6</v>
      </c>
      <c r="AD180">
        <v>125.1</v>
      </c>
      <c r="AE180">
        <v>134.1</v>
      </c>
    </row>
    <row r="181" spans="1:31">
      <c r="A181" t="s">
        <v>34</v>
      </c>
      <c r="B181">
        <v>2017</v>
      </c>
      <c r="C181" t="s">
        <v>46</v>
      </c>
      <c r="D181" s="54" t="str">
        <f t="shared" si="2"/>
        <v>December</v>
      </c>
      <c r="E181">
        <v>135.80000000000001</v>
      </c>
      <c r="F181">
        <v>143.30000000000001</v>
      </c>
      <c r="G181">
        <v>145.19999999999999</v>
      </c>
      <c r="H181">
        <v>141</v>
      </c>
      <c r="I181">
        <v>120.5</v>
      </c>
      <c r="J181">
        <v>141.5</v>
      </c>
      <c r="K181">
        <v>161.69999999999999</v>
      </c>
      <c r="L181">
        <v>129.1</v>
      </c>
      <c r="M181">
        <v>121.5</v>
      </c>
      <c r="N181">
        <v>137.1</v>
      </c>
      <c r="O181">
        <v>128.80000000000001</v>
      </c>
      <c r="P181">
        <v>149</v>
      </c>
      <c r="Q181">
        <v>140.5</v>
      </c>
      <c r="R181">
        <v>154.19999999999999</v>
      </c>
      <c r="S181">
        <v>143.1</v>
      </c>
      <c r="T181">
        <v>135.1</v>
      </c>
      <c r="U181">
        <v>142</v>
      </c>
      <c r="V181">
        <v>139.1</v>
      </c>
      <c r="W181">
        <v>136.6</v>
      </c>
      <c r="X181">
        <v>134.69999999999999</v>
      </c>
      <c r="Y181">
        <v>133.1</v>
      </c>
      <c r="Z181">
        <v>118.5</v>
      </c>
      <c r="AA181">
        <v>129</v>
      </c>
      <c r="AB181">
        <v>138.5</v>
      </c>
      <c r="AC181">
        <v>126.5</v>
      </c>
      <c r="AD181">
        <v>128.6</v>
      </c>
      <c r="AE181">
        <v>137.19999999999999</v>
      </c>
    </row>
    <row r="182" spans="1:31">
      <c r="A182" t="s">
        <v>30</v>
      </c>
      <c r="B182">
        <v>2018</v>
      </c>
      <c r="C182" t="s">
        <v>31</v>
      </c>
      <c r="D182" s="54" t="str">
        <f t="shared" si="2"/>
        <v>January</v>
      </c>
      <c r="E182">
        <v>136.6</v>
      </c>
      <c r="F182">
        <v>144.4</v>
      </c>
      <c r="G182">
        <v>143.80000000000001</v>
      </c>
      <c r="H182">
        <v>142</v>
      </c>
      <c r="I182">
        <v>123.2</v>
      </c>
      <c r="J182">
        <v>147.9</v>
      </c>
      <c r="K182">
        <v>152.1</v>
      </c>
      <c r="L182">
        <v>131.80000000000001</v>
      </c>
      <c r="M182">
        <v>119.5</v>
      </c>
      <c r="N182">
        <v>136</v>
      </c>
      <c r="O182">
        <v>131.19999999999999</v>
      </c>
      <c r="P182">
        <v>151.80000000000001</v>
      </c>
      <c r="Q182">
        <v>140.4</v>
      </c>
      <c r="R182">
        <v>153.6</v>
      </c>
      <c r="S182">
        <v>148.30000000000001</v>
      </c>
      <c r="T182">
        <v>142.30000000000001</v>
      </c>
      <c r="U182">
        <v>147.5</v>
      </c>
      <c r="V182">
        <v>140.4</v>
      </c>
      <c r="W182">
        <v>142.30000000000001</v>
      </c>
      <c r="X182">
        <v>139.80000000000001</v>
      </c>
      <c r="Y182">
        <v>136</v>
      </c>
      <c r="Z182">
        <v>122.7</v>
      </c>
      <c r="AA182">
        <v>134.30000000000001</v>
      </c>
      <c r="AB182">
        <v>141.6</v>
      </c>
      <c r="AC182">
        <v>128.6</v>
      </c>
      <c r="AD182">
        <v>132.30000000000001</v>
      </c>
      <c r="AE182">
        <v>139.30000000000001</v>
      </c>
    </row>
    <row r="183" spans="1:31">
      <c r="A183" t="s">
        <v>33</v>
      </c>
      <c r="B183">
        <v>2018</v>
      </c>
      <c r="C183" t="s">
        <v>31</v>
      </c>
      <c r="D183" s="54" t="str">
        <f t="shared" si="2"/>
        <v>January</v>
      </c>
      <c r="E183">
        <v>134.6</v>
      </c>
      <c r="F183">
        <v>143.69999999999999</v>
      </c>
      <c r="G183">
        <v>143.6</v>
      </c>
      <c r="H183">
        <v>139.6</v>
      </c>
      <c r="I183">
        <v>116.4</v>
      </c>
      <c r="J183">
        <v>133.80000000000001</v>
      </c>
      <c r="K183">
        <v>150.5</v>
      </c>
      <c r="L183">
        <v>118.4</v>
      </c>
      <c r="M183">
        <v>117.3</v>
      </c>
      <c r="N183">
        <v>140.5</v>
      </c>
      <c r="O183">
        <v>125.9</v>
      </c>
      <c r="P183">
        <v>146.80000000000001</v>
      </c>
      <c r="Q183">
        <v>137.19999999999999</v>
      </c>
      <c r="R183">
        <v>157.69999999999999</v>
      </c>
      <c r="S183">
        <v>136</v>
      </c>
      <c r="T183">
        <v>125.9</v>
      </c>
      <c r="U183">
        <v>134.4</v>
      </c>
      <c r="V183">
        <v>140.4</v>
      </c>
      <c r="W183">
        <v>127.3</v>
      </c>
      <c r="X183">
        <v>129.5</v>
      </c>
      <c r="Y183">
        <v>129</v>
      </c>
      <c r="Z183">
        <v>116.3</v>
      </c>
      <c r="AA183">
        <v>126.2</v>
      </c>
      <c r="AB183">
        <v>137.1</v>
      </c>
      <c r="AC183">
        <v>125.5</v>
      </c>
      <c r="AD183">
        <v>125.8</v>
      </c>
      <c r="AE183">
        <v>134.1</v>
      </c>
    </row>
    <row r="184" spans="1:31">
      <c r="A184" t="s">
        <v>34</v>
      </c>
      <c r="B184">
        <v>2018</v>
      </c>
      <c r="C184" t="s">
        <v>31</v>
      </c>
      <c r="D184" s="54" t="str">
        <f t="shared" si="2"/>
        <v>January</v>
      </c>
      <c r="E184">
        <v>136</v>
      </c>
      <c r="F184">
        <v>144.19999999999999</v>
      </c>
      <c r="G184">
        <v>143.69999999999999</v>
      </c>
      <c r="H184">
        <v>141.1</v>
      </c>
      <c r="I184">
        <v>120.7</v>
      </c>
      <c r="J184">
        <v>141.30000000000001</v>
      </c>
      <c r="K184">
        <v>151.6</v>
      </c>
      <c r="L184">
        <v>127.3</v>
      </c>
      <c r="M184">
        <v>118.8</v>
      </c>
      <c r="N184">
        <v>137.5</v>
      </c>
      <c r="O184">
        <v>129</v>
      </c>
      <c r="P184">
        <v>149.5</v>
      </c>
      <c r="Q184">
        <v>139.19999999999999</v>
      </c>
      <c r="R184">
        <v>154.69999999999999</v>
      </c>
      <c r="S184">
        <v>143.5</v>
      </c>
      <c r="T184">
        <v>135.5</v>
      </c>
      <c r="U184">
        <v>142.30000000000001</v>
      </c>
      <c r="V184">
        <v>140.4</v>
      </c>
      <c r="W184">
        <v>136.6</v>
      </c>
      <c r="X184">
        <v>134.9</v>
      </c>
      <c r="Y184">
        <v>133.30000000000001</v>
      </c>
      <c r="Z184">
        <v>119.3</v>
      </c>
      <c r="AA184">
        <v>129.69999999999999</v>
      </c>
      <c r="AB184">
        <v>139</v>
      </c>
      <c r="AC184">
        <v>127.3</v>
      </c>
      <c r="AD184">
        <v>129.1</v>
      </c>
      <c r="AE184">
        <v>136.9</v>
      </c>
    </row>
    <row r="185" spans="1:31">
      <c r="A185" t="s">
        <v>30</v>
      </c>
      <c r="B185">
        <v>2018</v>
      </c>
      <c r="C185" t="s">
        <v>35</v>
      </c>
      <c r="D185" s="54" t="str">
        <f t="shared" si="2"/>
        <v>February</v>
      </c>
      <c r="E185">
        <v>136.4</v>
      </c>
      <c r="F185">
        <v>143.69999999999999</v>
      </c>
      <c r="G185">
        <v>140.6</v>
      </c>
      <c r="H185">
        <v>141.5</v>
      </c>
      <c r="I185">
        <v>122.9</v>
      </c>
      <c r="J185">
        <v>149.4</v>
      </c>
      <c r="K185">
        <v>142.4</v>
      </c>
      <c r="L185">
        <v>130.19999999999999</v>
      </c>
      <c r="M185">
        <v>117.9</v>
      </c>
      <c r="N185">
        <v>135.6</v>
      </c>
      <c r="O185">
        <v>130.5</v>
      </c>
      <c r="P185">
        <v>151.69999999999999</v>
      </c>
      <c r="Q185">
        <v>138.69999999999999</v>
      </c>
      <c r="R185">
        <v>153.30000000000001</v>
      </c>
      <c r="S185">
        <v>148.69999999999999</v>
      </c>
      <c r="T185">
        <v>142.4</v>
      </c>
      <c r="U185">
        <v>147.80000000000001</v>
      </c>
      <c r="V185">
        <v>141.30000000000001</v>
      </c>
      <c r="W185">
        <v>142.4</v>
      </c>
      <c r="X185">
        <v>139.9</v>
      </c>
      <c r="Y185">
        <v>136.19999999999999</v>
      </c>
      <c r="Z185">
        <v>123.3</v>
      </c>
      <c r="AA185">
        <v>134.30000000000001</v>
      </c>
      <c r="AB185">
        <v>141.5</v>
      </c>
      <c r="AC185">
        <v>128.80000000000001</v>
      </c>
      <c r="AD185">
        <v>132.5</v>
      </c>
      <c r="AE185">
        <v>138.5</v>
      </c>
    </row>
    <row r="186" spans="1:31">
      <c r="A186" t="s">
        <v>33</v>
      </c>
      <c r="B186">
        <v>2018</v>
      </c>
      <c r="C186" t="s">
        <v>35</v>
      </c>
      <c r="D186" s="54" t="str">
        <f t="shared" si="2"/>
        <v>February</v>
      </c>
      <c r="E186">
        <v>134.80000000000001</v>
      </c>
      <c r="F186">
        <v>143</v>
      </c>
      <c r="G186">
        <v>139.9</v>
      </c>
      <c r="H186">
        <v>139.9</v>
      </c>
      <c r="I186">
        <v>116.2</v>
      </c>
      <c r="J186">
        <v>135.5</v>
      </c>
      <c r="K186">
        <v>136.9</v>
      </c>
      <c r="L186">
        <v>117</v>
      </c>
      <c r="M186">
        <v>115.4</v>
      </c>
      <c r="N186">
        <v>140.69999999999999</v>
      </c>
      <c r="O186">
        <v>125.9</v>
      </c>
      <c r="P186">
        <v>147.1</v>
      </c>
      <c r="Q186">
        <v>135.6</v>
      </c>
      <c r="R186">
        <v>159.30000000000001</v>
      </c>
      <c r="S186">
        <v>136.30000000000001</v>
      </c>
      <c r="T186">
        <v>126.1</v>
      </c>
      <c r="U186">
        <v>134.69999999999999</v>
      </c>
      <c r="V186">
        <v>141.30000000000001</v>
      </c>
      <c r="W186">
        <v>127.3</v>
      </c>
      <c r="X186">
        <v>129.9</v>
      </c>
      <c r="Y186">
        <v>129.80000000000001</v>
      </c>
      <c r="Z186">
        <v>117.4</v>
      </c>
      <c r="AA186">
        <v>126.5</v>
      </c>
      <c r="AB186">
        <v>137.19999999999999</v>
      </c>
      <c r="AC186">
        <v>126.2</v>
      </c>
      <c r="AD186">
        <v>126.5</v>
      </c>
      <c r="AE186">
        <v>134</v>
      </c>
    </row>
    <row r="187" spans="1:31">
      <c r="A187" t="s">
        <v>34</v>
      </c>
      <c r="B187">
        <v>2018</v>
      </c>
      <c r="C187" t="s">
        <v>35</v>
      </c>
      <c r="D187" s="54" t="str">
        <f t="shared" si="2"/>
        <v>February</v>
      </c>
      <c r="E187">
        <v>135.9</v>
      </c>
      <c r="F187">
        <v>143.5</v>
      </c>
      <c r="G187">
        <v>140.30000000000001</v>
      </c>
      <c r="H187">
        <v>140.9</v>
      </c>
      <c r="I187">
        <v>120.4</v>
      </c>
      <c r="J187">
        <v>142.9</v>
      </c>
      <c r="K187">
        <v>140.5</v>
      </c>
      <c r="L187">
        <v>125.8</v>
      </c>
      <c r="M187">
        <v>117.1</v>
      </c>
      <c r="N187">
        <v>137.30000000000001</v>
      </c>
      <c r="O187">
        <v>128.6</v>
      </c>
      <c r="P187">
        <v>149.6</v>
      </c>
      <c r="Q187">
        <v>137.6</v>
      </c>
      <c r="R187">
        <v>154.9</v>
      </c>
      <c r="S187">
        <v>143.80000000000001</v>
      </c>
      <c r="T187">
        <v>135.6</v>
      </c>
      <c r="U187">
        <v>142.6</v>
      </c>
      <c r="V187">
        <v>141.30000000000001</v>
      </c>
      <c r="W187">
        <v>136.69999999999999</v>
      </c>
      <c r="X187">
        <v>135.19999999999999</v>
      </c>
      <c r="Y187">
        <v>133.80000000000001</v>
      </c>
      <c r="Z187">
        <v>120.2</v>
      </c>
      <c r="AA187">
        <v>129.9</v>
      </c>
      <c r="AB187">
        <v>139</v>
      </c>
      <c r="AC187">
        <v>127.7</v>
      </c>
      <c r="AD187">
        <v>129.6</v>
      </c>
      <c r="AE187">
        <v>136.4</v>
      </c>
    </row>
    <row r="188" spans="1:31">
      <c r="A188" t="s">
        <v>30</v>
      </c>
      <c r="B188">
        <v>2018</v>
      </c>
      <c r="C188" t="s">
        <v>36</v>
      </c>
      <c r="D188" s="54" t="str">
        <f t="shared" si="2"/>
        <v>March</v>
      </c>
      <c r="E188">
        <v>136.80000000000001</v>
      </c>
      <c r="F188">
        <v>143.80000000000001</v>
      </c>
      <c r="G188">
        <v>140</v>
      </c>
      <c r="H188">
        <v>142</v>
      </c>
      <c r="I188">
        <v>123.2</v>
      </c>
      <c r="J188">
        <v>152.9</v>
      </c>
      <c r="K188">
        <v>138</v>
      </c>
      <c r="L188">
        <v>129.30000000000001</v>
      </c>
      <c r="M188">
        <v>117.1</v>
      </c>
      <c r="N188">
        <v>136.30000000000001</v>
      </c>
      <c r="O188">
        <v>131.19999999999999</v>
      </c>
      <c r="P188">
        <v>152.80000000000001</v>
      </c>
      <c r="Q188">
        <v>138.6</v>
      </c>
      <c r="R188">
        <v>155.1</v>
      </c>
      <c r="S188">
        <v>149.19999999999999</v>
      </c>
      <c r="T188">
        <v>143</v>
      </c>
      <c r="U188">
        <v>148.30000000000001</v>
      </c>
      <c r="V188">
        <v>142</v>
      </c>
      <c r="W188">
        <v>142.6</v>
      </c>
      <c r="X188">
        <v>139.9</v>
      </c>
      <c r="Y188">
        <v>136.69999999999999</v>
      </c>
      <c r="Z188">
        <v>124.6</v>
      </c>
      <c r="AA188">
        <v>135.1</v>
      </c>
      <c r="AB188">
        <v>142.69999999999999</v>
      </c>
      <c r="AC188">
        <v>129.30000000000001</v>
      </c>
      <c r="AD188">
        <v>133.30000000000001</v>
      </c>
      <c r="AE188">
        <v>138.69999999999999</v>
      </c>
    </row>
    <row r="189" spans="1:31">
      <c r="A189" t="s">
        <v>33</v>
      </c>
      <c r="B189">
        <v>2018</v>
      </c>
      <c r="C189" t="s">
        <v>36</v>
      </c>
      <c r="D189" s="54" t="str">
        <f t="shared" si="2"/>
        <v>March</v>
      </c>
      <c r="E189">
        <v>135</v>
      </c>
      <c r="F189">
        <v>143.1</v>
      </c>
      <c r="G189">
        <v>135.5</v>
      </c>
      <c r="H189">
        <v>139.9</v>
      </c>
      <c r="I189">
        <v>116.5</v>
      </c>
      <c r="J189">
        <v>138.5</v>
      </c>
      <c r="K189">
        <v>128</v>
      </c>
      <c r="L189">
        <v>115.5</v>
      </c>
      <c r="M189">
        <v>114.2</v>
      </c>
      <c r="N189">
        <v>140.69999999999999</v>
      </c>
      <c r="O189">
        <v>126.2</v>
      </c>
      <c r="P189">
        <v>147.6</v>
      </c>
      <c r="Q189">
        <v>134.80000000000001</v>
      </c>
      <c r="R189">
        <v>159.69999999999999</v>
      </c>
      <c r="S189">
        <v>136.69999999999999</v>
      </c>
      <c r="T189">
        <v>126.7</v>
      </c>
      <c r="U189">
        <v>135.19999999999999</v>
      </c>
      <c r="V189">
        <v>142</v>
      </c>
      <c r="W189">
        <v>126.4</v>
      </c>
      <c r="X189">
        <v>130.80000000000001</v>
      </c>
      <c r="Y189">
        <v>130.5</v>
      </c>
      <c r="Z189">
        <v>117.8</v>
      </c>
      <c r="AA189">
        <v>126.8</v>
      </c>
      <c r="AB189">
        <v>137.80000000000001</v>
      </c>
      <c r="AC189">
        <v>126.7</v>
      </c>
      <c r="AD189">
        <v>127.1</v>
      </c>
      <c r="AE189">
        <v>134</v>
      </c>
    </row>
    <row r="190" spans="1:31">
      <c r="A190" t="s">
        <v>34</v>
      </c>
      <c r="B190">
        <v>2018</v>
      </c>
      <c r="C190" t="s">
        <v>36</v>
      </c>
      <c r="D190" s="54" t="str">
        <f t="shared" si="2"/>
        <v>March</v>
      </c>
      <c r="E190">
        <v>136.19999999999999</v>
      </c>
      <c r="F190">
        <v>143.6</v>
      </c>
      <c r="G190">
        <v>138.30000000000001</v>
      </c>
      <c r="H190">
        <v>141.19999999999999</v>
      </c>
      <c r="I190">
        <v>120.7</v>
      </c>
      <c r="J190">
        <v>146.19999999999999</v>
      </c>
      <c r="K190">
        <v>134.6</v>
      </c>
      <c r="L190">
        <v>124.6</v>
      </c>
      <c r="M190">
        <v>116.1</v>
      </c>
      <c r="N190">
        <v>137.80000000000001</v>
      </c>
      <c r="O190">
        <v>129.1</v>
      </c>
      <c r="P190">
        <v>150.4</v>
      </c>
      <c r="Q190">
        <v>137.19999999999999</v>
      </c>
      <c r="R190">
        <v>156.30000000000001</v>
      </c>
      <c r="S190">
        <v>144.30000000000001</v>
      </c>
      <c r="T190">
        <v>136.19999999999999</v>
      </c>
      <c r="U190">
        <v>143.1</v>
      </c>
      <c r="V190">
        <v>142</v>
      </c>
      <c r="W190">
        <v>136.5</v>
      </c>
      <c r="X190">
        <v>135.6</v>
      </c>
      <c r="Y190">
        <v>134.30000000000001</v>
      </c>
      <c r="Z190">
        <v>121</v>
      </c>
      <c r="AA190">
        <v>130.4</v>
      </c>
      <c r="AB190">
        <v>139.80000000000001</v>
      </c>
      <c r="AC190">
        <v>128.19999999999999</v>
      </c>
      <c r="AD190">
        <v>130.30000000000001</v>
      </c>
      <c r="AE190">
        <v>136.5</v>
      </c>
    </row>
    <row r="191" spans="1:31">
      <c r="A191" t="s">
        <v>30</v>
      </c>
      <c r="B191">
        <v>2018</v>
      </c>
      <c r="C191" t="s">
        <v>37</v>
      </c>
      <c r="D191" s="54" t="str">
        <f t="shared" si="2"/>
        <v>April</v>
      </c>
      <c r="E191">
        <v>137.1</v>
      </c>
      <c r="F191">
        <v>144.5</v>
      </c>
      <c r="G191">
        <v>135.9</v>
      </c>
      <c r="H191">
        <v>142.4</v>
      </c>
      <c r="I191">
        <v>123.5</v>
      </c>
      <c r="J191">
        <v>156.4</v>
      </c>
      <c r="K191">
        <v>135.1</v>
      </c>
      <c r="L191">
        <v>128.4</v>
      </c>
      <c r="M191">
        <v>115.2</v>
      </c>
      <c r="N191">
        <v>137.19999999999999</v>
      </c>
      <c r="O191">
        <v>131.9</v>
      </c>
      <c r="P191">
        <v>153.80000000000001</v>
      </c>
      <c r="Q191">
        <v>138.6</v>
      </c>
      <c r="R191">
        <v>156.1</v>
      </c>
      <c r="S191">
        <v>150.1</v>
      </c>
      <c r="T191">
        <v>143.30000000000001</v>
      </c>
      <c r="U191">
        <v>149.1</v>
      </c>
      <c r="V191">
        <v>142.9</v>
      </c>
      <c r="W191">
        <v>143.80000000000001</v>
      </c>
      <c r="X191">
        <v>140.9</v>
      </c>
      <c r="Y191">
        <v>137.6</v>
      </c>
      <c r="Z191">
        <v>125.3</v>
      </c>
      <c r="AA191">
        <v>136</v>
      </c>
      <c r="AB191">
        <v>143.69999999999999</v>
      </c>
      <c r="AC191">
        <v>130.4</v>
      </c>
      <c r="AD191">
        <v>134.19999999999999</v>
      </c>
      <c r="AE191">
        <v>139.1</v>
      </c>
    </row>
    <row r="192" spans="1:31">
      <c r="A192" t="s">
        <v>33</v>
      </c>
      <c r="B192">
        <v>2018</v>
      </c>
      <c r="C192" t="s">
        <v>37</v>
      </c>
      <c r="D192" s="54" t="str">
        <f t="shared" si="2"/>
        <v>April</v>
      </c>
      <c r="E192">
        <v>135</v>
      </c>
      <c r="F192">
        <v>144.30000000000001</v>
      </c>
      <c r="G192">
        <v>130.80000000000001</v>
      </c>
      <c r="H192">
        <v>140.30000000000001</v>
      </c>
      <c r="I192">
        <v>116.6</v>
      </c>
      <c r="J192">
        <v>150.1</v>
      </c>
      <c r="K192">
        <v>127.6</v>
      </c>
      <c r="L192">
        <v>114</v>
      </c>
      <c r="M192">
        <v>110.6</v>
      </c>
      <c r="N192">
        <v>140.19999999999999</v>
      </c>
      <c r="O192">
        <v>126.5</v>
      </c>
      <c r="P192">
        <v>148.30000000000001</v>
      </c>
      <c r="Q192">
        <v>135.69999999999999</v>
      </c>
      <c r="R192">
        <v>159.19999999999999</v>
      </c>
      <c r="S192">
        <v>137.80000000000001</v>
      </c>
      <c r="T192">
        <v>127.4</v>
      </c>
      <c r="U192">
        <v>136.19999999999999</v>
      </c>
      <c r="V192">
        <v>142.9</v>
      </c>
      <c r="W192">
        <v>124.6</v>
      </c>
      <c r="X192">
        <v>131.80000000000001</v>
      </c>
      <c r="Y192">
        <v>131.30000000000001</v>
      </c>
      <c r="Z192">
        <v>118.9</v>
      </c>
      <c r="AA192">
        <v>127.6</v>
      </c>
      <c r="AB192">
        <v>139.69999999999999</v>
      </c>
      <c r="AC192">
        <v>127.6</v>
      </c>
      <c r="AD192">
        <v>128.19999999999999</v>
      </c>
      <c r="AE192">
        <v>134.80000000000001</v>
      </c>
    </row>
    <row r="193" spans="1:31">
      <c r="A193" t="s">
        <v>34</v>
      </c>
      <c r="B193">
        <v>2018</v>
      </c>
      <c r="C193" t="s">
        <v>37</v>
      </c>
      <c r="D193" s="54" t="str">
        <f t="shared" si="2"/>
        <v>April</v>
      </c>
      <c r="E193">
        <v>136.4</v>
      </c>
      <c r="F193">
        <v>144.4</v>
      </c>
      <c r="G193">
        <v>133.9</v>
      </c>
      <c r="H193">
        <v>141.6</v>
      </c>
      <c r="I193">
        <v>121</v>
      </c>
      <c r="J193">
        <v>153.5</v>
      </c>
      <c r="K193">
        <v>132.6</v>
      </c>
      <c r="L193">
        <v>123.5</v>
      </c>
      <c r="M193">
        <v>113.7</v>
      </c>
      <c r="N193">
        <v>138.19999999999999</v>
      </c>
      <c r="O193">
        <v>129.6</v>
      </c>
      <c r="P193">
        <v>151.19999999999999</v>
      </c>
      <c r="Q193">
        <v>137.5</v>
      </c>
      <c r="R193">
        <v>156.9</v>
      </c>
      <c r="S193">
        <v>145.30000000000001</v>
      </c>
      <c r="T193">
        <v>136.69999999999999</v>
      </c>
      <c r="U193">
        <v>144</v>
      </c>
      <c r="V193">
        <v>142.9</v>
      </c>
      <c r="W193">
        <v>136.5</v>
      </c>
      <c r="X193">
        <v>136.6</v>
      </c>
      <c r="Y193">
        <v>135.19999999999999</v>
      </c>
      <c r="Z193">
        <v>121.9</v>
      </c>
      <c r="AA193">
        <v>131.30000000000001</v>
      </c>
      <c r="AB193">
        <v>141.4</v>
      </c>
      <c r="AC193">
        <v>129.19999999999999</v>
      </c>
      <c r="AD193">
        <v>131.30000000000001</v>
      </c>
      <c r="AE193">
        <v>137.1</v>
      </c>
    </row>
    <row r="194" spans="1:31">
      <c r="A194" t="s">
        <v>30</v>
      </c>
      <c r="B194">
        <v>2018</v>
      </c>
      <c r="C194" t="s">
        <v>38</v>
      </c>
      <c r="D194" s="54" t="str">
        <f t="shared" si="2"/>
        <v>May</v>
      </c>
      <c r="E194">
        <v>137.4</v>
      </c>
      <c r="F194">
        <v>145.69999999999999</v>
      </c>
      <c r="G194">
        <v>135.5</v>
      </c>
      <c r="H194">
        <v>142.9</v>
      </c>
      <c r="I194">
        <v>123.6</v>
      </c>
      <c r="J194">
        <v>157.5</v>
      </c>
      <c r="K194">
        <v>137.80000000000001</v>
      </c>
      <c r="L194">
        <v>127.2</v>
      </c>
      <c r="M194">
        <v>111.8</v>
      </c>
      <c r="N194">
        <v>137.4</v>
      </c>
      <c r="O194">
        <v>132.19999999999999</v>
      </c>
      <c r="P194">
        <v>154.30000000000001</v>
      </c>
      <c r="Q194">
        <v>139.1</v>
      </c>
      <c r="R194">
        <v>157</v>
      </c>
      <c r="S194">
        <v>150.80000000000001</v>
      </c>
      <c r="T194">
        <v>144.1</v>
      </c>
      <c r="U194">
        <v>149.80000000000001</v>
      </c>
      <c r="V194">
        <v>143.19999999999999</v>
      </c>
      <c r="W194">
        <v>144.30000000000001</v>
      </c>
      <c r="X194">
        <v>141.80000000000001</v>
      </c>
      <c r="Y194">
        <v>138.4</v>
      </c>
      <c r="Z194">
        <v>126.4</v>
      </c>
      <c r="AA194">
        <v>136.80000000000001</v>
      </c>
      <c r="AB194">
        <v>144.4</v>
      </c>
      <c r="AC194">
        <v>131.19999999999999</v>
      </c>
      <c r="AD194">
        <v>135.1</v>
      </c>
      <c r="AE194">
        <v>139.80000000000001</v>
      </c>
    </row>
    <row r="195" spans="1:31">
      <c r="A195" t="s">
        <v>33</v>
      </c>
      <c r="B195">
        <v>2018</v>
      </c>
      <c r="C195" t="s">
        <v>38</v>
      </c>
      <c r="D195" s="54" t="str">
        <f t="shared" ref="D195:D258" si="3">TRIM(C195)</f>
        <v>May</v>
      </c>
      <c r="E195">
        <v>135</v>
      </c>
      <c r="F195">
        <v>148.19999999999999</v>
      </c>
      <c r="G195">
        <v>130.5</v>
      </c>
      <c r="H195">
        <v>140.69999999999999</v>
      </c>
      <c r="I195">
        <v>116.4</v>
      </c>
      <c r="J195">
        <v>151.30000000000001</v>
      </c>
      <c r="K195">
        <v>131.4</v>
      </c>
      <c r="L195">
        <v>112.8</v>
      </c>
      <c r="M195">
        <v>105.3</v>
      </c>
      <c r="N195">
        <v>139.6</v>
      </c>
      <c r="O195">
        <v>126.6</v>
      </c>
      <c r="P195">
        <v>148.69999999999999</v>
      </c>
      <c r="Q195">
        <v>136.4</v>
      </c>
      <c r="R195">
        <v>160.30000000000001</v>
      </c>
      <c r="S195">
        <v>138.6</v>
      </c>
      <c r="T195">
        <v>127.9</v>
      </c>
      <c r="U195">
        <v>137</v>
      </c>
      <c r="V195">
        <v>143.19999999999999</v>
      </c>
      <c r="W195">
        <v>124.7</v>
      </c>
      <c r="X195">
        <v>132.5</v>
      </c>
      <c r="Y195">
        <v>132</v>
      </c>
      <c r="Z195">
        <v>119.8</v>
      </c>
      <c r="AA195">
        <v>128</v>
      </c>
      <c r="AB195">
        <v>140.4</v>
      </c>
      <c r="AC195">
        <v>128.1</v>
      </c>
      <c r="AD195">
        <v>128.9</v>
      </c>
      <c r="AE195">
        <v>135.4</v>
      </c>
    </row>
    <row r="196" spans="1:31">
      <c r="A196" t="s">
        <v>34</v>
      </c>
      <c r="B196">
        <v>2018</v>
      </c>
      <c r="C196" t="s">
        <v>38</v>
      </c>
      <c r="D196" s="54" t="str">
        <f t="shared" si="3"/>
        <v>May</v>
      </c>
      <c r="E196">
        <v>136.6</v>
      </c>
      <c r="F196">
        <v>146.6</v>
      </c>
      <c r="G196">
        <v>133.6</v>
      </c>
      <c r="H196">
        <v>142.1</v>
      </c>
      <c r="I196">
        <v>121</v>
      </c>
      <c r="J196">
        <v>154.6</v>
      </c>
      <c r="K196">
        <v>135.6</v>
      </c>
      <c r="L196">
        <v>122.3</v>
      </c>
      <c r="M196">
        <v>109.6</v>
      </c>
      <c r="N196">
        <v>138.1</v>
      </c>
      <c r="O196">
        <v>129.9</v>
      </c>
      <c r="P196">
        <v>151.69999999999999</v>
      </c>
      <c r="Q196">
        <v>138.1</v>
      </c>
      <c r="R196">
        <v>157.9</v>
      </c>
      <c r="S196">
        <v>146</v>
      </c>
      <c r="T196">
        <v>137.4</v>
      </c>
      <c r="U196">
        <v>144.69999999999999</v>
      </c>
      <c r="V196">
        <v>143.19999999999999</v>
      </c>
      <c r="W196">
        <v>136.9</v>
      </c>
      <c r="X196">
        <v>137.4</v>
      </c>
      <c r="Y196">
        <v>136</v>
      </c>
      <c r="Z196">
        <v>122.9</v>
      </c>
      <c r="AA196">
        <v>131.80000000000001</v>
      </c>
      <c r="AB196">
        <v>142.1</v>
      </c>
      <c r="AC196">
        <v>129.9</v>
      </c>
      <c r="AD196">
        <v>132.1</v>
      </c>
      <c r="AE196">
        <v>137.80000000000001</v>
      </c>
    </row>
    <row r="197" spans="1:31">
      <c r="A197" t="s">
        <v>30</v>
      </c>
      <c r="B197">
        <v>2018</v>
      </c>
      <c r="C197" t="s">
        <v>39</v>
      </c>
      <c r="D197" s="54" t="str">
        <f t="shared" si="3"/>
        <v>June</v>
      </c>
      <c r="E197">
        <v>137.6</v>
      </c>
      <c r="F197">
        <v>148.1</v>
      </c>
      <c r="G197">
        <v>136.69999999999999</v>
      </c>
      <c r="H197">
        <v>143.19999999999999</v>
      </c>
      <c r="I197">
        <v>124</v>
      </c>
      <c r="J197">
        <v>154.1</v>
      </c>
      <c r="K197">
        <v>143.5</v>
      </c>
      <c r="L197">
        <v>126</v>
      </c>
      <c r="M197">
        <v>112.4</v>
      </c>
      <c r="N197">
        <v>137.6</v>
      </c>
      <c r="O197">
        <v>132.80000000000001</v>
      </c>
      <c r="P197">
        <v>154.30000000000001</v>
      </c>
      <c r="Q197">
        <v>140</v>
      </c>
      <c r="R197">
        <v>157.30000000000001</v>
      </c>
      <c r="S197">
        <v>151.30000000000001</v>
      </c>
      <c r="T197">
        <v>144.69999999999999</v>
      </c>
      <c r="U197">
        <v>150.30000000000001</v>
      </c>
      <c r="V197">
        <v>142.5</v>
      </c>
      <c r="W197">
        <v>145.1</v>
      </c>
      <c r="X197">
        <v>142.19999999999999</v>
      </c>
      <c r="Y197">
        <v>138.4</v>
      </c>
      <c r="Z197">
        <v>127.4</v>
      </c>
      <c r="AA197">
        <v>137.80000000000001</v>
      </c>
      <c r="AB197">
        <v>145.1</v>
      </c>
      <c r="AC197">
        <v>131.4</v>
      </c>
      <c r="AD197">
        <v>135.6</v>
      </c>
      <c r="AE197">
        <v>140.5</v>
      </c>
    </row>
    <row r="198" spans="1:31">
      <c r="A198" t="s">
        <v>33</v>
      </c>
      <c r="B198">
        <v>2018</v>
      </c>
      <c r="C198" t="s">
        <v>39</v>
      </c>
      <c r="D198" s="54" t="str">
        <f t="shared" si="3"/>
        <v>June</v>
      </c>
      <c r="E198">
        <v>135.30000000000001</v>
      </c>
      <c r="F198">
        <v>149.69999999999999</v>
      </c>
      <c r="G198">
        <v>133.9</v>
      </c>
      <c r="H198">
        <v>140.80000000000001</v>
      </c>
      <c r="I198">
        <v>116.6</v>
      </c>
      <c r="J198">
        <v>152.19999999999999</v>
      </c>
      <c r="K198">
        <v>144</v>
      </c>
      <c r="L198">
        <v>112.3</v>
      </c>
      <c r="M198">
        <v>108.4</v>
      </c>
      <c r="N198">
        <v>140</v>
      </c>
      <c r="O198">
        <v>126.7</v>
      </c>
      <c r="P198">
        <v>149</v>
      </c>
      <c r="Q198">
        <v>138.4</v>
      </c>
      <c r="R198">
        <v>161</v>
      </c>
      <c r="S198">
        <v>138.9</v>
      </c>
      <c r="T198">
        <v>128.69999999999999</v>
      </c>
      <c r="U198">
        <v>137.4</v>
      </c>
      <c r="V198">
        <v>142.5</v>
      </c>
      <c r="W198">
        <v>126.5</v>
      </c>
      <c r="X198">
        <v>133.1</v>
      </c>
      <c r="Y198">
        <v>132.6</v>
      </c>
      <c r="Z198">
        <v>120.4</v>
      </c>
      <c r="AA198">
        <v>128.5</v>
      </c>
      <c r="AB198">
        <v>141.19999999999999</v>
      </c>
      <c r="AC198">
        <v>128.19999999999999</v>
      </c>
      <c r="AD198">
        <v>129.5</v>
      </c>
      <c r="AE198">
        <v>136.19999999999999</v>
      </c>
    </row>
    <row r="199" spans="1:31">
      <c r="A199" t="s">
        <v>34</v>
      </c>
      <c r="B199">
        <v>2018</v>
      </c>
      <c r="C199" t="s">
        <v>39</v>
      </c>
      <c r="D199" s="54" t="str">
        <f t="shared" si="3"/>
        <v>June</v>
      </c>
      <c r="E199">
        <v>136.9</v>
      </c>
      <c r="F199">
        <v>148.69999999999999</v>
      </c>
      <c r="G199">
        <v>135.6</v>
      </c>
      <c r="H199">
        <v>142.30000000000001</v>
      </c>
      <c r="I199">
        <v>121.3</v>
      </c>
      <c r="J199">
        <v>153.19999999999999</v>
      </c>
      <c r="K199">
        <v>143.69999999999999</v>
      </c>
      <c r="L199">
        <v>121.4</v>
      </c>
      <c r="M199">
        <v>111.1</v>
      </c>
      <c r="N199">
        <v>138.4</v>
      </c>
      <c r="O199">
        <v>130.30000000000001</v>
      </c>
      <c r="P199">
        <v>151.80000000000001</v>
      </c>
      <c r="Q199">
        <v>139.4</v>
      </c>
      <c r="R199">
        <v>158.30000000000001</v>
      </c>
      <c r="S199">
        <v>146.4</v>
      </c>
      <c r="T199">
        <v>138.1</v>
      </c>
      <c r="U199">
        <v>145.19999999999999</v>
      </c>
      <c r="V199">
        <v>142.5</v>
      </c>
      <c r="W199">
        <v>138.1</v>
      </c>
      <c r="X199">
        <v>137.9</v>
      </c>
      <c r="Y199">
        <v>136.19999999999999</v>
      </c>
      <c r="Z199">
        <v>123.7</v>
      </c>
      <c r="AA199">
        <v>132.6</v>
      </c>
      <c r="AB199">
        <v>142.80000000000001</v>
      </c>
      <c r="AC199">
        <v>130.1</v>
      </c>
      <c r="AD199">
        <v>132.6</v>
      </c>
      <c r="AE199">
        <v>138.5</v>
      </c>
    </row>
    <row r="200" spans="1:31">
      <c r="A200" t="s">
        <v>30</v>
      </c>
      <c r="B200">
        <v>2018</v>
      </c>
      <c r="C200" t="s">
        <v>40</v>
      </c>
      <c r="D200" s="54" t="str">
        <f t="shared" si="3"/>
        <v>July</v>
      </c>
      <c r="E200">
        <v>138.4</v>
      </c>
      <c r="F200">
        <v>149.30000000000001</v>
      </c>
      <c r="G200">
        <v>139.30000000000001</v>
      </c>
      <c r="H200">
        <v>143.4</v>
      </c>
      <c r="I200">
        <v>124.1</v>
      </c>
      <c r="J200">
        <v>153.30000000000001</v>
      </c>
      <c r="K200">
        <v>154.19999999999999</v>
      </c>
      <c r="L200">
        <v>126.4</v>
      </c>
      <c r="M200">
        <v>114.3</v>
      </c>
      <c r="N200">
        <v>138.19999999999999</v>
      </c>
      <c r="O200">
        <v>132.80000000000001</v>
      </c>
      <c r="P200">
        <v>154.80000000000001</v>
      </c>
      <c r="Q200">
        <v>142</v>
      </c>
      <c r="R200">
        <v>156.1</v>
      </c>
      <c r="S200">
        <v>151.5</v>
      </c>
      <c r="T200">
        <v>145.1</v>
      </c>
      <c r="U200">
        <v>150.6</v>
      </c>
      <c r="V200">
        <v>143.6</v>
      </c>
      <c r="W200">
        <v>146.80000000000001</v>
      </c>
      <c r="X200">
        <v>143.1</v>
      </c>
      <c r="Y200">
        <v>139</v>
      </c>
      <c r="Z200">
        <v>127.5</v>
      </c>
      <c r="AA200">
        <v>138.4</v>
      </c>
      <c r="AB200">
        <v>145.80000000000001</v>
      </c>
      <c r="AC200">
        <v>131.4</v>
      </c>
      <c r="AD200">
        <v>136</v>
      </c>
      <c r="AE200">
        <v>141.80000000000001</v>
      </c>
    </row>
    <row r="201" spans="1:31">
      <c r="A201" t="s">
        <v>33</v>
      </c>
      <c r="B201">
        <v>2018</v>
      </c>
      <c r="C201" t="s">
        <v>40</v>
      </c>
      <c r="D201" s="54" t="str">
        <f t="shared" si="3"/>
        <v>July</v>
      </c>
      <c r="E201">
        <v>135.6</v>
      </c>
      <c r="F201">
        <v>148.6</v>
      </c>
      <c r="G201">
        <v>139.1</v>
      </c>
      <c r="H201">
        <v>141</v>
      </c>
      <c r="I201">
        <v>116.7</v>
      </c>
      <c r="J201">
        <v>149.69999999999999</v>
      </c>
      <c r="K201">
        <v>159.19999999999999</v>
      </c>
      <c r="L201">
        <v>112.6</v>
      </c>
      <c r="M201">
        <v>111.8</v>
      </c>
      <c r="N201">
        <v>140.30000000000001</v>
      </c>
      <c r="O201">
        <v>126.8</v>
      </c>
      <c r="P201">
        <v>149.4</v>
      </c>
      <c r="Q201">
        <v>140.30000000000001</v>
      </c>
      <c r="R201">
        <v>161.4</v>
      </c>
      <c r="S201">
        <v>139.6</v>
      </c>
      <c r="T201">
        <v>128.9</v>
      </c>
      <c r="U201">
        <v>137.9</v>
      </c>
      <c r="V201">
        <v>143.6</v>
      </c>
      <c r="W201">
        <v>128.1</v>
      </c>
      <c r="X201">
        <v>133.6</v>
      </c>
      <c r="Y201">
        <v>133.6</v>
      </c>
      <c r="Z201">
        <v>120.1</v>
      </c>
      <c r="AA201">
        <v>129</v>
      </c>
      <c r="AB201">
        <v>144</v>
      </c>
      <c r="AC201">
        <v>128.19999999999999</v>
      </c>
      <c r="AD201">
        <v>130.19999999999999</v>
      </c>
      <c r="AE201">
        <v>137.5</v>
      </c>
    </row>
    <row r="202" spans="1:31">
      <c r="A202" t="s">
        <v>34</v>
      </c>
      <c r="B202">
        <v>2018</v>
      </c>
      <c r="C202" t="s">
        <v>40</v>
      </c>
      <c r="D202" s="54" t="str">
        <f t="shared" si="3"/>
        <v>July</v>
      </c>
      <c r="E202">
        <v>137.5</v>
      </c>
      <c r="F202">
        <v>149.1</v>
      </c>
      <c r="G202">
        <v>139.19999999999999</v>
      </c>
      <c r="H202">
        <v>142.5</v>
      </c>
      <c r="I202">
        <v>121.4</v>
      </c>
      <c r="J202">
        <v>151.6</v>
      </c>
      <c r="K202">
        <v>155.9</v>
      </c>
      <c r="L202">
        <v>121.7</v>
      </c>
      <c r="M202">
        <v>113.5</v>
      </c>
      <c r="N202">
        <v>138.9</v>
      </c>
      <c r="O202">
        <v>130.30000000000001</v>
      </c>
      <c r="P202">
        <v>152.30000000000001</v>
      </c>
      <c r="Q202">
        <v>141.4</v>
      </c>
      <c r="R202">
        <v>157.5</v>
      </c>
      <c r="S202">
        <v>146.80000000000001</v>
      </c>
      <c r="T202">
        <v>138.4</v>
      </c>
      <c r="U202">
        <v>145.6</v>
      </c>
      <c r="V202">
        <v>143.6</v>
      </c>
      <c r="W202">
        <v>139.69999999999999</v>
      </c>
      <c r="X202">
        <v>138.6</v>
      </c>
      <c r="Y202">
        <v>137</v>
      </c>
      <c r="Z202">
        <v>123.6</v>
      </c>
      <c r="AA202">
        <v>133.1</v>
      </c>
      <c r="AB202">
        <v>144.69999999999999</v>
      </c>
      <c r="AC202">
        <v>130.1</v>
      </c>
      <c r="AD202">
        <v>133.19999999999999</v>
      </c>
      <c r="AE202">
        <v>139.80000000000001</v>
      </c>
    </row>
    <row r="203" spans="1:31">
      <c r="A203" t="s">
        <v>30</v>
      </c>
      <c r="B203">
        <v>2018</v>
      </c>
      <c r="C203" t="s">
        <v>41</v>
      </c>
      <c r="D203" s="54" t="str">
        <f t="shared" si="3"/>
        <v>August</v>
      </c>
      <c r="E203">
        <v>139.19999999999999</v>
      </c>
      <c r="F203">
        <v>148.80000000000001</v>
      </c>
      <c r="G203">
        <v>139.1</v>
      </c>
      <c r="H203">
        <v>143.5</v>
      </c>
      <c r="I203">
        <v>125</v>
      </c>
      <c r="J203">
        <v>154.4</v>
      </c>
      <c r="K203">
        <v>156.30000000000001</v>
      </c>
      <c r="L203">
        <v>126.8</v>
      </c>
      <c r="M203">
        <v>115.4</v>
      </c>
      <c r="N203">
        <v>138.6</v>
      </c>
      <c r="O203">
        <v>133.80000000000001</v>
      </c>
      <c r="P203">
        <v>155.19999999999999</v>
      </c>
      <c r="Q203">
        <v>142.69999999999999</v>
      </c>
      <c r="R203">
        <v>156.4</v>
      </c>
      <c r="S203">
        <v>152.1</v>
      </c>
      <c r="T203">
        <v>145.80000000000001</v>
      </c>
      <c r="U203">
        <v>151.30000000000001</v>
      </c>
      <c r="V203">
        <v>144.6</v>
      </c>
      <c r="W203">
        <v>147.69999999999999</v>
      </c>
      <c r="X203">
        <v>143.80000000000001</v>
      </c>
      <c r="Y203">
        <v>139.4</v>
      </c>
      <c r="Z203">
        <v>128.30000000000001</v>
      </c>
      <c r="AA203">
        <v>138.6</v>
      </c>
      <c r="AB203">
        <v>146.9</v>
      </c>
      <c r="AC203">
        <v>131.30000000000001</v>
      </c>
      <c r="AD203">
        <v>136.6</v>
      </c>
      <c r="AE203">
        <v>142.5</v>
      </c>
    </row>
    <row r="204" spans="1:31">
      <c r="A204" t="s">
        <v>33</v>
      </c>
      <c r="B204">
        <v>2018</v>
      </c>
      <c r="C204" t="s">
        <v>41</v>
      </c>
      <c r="D204" s="54" t="str">
        <f t="shared" si="3"/>
        <v>August</v>
      </c>
      <c r="E204">
        <v>136.5</v>
      </c>
      <c r="F204">
        <v>146.4</v>
      </c>
      <c r="G204">
        <v>136.6</v>
      </c>
      <c r="H204">
        <v>141.19999999999999</v>
      </c>
      <c r="I204">
        <v>117.4</v>
      </c>
      <c r="J204">
        <v>146.30000000000001</v>
      </c>
      <c r="K204">
        <v>157.30000000000001</v>
      </c>
      <c r="L204">
        <v>113.6</v>
      </c>
      <c r="M204">
        <v>113.3</v>
      </c>
      <c r="N204">
        <v>141.1</v>
      </c>
      <c r="O204">
        <v>127.4</v>
      </c>
      <c r="P204">
        <v>150.4</v>
      </c>
      <c r="Q204">
        <v>140.1</v>
      </c>
      <c r="R204">
        <v>162.1</v>
      </c>
      <c r="S204">
        <v>140</v>
      </c>
      <c r="T204">
        <v>129</v>
      </c>
      <c r="U204">
        <v>138.30000000000001</v>
      </c>
      <c r="V204">
        <v>144.6</v>
      </c>
      <c r="W204">
        <v>129.80000000000001</v>
      </c>
      <c r="X204">
        <v>134.4</v>
      </c>
      <c r="Y204">
        <v>134.9</v>
      </c>
      <c r="Z204">
        <v>120.7</v>
      </c>
      <c r="AA204">
        <v>129.80000000000001</v>
      </c>
      <c r="AB204">
        <v>145.30000000000001</v>
      </c>
      <c r="AC204">
        <v>128.30000000000001</v>
      </c>
      <c r="AD204">
        <v>131</v>
      </c>
      <c r="AE204">
        <v>138</v>
      </c>
    </row>
    <row r="205" spans="1:31">
      <c r="A205" t="s">
        <v>34</v>
      </c>
      <c r="B205">
        <v>2018</v>
      </c>
      <c r="C205" t="s">
        <v>41</v>
      </c>
      <c r="D205" s="54" t="str">
        <f t="shared" si="3"/>
        <v>August</v>
      </c>
      <c r="E205">
        <v>138.30000000000001</v>
      </c>
      <c r="F205">
        <v>148</v>
      </c>
      <c r="G205">
        <v>138.1</v>
      </c>
      <c r="H205">
        <v>142.6</v>
      </c>
      <c r="I205">
        <v>122.2</v>
      </c>
      <c r="J205">
        <v>150.6</v>
      </c>
      <c r="K205">
        <v>156.6</v>
      </c>
      <c r="L205">
        <v>122.4</v>
      </c>
      <c r="M205">
        <v>114.7</v>
      </c>
      <c r="N205">
        <v>139.4</v>
      </c>
      <c r="O205">
        <v>131.1</v>
      </c>
      <c r="P205">
        <v>153</v>
      </c>
      <c r="Q205">
        <v>141.69999999999999</v>
      </c>
      <c r="R205">
        <v>157.9</v>
      </c>
      <c r="S205">
        <v>147.30000000000001</v>
      </c>
      <c r="T205">
        <v>138.80000000000001</v>
      </c>
      <c r="U205">
        <v>146.1</v>
      </c>
      <c r="V205">
        <v>144.6</v>
      </c>
      <c r="W205">
        <v>140.9</v>
      </c>
      <c r="X205">
        <v>139.4</v>
      </c>
      <c r="Y205">
        <v>137.69999999999999</v>
      </c>
      <c r="Z205">
        <v>124.3</v>
      </c>
      <c r="AA205">
        <v>133.6</v>
      </c>
      <c r="AB205">
        <v>146</v>
      </c>
      <c r="AC205">
        <v>130.1</v>
      </c>
      <c r="AD205">
        <v>133.9</v>
      </c>
      <c r="AE205">
        <v>140.4</v>
      </c>
    </row>
    <row r="206" spans="1:31">
      <c r="A206" t="s">
        <v>30</v>
      </c>
      <c r="B206">
        <v>2018</v>
      </c>
      <c r="C206" t="s">
        <v>42</v>
      </c>
      <c r="D206" s="54" t="str">
        <f t="shared" si="3"/>
        <v>September</v>
      </c>
      <c r="E206">
        <v>139.4</v>
      </c>
      <c r="F206">
        <v>147.19999999999999</v>
      </c>
      <c r="G206">
        <v>136.6</v>
      </c>
      <c r="H206">
        <v>143.69999999999999</v>
      </c>
      <c r="I206">
        <v>124.6</v>
      </c>
      <c r="J206">
        <v>150.1</v>
      </c>
      <c r="K206">
        <v>149.4</v>
      </c>
      <c r="L206">
        <v>125.4</v>
      </c>
      <c r="M206">
        <v>114.4</v>
      </c>
      <c r="N206">
        <v>138.69999999999999</v>
      </c>
      <c r="O206">
        <v>133.1</v>
      </c>
      <c r="P206">
        <v>155.9</v>
      </c>
      <c r="Q206">
        <v>141.30000000000001</v>
      </c>
      <c r="R206">
        <v>157.69999999999999</v>
      </c>
      <c r="S206">
        <v>152.1</v>
      </c>
      <c r="T206">
        <v>146.1</v>
      </c>
      <c r="U206">
        <v>151.30000000000001</v>
      </c>
      <c r="V206">
        <v>145.30000000000001</v>
      </c>
      <c r="W206">
        <v>149</v>
      </c>
      <c r="X206">
        <v>144</v>
      </c>
      <c r="Y206">
        <v>140</v>
      </c>
      <c r="Z206">
        <v>129.9</v>
      </c>
      <c r="AA206">
        <v>140</v>
      </c>
      <c r="AB206">
        <v>147.6</v>
      </c>
      <c r="AC206">
        <v>132</v>
      </c>
      <c r="AD206">
        <v>137.4</v>
      </c>
      <c r="AE206">
        <v>142.1</v>
      </c>
    </row>
    <row r="207" spans="1:31">
      <c r="A207" t="s">
        <v>33</v>
      </c>
      <c r="B207">
        <v>2018</v>
      </c>
      <c r="C207" t="s">
        <v>42</v>
      </c>
      <c r="D207" s="54" t="str">
        <f t="shared" si="3"/>
        <v>September</v>
      </c>
      <c r="E207">
        <v>137</v>
      </c>
      <c r="F207">
        <v>143.1</v>
      </c>
      <c r="G207">
        <v>132.80000000000001</v>
      </c>
      <c r="H207">
        <v>141.5</v>
      </c>
      <c r="I207">
        <v>117.8</v>
      </c>
      <c r="J207">
        <v>140</v>
      </c>
      <c r="K207">
        <v>151.30000000000001</v>
      </c>
      <c r="L207">
        <v>113.5</v>
      </c>
      <c r="M207">
        <v>112.3</v>
      </c>
      <c r="N207">
        <v>141.19999999999999</v>
      </c>
      <c r="O207">
        <v>127.7</v>
      </c>
      <c r="P207">
        <v>151.30000000000001</v>
      </c>
      <c r="Q207">
        <v>138.9</v>
      </c>
      <c r="R207">
        <v>163.30000000000001</v>
      </c>
      <c r="S207">
        <v>140.80000000000001</v>
      </c>
      <c r="T207">
        <v>129.30000000000001</v>
      </c>
      <c r="U207">
        <v>139.1</v>
      </c>
      <c r="V207">
        <v>145.30000000000001</v>
      </c>
      <c r="W207">
        <v>131.19999999999999</v>
      </c>
      <c r="X207">
        <v>134.9</v>
      </c>
      <c r="Y207">
        <v>135.69999999999999</v>
      </c>
      <c r="Z207">
        <v>122.5</v>
      </c>
      <c r="AA207">
        <v>130.19999999999999</v>
      </c>
      <c r="AB207">
        <v>145.19999999999999</v>
      </c>
      <c r="AC207">
        <v>129.30000000000001</v>
      </c>
      <c r="AD207">
        <v>131.9</v>
      </c>
      <c r="AE207">
        <v>138.1</v>
      </c>
    </row>
    <row r="208" spans="1:31">
      <c r="A208" t="s">
        <v>34</v>
      </c>
      <c r="B208">
        <v>2018</v>
      </c>
      <c r="C208" t="s">
        <v>42</v>
      </c>
      <c r="D208" s="54" t="str">
        <f t="shared" si="3"/>
        <v>September</v>
      </c>
      <c r="E208">
        <v>138.6</v>
      </c>
      <c r="F208">
        <v>145.80000000000001</v>
      </c>
      <c r="G208">
        <v>135.1</v>
      </c>
      <c r="H208">
        <v>142.9</v>
      </c>
      <c r="I208">
        <v>122.1</v>
      </c>
      <c r="J208">
        <v>145.4</v>
      </c>
      <c r="K208">
        <v>150</v>
      </c>
      <c r="L208">
        <v>121.4</v>
      </c>
      <c r="M208">
        <v>113.7</v>
      </c>
      <c r="N208">
        <v>139.5</v>
      </c>
      <c r="O208">
        <v>130.80000000000001</v>
      </c>
      <c r="P208">
        <v>153.80000000000001</v>
      </c>
      <c r="Q208">
        <v>140.4</v>
      </c>
      <c r="R208">
        <v>159.19999999999999</v>
      </c>
      <c r="S208">
        <v>147.69999999999999</v>
      </c>
      <c r="T208">
        <v>139.1</v>
      </c>
      <c r="U208">
        <v>146.5</v>
      </c>
      <c r="V208">
        <v>145.30000000000001</v>
      </c>
      <c r="W208">
        <v>142.30000000000001</v>
      </c>
      <c r="X208">
        <v>139.69999999999999</v>
      </c>
      <c r="Y208">
        <v>138.4</v>
      </c>
      <c r="Z208">
        <v>126</v>
      </c>
      <c r="AA208">
        <v>134.5</v>
      </c>
      <c r="AB208">
        <v>146.19999999999999</v>
      </c>
      <c r="AC208">
        <v>130.9</v>
      </c>
      <c r="AD208">
        <v>134.69999999999999</v>
      </c>
      <c r="AE208">
        <v>140.19999999999999</v>
      </c>
    </row>
    <row r="209" spans="1:31">
      <c r="A209" t="s">
        <v>30</v>
      </c>
      <c r="B209">
        <v>2018</v>
      </c>
      <c r="C209" t="s">
        <v>43</v>
      </c>
      <c r="D209" s="54" t="str">
        <f t="shared" si="3"/>
        <v>October</v>
      </c>
      <c r="E209">
        <v>139.30000000000001</v>
      </c>
      <c r="F209">
        <v>147.6</v>
      </c>
      <c r="G209">
        <v>134.6</v>
      </c>
      <c r="H209">
        <v>141.9</v>
      </c>
      <c r="I209">
        <v>123.5</v>
      </c>
      <c r="J209">
        <v>144.5</v>
      </c>
      <c r="K209">
        <v>147.6</v>
      </c>
      <c r="L209">
        <v>121.4</v>
      </c>
      <c r="M209">
        <v>112.3</v>
      </c>
      <c r="N209">
        <v>139.5</v>
      </c>
      <c r="O209">
        <v>134.6</v>
      </c>
      <c r="P209">
        <v>155.19999999999999</v>
      </c>
      <c r="Q209">
        <v>140.19999999999999</v>
      </c>
      <c r="R209">
        <v>159.6</v>
      </c>
      <c r="S209">
        <v>150.69999999999999</v>
      </c>
      <c r="T209">
        <v>144.5</v>
      </c>
      <c r="U209">
        <v>149.80000000000001</v>
      </c>
      <c r="V209">
        <v>146.30000000000001</v>
      </c>
      <c r="W209">
        <v>149.69999999999999</v>
      </c>
      <c r="X209">
        <v>147.5</v>
      </c>
      <c r="Y209">
        <v>144.80000000000001</v>
      </c>
      <c r="Z209">
        <v>130.80000000000001</v>
      </c>
      <c r="AA209">
        <v>140.1</v>
      </c>
      <c r="AB209">
        <v>148</v>
      </c>
      <c r="AC209">
        <v>134.4</v>
      </c>
      <c r="AD209">
        <v>139.80000000000001</v>
      </c>
      <c r="AE209">
        <v>142.19999999999999</v>
      </c>
    </row>
    <row r="210" spans="1:31">
      <c r="A210" t="s">
        <v>33</v>
      </c>
      <c r="B210">
        <v>2018</v>
      </c>
      <c r="C210" t="s">
        <v>43</v>
      </c>
      <c r="D210" s="54" t="str">
        <f t="shared" si="3"/>
        <v>October</v>
      </c>
      <c r="E210">
        <v>137.6</v>
      </c>
      <c r="F210">
        <v>144.9</v>
      </c>
      <c r="G210">
        <v>133.5</v>
      </c>
      <c r="H210">
        <v>141.5</v>
      </c>
      <c r="I210">
        <v>118</v>
      </c>
      <c r="J210">
        <v>139.5</v>
      </c>
      <c r="K210">
        <v>153</v>
      </c>
      <c r="L210">
        <v>113.2</v>
      </c>
      <c r="M210">
        <v>112.8</v>
      </c>
      <c r="N210">
        <v>141.1</v>
      </c>
      <c r="O210">
        <v>127.6</v>
      </c>
      <c r="P210">
        <v>152</v>
      </c>
      <c r="Q210">
        <v>139.4</v>
      </c>
      <c r="R210">
        <v>164</v>
      </c>
      <c r="S210">
        <v>141.5</v>
      </c>
      <c r="T210">
        <v>129.80000000000001</v>
      </c>
      <c r="U210">
        <v>139.69999999999999</v>
      </c>
      <c r="V210">
        <v>146.30000000000001</v>
      </c>
      <c r="W210">
        <v>133.4</v>
      </c>
      <c r="X210">
        <v>135.1</v>
      </c>
      <c r="Y210">
        <v>136.19999999999999</v>
      </c>
      <c r="Z210">
        <v>123.3</v>
      </c>
      <c r="AA210">
        <v>130.69999999999999</v>
      </c>
      <c r="AB210">
        <v>145.5</v>
      </c>
      <c r="AC210">
        <v>130.4</v>
      </c>
      <c r="AD210">
        <v>132.5</v>
      </c>
      <c r="AE210">
        <v>138.9</v>
      </c>
    </row>
    <row r="211" spans="1:31">
      <c r="A211" t="s">
        <v>34</v>
      </c>
      <c r="B211">
        <v>2018</v>
      </c>
      <c r="C211" t="s">
        <v>43</v>
      </c>
      <c r="D211" s="54" t="str">
        <f t="shared" si="3"/>
        <v>October</v>
      </c>
      <c r="E211">
        <v>137.4</v>
      </c>
      <c r="F211">
        <v>149.5</v>
      </c>
      <c r="G211">
        <v>137.30000000000001</v>
      </c>
      <c r="H211">
        <v>141.9</v>
      </c>
      <c r="I211">
        <v>121.1</v>
      </c>
      <c r="J211">
        <v>142.5</v>
      </c>
      <c r="K211">
        <v>146.69999999999999</v>
      </c>
      <c r="L211">
        <v>119.1</v>
      </c>
      <c r="M211">
        <v>111.9</v>
      </c>
      <c r="N211">
        <v>141</v>
      </c>
      <c r="O211">
        <v>133.6</v>
      </c>
      <c r="P211">
        <v>154.5</v>
      </c>
      <c r="Q211">
        <v>139.69999999999999</v>
      </c>
      <c r="R211">
        <v>162.6</v>
      </c>
      <c r="S211">
        <v>148</v>
      </c>
      <c r="T211">
        <v>139.19999999999999</v>
      </c>
      <c r="U211">
        <v>146.80000000000001</v>
      </c>
      <c r="V211">
        <v>146.9</v>
      </c>
      <c r="W211">
        <v>145.30000000000001</v>
      </c>
      <c r="X211">
        <v>142.19999999999999</v>
      </c>
      <c r="Y211">
        <v>142.1</v>
      </c>
      <c r="Z211">
        <v>125.5</v>
      </c>
      <c r="AA211">
        <v>136.5</v>
      </c>
      <c r="AB211">
        <v>147.80000000000001</v>
      </c>
      <c r="AC211">
        <v>132</v>
      </c>
      <c r="AD211">
        <v>136.30000000000001</v>
      </c>
      <c r="AE211">
        <v>140.80000000000001</v>
      </c>
    </row>
    <row r="212" spans="1:31">
      <c r="A212" t="s">
        <v>30</v>
      </c>
      <c r="B212">
        <v>2018</v>
      </c>
      <c r="C212" t="s">
        <v>45</v>
      </c>
      <c r="D212" s="54" t="str">
        <f t="shared" si="3"/>
        <v>November</v>
      </c>
      <c r="E212">
        <v>137.1</v>
      </c>
      <c r="F212">
        <v>150.80000000000001</v>
      </c>
      <c r="G212">
        <v>136.69999999999999</v>
      </c>
      <c r="H212">
        <v>141.9</v>
      </c>
      <c r="I212">
        <v>122.8</v>
      </c>
      <c r="J212">
        <v>143.9</v>
      </c>
      <c r="K212">
        <v>147.5</v>
      </c>
      <c r="L212">
        <v>121</v>
      </c>
      <c r="M212">
        <v>111.6</v>
      </c>
      <c r="N212">
        <v>140.6</v>
      </c>
      <c r="O212">
        <v>137.5</v>
      </c>
      <c r="P212">
        <v>156.1</v>
      </c>
      <c r="Q212">
        <v>140</v>
      </c>
      <c r="R212">
        <v>161.9</v>
      </c>
      <c r="S212">
        <v>151.69999999999999</v>
      </c>
      <c r="T212">
        <v>145.5</v>
      </c>
      <c r="U212">
        <v>150.80000000000001</v>
      </c>
      <c r="V212">
        <v>146.9</v>
      </c>
      <c r="W212">
        <v>150.30000000000001</v>
      </c>
      <c r="X212">
        <v>148</v>
      </c>
      <c r="Y212">
        <v>145.4</v>
      </c>
      <c r="Z212">
        <v>130.30000000000001</v>
      </c>
      <c r="AA212">
        <v>143.1</v>
      </c>
      <c r="AB212">
        <v>150.19999999999999</v>
      </c>
      <c r="AC212">
        <v>133.1</v>
      </c>
      <c r="AD212">
        <v>140.1</v>
      </c>
      <c r="AE212">
        <v>142.4</v>
      </c>
    </row>
    <row r="213" spans="1:31">
      <c r="A213" t="s">
        <v>33</v>
      </c>
      <c r="B213">
        <v>2018</v>
      </c>
      <c r="C213" t="s">
        <v>45</v>
      </c>
      <c r="D213" s="54" t="str">
        <f t="shared" si="3"/>
        <v>November</v>
      </c>
      <c r="E213">
        <v>138.1</v>
      </c>
      <c r="F213">
        <v>146.30000000000001</v>
      </c>
      <c r="G213">
        <v>137.80000000000001</v>
      </c>
      <c r="H213">
        <v>141.6</v>
      </c>
      <c r="I213">
        <v>118.1</v>
      </c>
      <c r="J213">
        <v>141.5</v>
      </c>
      <c r="K213">
        <v>145.19999999999999</v>
      </c>
      <c r="L213">
        <v>115.3</v>
      </c>
      <c r="M213">
        <v>112.5</v>
      </c>
      <c r="N213">
        <v>141.4</v>
      </c>
      <c r="O213">
        <v>128</v>
      </c>
      <c r="P213">
        <v>152.6</v>
      </c>
      <c r="Q213">
        <v>139.1</v>
      </c>
      <c r="R213">
        <v>164.4</v>
      </c>
      <c r="S213">
        <v>142.4</v>
      </c>
      <c r="T213">
        <v>130.19999999999999</v>
      </c>
      <c r="U213">
        <v>140.5</v>
      </c>
      <c r="V213">
        <v>146.9</v>
      </c>
      <c r="W213">
        <v>136.69999999999999</v>
      </c>
      <c r="X213">
        <v>135.80000000000001</v>
      </c>
      <c r="Y213">
        <v>136.80000000000001</v>
      </c>
      <c r="Z213">
        <v>121.2</v>
      </c>
      <c r="AA213">
        <v>131.30000000000001</v>
      </c>
      <c r="AB213">
        <v>146.1</v>
      </c>
      <c r="AC213">
        <v>130.5</v>
      </c>
      <c r="AD213">
        <v>132.19999999999999</v>
      </c>
      <c r="AE213">
        <v>139</v>
      </c>
    </row>
    <row r="214" spans="1:31">
      <c r="A214" t="s">
        <v>34</v>
      </c>
      <c r="B214">
        <v>2018</v>
      </c>
      <c r="C214" t="s">
        <v>45</v>
      </c>
      <c r="D214" s="54" t="str">
        <f t="shared" si="3"/>
        <v>November</v>
      </c>
      <c r="E214">
        <v>137.4</v>
      </c>
      <c r="F214">
        <v>149.19999999999999</v>
      </c>
      <c r="G214">
        <v>137.1</v>
      </c>
      <c r="H214">
        <v>141.80000000000001</v>
      </c>
      <c r="I214">
        <v>121.1</v>
      </c>
      <c r="J214">
        <v>142.80000000000001</v>
      </c>
      <c r="K214">
        <v>146.69999999999999</v>
      </c>
      <c r="L214">
        <v>119.1</v>
      </c>
      <c r="M214">
        <v>111.9</v>
      </c>
      <c r="N214">
        <v>140.9</v>
      </c>
      <c r="O214">
        <v>133.5</v>
      </c>
      <c r="P214">
        <v>154.5</v>
      </c>
      <c r="Q214">
        <v>139.69999999999999</v>
      </c>
      <c r="R214">
        <v>162.6</v>
      </c>
      <c r="S214">
        <v>148</v>
      </c>
      <c r="T214">
        <v>139.1</v>
      </c>
      <c r="U214">
        <v>146.69999999999999</v>
      </c>
      <c r="V214">
        <v>146.9</v>
      </c>
      <c r="W214">
        <v>145.1</v>
      </c>
      <c r="X214">
        <v>142.19999999999999</v>
      </c>
      <c r="Y214">
        <v>142.1</v>
      </c>
      <c r="Z214">
        <v>125.5</v>
      </c>
      <c r="AA214">
        <v>136.5</v>
      </c>
      <c r="AB214">
        <v>147.80000000000001</v>
      </c>
      <c r="AC214">
        <v>132</v>
      </c>
      <c r="AD214">
        <v>136.30000000000001</v>
      </c>
      <c r="AE214">
        <v>140.80000000000001</v>
      </c>
    </row>
    <row r="215" spans="1:31">
      <c r="A215" t="s">
        <v>30</v>
      </c>
      <c r="B215">
        <v>2018</v>
      </c>
      <c r="C215" t="s">
        <v>46</v>
      </c>
      <c r="D215" s="54" t="str">
        <f t="shared" si="3"/>
        <v>December</v>
      </c>
      <c r="E215">
        <v>137.1</v>
      </c>
      <c r="F215">
        <v>151.9</v>
      </c>
      <c r="G215">
        <v>137.4</v>
      </c>
      <c r="H215">
        <v>142.4</v>
      </c>
      <c r="I215">
        <v>124.2</v>
      </c>
      <c r="J215">
        <v>140.19999999999999</v>
      </c>
      <c r="K215">
        <v>136.6</v>
      </c>
      <c r="L215">
        <v>120.9</v>
      </c>
      <c r="M215">
        <v>109.9</v>
      </c>
      <c r="N215">
        <v>140.19999999999999</v>
      </c>
      <c r="O215">
        <v>137.80000000000001</v>
      </c>
      <c r="P215">
        <v>156</v>
      </c>
      <c r="Q215">
        <v>138.5</v>
      </c>
      <c r="R215">
        <v>162.4</v>
      </c>
      <c r="S215">
        <v>151.6</v>
      </c>
      <c r="T215">
        <v>145.9</v>
      </c>
      <c r="U215">
        <v>150.80000000000001</v>
      </c>
      <c r="V215">
        <v>146.5</v>
      </c>
      <c r="W215">
        <v>149</v>
      </c>
      <c r="X215">
        <v>149.5</v>
      </c>
      <c r="Y215">
        <v>149.6</v>
      </c>
      <c r="Z215">
        <v>128.9</v>
      </c>
      <c r="AA215">
        <v>143.30000000000001</v>
      </c>
      <c r="AB215">
        <v>155.1</v>
      </c>
      <c r="AC215">
        <v>133.19999999999999</v>
      </c>
      <c r="AD215">
        <v>141.6</v>
      </c>
      <c r="AE215">
        <v>141.9</v>
      </c>
    </row>
    <row r="216" spans="1:31">
      <c r="A216" t="s">
        <v>33</v>
      </c>
      <c r="B216">
        <v>2018</v>
      </c>
      <c r="C216" t="s">
        <v>46</v>
      </c>
      <c r="D216" s="54" t="str">
        <f t="shared" si="3"/>
        <v>December</v>
      </c>
      <c r="E216">
        <v>138.5</v>
      </c>
      <c r="F216">
        <v>147.80000000000001</v>
      </c>
      <c r="G216">
        <v>141.1</v>
      </c>
      <c r="H216">
        <v>141.6</v>
      </c>
      <c r="I216">
        <v>118.1</v>
      </c>
      <c r="J216">
        <v>138.5</v>
      </c>
      <c r="K216">
        <v>132.4</v>
      </c>
      <c r="L216">
        <v>117.5</v>
      </c>
      <c r="M216">
        <v>111</v>
      </c>
      <c r="N216">
        <v>141.5</v>
      </c>
      <c r="O216">
        <v>128.1</v>
      </c>
      <c r="P216">
        <v>152.9</v>
      </c>
      <c r="Q216">
        <v>137.6</v>
      </c>
      <c r="R216">
        <v>164.6</v>
      </c>
      <c r="S216">
        <v>142.69999999999999</v>
      </c>
      <c r="T216">
        <v>130.30000000000001</v>
      </c>
      <c r="U216">
        <v>140.80000000000001</v>
      </c>
      <c r="V216">
        <v>146.5</v>
      </c>
      <c r="W216">
        <v>132.4</v>
      </c>
      <c r="X216">
        <v>136.19999999999999</v>
      </c>
      <c r="Y216">
        <v>137.30000000000001</v>
      </c>
      <c r="Z216">
        <v>118.8</v>
      </c>
      <c r="AA216">
        <v>131.69999999999999</v>
      </c>
      <c r="AB216">
        <v>146.5</v>
      </c>
      <c r="AC216">
        <v>130.80000000000001</v>
      </c>
      <c r="AD216">
        <v>131.69999999999999</v>
      </c>
      <c r="AE216">
        <v>138</v>
      </c>
    </row>
    <row r="217" spans="1:31">
      <c r="A217" t="s">
        <v>34</v>
      </c>
      <c r="B217">
        <v>2018</v>
      </c>
      <c r="C217" t="s">
        <v>46</v>
      </c>
      <c r="D217" s="54" t="str">
        <f t="shared" si="3"/>
        <v>December</v>
      </c>
      <c r="E217">
        <v>137.5</v>
      </c>
      <c r="F217">
        <v>150.5</v>
      </c>
      <c r="G217">
        <v>138.80000000000001</v>
      </c>
      <c r="H217">
        <v>142.1</v>
      </c>
      <c r="I217">
        <v>122</v>
      </c>
      <c r="J217">
        <v>139.4</v>
      </c>
      <c r="K217">
        <v>135.19999999999999</v>
      </c>
      <c r="L217">
        <v>119.8</v>
      </c>
      <c r="M217">
        <v>110.3</v>
      </c>
      <c r="N217">
        <v>140.6</v>
      </c>
      <c r="O217">
        <v>133.80000000000001</v>
      </c>
      <c r="P217">
        <v>154.6</v>
      </c>
      <c r="Q217">
        <v>138.19999999999999</v>
      </c>
      <c r="R217">
        <v>163</v>
      </c>
      <c r="S217">
        <v>148.1</v>
      </c>
      <c r="T217">
        <v>139.4</v>
      </c>
      <c r="U217">
        <v>146.80000000000001</v>
      </c>
      <c r="V217">
        <v>146.5</v>
      </c>
      <c r="W217">
        <v>142.69999999999999</v>
      </c>
      <c r="X217">
        <v>143.19999999999999</v>
      </c>
      <c r="Y217">
        <v>144.9</v>
      </c>
      <c r="Z217">
        <v>123.6</v>
      </c>
      <c r="AA217">
        <v>136.80000000000001</v>
      </c>
      <c r="AB217">
        <v>150.1</v>
      </c>
      <c r="AC217">
        <v>132.19999999999999</v>
      </c>
      <c r="AD217">
        <v>136.80000000000001</v>
      </c>
      <c r="AE217">
        <v>140.1</v>
      </c>
    </row>
    <row r="218" spans="1:31">
      <c r="A218" t="s">
        <v>30</v>
      </c>
      <c r="B218">
        <v>2019</v>
      </c>
      <c r="C218" t="s">
        <v>31</v>
      </c>
      <c r="D218" s="54" t="str">
        <f t="shared" si="3"/>
        <v>January</v>
      </c>
      <c r="E218">
        <v>136.6</v>
      </c>
      <c r="F218">
        <v>152.5</v>
      </c>
      <c r="G218">
        <v>138.19999999999999</v>
      </c>
      <c r="H218">
        <v>142.4</v>
      </c>
      <c r="I218">
        <v>123.9</v>
      </c>
      <c r="J218">
        <v>135.5</v>
      </c>
      <c r="K218">
        <v>131.69999999999999</v>
      </c>
      <c r="L218">
        <v>121.3</v>
      </c>
      <c r="M218">
        <v>108.4</v>
      </c>
      <c r="N218">
        <v>138.9</v>
      </c>
      <c r="O218">
        <v>137</v>
      </c>
      <c r="P218">
        <v>155.80000000000001</v>
      </c>
      <c r="Q218">
        <v>137.4</v>
      </c>
      <c r="R218">
        <v>162.69999999999999</v>
      </c>
      <c r="S218">
        <v>150.6</v>
      </c>
      <c r="T218">
        <v>145.1</v>
      </c>
      <c r="U218">
        <v>149.9</v>
      </c>
      <c r="V218">
        <v>147.69999999999999</v>
      </c>
      <c r="W218">
        <v>146.19999999999999</v>
      </c>
      <c r="X218">
        <v>150.1</v>
      </c>
      <c r="Y218">
        <v>149.6</v>
      </c>
      <c r="Z218">
        <v>128.6</v>
      </c>
      <c r="AA218">
        <v>142.9</v>
      </c>
      <c r="AB218">
        <v>155.19999999999999</v>
      </c>
      <c r="AC218">
        <v>133.5</v>
      </c>
      <c r="AD218">
        <v>141.69999999999999</v>
      </c>
      <c r="AE218">
        <v>141</v>
      </c>
    </row>
    <row r="219" spans="1:31">
      <c r="A219" t="s">
        <v>33</v>
      </c>
      <c r="B219">
        <v>2019</v>
      </c>
      <c r="C219" t="s">
        <v>31</v>
      </c>
      <c r="D219" s="54" t="str">
        <f t="shared" si="3"/>
        <v>January</v>
      </c>
      <c r="E219">
        <v>138.30000000000001</v>
      </c>
      <c r="F219">
        <v>149.4</v>
      </c>
      <c r="G219">
        <v>143.5</v>
      </c>
      <c r="H219">
        <v>141.69999999999999</v>
      </c>
      <c r="I219">
        <v>118.1</v>
      </c>
      <c r="J219">
        <v>135.19999999999999</v>
      </c>
      <c r="K219">
        <v>130.5</v>
      </c>
      <c r="L219">
        <v>118.2</v>
      </c>
      <c r="M219">
        <v>110.4</v>
      </c>
      <c r="N219">
        <v>140.4</v>
      </c>
      <c r="O219">
        <v>128.1</v>
      </c>
      <c r="P219">
        <v>153.19999999999999</v>
      </c>
      <c r="Q219">
        <v>137.30000000000001</v>
      </c>
      <c r="R219">
        <v>164.7</v>
      </c>
      <c r="S219">
        <v>143</v>
      </c>
      <c r="T219">
        <v>130.4</v>
      </c>
      <c r="U219">
        <v>141.1</v>
      </c>
      <c r="V219">
        <v>147.69999999999999</v>
      </c>
      <c r="W219">
        <v>128.6</v>
      </c>
      <c r="X219">
        <v>136.30000000000001</v>
      </c>
      <c r="Y219">
        <v>137.80000000000001</v>
      </c>
      <c r="Z219">
        <v>118.6</v>
      </c>
      <c r="AA219">
        <v>131.9</v>
      </c>
      <c r="AB219">
        <v>146.6</v>
      </c>
      <c r="AC219">
        <v>131.69999999999999</v>
      </c>
      <c r="AD219">
        <v>131.80000000000001</v>
      </c>
      <c r="AE219">
        <v>138</v>
      </c>
    </row>
    <row r="220" spans="1:31">
      <c r="A220" t="s">
        <v>34</v>
      </c>
      <c r="B220">
        <v>2019</v>
      </c>
      <c r="C220" t="s">
        <v>31</v>
      </c>
      <c r="D220" s="54" t="str">
        <f t="shared" si="3"/>
        <v>January</v>
      </c>
      <c r="E220">
        <v>137.1</v>
      </c>
      <c r="F220">
        <v>151.4</v>
      </c>
      <c r="G220">
        <v>140.19999999999999</v>
      </c>
      <c r="H220">
        <v>142.1</v>
      </c>
      <c r="I220">
        <v>121.8</v>
      </c>
      <c r="J220">
        <v>135.4</v>
      </c>
      <c r="K220">
        <v>131.30000000000001</v>
      </c>
      <c r="L220">
        <v>120.3</v>
      </c>
      <c r="M220">
        <v>109.1</v>
      </c>
      <c r="N220">
        <v>139.4</v>
      </c>
      <c r="O220">
        <v>133.30000000000001</v>
      </c>
      <c r="P220">
        <v>154.6</v>
      </c>
      <c r="Q220">
        <v>137.4</v>
      </c>
      <c r="R220">
        <v>163.19999999999999</v>
      </c>
      <c r="S220">
        <v>147.6</v>
      </c>
      <c r="T220">
        <v>139</v>
      </c>
      <c r="U220">
        <v>146.4</v>
      </c>
      <c r="V220">
        <v>147.69999999999999</v>
      </c>
      <c r="W220">
        <v>139.5</v>
      </c>
      <c r="X220">
        <v>143.6</v>
      </c>
      <c r="Y220">
        <v>145.1</v>
      </c>
      <c r="Z220">
        <v>123.3</v>
      </c>
      <c r="AA220">
        <v>136.69999999999999</v>
      </c>
      <c r="AB220">
        <v>150.19999999999999</v>
      </c>
      <c r="AC220">
        <v>132.80000000000001</v>
      </c>
      <c r="AD220">
        <v>136.9</v>
      </c>
      <c r="AE220">
        <v>139.6</v>
      </c>
    </row>
    <row r="221" spans="1:31">
      <c r="A221" t="s">
        <v>30</v>
      </c>
      <c r="B221">
        <v>2019</v>
      </c>
      <c r="C221" t="s">
        <v>35</v>
      </c>
      <c r="D221" s="54" t="str">
        <f t="shared" si="3"/>
        <v>February</v>
      </c>
      <c r="E221">
        <v>136.80000000000001</v>
      </c>
      <c r="F221">
        <v>153</v>
      </c>
      <c r="G221">
        <v>139.1</v>
      </c>
      <c r="H221">
        <v>142.5</v>
      </c>
      <c r="I221">
        <v>124.1</v>
      </c>
      <c r="J221">
        <v>135.80000000000001</v>
      </c>
      <c r="K221">
        <v>128.69999999999999</v>
      </c>
      <c r="L221">
        <v>121.5</v>
      </c>
      <c r="M221">
        <v>108.3</v>
      </c>
      <c r="N221">
        <v>139.19999999999999</v>
      </c>
      <c r="O221">
        <v>137.4</v>
      </c>
      <c r="P221">
        <v>156.19999999999999</v>
      </c>
      <c r="Q221">
        <v>137.19999999999999</v>
      </c>
      <c r="R221">
        <v>162.80000000000001</v>
      </c>
      <c r="S221">
        <v>150.5</v>
      </c>
      <c r="T221">
        <v>146.1</v>
      </c>
      <c r="U221">
        <v>149.9</v>
      </c>
      <c r="V221">
        <v>148.5</v>
      </c>
      <c r="W221">
        <v>145.30000000000001</v>
      </c>
      <c r="X221">
        <v>150.1</v>
      </c>
      <c r="Y221">
        <v>149.9</v>
      </c>
      <c r="Z221">
        <v>129.19999999999999</v>
      </c>
      <c r="AA221">
        <v>143.4</v>
      </c>
      <c r="AB221">
        <v>155.5</v>
      </c>
      <c r="AC221">
        <v>134.9</v>
      </c>
      <c r="AD221">
        <v>142.19999999999999</v>
      </c>
      <c r="AE221">
        <v>141</v>
      </c>
    </row>
    <row r="222" spans="1:31">
      <c r="A222" t="s">
        <v>33</v>
      </c>
      <c r="B222">
        <v>2019</v>
      </c>
      <c r="C222" t="s">
        <v>35</v>
      </c>
      <c r="D222" s="54" t="str">
        <f t="shared" si="3"/>
        <v>February</v>
      </c>
      <c r="E222">
        <v>139.4</v>
      </c>
      <c r="F222">
        <v>150.1</v>
      </c>
      <c r="G222">
        <v>145.30000000000001</v>
      </c>
      <c r="H222">
        <v>141.69999999999999</v>
      </c>
      <c r="I222">
        <v>118.4</v>
      </c>
      <c r="J222">
        <v>137</v>
      </c>
      <c r="K222">
        <v>131.6</v>
      </c>
      <c r="L222">
        <v>119.9</v>
      </c>
      <c r="M222">
        <v>110.4</v>
      </c>
      <c r="N222">
        <v>140.80000000000001</v>
      </c>
      <c r="O222">
        <v>128.30000000000001</v>
      </c>
      <c r="P222">
        <v>153.5</v>
      </c>
      <c r="Q222">
        <v>138</v>
      </c>
      <c r="R222">
        <v>164.9</v>
      </c>
      <c r="S222">
        <v>143.30000000000001</v>
      </c>
      <c r="T222">
        <v>130.80000000000001</v>
      </c>
      <c r="U222">
        <v>141.4</v>
      </c>
      <c r="V222">
        <v>148.5</v>
      </c>
      <c r="W222">
        <v>127.1</v>
      </c>
      <c r="X222">
        <v>136.6</v>
      </c>
      <c r="Y222">
        <v>138.5</v>
      </c>
      <c r="Z222">
        <v>119.2</v>
      </c>
      <c r="AA222">
        <v>132.19999999999999</v>
      </c>
      <c r="AB222">
        <v>146.6</v>
      </c>
      <c r="AC222">
        <v>133</v>
      </c>
      <c r="AD222">
        <v>132.4</v>
      </c>
      <c r="AE222">
        <v>138.6</v>
      </c>
    </row>
    <row r="223" spans="1:31">
      <c r="A223" t="s">
        <v>34</v>
      </c>
      <c r="B223">
        <v>2019</v>
      </c>
      <c r="C223" t="s">
        <v>35</v>
      </c>
      <c r="D223" s="54" t="str">
        <f t="shared" si="3"/>
        <v>February</v>
      </c>
      <c r="E223">
        <v>137.6</v>
      </c>
      <c r="F223">
        <v>152</v>
      </c>
      <c r="G223">
        <v>141.5</v>
      </c>
      <c r="H223">
        <v>142.19999999999999</v>
      </c>
      <c r="I223">
        <v>122</v>
      </c>
      <c r="J223">
        <v>136.4</v>
      </c>
      <c r="K223">
        <v>129.69999999999999</v>
      </c>
      <c r="L223">
        <v>121</v>
      </c>
      <c r="M223">
        <v>109</v>
      </c>
      <c r="N223">
        <v>139.69999999999999</v>
      </c>
      <c r="O223">
        <v>133.6</v>
      </c>
      <c r="P223">
        <v>154.9</v>
      </c>
      <c r="Q223">
        <v>137.5</v>
      </c>
      <c r="R223">
        <v>163.4</v>
      </c>
      <c r="S223">
        <v>147.69999999999999</v>
      </c>
      <c r="T223">
        <v>139.69999999999999</v>
      </c>
      <c r="U223">
        <v>146.5</v>
      </c>
      <c r="V223">
        <v>148.5</v>
      </c>
      <c r="W223">
        <v>138.4</v>
      </c>
      <c r="X223">
        <v>143.69999999999999</v>
      </c>
      <c r="Y223">
        <v>145.6</v>
      </c>
      <c r="Z223">
        <v>123.9</v>
      </c>
      <c r="AA223">
        <v>137.1</v>
      </c>
      <c r="AB223">
        <v>150.30000000000001</v>
      </c>
      <c r="AC223">
        <v>134.1</v>
      </c>
      <c r="AD223">
        <v>137.4</v>
      </c>
      <c r="AE223">
        <v>139.9</v>
      </c>
    </row>
    <row r="224" spans="1:31">
      <c r="A224" t="s">
        <v>30</v>
      </c>
      <c r="B224">
        <v>2019</v>
      </c>
      <c r="C224" t="s">
        <v>36</v>
      </c>
      <c r="D224" s="54" t="str">
        <f t="shared" si="3"/>
        <v>March</v>
      </c>
      <c r="E224">
        <v>136.9</v>
      </c>
      <c r="F224">
        <v>154.1</v>
      </c>
      <c r="G224">
        <v>138.69999999999999</v>
      </c>
      <c r="H224">
        <v>142.5</v>
      </c>
      <c r="I224">
        <v>124.1</v>
      </c>
      <c r="J224">
        <v>136.1</v>
      </c>
      <c r="K224">
        <v>128.19999999999999</v>
      </c>
      <c r="L224">
        <v>122.3</v>
      </c>
      <c r="M224">
        <v>108.3</v>
      </c>
      <c r="N224">
        <v>138.9</v>
      </c>
      <c r="O224">
        <v>137.4</v>
      </c>
      <c r="P224">
        <v>156.4</v>
      </c>
      <c r="Q224">
        <v>137.30000000000001</v>
      </c>
      <c r="R224">
        <v>162.9</v>
      </c>
      <c r="S224">
        <v>150.80000000000001</v>
      </c>
      <c r="T224">
        <v>146.1</v>
      </c>
      <c r="U224">
        <v>150.1</v>
      </c>
      <c r="V224">
        <v>149</v>
      </c>
      <c r="W224">
        <v>146.4</v>
      </c>
      <c r="X224">
        <v>150</v>
      </c>
      <c r="Y224">
        <v>150.4</v>
      </c>
      <c r="Z224">
        <v>129.9</v>
      </c>
      <c r="AA224">
        <v>143.80000000000001</v>
      </c>
      <c r="AB224">
        <v>155.5</v>
      </c>
      <c r="AC224">
        <v>134</v>
      </c>
      <c r="AD224">
        <v>142.4</v>
      </c>
      <c r="AE224">
        <v>141.19999999999999</v>
      </c>
    </row>
    <row r="225" spans="1:31">
      <c r="A225" t="s">
        <v>33</v>
      </c>
      <c r="B225">
        <v>2019</v>
      </c>
      <c r="C225" t="s">
        <v>36</v>
      </c>
      <c r="D225" s="54" t="str">
        <f t="shared" si="3"/>
        <v>March</v>
      </c>
      <c r="E225">
        <v>139.69999999999999</v>
      </c>
      <c r="F225">
        <v>151.1</v>
      </c>
      <c r="G225">
        <v>142.9</v>
      </c>
      <c r="H225">
        <v>141.9</v>
      </c>
      <c r="I225">
        <v>118.4</v>
      </c>
      <c r="J225">
        <v>139.4</v>
      </c>
      <c r="K225">
        <v>141.19999999999999</v>
      </c>
      <c r="L225">
        <v>120.7</v>
      </c>
      <c r="M225">
        <v>110.4</v>
      </c>
      <c r="N225">
        <v>140.69999999999999</v>
      </c>
      <c r="O225">
        <v>128.5</v>
      </c>
      <c r="P225">
        <v>153.9</v>
      </c>
      <c r="Q225">
        <v>139.6</v>
      </c>
      <c r="R225">
        <v>165.3</v>
      </c>
      <c r="S225">
        <v>143.5</v>
      </c>
      <c r="T225">
        <v>131.19999999999999</v>
      </c>
      <c r="U225">
        <v>141.6</v>
      </c>
      <c r="V225">
        <v>149</v>
      </c>
      <c r="W225">
        <v>128.80000000000001</v>
      </c>
      <c r="X225">
        <v>136.80000000000001</v>
      </c>
      <c r="Y225">
        <v>139.19999999999999</v>
      </c>
      <c r="Z225">
        <v>119.9</v>
      </c>
      <c r="AA225">
        <v>133</v>
      </c>
      <c r="AB225">
        <v>146.69999999999999</v>
      </c>
      <c r="AC225">
        <v>132.5</v>
      </c>
      <c r="AD225">
        <v>132.80000000000001</v>
      </c>
      <c r="AE225">
        <v>139.5</v>
      </c>
    </row>
    <row r="226" spans="1:31">
      <c r="A226" t="s">
        <v>34</v>
      </c>
      <c r="B226">
        <v>2019</v>
      </c>
      <c r="C226" t="s">
        <v>36</v>
      </c>
      <c r="D226" s="54" t="str">
        <f t="shared" si="3"/>
        <v>March</v>
      </c>
      <c r="E226">
        <v>137.80000000000001</v>
      </c>
      <c r="F226">
        <v>153</v>
      </c>
      <c r="G226">
        <v>140.30000000000001</v>
      </c>
      <c r="H226">
        <v>142.30000000000001</v>
      </c>
      <c r="I226">
        <v>122</v>
      </c>
      <c r="J226">
        <v>137.6</v>
      </c>
      <c r="K226">
        <v>132.6</v>
      </c>
      <c r="L226">
        <v>121.8</v>
      </c>
      <c r="M226">
        <v>109</v>
      </c>
      <c r="N226">
        <v>139.5</v>
      </c>
      <c r="O226">
        <v>133.69999999999999</v>
      </c>
      <c r="P226">
        <v>155.19999999999999</v>
      </c>
      <c r="Q226">
        <v>138.1</v>
      </c>
      <c r="R226">
        <v>163.5</v>
      </c>
      <c r="S226">
        <v>147.9</v>
      </c>
      <c r="T226">
        <v>139.9</v>
      </c>
      <c r="U226">
        <v>146.69999999999999</v>
      </c>
      <c r="V226">
        <v>149</v>
      </c>
      <c r="W226">
        <v>139.69999999999999</v>
      </c>
      <c r="X226">
        <v>143.80000000000001</v>
      </c>
      <c r="Y226">
        <v>146.19999999999999</v>
      </c>
      <c r="Z226">
        <v>124.6</v>
      </c>
      <c r="AA226">
        <v>137.69999999999999</v>
      </c>
      <c r="AB226">
        <v>150.30000000000001</v>
      </c>
      <c r="AC226">
        <v>133.4</v>
      </c>
      <c r="AD226">
        <v>137.69999999999999</v>
      </c>
      <c r="AE226">
        <v>140.4</v>
      </c>
    </row>
    <row r="227" spans="1:31">
      <c r="A227" t="s">
        <v>30</v>
      </c>
      <c r="B227">
        <v>2019</v>
      </c>
      <c r="C227" t="s">
        <v>38</v>
      </c>
      <c r="D227" s="54" t="str">
        <f t="shared" si="3"/>
        <v>May</v>
      </c>
      <c r="E227">
        <v>137.4</v>
      </c>
      <c r="F227">
        <v>159.5</v>
      </c>
      <c r="G227">
        <v>134.5</v>
      </c>
      <c r="H227">
        <v>142.6</v>
      </c>
      <c r="I227">
        <v>124</v>
      </c>
      <c r="J227">
        <v>143.69999999999999</v>
      </c>
      <c r="K227">
        <v>133.4</v>
      </c>
      <c r="L227">
        <v>125.1</v>
      </c>
      <c r="M227">
        <v>109.3</v>
      </c>
      <c r="N227">
        <v>139.30000000000001</v>
      </c>
      <c r="O227">
        <v>137.69999999999999</v>
      </c>
      <c r="P227">
        <v>156.4</v>
      </c>
      <c r="Q227">
        <v>139.19999999999999</v>
      </c>
      <c r="R227">
        <v>163.30000000000001</v>
      </c>
      <c r="S227">
        <v>151.30000000000001</v>
      </c>
      <c r="T227">
        <v>146.6</v>
      </c>
      <c r="U227">
        <v>150.69999999999999</v>
      </c>
      <c r="V227">
        <v>150.1</v>
      </c>
      <c r="W227">
        <v>146.9</v>
      </c>
      <c r="X227">
        <v>149.5</v>
      </c>
      <c r="Y227">
        <v>151.30000000000001</v>
      </c>
      <c r="Z227">
        <v>130.19999999999999</v>
      </c>
      <c r="AA227">
        <v>145.9</v>
      </c>
      <c r="AB227">
        <v>156.69999999999999</v>
      </c>
      <c r="AC227">
        <v>133.9</v>
      </c>
      <c r="AD227">
        <v>142.9</v>
      </c>
      <c r="AE227">
        <v>142.4</v>
      </c>
    </row>
    <row r="228" spans="1:31">
      <c r="A228" t="s">
        <v>33</v>
      </c>
      <c r="B228">
        <v>2019</v>
      </c>
      <c r="C228" t="s">
        <v>38</v>
      </c>
      <c r="D228" s="54" t="str">
        <f t="shared" si="3"/>
        <v>May</v>
      </c>
      <c r="E228">
        <v>140.4</v>
      </c>
      <c r="F228">
        <v>156.69999999999999</v>
      </c>
      <c r="G228">
        <v>138.30000000000001</v>
      </c>
      <c r="H228">
        <v>142.4</v>
      </c>
      <c r="I228">
        <v>118.6</v>
      </c>
      <c r="J228">
        <v>149.69999999999999</v>
      </c>
      <c r="K228">
        <v>161.6</v>
      </c>
      <c r="L228">
        <v>124.4</v>
      </c>
      <c r="M228">
        <v>111.2</v>
      </c>
      <c r="N228">
        <v>141</v>
      </c>
      <c r="O228">
        <v>128.9</v>
      </c>
      <c r="P228">
        <v>154.5</v>
      </c>
      <c r="Q228">
        <v>143.80000000000001</v>
      </c>
      <c r="R228">
        <v>166.2</v>
      </c>
      <c r="S228">
        <v>144</v>
      </c>
      <c r="T228">
        <v>131.69999999999999</v>
      </c>
      <c r="U228">
        <v>142.19999999999999</v>
      </c>
      <c r="V228">
        <v>150.1</v>
      </c>
      <c r="W228">
        <v>129.4</v>
      </c>
      <c r="X228">
        <v>137.19999999999999</v>
      </c>
      <c r="Y228">
        <v>139.80000000000001</v>
      </c>
      <c r="Z228">
        <v>120.1</v>
      </c>
      <c r="AA228">
        <v>134</v>
      </c>
      <c r="AB228">
        <v>148</v>
      </c>
      <c r="AC228">
        <v>132.6</v>
      </c>
      <c r="AD228">
        <v>133.30000000000001</v>
      </c>
      <c r="AE228">
        <v>141.5</v>
      </c>
    </row>
    <row r="229" spans="1:31">
      <c r="A229" t="s">
        <v>34</v>
      </c>
      <c r="B229">
        <v>2019</v>
      </c>
      <c r="C229" t="s">
        <v>38</v>
      </c>
      <c r="D229" s="54" t="str">
        <f t="shared" si="3"/>
        <v>May</v>
      </c>
      <c r="E229">
        <v>138.30000000000001</v>
      </c>
      <c r="F229">
        <v>158.5</v>
      </c>
      <c r="G229">
        <v>136</v>
      </c>
      <c r="H229">
        <v>142.5</v>
      </c>
      <c r="I229">
        <v>122</v>
      </c>
      <c r="J229">
        <v>146.5</v>
      </c>
      <c r="K229">
        <v>143</v>
      </c>
      <c r="L229">
        <v>124.9</v>
      </c>
      <c r="M229">
        <v>109.9</v>
      </c>
      <c r="N229">
        <v>139.9</v>
      </c>
      <c r="O229">
        <v>134</v>
      </c>
      <c r="P229">
        <v>155.5</v>
      </c>
      <c r="Q229">
        <v>140.9</v>
      </c>
      <c r="R229">
        <v>164.1</v>
      </c>
      <c r="S229">
        <v>148.4</v>
      </c>
      <c r="T229">
        <v>140.4</v>
      </c>
      <c r="U229">
        <v>147.30000000000001</v>
      </c>
      <c r="V229">
        <v>150.1</v>
      </c>
      <c r="W229">
        <v>140.30000000000001</v>
      </c>
      <c r="X229">
        <v>143.69999999999999</v>
      </c>
      <c r="Y229">
        <v>146.9</v>
      </c>
      <c r="Z229">
        <v>124.9</v>
      </c>
      <c r="AA229">
        <v>139.19999999999999</v>
      </c>
      <c r="AB229">
        <v>151.6</v>
      </c>
      <c r="AC229">
        <v>133.4</v>
      </c>
      <c r="AD229">
        <v>138.19999999999999</v>
      </c>
      <c r="AE229">
        <v>142</v>
      </c>
    </row>
    <row r="230" spans="1:31">
      <c r="A230" t="s">
        <v>30</v>
      </c>
      <c r="B230">
        <v>2019</v>
      </c>
      <c r="C230" t="s">
        <v>39</v>
      </c>
      <c r="D230" s="54" t="str">
        <f t="shared" si="3"/>
        <v>June</v>
      </c>
      <c r="E230">
        <v>137.80000000000001</v>
      </c>
      <c r="F230">
        <v>163.5</v>
      </c>
      <c r="G230">
        <v>136.19999999999999</v>
      </c>
      <c r="H230">
        <v>143.19999999999999</v>
      </c>
      <c r="I230">
        <v>124.3</v>
      </c>
      <c r="J230">
        <v>143.30000000000001</v>
      </c>
      <c r="K230">
        <v>140.6</v>
      </c>
      <c r="L230">
        <v>128.69999999999999</v>
      </c>
      <c r="M230">
        <v>110.6</v>
      </c>
      <c r="N230">
        <v>140.4</v>
      </c>
      <c r="O230">
        <v>138</v>
      </c>
      <c r="P230">
        <v>156.6</v>
      </c>
      <c r="Q230">
        <v>141</v>
      </c>
      <c r="R230">
        <v>164.2</v>
      </c>
      <c r="S230">
        <v>151.4</v>
      </c>
      <c r="T230">
        <v>146.5</v>
      </c>
      <c r="U230">
        <v>150.69999999999999</v>
      </c>
      <c r="V230">
        <v>149.4</v>
      </c>
      <c r="W230">
        <v>147.80000000000001</v>
      </c>
      <c r="X230">
        <v>149.6</v>
      </c>
      <c r="Y230">
        <v>151.69999999999999</v>
      </c>
      <c r="Z230">
        <v>130.19999999999999</v>
      </c>
      <c r="AA230">
        <v>146.4</v>
      </c>
      <c r="AB230">
        <v>157.69999999999999</v>
      </c>
      <c r="AC230">
        <v>134.80000000000001</v>
      </c>
      <c r="AD230">
        <v>143.30000000000001</v>
      </c>
      <c r="AE230">
        <v>143.6</v>
      </c>
    </row>
    <row r="231" spans="1:31">
      <c r="A231" t="s">
        <v>33</v>
      </c>
      <c r="B231">
        <v>2019</v>
      </c>
      <c r="C231" t="s">
        <v>39</v>
      </c>
      <c r="D231" s="54" t="str">
        <f t="shared" si="3"/>
        <v>June</v>
      </c>
      <c r="E231">
        <v>140.69999999999999</v>
      </c>
      <c r="F231">
        <v>159.6</v>
      </c>
      <c r="G231">
        <v>140.4</v>
      </c>
      <c r="H231">
        <v>143.4</v>
      </c>
      <c r="I231">
        <v>118.6</v>
      </c>
      <c r="J231">
        <v>150.9</v>
      </c>
      <c r="K231">
        <v>169.8</v>
      </c>
      <c r="L231">
        <v>127.4</v>
      </c>
      <c r="M231">
        <v>111.8</v>
      </c>
      <c r="N231">
        <v>141</v>
      </c>
      <c r="O231">
        <v>129</v>
      </c>
      <c r="P231">
        <v>155.1</v>
      </c>
      <c r="Q231">
        <v>145.6</v>
      </c>
      <c r="R231">
        <v>166.7</v>
      </c>
      <c r="S231">
        <v>144.30000000000001</v>
      </c>
      <c r="T231">
        <v>131.69999999999999</v>
      </c>
      <c r="U231">
        <v>142.4</v>
      </c>
      <c r="V231">
        <v>149.4</v>
      </c>
      <c r="W231">
        <v>130.5</v>
      </c>
      <c r="X231">
        <v>137.4</v>
      </c>
      <c r="Y231">
        <v>140.30000000000001</v>
      </c>
      <c r="Z231">
        <v>119.6</v>
      </c>
      <c r="AA231">
        <v>134.30000000000001</v>
      </c>
      <c r="AB231">
        <v>148.9</v>
      </c>
      <c r="AC231">
        <v>133.69999999999999</v>
      </c>
      <c r="AD231">
        <v>133.6</v>
      </c>
      <c r="AE231">
        <v>142.1</v>
      </c>
    </row>
    <row r="232" spans="1:31">
      <c r="A232" t="s">
        <v>34</v>
      </c>
      <c r="B232">
        <v>2019</v>
      </c>
      <c r="C232" t="s">
        <v>39</v>
      </c>
      <c r="D232" s="54" t="str">
        <f t="shared" si="3"/>
        <v>June</v>
      </c>
      <c r="E232">
        <v>138.69999999999999</v>
      </c>
      <c r="F232">
        <v>162.1</v>
      </c>
      <c r="G232">
        <v>137.80000000000001</v>
      </c>
      <c r="H232">
        <v>143.30000000000001</v>
      </c>
      <c r="I232">
        <v>122.2</v>
      </c>
      <c r="J232">
        <v>146.80000000000001</v>
      </c>
      <c r="K232">
        <v>150.5</v>
      </c>
      <c r="L232">
        <v>128.30000000000001</v>
      </c>
      <c r="M232">
        <v>111</v>
      </c>
      <c r="N232">
        <v>140.6</v>
      </c>
      <c r="O232">
        <v>134.19999999999999</v>
      </c>
      <c r="P232">
        <v>155.9</v>
      </c>
      <c r="Q232">
        <v>142.69999999999999</v>
      </c>
      <c r="R232">
        <v>164.9</v>
      </c>
      <c r="S232">
        <v>148.6</v>
      </c>
      <c r="T232">
        <v>140.4</v>
      </c>
      <c r="U232">
        <v>147.4</v>
      </c>
      <c r="V232">
        <v>149.4</v>
      </c>
      <c r="W232">
        <v>141.19999999999999</v>
      </c>
      <c r="X232">
        <v>143.80000000000001</v>
      </c>
      <c r="Y232">
        <v>147.4</v>
      </c>
      <c r="Z232">
        <v>124.6</v>
      </c>
      <c r="AA232">
        <v>139.6</v>
      </c>
      <c r="AB232">
        <v>152.5</v>
      </c>
      <c r="AC232">
        <v>134.30000000000001</v>
      </c>
      <c r="AD232">
        <v>138.6</v>
      </c>
      <c r="AE232">
        <v>142.9</v>
      </c>
    </row>
    <row r="233" spans="1:31">
      <c r="A233" t="s">
        <v>30</v>
      </c>
      <c r="B233">
        <v>2019</v>
      </c>
      <c r="C233" t="s">
        <v>40</v>
      </c>
      <c r="D233" s="54" t="str">
        <f t="shared" si="3"/>
        <v>July</v>
      </c>
      <c r="E233">
        <v>138.4</v>
      </c>
      <c r="F233">
        <v>164</v>
      </c>
      <c r="G233">
        <v>138.4</v>
      </c>
      <c r="H233">
        <v>143.9</v>
      </c>
      <c r="I233">
        <v>124.4</v>
      </c>
      <c r="J233">
        <v>146.4</v>
      </c>
      <c r="K233">
        <v>150.1</v>
      </c>
      <c r="L233">
        <v>130.6</v>
      </c>
      <c r="M233">
        <v>110.8</v>
      </c>
      <c r="N233">
        <v>141.69999999999999</v>
      </c>
      <c r="O233">
        <v>138.5</v>
      </c>
      <c r="P233">
        <v>156.69999999999999</v>
      </c>
      <c r="Q233">
        <v>143</v>
      </c>
      <c r="R233">
        <v>164.5</v>
      </c>
      <c r="S233">
        <v>151.6</v>
      </c>
      <c r="T233">
        <v>146.6</v>
      </c>
      <c r="U233">
        <v>150.9</v>
      </c>
      <c r="V233">
        <v>150.6</v>
      </c>
      <c r="W233">
        <v>146.80000000000001</v>
      </c>
      <c r="X233">
        <v>150</v>
      </c>
      <c r="Y233">
        <v>152.19999999999999</v>
      </c>
      <c r="Z233">
        <v>131.19999999999999</v>
      </c>
      <c r="AA233">
        <v>147.5</v>
      </c>
      <c r="AB233">
        <v>159.1</v>
      </c>
      <c r="AC233">
        <v>136.1</v>
      </c>
      <c r="AD233">
        <v>144.19999999999999</v>
      </c>
      <c r="AE233">
        <v>144.9</v>
      </c>
    </row>
    <row r="234" spans="1:31">
      <c r="A234" t="s">
        <v>33</v>
      </c>
      <c r="B234">
        <v>2019</v>
      </c>
      <c r="C234" t="s">
        <v>40</v>
      </c>
      <c r="D234" s="54" t="str">
        <f t="shared" si="3"/>
        <v>July</v>
      </c>
      <c r="E234">
        <v>141.4</v>
      </c>
      <c r="F234">
        <v>160.19999999999999</v>
      </c>
      <c r="G234">
        <v>142.5</v>
      </c>
      <c r="H234">
        <v>144.1</v>
      </c>
      <c r="I234">
        <v>119.3</v>
      </c>
      <c r="J234">
        <v>154.69999999999999</v>
      </c>
      <c r="K234">
        <v>180.1</v>
      </c>
      <c r="L234">
        <v>128.9</v>
      </c>
      <c r="M234">
        <v>111.8</v>
      </c>
      <c r="N234">
        <v>141.6</v>
      </c>
      <c r="O234">
        <v>129.5</v>
      </c>
      <c r="P234">
        <v>155.6</v>
      </c>
      <c r="Q234">
        <v>147.69999999999999</v>
      </c>
      <c r="R234">
        <v>167.2</v>
      </c>
      <c r="S234">
        <v>144.69999999999999</v>
      </c>
      <c r="T234">
        <v>131.9</v>
      </c>
      <c r="U234">
        <v>142.69999999999999</v>
      </c>
      <c r="V234">
        <v>150.6</v>
      </c>
      <c r="W234">
        <v>127</v>
      </c>
      <c r="X234">
        <v>137.69999999999999</v>
      </c>
      <c r="Y234">
        <v>140.80000000000001</v>
      </c>
      <c r="Z234">
        <v>120.6</v>
      </c>
      <c r="AA234">
        <v>135</v>
      </c>
      <c r="AB234">
        <v>150.4</v>
      </c>
      <c r="AC234">
        <v>135.1</v>
      </c>
      <c r="AD234">
        <v>134.5</v>
      </c>
      <c r="AE234">
        <v>143.30000000000001</v>
      </c>
    </row>
    <row r="235" spans="1:31">
      <c r="A235" t="s">
        <v>34</v>
      </c>
      <c r="B235">
        <v>2019</v>
      </c>
      <c r="C235" t="s">
        <v>40</v>
      </c>
      <c r="D235" s="54" t="str">
        <f t="shared" si="3"/>
        <v>July</v>
      </c>
      <c r="E235">
        <v>139.30000000000001</v>
      </c>
      <c r="F235">
        <v>162.69999999999999</v>
      </c>
      <c r="G235">
        <v>140</v>
      </c>
      <c r="H235">
        <v>144</v>
      </c>
      <c r="I235">
        <v>122.5</v>
      </c>
      <c r="J235">
        <v>150.30000000000001</v>
      </c>
      <c r="K235">
        <v>160.30000000000001</v>
      </c>
      <c r="L235">
        <v>130</v>
      </c>
      <c r="M235">
        <v>111.1</v>
      </c>
      <c r="N235">
        <v>141.69999999999999</v>
      </c>
      <c r="O235">
        <v>134.69999999999999</v>
      </c>
      <c r="P235">
        <v>156.19999999999999</v>
      </c>
      <c r="Q235">
        <v>144.69999999999999</v>
      </c>
      <c r="R235">
        <v>165.2</v>
      </c>
      <c r="S235">
        <v>148.9</v>
      </c>
      <c r="T235">
        <v>140.5</v>
      </c>
      <c r="U235">
        <v>147.6</v>
      </c>
      <c r="V235">
        <v>150.6</v>
      </c>
      <c r="W235">
        <v>139.30000000000001</v>
      </c>
      <c r="X235">
        <v>144.19999999999999</v>
      </c>
      <c r="Y235">
        <v>147.9</v>
      </c>
      <c r="Z235">
        <v>125.6</v>
      </c>
      <c r="AA235">
        <v>140.5</v>
      </c>
      <c r="AB235">
        <v>154</v>
      </c>
      <c r="AC235">
        <v>135.69999999999999</v>
      </c>
      <c r="AD235">
        <v>139.5</v>
      </c>
      <c r="AE235">
        <v>144.19999999999999</v>
      </c>
    </row>
    <row r="236" spans="1:31">
      <c r="A236" t="s">
        <v>30</v>
      </c>
      <c r="B236">
        <v>2019</v>
      </c>
      <c r="C236" t="s">
        <v>41</v>
      </c>
      <c r="D236" s="54" t="str">
        <f t="shared" si="3"/>
        <v>August</v>
      </c>
      <c r="E236">
        <v>139.19999999999999</v>
      </c>
      <c r="F236">
        <v>161.9</v>
      </c>
      <c r="G236">
        <v>137.1</v>
      </c>
      <c r="H236">
        <v>144.6</v>
      </c>
      <c r="I236">
        <v>124.7</v>
      </c>
      <c r="J236">
        <v>145.5</v>
      </c>
      <c r="K236">
        <v>156.19999999999999</v>
      </c>
      <c r="L236">
        <v>131.5</v>
      </c>
      <c r="M236">
        <v>111.7</v>
      </c>
      <c r="N236">
        <v>142.69999999999999</v>
      </c>
      <c r="O236">
        <v>138.5</v>
      </c>
      <c r="P236">
        <v>156.9</v>
      </c>
      <c r="Q236">
        <v>144</v>
      </c>
      <c r="R236">
        <v>165.1</v>
      </c>
      <c r="S236">
        <v>151.80000000000001</v>
      </c>
      <c r="T236">
        <v>146.6</v>
      </c>
      <c r="U236">
        <v>151.1</v>
      </c>
      <c r="V236">
        <v>151.6</v>
      </c>
      <c r="W236">
        <v>146.4</v>
      </c>
      <c r="X236">
        <v>150.19999999999999</v>
      </c>
      <c r="Y236">
        <v>152.69999999999999</v>
      </c>
      <c r="Z236">
        <v>131.4</v>
      </c>
      <c r="AA236">
        <v>148</v>
      </c>
      <c r="AB236">
        <v>159.69999999999999</v>
      </c>
      <c r="AC236">
        <v>138.80000000000001</v>
      </c>
      <c r="AD236">
        <v>144.9</v>
      </c>
      <c r="AE236">
        <v>145.69999999999999</v>
      </c>
    </row>
    <row r="237" spans="1:31">
      <c r="A237" t="s">
        <v>33</v>
      </c>
      <c r="B237">
        <v>2019</v>
      </c>
      <c r="C237" t="s">
        <v>41</v>
      </c>
      <c r="D237" s="54" t="str">
        <f t="shared" si="3"/>
        <v>August</v>
      </c>
      <c r="E237">
        <v>142.1</v>
      </c>
      <c r="F237">
        <v>158.30000000000001</v>
      </c>
      <c r="G237">
        <v>140.80000000000001</v>
      </c>
      <c r="H237">
        <v>144.9</v>
      </c>
      <c r="I237">
        <v>119.9</v>
      </c>
      <c r="J237">
        <v>153.9</v>
      </c>
      <c r="K237">
        <v>189.1</v>
      </c>
      <c r="L237">
        <v>129.80000000000001</v>
      </c>
      <c r="M237">
        <v>112.7</v>
      </c>
      <c r="N237">
        <v>142.5</v>
      </c>
      <c r="O237">
        <v>129.80000000000001</v>
      </c>
      <c r="P237">
        <v>156.19999999999999</v>
      </c>
      <c r="Q237">
        <v>149.1</v>
      </c>
      <c r="R237">
        <v>167.9</v>
      </c>
      <c r="S237">
        <v>145</v>
      </c>
      <c r="T237">
        <v>132.19999999999999</v>
      </c>
      <c r="U237">
        <v>143</v>
      </c>
      <c r="V237">
        <v>151.6</v>
      </c>
      <c r="W237">
        <v>125.5</v>
      </c>
      <c r="X237">
        <v>138.1</v>
      </c>
      <c r="Y237">
        <v>141.5</v>
      </c>
      <c r="Z237">
        <v>120.8</v>
      </c>
      <c r="AA237">
        <v>135.4</v>
      </c>
      <c r="AB237">
        <v>151.5</v>
      </c>
      <c r="AC237">
        <v>137.80000000000001</v>
      </c>
      <c r="AD237">
        <v>135.30000000000001</v>
      </c>
      <c r="AE237">
        <v>144.19999999999999</v>
      </c>
    </row>
    <row r="238" spans="1:31">
      <c r="A238" t="s">
        <v>34</v>
      </c>
      <c r="B238">
        <v>2019</v>
      </c>
      <c r="C238" t="s">
        <v>41</v>
      </c>
      <c r="D238" s="54" t="str">
        <f t="shared" si="3"/>
        <v>August</v>
      </c>
      <c r="E238">
        <v>140.1</v>
      </c>
      <c r="F238">
        <v>160.6</v>
      </c>
      <c r="G238">
        <v>138.5</v>
      </c>
      <c r="H238">
        <v>144.69999999999999</v>
      </c>
      <c r="I238">
        <v>122.9</v>
      </c>
      <c r="J238">
        <v>149.4</v>
      </c>
      <c r="K238">
        <v>167.4</v>
      </c>
      <c r="L238">
        <v>130.9</v>
      </c>
      <c r="M238">
        <v>112</v>
      </c>
      <c r="N238">
        <v>142.6</v>
      </c>
      <c r="O238">
        <v>134.9</v>
      </c>
      <c r="P238">
        <v>156.6</v>
      </c>
      <c r="Q238">
        <v>145.9</v>
      </c>
      <c r="R238">
        <v>165.8</v>
      </c>
      <c r="S238">
        <v>149.1</v>
      </c>
      <c r="T238">
        <v>140.6</v>
      </c>
      <c r="U238">
        <v>147.9</v>
      </c>
      <c r="V238">
        <v>151.6</v>
      </c>
      <c r="W238">
        <v>138.5</v>
      </c>
      <c r="X238">
        <v>144.5</v>
      </c>
      <c r="Y238">
        <v>148.5</v>
      </c>
      <c r="Z238">
        <v>125.8</v>
      </c>
      <c r="AA238">
        <v>140.9</v>
      </c>
      <c r="AB238">
        <v>154.9</v>
      </c>
      <c r="AC238">
        <v>138.4</v>
      </c>
      <c r="AD238">
        <v>140.19999999999999</v>
      </c>
      <c r="AE238">
        <v>145</v>
      </c>
    </row>
    <row r="239" spans="1:31">
      <c r="A239" t="s">
        <v>30</v>
      </c>
      <c r="B239">
        <v>2019</v>
      </c>
      <c r="C239" t="s">
        <v>42</v>
      </c>
      <c r="D239" s="54" t="str">
        <f t="shared" si="3"/>
        <v>September</v>
      </c>
      <c r="E239">
        <v>140.1</v>
      </c>
      <c r="F239">
        <v>161.9</v>
      </c>
      <c r="G239">
        <v>138.30000000000001</v>
      </c>
      <c r="H239">
        <v>145.69999999999999</v>
      </c>
      <c r="I239">
        <v>125.1</v>
      </c>
      <c r="J239">
        <v>143.80000000000001</v>
      </c>
      <c r="K239">
        <v>163.4</v>
      </c>
      <c r="L239">
        <v>132.19999999999999</v>
      </c>
      <c r="M239">
        <v>112.8</v>
      </c>
      <c r="N239">
        <v>144.19999999999999</v>
      </c>
      <c r="O239">
        <v>138.5</v>
      </c>
      <c r="P239">
        <v>157.19999999999999</v>
      </c>
      <c r="Q239">
        <v>145.5</v>
      </c>
      <c r="R239">
        <v>165.7</v>
      </c>
      <c r="S239">
        <v>151.69999999999999</v>
      </c>
      <c r="T239">
        <v>146.6</v>
      </c>
      <c r="U239">
        <v>151</v>
      </c>
      <c r="V239">
        <v>152.19999999999999</v>
      </c>
      <c r="W239">
        <v>146.9</v>
      </c>
      <c r="X239">
        <v>150.30000000000001</v>
      </c>
      <c r="Y239">
        <v>153.4</v>
      </c>
      <c r="Z239">
        <v>131.6</v>
      </c>
      <c r="AA239">
        <v>148.30000000000001</v>
      </c>
      <c r="AB239">
        <v>160.19999999999999</v>
      </c>
      <c r="AC239">
        <v>140.19999999999999</v>
      </c>
      <c r="AD239">
        <v>145.4</v>
      </c>
      <c r="AE239">
        <v>146.69999999999999</v>
      </c>
    </row>
    <row r="240" spans="1:31">
      <c r="A240" t="s">
        <v>33</v>
      </c>
      <c r="B240">
        <v>2019</v>
      </c>
      <c r="C240" t="s">
        <v>42</v>
      </c>
      <c r="D240" s="54" t="str">
        <f t="shared" si="3"/>
        <v>September</v>
      </c>
      <c r="E240">
        <v>142.69999999999999</v>
      </c>
      <c r="F240">
        <v>158.69999999999999</v>
      </c>
      <c r="G240">
        <v>141.6</v>
      </c>
      <c r="H240">
        <v>144.9</v>
      </c>
      <c r="I240">
        <v>120.8</v>
      </c>
      <c r="J240">
        <v>149.80000000000001</v>
      </c>
      <c r="K240">
        <v>192.4</v>
      </c>
      <c r="L240">
        <v>130.30000000000001</v>
      </c>
      <c r="M240">
        <v>114</v>
      </c>
      <c r="N240">
        <v>143.80000000000001</v>
      </c>
      <c r="O240">
        <v>130</v>
      </c>
      <c r="P240">
        <v>156.4</v>
      </c>
      <c r="Q240">
        <v>149.5</v>
      </c>
      <c r="R240">
        <v>168.6</v>
      </c>
      <c r="S240">
        <v>145.30000000000001</v>
      </c>
      <c r="T240">
        <v>132.19999999999999</v>
      </c>
      <c r="U240">
        <v>143.30000000000001</v>
      </c>
      <c r="V240">
        <v>152.19999999999999</v>
      </c>
      <c r="W240">
        <v>126.6</v>
      </c>
      <c r="X240">
        <v>138.30000000000001</v>
      </c>
      <c r="Y240">
        <v>141.9</v>
      </c>
      <c r="Z240">
        <v>121.2</v>
      </c>
      <c r="AA240">
        <v>135.9</v>
      </c>
      <c r="AB240">
        <v>151.6</v>
      </c>
      <c r="AC240">
        <v>139</v>
      </c>
      <c r="AD240">
        <v>135.69999999999999</v>
      </c>
      <c r="AE240">
        <v>144.69999999999999</v>
      </c>
    </row>
    <row r="241" spans="1:31">
      <c r="A241" t="s">
        <v>34</v>
      </c>
      <c r="B241">
        <v>2019</v>
      </c>
      <c r="C241" t="s">
        <v>42</v>
      </c>
      <c r="D241" s="54" t="str">
        <f t="shared" si="3"/>
        <v>September</v>
      </c>
      <c r="E241">
        <v>140.9</v>
      </c>
      <c r="F241">
        <v>160.80000000000001</v>
      </c>
      <c r="G241">
        <v>139.6</v>
      </c>
      <c r="H241">
        <v>145.4</v>
      </c>
      <c r="I241">
        <v>123.5</v>
      </c>
      <c r="J241">
        <v>146.6</v>
      </c>
      <c r="K241">
        <v>173.2</v>
      </c>
      <c r="L241">
        <v>131.6</v>
      </c>
      <c r="M241">
        <v>113.2</v>
      </c>
      <c r="N241">
        <v>144.1</v>
      </c>
      <c r="O241">
        <v>135</v>
      </c>
      <c r="P241">
        <v>156.80000000000001</v>
      </c>
      <c r="Q241">
        <v>147</v>
      </c>
      <c r="R241">
        <v>166.5</v>
      </c>
      <c r="S241">
        <v>149.19999999999999</v>
      </c>
      <c r="T241">
        <v>140.6</v>
      </c>
      <c r="U241">
        <v>147.9</v>
      </c>
      <c r="V241">
        <v>152.19999999999999</v>
      </c>
      <c r="W241">
        <v>139.19999999999999</v>
      </c>
      <c r="X241">
        <v>144.6</v>
      </c>
      <c r="Y241">
        <v>149</v>
      </c>
      <c r="Z241">
        <v>126.1</v>
      </c>
      <c r="AA241">
        <v>141.30000000000001</v>
      </c>
      <c r="AB241">
        <v>155.19999999999999</v>
      </c>
      <c r="AC241">
        <v>139.69999999999999</v>
      </c>
      <c r="AD241">
        <v>140.69999999999999</v>
      </c>
      <c r="AE241">
        <v>145.80000000000001</v>
      </c>
    </row>
    <row r="242" spans="1:31">
      <c r="A242" t="s">
        <v>30</v>
      </c>
      <c r="B242">
        <v>2019</v>
      </c>
      <c r="C242" t="s">
        <v>43</v>
      </c>
      <c r="D242" s="54" t="str">
        <f t="shared" si="3"/>
        <v>October</v>
      </c>
      <c r="E242">
        <v>141</v>
      </c>
      <c r="F242">
        <v>161.6</v>
      </c>
      <c r="G242">
        <v>141.19999999999999</v>
      </c>
      <c r="H242">
        <v>146.5</v>
      </c>
      <c r="I242">
        <v>125.6</v>
      </c>
      <c r="J242">
        <v>145.69999999999999</v>
      </c>
      <c r="K242">
        <v>178.8</v>
      </c>
      <c r="L242">
        <v>133.1</v>
      </c>
      <c r="M242">
        <v>113.6</v>
      </c>
      <c r="N242">
        <v>145.5</v>
      </c>
      <c r="O242">
        <v>138.6</v>
      </c>
      <c r="P242">
        <v>157.4</v>
      </c>
      <c r="Q242">
        <v>148.30000000000001</v>
      </c>
      <c r="R242">
        <v>166.3</v>
      </c>
      <c r="S242">
        <v>151.69999999999999</v>
      </c>
      <c r="T242">
        <v>146.69999999999999</v>
      </c>
      <c r="U242">
        <v>151</v>
      </c>
      <c r="V242">
        <v>153</v>
      </c>
      <c r="W242">
        <v>147.69999999999999</v>
      </c>
      <c r="X242">
        <v>150.6</v>
      </c>
      <c r="Y242">
        <v>153.69999999999999</v>
      </c>
      <c r="Z242">
        <v>131.69999999999999</v>
      </c>
      <c r="AA242">
        <v>148.69999999999999</v>
      </c>
      <c r="AB242">
        <v>160.69999999999999</v>
      </c>
      <c r="AC242">
        <v>140.30000000000001</v>
      </c>
      <c r="AD242">
        <v>145.69999999999999</v>
      </c>
      <c r="AE242">
        <v>148.30000000000001</v>
      </c>
    </row>
    <row r="243" spans="1:31">
      <c r="A243" t="s">
        <v>33</v>
      </c>
      <c r="B243">
        <v>2019</v>
      </c>
      <c r="C243" t="s">
        <v>43</v>
      </c>
      <c r="D243" s="54" t="str">
        <f t="shared" si="3"/>
        <v>October</v>
      </c>
      <c r="E243">
        <v>143.5</v>
      </c>
      <c r="F243">
        <v>159.80000000000001</v>
      </c>
      <c r="G243">
        <v>144.69999999999999</v>
      </c>
      <c r="H243">
        <v>145.6</v>
      </c>
      <c r="I243">
        <v>121.1</v>
      </c>
      <c r="J243">
        <v>150.6</v>
      </c>
      <c r="K243">
        <v>207.2</v>
      </c>
      <c r="L243">
        <v>131.19999999999999</v>
      </c>
      <c r="M243">
        <v>114.8</v>
      </c>
      <c r="N243">
        <v>145.19999999999999</v>
      </c>
      <c r="O243">
        <v>130.19999999999999</v>
      </c>
      <c r="P243">
        <v>156.80000000000001</v>
      </c>
      <c r="Q243">
        <v>151.9</v>
      </c>
      <c r="R243">
        <v>169.3</v>
      </c>
      <c r="S243">
        <v>145.9</v>
      </c>
      <c r="T243">
        <v>132.4</v>
      </c>
      <c r="U243">
        <v>143.9</v>
      </c>
      <c r="V243">
        <v>153</v>
      </c>
      <c r="W243">
        <v>128.9</v>
      </c>
      <c r="X243">
        <v>138.69999999999999</v>
      </c>
      <c r="Y243">
        <v>142.4</v>
      </c>
      <c r="Z243">
        <v>121.5</v>
      </c>
      <c r="AA243">
        <v>136.19999999999999</v>
      </c>
      <c r="AB243">
        <v>151.69999999999999</v>
      </c>
      <c r="AC243">
        <v>139.5</v>
      </c>
      <c r="AD243">
        <v>136</v>
      </c>
      <c r="AE243">
        <v>146</v>
      </c>
    </row>
    <row r="244" spans="1:31">
      <c r="A244" t="s">
        <v>34</v>
      </c>
      <c r="B244">
        <v>2019</v>
      </c>
      <c r="C244" t="s">
        <v>43</v>
      </c>
      <c r="D244" s="54" t="str">
        <f t="shared" si="3"/>
        <v>October</v>
      </c>
      <c r="E244">
        <v>141.80000000000001</v>
      </c>
      <c r="F244">
        <v>161</v>
      </c>
      <c r="G244">
        <v>142.6</v>
      </c>
      <c r="H244">
        <v>146.19999999999999</v>
      </c>
      <c r="I244">
        <v>123.9</v>
      </c>
      <c r="J244">
        <v>148</v>
      </c>
      <c r="K244">
        <v>188.4</v>
      </c>
      <c r="L244">
        <v>132.5</v>
      </c>
      <c r="M244">
        <v>114</v>
      </c>
      <c r="N244">
        <v>145.4</v>
      </c>
      <c r="O244">
        <v>135.1</v>
      </c>
      <c r="P244">
        <v>157.1</v>
      </c>
      <c r="Q244">
        <v>149.6</v>
      </c>
      <c r="R244">
        <v>167.1</v>
      </c>
      <c r="S244">
        <v>149.4</v>
      </c>
      <c r="T244">
        <v>140.80000000000001</v>
      </c>
      <c r="U244">
        <v>148.19999999999999</v>
      </c>
      <c r="V244">
        <v>153</v>
      </c>
      <c r="W244">
        <v>140.6</v>
      </c>
      <c r="X244">
        <v>145</v>
      </c>
      <c r="Y244">
        <v>149.4</v>
      </c>
      <c r="Z244">
        <v>126.3</v>
      </c>
      <c r="AA244">
        <v>141.69999999999999</v>
      </c>
      <c r="AB244">
        <v>155.4</v>
      </c>
      <c r="AC244">
        <v>140</v>
      </c>
      <c r="AD244">
        <v>141</v>
      </c>
      <c r="AE244">
        <v>147.19999999999999</v>
      </c>
    </row>
    <row r="245" spans="1:31">
      <c r="A245" t="s">
        <v>30</v>
      </c>
      <c r="B245">
        <v>2019</v>
      </c>
      <c r="C245" t="s">
        <v>45</v>
      </c>
      <c r="D245" s="54" t="str">
        <f t="shared" si="3"/>
        <v>November</v>
      </c>
      <c r="E245">
        <v>141.80000000000001</v>
      </c>
      <c r="F245">
        <v>163.69999999999999</v>
      </c>
      <c r="G245">
        <v>143.80000000000001</v>
      </c>
      <c r="H245">
        <v>147.1</v>
      </c>
      <c r="I245">
        <v>126</v>
      </c>
      <c r="J245">
        <v>146.19999999999999</v>
      </c>
      <c r="K245">
        <v>191.4</v>
      </c>
      <c r="L245">
        <v>136.19999999999999</v>
      </c>
      <c r="M245">
        <v>113.8</v>
      </c>
      <c r="N245">
        <v>147.30000000000001</v>
      </c>
      <c r="O245">
        <v>138.69999999999999</v>
      </c>
      <c r="P245">
        <v>157.69999999999999</v>
      </c>
      <c r="Q245">
        <v>150.9</v>
      </c>
      <c r="R245">
        <v>167.2</v>
      </c>
      <c r="S245">
        <v>152.30000000000001</v>
      </c>
      <c r="T245">
        <v>147</v>
      </c>
      <c r="U245">
        <v>151.5</v>
      </c>
      <c r="V245">
        <v>153.5</v>
      </c>
      <c r="W245">
        <v>148.4</v>
      </c>
      <c r="X245">
        <v>150.9</v>
      </c>
      <c r="Y245">
        <v>154.30000000000001</v>
      </c>
      <c r="Z245">
        <v>132.1</v>
      </c>
      <c r="AA245">
        <v>149.1</v>
      </c>
      <c r="AB245">
        <v>160.80000000000001</v>
      </c>
      <c r="AC245">
        <v>140.6</v>
      </c>
      <c r="AD245">
        <v>146.1</v>
      </c>
      <c r="AE245">
        <v>149.9</v>
      </c>
    </row>
    <row r="246" spans="1:31">
      <c r="A246" t="s">
        <v>33</v>
      </c>
      <c r="B246">
        <v>2019</v>
      </c>
      <c r="C246" t="s">
        <v>45</v>
      </c>
      <c r="D246" s="54" t="str">
        <f t="shared" si="3"/>
        <v>November</v>
      </c>
      <c r="E246">
        <v>144.1</v>
      </c>
      <c r="F246">
        <v>162.4</v>
      </c>
      <c r="G246">
        <v>148.4</v>
      </c>
      <c r="H246">
        <v>145.9</v>
      </c>
      <c r="I246">
        <v>121.5</v>
      </c>
      <c r="J246">
        <v>148.80000000000001</v>
      </c>
      <c r="K246">
        <v>215.7</v>
      </c>
      <c r="L246">
        <v>134.6</v>
      </c>
      <c r="M246">
        <v>115</v>
      </c>
      <c r="N246">
        <v>146.30000000000001</v>
      </c>
      <c r="O246">
        <v>130.5</v>
      </c>
      <c r="P246">
        <v>157.19999999999999</v>
      </c>
      <c r="Q246">
        <v>153.6</v>
      </c>
      <c r="R246">
        <v>169.9</v>
      </c>
      <c r="S246">
        <v>146.30000000000001</v>
      </c>
      <c r="T246">
        <v>132.6</v>
      </c>
      <c r="U246">
        <v>144.19999999999999</v>
      </c>
      <c r="V246">
        <v>153.5</v>
      </c>
      <c r="W246">
        <v>132.19999999999999</v>
      </c>
      <c r="X246">
        <v>139.1</v>
      </c>
      <c r="Y246">
        <v>142.80000000000001</v>
      </c>
      <c r="Z246">
        <v>121.7</v>
      </c>
      <c r="AA246">
        <v>136.69999999999999</v>
      </c>
      <c r="AB246">
        <v>151.80000000000001</v>
      </c>
      <c r="AC246">
        <v>139.80000000000001</v>
      </c>
      <c r="AD246">
        <v>136.30000000000001</v>
      </c>
      <c r="AE246">
        <v>147</v>
      </c>
    </row>
    <row r="247" spans="1:31">
      <c r="A247" t="s">
        <v>34</v>
      </c>
      <c r="B247">
        <v>2019</v>
      </c>
      <c r="C247" t="s">
        <v>45</v>
      </c>
      <c r="D247" s="54" t="str">
        <f t="shared" si="3"/>
        <v>November</v>
      </c>
      <c r="E247">
        <v>142.5</v>
      </c>
      <c r="F247">
        <v>163.19999999999999</v>
      </c>
      <c r="G247">
        <v>145.6</v>
      </c>
      <c r="H247">
        <v>146.69999999999999</v>
      </c>
      <c r="I247">
        <v>124.3</v>
      </c>
      <c r="J247">
        <v>147.4</v>
      </c>
      <c r="K247">
        <v>199.6</v>
      </c>
      <c r="L247">
        <v>135.69999999999999</v>
      </c>
      <c r="M247">
        <v>114.2</v>
      </c>
      <c r="N247">
        <v>147</v>
      </c>
      <c r="O247">
        <v>135.30000000000001</v>
      </c>
      <c r="P247">
        <v>157.5</v>
      </c>
      <c r="Q247">
        <v>151.9</v>
      </c>
      <c r="R247">
        <v>167.9</v>
      </c>
      <c r="S247">
        <v>149.9</v>
      </c>
      <c r="T247">
        <v>141</v>
      </c>
      <c r="U247">
        <v>148.6</v>
      </c>
      <c r="V247">
        <v>153.5</v>
      </c>
      <c r="W247">
        <v>142.30000000000001</v>
      </c>
      <c r="X247">
        <v>145.30000000000001</v>
      </c>
      <c r="Y247">
        <v>149.9</v>
      </c>
      <c r="Z247">
        <v>126.6</v>
      </c>
      <c r="AA247">
        <v>142.1</v>
      </c>
      <c r="AB247">
        <v>155.5</v>
      </c>
      <c r="AC247">
        <v>140.30000000000001</v>
      </c>
      <c r="AD247">
        <v>141.30000000000001</v>
      </c>
      <c r="AE247">
        <v>148.6</v>
      </c>
    </row>
    <row r="248" spans="1:31">
      <c r="A248" t="s">
        <v>30</v>
      </c>
      <c r="B248">
        <v>2019</v>
      </c>
      <c r="C248" t="s">
        <v>46</v>
      </c>
      <c r="D248" s="54" t="str">
        <f t="shared" si="3"/>
        <v>December</v>
      </c>
      <c r="E248">
        <v>142.80000000000001</v>
      </c>
      <c r="F248">
        <v>165.3</v>
      </c>
      <c r="G248">
        <v>149.5</v>
      </c>
      <c r="H248">
        <v>148.69999999999999</v>
      </c>
      <c r="I248">
        <v>127.5</v>
      </c>
      <c r="J248">
        <v>144.30000000000001</v>
      </c>
      <c r="K248">
        <v>209.5</v>
      </c>
      <c r="L248">
        <v>138.80000000000001</v>
      </c>
      <c r="M248">
        <v>113.6</v>
      </c>
      <c r="N248">
        <v>149.1</v>
      </c>
      <c r="O248">
        <v>139.30000000000001</v>
      </c>
      <c r="P248">
        <v>158.30000000000001</v>
      </c>
      <c r="Q248">
        <v>154.30000000000001</v>
      </c>
      <c r="R248">
        <v>167.8</v>
      </c>
      <c r="S248">
        <v>152.6</v>
      </c>
      <c r="T248">
        <v>147.30000000000001</v>
      </c>
      <c r="U248">
        <v>151.9</v>
      </c>
      <c r="V248">
        <v>152.80000000000001</v>
      </c>
      <c r="W248">
        <v>149.9</v>
      </c>
      <c r="X248">
        <v>151.19999999999999</v>
      </c>
      <c r="Y248">
        <v>154.80000000000001</v>
      </c>
      <c r="Z248">
        <v>135</v>
      </c>
      <c r="AA248">
        <v>149.5</v>
      </c>
      <c r="AB248">
        <v>161.1</v>
      </c>
      <c r="AC248">
        <v>140.6</v>
      </c>
      <c r="AD248">
        <v>147.1</v>
      </c>
      <c r="AE248">
        <v>152.30000000000001</v>
      </c>
    </row>
    <row r="249" spans="1:31">
      <c r="A249" t="s">
        <v>33</v>
      </c>
      <c r="B249">
        <v>2019</v>
      </c>
      <c r="C249" t="s">
        <v>46</v>
      </c>
      <c r="D249" s="54" t="str">
        <f t="shared" si="3"/>
        <v>December</v>
      </c>
      <c r="E249">
        <v>144.9</v>
      </c>
      <c r="F249">
        <v>164.5</v>
      </c>
      <c r="G249">
        <v>153.69999999999999</v>
      </c>
      <c r="H249">
        <v>147.5</v>
      </c>
      <c r="I249">
        <v>122.7</v>
      </c>
      <c r="J249">
        <v>147.19999999999999</v>
      </c>
      <c r="K249">
        <v>231.5</v>
      </c>
      <c r="L249">
        <v>137.19999999999999</v>
      </c>
      <c r="M249">
        <v>114.7</v>
      </c>
      <c r="N249">
        <v>148</v>
      </c>
      <c r="O249">
        <v>130.80000000000001</v>
      </c>
      <c r="P249">
        <v>157.69999999999999</v>
      </c>
      <c r="Q249">
        <v>156.30000000000001</v>
      </c>
      <c r="R249">
        <v>170.4</v>
      </c>
      <c r="S249">
        <v>146.80000000000001</v>
      </c>
      <c r="T249">
        <v>132.80000000000001</v>
      </c>
      <c r="U249">
        <v>144.6</v>
      </c>
      <c r="V249">
        <v>152.80000000000001</v>
      </c>
      <c r="W249">
        <v>133.6</v>
      </c>
      <c r="X249">
        <v>139.80000000000001</v>
      </c>
      <c r="Y249">
        <v>143.19999999999999</v>
      </c>
      <c r="Z249">
        <v>125.2</v>
      </c>
      <c r="AA249">
        <v>136.80000000000001</v>
      </c>
      <c r="AB249">
        <v>151.9</v>
      </c>
      <c r="AC249">
        <v>140.19999999999999</v>
      </c>
      <c r="AD249">
        <v>137.69999999999999</v>
      </c>
      <c r="AE249">
        <v>148.30000000000001</v>
      </c>
    </row>
    <row r="250" spans="1:31">
      <c r="A250" t="s">
        <v>34</v>
      </c>
      <c r="B250">
        <v>2019</v>
      </c>
      <c r="C250" t="s">
        <v>46</v>
      </c>
      <c r="D250" s="54" t="str">
        <f t="shared" si="3"/>
        <v>December</v>
      </c>
      <c r="E250">
        <v>143.5</v>
      </c>
      <c r="F250">
        <v>165</v>
      </c>
      <c r="G250">
        <v>151.1</v>
      </c>
      <c r="H250">
        <v>148.30000000000001</v>
      </c>
      <c r="I250">
        <v>125.7</v>
      </c>
      <c r="J250">
        <v>145.69999999999999</v>
      </c>
      <c r="K250">
        <v>217</v>
      </c>
      <c r="L250">
        <v>138.30000000000001</v>
      </c>
      <c r="M250">
        <v>114</v>
      </c>
      <c r="N250">
        <v>148.69999999999999</v>
      </c>
      <c r="O250">
        <v>135.80000000000001</v>
      </c>
      <c r="P250">
        <v>158</v>
      </c>
      <c r="Q250">
        <v>155</v>
      </c>
      <c r="R250">
        <v>168.5</v>
      </c>
      <c r="S250">
        <v>150.30000000000001</v>
      </c>
      <c r="T250">
        <v>141.30000000000001</v>
      </c>
      <c r="U250">
        <v>149</v>
      </c>
      <c r="V250">
        <v>152.80000000000001</v>
      </c>
      <c r="W250">
        <v>143.69999999999999</v>
      </c>
      <c r="X250">
        <v>145.80000000000001</v>
      </c>
      <c r="Y250">
        <v>150.4</v>
      </c>
      <c r="Z250">
        <v>129.80000000000001</v>
      </c>
      <c r="AA250">
        <v>142.30000000000001</v>
      </c>
      <c r="AB250">
        <v>155.69999999999999</v>
      </c>
      <c r="AC250">
        <v>140.4</v>
      </c>
      <c r="AD250">
        <v>142.5</v>
      </c>
      <c r="AE250">
        <v>150.4</v>
      </c>
    </row>
    <row r="251" spans="1:31">
      <c r="A251" t="s">
        <v>30</v>
      </c>
      <c r="B251">
        <v>2020</v>
      </c>
      <c r="C251" t="s">
        <v>31</v>
      </c>
      <c r="D251" s="54" t="str">
        <f t="shared" si="3"/>
        <v>January</v>
      </c>
      <c r="E251">
        <v>143.69999999999999</v>
      </c>
      <c r="F251">
        <v>167.3</v>
      </c>
      <c r="G251">
        <v>153.5</v>
      </c>
      <c r="H251">
        <v>150.5</v>
      </c>
      <c r="I251">
        <v>132</v>
      </c>
      <c r="J251">
        <v>142.19999999999999</v>
      </c>
      <c r="K251">
        <v>191.5</v>
      </c>
      <c r="L251">
        <v>141.1</v>
      </c>
      <c r="M251">
        <v>113.8</v>
      </c>
      <c r="N251">
        <v>151.6</v>
      </c>
      <c r="O251">
        <v>139.69999999999999</v>
      </c>
      <c r="P251">
        <v>158.69999999999999</v>
      </c>
      <c r="Q251">
        <v>153</v>
      </c>
      <c r="R251">
        <v>168.6</v>
      </c>
      <c r="S251">
        <v>152.80000000000001</v>
      </c>
      <c r="T251">
        <v>147.4</v>
      </c>
      <c r="U251">
        <v>152.1</v>
      </c>
      <c r="V251">
        <v>153.9</v>
      </c>
      <c r="W251">
        <v>150.4</v>
      </c>
      <c r="X251">
        <v>151.69999999999999</v>
      </c>
      <c r="Y251">
        <v>155.69999999999999</v>
      </c>
      <c r="Z251">
        <v>136.30000000000001</v>
      </c>
      <c r="AA251">
        <v>150.1</v>
      </c>
      <c r="AB251">
        <v>161.69999999999999</v>
      </c>
      <c r="AC251">
        <v>142.5</v>
      </c>
      <c r="AD251">
        <v>148.1</v>
      </c>
      <c r="AE251">
        <v>151.9</v>
      </c>
    </row>
    <row r="252" spans="1:31">
      <c r="A252" t="s">
        <v>33</v>
      </c>
      <c r="B252">
        <v>2020</v>
      </c>
      <c r="C252" t="s">
        <v>31</v>
      </c>
      <c r="D252" s="54" t="str">
        <f t="shared" si="3"/>
        <v>January</v>
      </c>
      <c r="E252">
        <v>145.6</v>
      </c>
      <c r="F252">
        <v>167.6</v>
      </c>
      <c r="G252">
        <v>157</v>
      </c>
      <c r="H252">
        <v>149.30000000000001</v>
      </c>
      <c r="I252">
        <v>126.3</v>
      </c>
      <c r="J252">
        <v>144.4</v>
      </c>
      <c r="K252">
        <v>207.8</v>
      </c>
      <c r="L252">
        <v>139.1</v>
      </c>
      <c r="M252">
        <v>114.8</v>
      </c>
      <c r="N252">
        <v>149.5</v>
      </c>
      <c r="O252">
        <v>131.1</v>
      </c>
      <c r="P252">
        <v>158.5</v>
      </c>
      <c r="Q252">
        <v>154.4</v>
      </c>
      <c r="R252">
        <v>170.8</v>
      </c>
      <c r="S252">
        <v>147</v>
      </c>
      <c r="T252">
        <v>133.19999999999999</v>
      </c>
      <c r="U252">
        <v>144.9</v>
      </c>
      <c r="V252">
        <v>153.9</v>
      </c>
      <c r="W252">
        <v>135.1</v>
      </c>
      <c r="X252">
        <v>140.1</v>
      </c>
      <c r="Y252">
        <v>143.80000000000001</v>
      </c>
      <c r="Z252">
        <v>126.1</v>
      </c>
      <c r="AA252">
        <v>137.19999999999999</v>
      </c>
      <c r="AB252">
        <v>152.1</v>
      </c>
      <c r="AC252">
        <v>142.1</v>
      </c>
      <c r="AD252">
        <v>138.4</v>
      </c>
      <c r="AE252">
        <v>148.19999999999999</v>
      </c>
    </row>
    <row r="253" spans="1:31">
      <c r="A253" t="s">
        <v>34</v>
      </c>
      <c r="B253">
        <v>2020</v>
      </c>
      <c r="C253" t="s">
        <v>31</v>
      </c>
      <c r="D253" s="54" t="str">
        <f t="shared" si="3"/>
        <v>January</v>
      </c>
      <c r="E253">
        <v>144.30000000000001</v>
      </c>
      <c r="F253">
        <v>167.4</v>
      </c>
      <c r="G253">
        <v>154.9</v>
      </c>
      <c r="H253">
        <v>150.1</v>
      </c>
      <c r="I253">
        <v>129.9</v>
      </c>
      <c r="J253">
        <v>143.19999999999999</v>
      </c>
      <c r="K253">
        <v>197</v>
      </c>
      <c r="L253">
        <v>140.4</v>
      </c>
      <c r="M253">
        <v>114.1</v>
      </c>
      <c r="N253">
        <v>150.9</v>
      </c>
      <c r="O253">
        <v>136.1</v>
      </c>
      <c r="P253">
        <v>158.6</v>
      </c>
      <c r="Q253">
        <v>153.5</v>
      </c>
      <c r="R253">
        <v>169.2</v>
      </c>
      <c r="S253">
        <v>150.5</v>
      </c>
      <c r="T253">
        <v>141.5</v>
      </c>
      <c r="U253">
        <v>149.19999999999999</v>
      </c>
      <c r="V253">
        <v>153.9</v>
      </c>
      <c r="W253">
        <v>144.6</v>
      </c>
      <c r="X253">
        <v>146.19999999999999</v>
      </c>
      <c r="Y253">
        <v>151.19999999999999</v>
      </c>
      <c r="Z253">
        <v>130.9</v>
      </c>
      <c r="AA253">
        <v>142.80000000000001</v>
      </c>
      <c r="AB253">
        <v>156.1</v>
      </c>
      <c r="AC253">
        <v>142.30000000000001</v>
      </c>
      <c r="AD253">
        <v>143.4</v>
      </c>
      <c r="AE253">
        <v>150.19999999999999</v>
      </c>
    </row>
    <row r="254" spans="1:31">
      <c r="A254" t="s">
        <v>30</v>
      </c>
      <c r="B254">
        <v>2020</v>
      </c>
      <c r="C254" t="s">
        <v>35</v>
      </c>
      <c r="D254" s="54" t="str">
        <f t="shared" si="3"/>
        <v>February</v>
      </c>
      <c r="E254">
        <v>144.19999999999999</v>
      </c>
      <c r="F254">
        <v>167.5</v>
      </c>
      <c r="G254">
        <v>150.9</v>
      </c>
      <c r="H254">
        <v>150.9</v>
      </c>
      <c r="I254">
        <v>133.69999999999999</v>
      </c>
      <c r="J254">
        <v>140.69999999999999</v>
      </c>
      <c r="K254">
        <v>165.1</v>
      </c>
      <c r="L254">
        <v>141.80000000000001</v>
      </c>
      <c r="M254">
        <v>113.1</v>
      </c>
      <c r="N254">
        <v>152.80000000000001</v>
      </c>
      <c r="O254">
        <v>140.1</v>
      </c>
      <c r="P254">
        <v>159.19999999999999</v>
      </c>
      <c r="Q254">
        <v>149.80000000000001</v>
      </c>
      <c r="R254">
        <v>169.4</v>
      </c>
      <c r="S254">
        <v>153</v>
      </c>
      <c r="T254">
        <v>147.5</v>
      </c>
      <c r="U254">
        <v>152.30000000000001</v>
      </c>
      <c r="V254">
        <v>154.80000000000001</v>
      </c>
      <c r="W254">
        <v>152.30000000000001</v>
      </c>
      <c r="X254">
        <v>151.80000000000001</v>
      </c>
      <c r="Y254">
        <v>156.19999999999999</v>
      </c>
      <c r="Z254">
        <v>136</v>
      </c>
      <c r="AA254">
        <v>150.4</v>
      </c>
      <c r="AB254">
        <v>161.9</v>
      </c>
      <c r="AC254">
        <v>143.4</v>
      </c>
      <c r="AD254">
        <v>148.4</v>
      </c>
      <c r="AE254">
        <v>150.4</v>
      </c>
    </row>
    <row r="255" spans="1:31">
      <c r="A255" t="s">
        <v>33</v>
      </c>
      <c r="B255">
        <v>2020</v>
      </c>
      <c r="C255" t="s">
        <v>35</v>
      </c>
      <c r="D255" s="54" t="str">
        <f t="shared" si="3"/>
        <v>February</v>
      </c>
      <c r="E255">
        <v>146.19999999999999</v>
      </c>
      <c r="F255">
        <v>167.6</v>
      </c>
      <c r="G255">
        <v>153.1</v>
      </c>
      <c r="H255">
        <v>150.69999999999999</v>
      </c>
      <c r="I255">
        <v>127.4</v>
      </c>
      <c r="J255">
        <v>143.1</v>
      </c>
      <c r="K255">
        <v>181.7</v>
      </c>
      <c r="L255">
        <v>139.6</v>
      </c>
      <c r="M255">
        <v>114.6</v>
      </c>
      <c r="N255">
        <v>150.4</v>
      </c>
      <c r="O255">
        <v>131.5</v>
      </c>
      <c r="P255">
        <v>159</v>
      </c>
      <c r="Q255">
        <v>151.69999999999999</v>
      </c>
      <c r="R255">
        <v>172</v>
      </c>
      <c r="S255">
        <v>147.30000000000001</v>
      </c>
      <c r="T255">
        <v>133.5</v>
      </c>
      <c r="U255">
        <v>145.19999999999999</v>
      </c>
      <c r="V255">
        <v>154.80000000000001</v>
      </c>
      <c r="W255">
        <v>138.9</v>
      </c>
      <c r="X255">
        <v>140.4</v>
      </c>
      <c r="Y255">
        <v>144.4</v>
      </c>
      <c r="Z255">
        <v>125.2</v>
      </c>
      <c r="AA255">
        <v>137.69999999999999</v>
      </c>
      <c r="AB255">
        <v>152.19999999999999</v>
      </c>
      <c r="AC255">
        <v>143.5</v>
      </c>
      <c r="AD255">
        <v>138.4</v>
      </c>
      <c r="AE255">
        <v>147.69999999999999</v>
      </c>
    </row>
    <row r="256" spans="1:31">
      <c r="A256" t="s">
        <v>34</v>
      </c>
      <c r="B256">
        <v>2020</v>
      </c>
      <c r="C256" t="s">
        <v>35</v>
      </c>
      <c r="D256" s="54" t="str">
        <f t="shared" si="3"/>
        <v>February</v>
      </c>
      <c r="E256">
        <v>144.80000000000001</v>
      </c>
      <c r="F256">
        <v>167.5</v>
      </c>
      <c r="G256">
        <v>151.80000000000001</v>
      </c>
      <c r="H256">
        <v>150.80000000000001</v>
      </c>
      <c r="I256">
        <v>131.4</v>
      </c>
      <c r="J256">
        <v>141.80000000000001</v>
      </c>
      <c r="K256">
        <v>170.7</v>
      </c>
      <c r="L256">
        <v>141.1</v>
      </c>
      <c r="M256">
        <v>113.6</v>
      </c>
      <c r="N256">
        <v>152</v>
      </c>
      <c r="O256">
        <v>136.5</v>
      </c>
      <c r="P256">
        <v>159.1</v>
      </c>
      <c r="Q256">
        <v>150.5</v>
      </c>
      <c r="R256">
        <v>170.1</v>
      </c>
      <c r="S256">
        <v>150.80000000000001</v>
      </c>
      <c r="T256">
        <v>141.69999999999999</v>
      </c>
      <c r="U256">
        <v>149.5</v>
      </c>
      <c r="V256">
        <v>154.80000000000001</v>
      </c>
      <c r="W256">
        <v>147.19999999999999</v>
      </c>
      <c r="X256">
        <v>146.4</v>
      </c>
      <c r="Y256">
        <v>151.69999999999999</v>
      </c>
      <c r="Z256">
        <v>130.30000000000001</v>
      </c>
      <c r="AA256">
        <v>143.19999999999999</v>
      </c>
      <c r="AB256">
        <v>156.19999999999999</v>
      </c>
      <c r="AC256">
        <v>143.4</v>
      </c>
      <c r="AD256">
        <v>143.6</v>
      </c>
      <c r="AE256">
        <v>149.1</v>
      </c>
    </row>
    <row r="257" spans="1:31">
      <c r="A257" t="s">
        <v>30</v>
      </c>
      <c r="B257">
        <v>2020</v>
      </c>
      <c r="C257" t="s">
        <v>36</v>
      </c>
      <c r="D257" s="54" t="str">
        <f t="shared" si="3"/>
        <v>March</v>
      </c>
      <c r="E257">
        <v>144.4</v>
      </c>
      <c r="F257">
        <v>166.8</v>
      </c>
      <c r="G257">
        <v>147.6</v>
      </c>
      <c r="H257">
        <v>151.69999999999999</v>
      </c>
      <c r="I257">
        <v>133.30000000000001</v>
      </c>
      <c r="J257">
        <v>141.80000000000001</v>
      </c>
      <c r="K257">
        <v>152.30000000000001</v>
      </c>
      <c r="L257">
        <v>141.80000000000001</v>
      </c>
      <c r="M257">
        <v>112.6</v>
      </c>
      <c r="N257">
        <v>154</v>
      </c>
      <c r="O257">
        <v>140.1</v>
      </c>
      <c r="P257">
        <v>160</v>
      </c>
      <c r="Q257">
        <v>148.19999999999999</v>
      </c>
      <c r="R257">
        <v>170.5</v>
      </c>
      <c r="S257">
        <v>153.4</v>
      </c>
      <c r="T257">
        <v>147.6</v>
      </c>
      <c r="U257">
        <v>152.5</v>
      </c>
      <c r="V257">
        <v>154.5</v>
      </c>
      <c r="W257">
        <v>153.4</v>
      </c>
      <c r="X257">
        <v>151.5</v>
      </c>
      <c r="Y257">
        <v>156.69999999999999</v>
      </c>
      <c r="Z257">
        <v>135.80000000000001</v>
      </c>
      <c r="AA257">
        <v>151.19999999999999</v>
      </c>
      <c r="AB257">
        <v>161.19999999999999</v>
      </c>
      <c r="AC257">
        <v>145.1</v>
      </c>
      <c r="AD257">
        <v>148.6</v>
      </c>
      <c r="AE257">
        <v>149.80000000000001</v>
      </c>
    </row>
    <row r="258" spans="1:31">
      <c r="A258" t="s">
        <v>33</v>
      </c>
      <c r="B258">
        <v>2020</v>
      </c>
      <c r="C258" t="s">
        <v>36</v>
      </c>
      <c r="D258" s="54" t="str">
        <f t="shared" si="3"/>
        <v>March</v>
      </c>
      <c r="E258">
        <v>146.5</v>
      </c>
      <c r="F258">
        <v>167.5</v>
      </c>
      <c r="G258">
        <v>148.9</v>
      </c>
      <c r="H258">
        <v>151.1</v>
      </c>
      <c r="I258">
        <v>127.5</v>
      </c>
      <c r="J258">
        <v>143.30000000000001</v>
      </c>
      <c r="K258">
        <v>167</v>
      </c>
      <c r="L258">
        <v>139.69999999999999</v>
      </c>
      <c r="M258">
        <v>114.4</v>
      </c>
      <c r="N258">
        <v>151.5</v>
      </c>
      <c r="O258">
        <v>131.9</v>
      </c>
      <c r="P258">
        <v>159.1</v>
      </c>
      <c r="Q258">
        <v>150.1</v>
      </c>
      <c r="R258">
        <v>173.3</v>
      </c>
      <c r="S258">
        <v>147.69999999999999</v>
      </c>
      <c r="T258">
        <v>133.80000000000001</v>
      </c>
      <c r="U258">
        <v>145.6</v>
      </c>
      <c r="V258">
        <v>154.5</v>
      </c>
      <c r="W258">
        <v>141.4</v>
      </c>
      <c r="X258">
        <v>140.80000000000001</v>
      </c>
      <c r="Y258">
        <v>145</v>
      </c>
      <c r="Z258">
        <v>124.6</v>
      </c>
      <c r="AA258">
        <v>137.9</v>
      </c>
      <c r="AB258">
        <v>152.5</v>
      </c>
      <c r="AC258">
        <v>145.30000000000001</v>
      </c>
      <c r="AD258">
        <v>138.69999999999999</v>
      </c>
      <c r="AE258">
        <v>147.30000000000001</v>
      </c>
    </row>
    <row r="259" spans="1:31">
      <c r="A259" t="s">
        <v>34</v>
      </c>
      <c r="B259">
        <v>2020</v>
      </c>
      <c r="C259" t="s">
        <v>36</v>
      </c>
      <c r="D259" s="54" t="str">
        <f t="shared" ref="D259:D322" si="4">TRIM(C259)</f>
        <v>March</v>
      </c>
      <c r="E259">
        <v>145.1</v>
      </c>
      <c r="F259">
        <v>167</v>
      </c>
      <c r="G259">
        <v>148.1</v>
      </c>
      <c r="H259">
        <v>151.5</v>
      </c>
      <c r="I259">
        <v>131.19999999999999</v>
      </c>
      <c r="J259">
        <v>142.5</v>
      </c>
      <c r="K259">
        <v>157.30000000000001</v>
      </c>
      <c r="L259">
        <v>141.1</v>
      </c>
      <c r="M259">
        <v>113.2</v>
      </c>
      <c r="N259">
        <v>153.19999999999999</v>
      </c>
      <c r="O259">
        <v>136.69999999999999</v>
      </c>
      <c r="P259">
        <v>159.6</v>
      </c>
      <c r="Q259">
        <v>148.9</v>
      </c>
      <c r="R259">
        <v>171.2</v>
      </c>
      <c r="S259">
        <v>151.19999999999999</v>
      </c>
      <c r="T259">
        <v>141.9</v>
      </c>
      <c r="U259">
        <v>149.80000000000001</v>
      </c>
      <c r="V259">
        <v>154.5</v>
      </c>
      <c r="W259">
        <v>148.9</v>
      </c>
      <c r="X259">
        <v>146.4</v>
      </c>
      <c r="Y259">
        <v>152.30000000000001</v>
      </c>
      <c r="Z259">
        <v>129.9</v>
      </c>
      <c r="AA259">
        <v>143.69999999999999</v>
      </c>
      <c r="AB259">
        <v>156.1</v>
      </c>
      <c r="AC259">
        <v>145.19999999999999</v>
      </c>
      <c r="AD259">
        <v>143.80000000000001</v>
      </c>
      <c r="AE259">
        <v>148.6</v>
      </c>
    </row>
    <row r="260" spans="1:31">
      <c r="A260" t="s">
        <v>30</v>
      </c>
      <c r="B260">
        <v>2020</v>
      </c>
      <c r="C260" t="s">
        <v>37</v>
      </c>
      <c r="D260" s="54" t="str">
        <f t="shared" si="4"/>
        <v>April</v>
      </c>
      <c r="E260">
        <v>147.19999999999999</v>
      </c>
      <c r="F260">
        <v>178.55</v>
      </c>
      <c r="G260">
        <v>146.9</v>
      </c>
      <c r="H260">
        <v>155.6</v>
      </c>
      <c r="I260">
        <v>137.1</v>
      </c>
      <c r="J260">
        <v>147.30000000000001</v>
      </c>
      <c r="K260">
        <v>162.69999999999999</v>
      </c>
      <c r="L260">
        <v>150.19999999999999</v>
      </c>
      <c r="M260">
        <v>119.8</v>
      </c>
      <c r="N260">
        <v>158.69999999999999</v>
      </c>
      <c r="O260">
        <v>139.19999999999999</v>
      </c>
      <c r="P260">
        <v>160.9</v>
      </c>
      <c r="Q260">
        <v>150.1</v>
      </c>
      <c r="R260">
        <v>176.45</v>
      </c>
      <c r="S260">
        <v>154.05000000000001</v>
      </c>
      <c r="T260">
        <v>148.80000000000001</v>
      </c>
      <c r="U260">
        <v>153.30000000000001</v>
      </c>
      <c r="V260">
        <v>155.6</v>
      </c>
      <c r="W260">
        <v>148.4</v>
      </c>
      <c r="X260">
        <v>149.15</v>
      </c>
      <c r="Y260">
        <v>154.30000000000001</v>
      </c>
      <c r="Z260">
        <v>138.60000000000002</v>
      </c>
      <c r="AA260">
        <v>152.19999999999999</v>
      </c>
      <c r="AB260">
        <v>161.5</v>
      </c>
      <c r="AC260">
        <v>148.14999999999998</v>
      </c>
      <c r="AD260">
        <v>150.14999999999998</v>
      </c>
      <c r="AE260">
        <v>151.25</v>
      </c>
    </row>
    <row r="261" spans="1:31">
      <c r="A261" t="s">
        <v>33</v>
      </c>
      <c r="B261">
        <v>2020</v>
      </c>
      <c r="C261" t="s">
        <v>37</v>
      </c>
      <c r="D261" s="54" t="str">
        <f t="shared" si="4"/>
        <v>April</v>
      </c>
      <c r="E261">
        <v>151.80000000000001</v>
      </c>
      <c r="F261">
        <v>182.25</v>
      </c>
      <c r="G261">
        <v>151.9</v>
      </c>
      <c r="H261">
        <v>155.5</v>
      </c>
      <c r="I261">
        <v>131.6</v>
      </c>
      <c r="J261">
        <v>152.9</v>
      </c>
      <c r="K261">
        <v>180</v>
      </c>
      <c r="L261">
        <v>150.80000000000001</v>
      </c>
      <c r="M261">
        <v>121.2</v>
      </c>
      <c r="N261">
        <v>154</v>
      </c>
      <c r="O261">
        <v>133.5</v>
      </c>
      <c r="P261">
        <v>160.39999999999998</v>
      </c>
      <c r="Q261">
        <v>153.5</v>
      </c>
      <c r="R261">
        <v>180</v>
      </c>
      <c r="S261">
        <v>148.39999999999998</v>
      </c>
      <c r="T261">
        <v>135.19999999999999</v>
      </c>
      <c r="U261">
        <v>146.39999999999998</v>
      </c>
      <c r="V261">
        <v>155.6</v>
      </c>
      <c r="W261">
        <v>137.1</v>
      </c>
      <c r="X261">
        <v>139.25</v>
      </c>
      <c r="Y261">
        <v>144.80000000000001</v>
      </c>
      <c r="Z261">
        <v>126.95</v>
      </c>
      <c r="AA261">
        <v>141.19999999999999</v>
      </c>
      <c r="AB261">
        <v>152.5</v>
      </c>
      <c r="AC261">
        <v>148.75</v>
      </c>
      <c r="AD261">
        <v>140.35</v>
      </c>
      <c r="AE261">
        <v>149.05000000000001</v>
      </c>
    </row>
    <row r="262" spans="1:31">
      <c r="A262" t="s">
        <v>34</v>
      </c>
      <c r="B262">
        <v>2020</v>
      </c>
      <c r="C262" t="s">
        <v>37</v>
      </c>
      <c r="D262" s="54" t="str">
        <f t="shared" si="4"/>
        <v>April</v>
      </c>
      <c r="E262">
        <v>148.69999999999999</v>
      </c>
      <c r="F262">
        <v>179.85</v>
      </c>
      <c r="G262">
        <v>148.80000000000001</v>
      </c>
      <c r="H262">
        <v>155.6</v>
      </c>
      <c r="I262">
        <v>135.1</v>
      </c>
      <c r="J262">
        <v>149.9</v>
      </c>
      <c r="K262">
        <v>168.6</v>
      </c>
      <c r="L262">
        <v>150.4</v>
      </c>
      <c r="M262">
        <v>120.3</v>
      </c>
      <c r="N262">
        <v>157.1</v>
      </c>
      <c r="O262">
        <v>136.80000000000001</v>
      </c>
      <c r="P262">
        <v>160.69999999999999</v>
      </c>
      <c r="Q262">
        <v>151.4</v>
      </c>
      <c r="R262">
        <v>177.35</v>
      </c>
      <c r="S262">
        <v>151.85</v>
      </c>
      <c r="T262">
        <v>143.15</v>
      </c>
      <c r="U262">
        <v>150.60000000000002</v>
      </c>
      <c r="V262">
        <v>155.6</v>
      </c>
      <c r="W262">
        <v>144.1</v>
      </c>
      <c r="X262">
        <v>145.4</v>
      </c>
      <c r="Y262">
        <v>150.69999999999999</v>
      </c>
      <c r="Z262">
        <v>132.44999999999999</v>
      </c>
      <c r="AA262">
        <v>146</v>
      </c>
      <c r="AB262">
        <v>156.25</v>
      </c>
      <c r="AC262">
        <v>148.39999999999998</v>
      </c>
      <c r="AD262">
        <v>145.4</v>
      </c>
      <c r="AE262">
        <v>150.19999999999999</v>
      </c>
    </row>
    <row r="263" spans="1:31">
      <c r="A263" t="s">
        <v>30</v>
      </c>
      <c r="B263">
        <v>2020</v>
      </c>
      <c r="C263" t="s">
        <v>38</v>
      </c>
      <c r="D263" s="54" t="str">
        <f t="shared" si="4"/>
        <v>May</v>
      </c>
      <c r="E263">
        <v>147.69999999999999</v>
      </c>
      <c r="F263">
        <v>184.42500000000001</v>
      </c>
      <c r="G263">
        <v>148.15</v>
      </c>
      <c r="H263">
        <v>154.44999999999999</v>
      </c>
      <c r="I263">
        <v>137.64999999999998</v>
      </c>
      <c r="J263">
        <v>145.25</v>
      </c>
      <c r="K263">
        <v>155.80000000000001</v>
      </c>
      <c r="L263">
        <v>150.25</v>
      </c>
      <c r="M263">
        <v>116.5</v>
      </c>
      <c r="N263">
        <v>159.25</v>
      </c>
      <c r="O263">
        <v>140.64999999999998</v>
      </c>
      <c r="P263">
        <v>161.35000000000002</v>
      </c>
      <c r="Q263">
        <v>151.19999999999999</v>
      </c>
      <c r="R263">
        <v>179.42500000000001</v>
      </c>
      <c r="S263">
        <v>154.375</v>
      </c>
      <c r="T263">
        <v>149.4</v>
      </c>
      <c r="U263">
        <v>153.69999999999999</v>
      </c>
      <c r="V263">
        <v>155.14999999999998</v>
      </c>
      <c r="W263">
        <v>146.65</v>
      </c>
      <c r="X263">
        <v>147.02500000000001</v>
      </c>
      <c r="Y263">
        <v>156.25</v>
      </c>
      <c r="Z263">
        <v>140</v>
      </c>
      <c r="AA263">
        <v>152.69999999999999</v>
      </c>
      <c r="AB263">
        <v>161.65</v>
      </c>
      <c r="AC263">
        <v>149.67499999999998</v>
      </c>
      <c r="AD263">
        <v>150.92499999999998</v>
      </c>
      <c r="AE263">
        <v>151.97499999999999</v>
      </c>
    </row>
    <row r="264" spans="1:31">
      <c r="A264" t="s">
        <v>33</v>
      </c>
      <c r="B264">
        <v>2020</v>
      </c>
      <c r="C264" t="s">
        <v>38</v>
      </c>
      <c r="D264" s="54" t="str">
        <f t="shared" si="4"/>
        <v>May</v>
      </c>
      <c r="E264">
        <v>152.25</v>
      </c>
      <c r="F264">
        <v>189.625</v>
      </c>
      <c r="G264">
        <v>153.25</v>
      </c>
      <c r="H264">
        <v>154.44999999999999</v>
      </c>
      <c r="I264">
        <v>132.25</v>
      </c>
      <c r="J264">
        <v>152.35000000000002</v>
      </c>
      <c r="K264">
        <v>175.6</v>
      </c>
      <c r="L264">
        <v>151.4</v>
      </c>
      <c r="M264">
        <v>118.75</v>
      </c>
      <c r="N264">
        <v>156.4</v>
      </c>
      <c r="O264">
        <v>134.55000000000001</v>
      </c>
      <c r="P264">
        <v>161.04999999999998</v>
      </c>
      <c r="Q264">
        <v>155.25</v>
      </c>
      <c r="R264">
        <v>183.35</v>
      </c>
      <c r="S264">
        <v>148.75</v>
      </c>
      <c r="T264">
        <v>135.89999999999998</v>
      </c>
      <c r="U264">
        <v>146.79999999999998</v>
      </c>
      <c r="V264">
        <v>155.14999999999998</v>
      </c>
      <c r="W264">
        <v>137.1</v>
      </c>
      <c r="X264">
        <v>138.17500000000001</v>
      </c>
      <c r="Y264">
        <v>146.44999999999999</v>
      </c>
      <c r="Z264">
        <v>128.125</v>
      </c>
      <c r="AA264">
        <v>142.85</v>
      </c>
      <c r="AB264">
        <v>152.5</v>
      </c>
      <c r="AC264">
        <v>150.47499999999999</v>
      </c>
      <c r="AD264">
        <v>141.17500000000001</v>
      </c>
      <c r="AE264">
        <v>149.92500000000001</v>
      </c>
    </row>
    <row r="265" spans="1:31">
      <c r="A265" t="s">
        <v>34</v>
      </c>
      <c r="B265">
        <v>2020</v>
      </c>
      <c r="C265" t="s">
        <v>38</v>
      </c>
      <c r="D265" s="54" t="str">
        <f t="shared" si="4"/>
        <v>May</v>
      </c>
      <c r="E265">
        <v>149.14999999999998</v>
      </c>
      <c r="F265">
        <v>186.27499999999998</v>
      </c>
      <c r="G265">
        <v>150.10000000000002</v>
      </c>
      <c r="H265">
        <v>154.44999999999999</v>
      </c>
      <c r="I265">
        <v>135.69999999999999</v>
      </c>
      <c r="J265">
        <v>148.55000000000001</v>
      </c>
      <c r="K265">
        <v>162.55000000000001</v>
      </c>
      <c r="L265">
        <v>150.65</v>
      </c>
      <c r="M265">
        <v>117.25</v>
      </c>
      <c r="N265">
        <v>158.30000000000001</v>
      </c>
      <c r="O265">
        <v>138.10000000000002</v>
      </c>
      <c r="P265">
        <v>161.25</v>
      </c>
      <c r="Q265">
        <v>152.69999999999999</v>
      </c>
      <c r="R265">
        <v>180.42500000000001</v>
      </c>
      <c r="S265">
        <v>152.17500000000001</v>
      </c>
      <c r="T265">
        <v>143.77500000000001</v>
      </c>
      <c r="U265">
        <v>151</v>
      </c>
      <c r="V265">
        <v>155.14999999999998</v>
      </c>
      <c r="W265">
        <v>143</v>
      </c>
      <c r="X265">
        <v>143.65</v>
      </c>
      <c r="Y265">
        <v>152.55000000000001</v>
      </c>
      <c r="Z265">
        <v>133.72499999999999</v>
      </c>
      <c r="AA265">
        <v>147.15</v>
      </c>
      <c r="AB265">
        <v>156.32499999999999</v>
      </c>
      <c r="AC265">
        <v>150</v>
      </c>
      <c r="AD265">
        <v>146.19999999999999</v>
      </c>
      <c r="AE265">
        <v>151</v>
      </c>
    </row>
    <row r="266" spans="1:31">
      <c r="A266" t="s">
        <v>30</v>
      </c>
      <c r="B266">
        <v>2020</v>
      </c>
      <c r="C266" t="s">
        <v>39</v>
      </c>
      <c r="D266" s="54" t="str">
        <f t="shared" si="4"/>
        <v>June</v>
      </c>
      <c r="E266">
        <v>148.19999999999999</v>
      </c>
      <c r="F266">
        <v>190.3</v>
      </c>
      <c r="G266">
        <v>149.4</v>
      </c>
      <c r="H266">
        <v>153.30000000000001</v>
      </c>
      <c r="I266">
        <v>138.19999999999999</v>
      </c>
      <c r="J266">
        <v>143.19999999999999</v>
      </c>
      <c r="K266">
        <v>148.9</v>
      </c>
      <c r="L266">
        <v>150.30000000000001</v>
      </c>
      <c r="M266">
        <v>113.2</v>
      </c>
      <c r="N266">
        <v>159.80000000000001</v>
      </c>
      <c r="O266">
        <v>142.1</v>
      </c>
      <c r="P266">
        <v>161.80000000000001</v>
      </c>
      <c r="Q266">
        <v>152.30000000000001</v>
      </c>
      <c r="R266">
        <v>182.4</v>
      </c>
      <c r="S266">
        <v>154.69999999999999</v>
      </c>
      <c r="T266">
        <v>150</v>
      </c>
      <c r="U266">
        <v>154.1</v>
      </c>
      <c r="V266">
        <v>154.69999999999999</v>
      </c>
      <c r="W266">
        <v>144.9</v>
      </c>
      <c r="X266">
        <v>151.69999999999999</v>
      </c>
      <c r="Y266">
        <v>158.19999999999999</v>
      </c>
      <c r="Z266">
        <v>141.4</v>
      </c>
      <c r="AA266">
        <v>153.19999999999999</v>
      </c>
      <c r="AB266">
        <v>161.80000000000001</v>
      </c>
      <c r="AC266">
        <v>151.19999999999999</v>
      </c>
      <c r="AD266">
        <v>151.69999999999999</v>
      </c>
      <c r="AE266">
        <v>152.69999999999999</v>
      </c>
    </row>
    <row r="267" spans="1:31">
      <c r="A267" t="s">
        <v>33</v>
      </c>
      <c r="B267">
        <v>2020</v>
      </c>
      <c r="C267" t="s">
        <v>39</v>
      </c>
      <c r="D267" s="54" t="str">
        <f t="shared" si="4"/>
        <v>June</v>
      </c>
      <c r="E267">
        <v>152.69999999999999</v>
      </c>
      <c r="F267">
        <v>197</v>
      </c>
      <c r="G267">
        <v>154.6</v>
      </c>
      <c r="H267">
        <v>153.4</v>
      </c>
      <c r="I267">
        <v>132.9</v>
      </c>
      <c r="J267">
        <v>151.80000000000001</v>
      </c>
      <c r="K267">
        <v>171.2</v>
      </c>
      <c r="L267">
        <v>152</v>
      </c>
      <c r="M267">
        <v>116.3</v>
      </c>
      <c r="N267">
        <v>158.80000000000001</v>
      </c>
      <c r="O267">
        <v>135.6</v>
      </c>
      <c r="P267">
        <v>161.69999999999999</v>
      </c>
      <c r="Q267">
        <v>157</v>
      </c>
      <c r="R267">
        <v>186.7</v>
      </c>
      <c r="S267">
        <v>149.1</v>
      </c>
      <c r="T267">
        <v>136.6</v>
      </c>
      <c r="U267">
        <v>147.19999999999999</v>
      </c>
      <c r="V267">
        <v>154.69999999999999</v>
      </c>
      <c r="W267">
        <v>137.1</v>
      </c>
      <c r="X267">
        <v>140.4</v>
      </c>
      <c r="Y267">
        <v>148.1</v>
      </c>
      <c r="Z267">
        <v>129.30000000000001</v>
      </c>
      <c r="AA267">
        <v>144.5</v>
      </c>
      <c r="AB267">
        <v>152.5</v>
      </c>
      <c r="AC267">
        <v>152.19999999999999</v>
      </c>
      <c r="AD267">
        <v>142</v>
      </c>
      <c r="AE267">
        <v>150.80000000000001</v>
      </c>
    </row>
    <row r="268" spans="1:31">
      <c r="A268" t="s">
        <v>34</v>
      </c>
      <c r="B268">
        <v>2020</v>
      </c>
      <c r="C268" t="s">
        <v>39</v>
      </c>
      <c r="D268" s="54" t="str">
        <f t="shared" si="4"/>
        <v>June</v>
      </c>
      <c r="E268">
        <v>149.6</v>
      </c>
      <c r="F268">
        <v>192.7</v>
      </c>
      <c r="G268">
        <v>151.4</v>
      </c>
      <c r="H268">
        <v>153.30000000000001</v>
      </c>
      <c r="I268">
        <v>136.30000000000001</v>
      </c>
      <c r="J268">
        <v>147.19999999999999</v>
      </c>
      <c r="K268">
        <v>156.5</v>
      </c>
      <c r="L268">
        <v>150.9</v>
      </c>
      <c r="M268">
        <v>114.2</v>
      </c>
      <c r="N268">
        <v>159.5</v>
      </c>
      <c r="O268">
        <v>139.4</v>
      </c>
      <c r="P268">
        <v>161.80000000000001</v>
      </c>
      <c r="Q268">
        <v>154</v>
      </c>
      <c r="R268">
        <v>183.5</v>
      </c>
      <c r="S268">
        <v>152.5</v>
      </c>
      <c r="T268">
        <v>144.4</v>
      </c>
      <c r="U268">
        <v>151.4</v>
      </c>
      <c r="V268">
        <v>154.69999999999999</v>
      </c>
      <c r="W268">
        <v>141.9</v>
      </c>
      <c r="X268">
        <v>146.4</v>
      </c>
      <c r="Y268">
        <v>154.4</v>
      </c>
      <c r="Z268">
        <v>135</v>
      </c>
      <c r="AA268">
        <v>148.30000000000001</v>
      </c>
      <c r="AB268">
        <v>156.4</v>
      </c>
      <c r="AC268">
        <v>151.6</v>
      </c>
      <c r="AD268">
        <v>147</v>
      </c>
      <c r="AE268">
        <v>151.80000000000001</v>
      </c>
    </row>
    <row r="269" spans="1:31">
      <c r="A269" t="s">
        <v>30</v>
      </c>
      <c r="B269">
        <v>2020</v>
      </c>
      <c r="C269" t="s">
        <v>40</v>
      </c>
      <c r="D269" s="54" t="str">
        <f t="shared" si="4"/>
        <v>July</v>
      </c>
      <c r="E269">
        <v>148.19999999999999</v>
      </c>
      <c r="F269">
        <v>190.3</v>
      </c>
      <c r="G269">
        <v>149.4</v>
      </c>
      <c r="H269">
        <v>153.30000000000001</v>
      </c>
      <c r="I269">
        <v>138.19999999999999</v>
      </c>
      <c r="J269">
        <v>143.19999999999999</v>
      </c>
      <c r="K269">
        <v>148.9</v>
      </c>
      <c r="L269">
        <v>150.30000000000001</v>
      </c>
      <c r="M269">
        <v>113.2</v>
      </c>
      <c r="N269">
        <v>159.80000000000001</v>
      </c>
      <c r="O269">
        <v>142.1</v>
      </c>
      <c r="P269">
        <v>161.80000000000001</v>
      </c>
      <c r="Q269">
        <v>152.30000000000001</v>
      </c>
      <c r="R269">
        <v>182.4</v>
      </c>
      <c r="S269">
        <v>154.69999999999999</v>
      </c>
      <c r="T269">
        <v>150</v>
      </c>
      <c r="U269">
        <v>154.1</v>
      </c>
      <c r="V269">
        <v>154.69999999999999</v>
      </c>
      <c r="W269">
        <v>144.9</v>
      </c>
      <c r="X269">
        <v>151.69999999999999</v>
      </c>
      <c r="Y269">
        <v>158.19999999999999</v>
      </c>
      <c r="Z269">
        <v>141.4</v>
      </c>
      <c r="AA269">
        <v>153.19999999999999</v>
      </c>
      <c r="AB269">
        <v>161.80000000000001</v>
      </c>
      <c r="AC269">
        <v>151.19999999999999</v>
      </c>
      <c r="AD269">
        <v>151.69999999999999</v>
      </c>
      <c r="AE269">
        <v>152.69999999999999</v>
      </c>
    </row>
    <row r="270" spans="1:31">
      <c r="A270" t="s">
        <v>33</v>
      </c>
      <c r="B270">
        <v>2020</v>
      </c>
      <c r="C270" t="s">
        <v>40</v>
      </c>
      <c r="D270" s="54" t="str">
        <f t="shared" si="4"/>
        <v>July</v>
      </c>
      <c r="E270">
        <v>152.69999999999999</v>
      </c>
      <c r="F270">
        <v>197</v>
      </c>
      <c r="G270">
        <v>154.6</v>
      </c>
      <c r="H270">
        <v>153.4</v>
      </c>
      <c r="I270">
        <v>132.9</v>
      </c>
      <c r="J270">
        <v>151.80000000000001</v>
      </c>
      <c r="K270">
        <v>171.2</v>
      </c>
      <c r="L270">
        <v>152</v>
      </c>
      <c r="M270">
        <v>116.3</v>
      </c>
      <c r="N270">
        <v>158.80000000000001</v>
      </c>
      <c r="O270">
        <v>135.6</v>
      </c>
      <c r="P270">
        <v>161.69999999999999</v>
      </c>
      <c r="Q270">
        <v>157</v>
      </c>
      <c r="R270">
        <v>186.7</v>
      </c>
      <c r="S270">
        <v>149.1</v>
      </c>
      <c r="T270">
        <v>136.6</v>
      </c>
      <c r="U270">
        <v>147.19999999999999</v>
      </c>
      <c r="V270">
        <v>154.69999999999999</v>
      </c>
      <c r="W270">
        <v>137.1</v>
      </c>
      <c r="X270">
        <v>140.4</v>
      </c>
      <c r="Y270">
        <v>148.1</v>
      </c>
      <c r="Z270">
        <v>129.30000000000001</v>
      </c>
      <c r="AA270">
        <v>144.5</v>
      </c>
      <c r="AB270">
        <v>152.5</v>
      </c>
      <c r="AC270">
        <v>152.19999999999999</v>
      </c>
      <c r="AD270">
        <v>142</v>
      </c>
      <c r="AE270">
        <v>150.80000000000001</v>
      </c>
    </row>
    <row r="271" spans="1:31">
      <c r="A271" t="s">
        <v>34</v>
      </c>
      <c r="B271">
        <v>2020</v>
      </c>
      <c r="C271" t="s">
        <v>40</v>
      </c>
      <c r="D271" s="54" t="str">
        <f t="shared" si="4"/>
        <v>July</v>
      </c>
      <c r="E271">
        <v>149.6</v>
      </c>
      <c r="F271">
        <v>192.7</v>
      </c>
      <c r="G271">
        <v>151.4</v>
      </c>
      <c r="H271">
        <v>153.30000000000001</v>
      </c>
      <c r="I271">
        <v>136.30000000000001</v>
      </c>
      <c r="J271">
        <v>147.19999999999999</v>
      </c>
      <c r="K271">
        <v>156.5</v>
      </c>
      <c r="L271">
        <v>150.9</v>
      </c>
      <c r="M271">
        <v>114.2</v>
      </c>
      <c r="N271">
        <v>159.5</v>
      </c>
      <c r="O271">
        <v>139.4</v>
      </c>
      <c r="P271">
        <v>161.80000000000001</v>
      </c>
      <c r="Q271">
        <v>154</v>
      </c>
      <c r="R271">
        <v>183.5</v>
      </c>
      <c r="S271">
        <v>152.5</v>
      </c>
      <c r="T271">
        <v>144.4</v>
      </c>
      <c r="U271">
        <v>151.4</v>
      </c>
      <c r="V271">
        <v>154.69999999999999</v>
      </c>
      <c r="W271">
        <v>141.9</v>
      </c>
      <c r="X271">
        <v>146.4</v>
      </c>
      <c r="Y271">
        <v>154.4</v>
      </c>
      <c r="Z271">
        <v>135</v>
      </c>
      <c r="AA271">
        <v>148.30000000000001</v>
      </c>
      <c r="AB271">
        <v>156.4</v>
      </c>
      <c r="AC271">
        <v>151.6</v>
      </c>
      <c r="AD271">
        <v>147</v>
      </c>
      <c r="AE271">
        <v>151.80000000000001</v>
      </c>
    </row>
    <row r="272" spans="1:31">
      <c r="A272" t="s">
        <v>30</v>
      </c>
      <c r="B272">
        <v>2020</v>
      </c>
      <c r="C272" t="s">
        <v>41</v>
      </c>
      <c r="D272" s="54" t="str">
        <f t="shared" si="4"/>
        <v>August</v>
      </c>
      <c r="E272">
        <v>147.6</v>
      </c>
      <c r="F272">
        <v>187.2</v>
      </c>
      <c r="G272">
        <v>148.4</v>
      </c>
      <c r="H272">
        <v>153.30000000000001</v>
      </c>
      <c r="I272">
        <v>139.80000000000001</v>
      </c>
      <c r="J272">
        <v>146.9</v>
      </c>
      <c r="K272">
        <v>171</v>
      </c>
      <c r="L272">
        <v>149.9</v>
      </c>
      <c r="M272">
        <v>114.2</v>
      </c>
      <c r="N272">
        <v>160</v>
      </c>
      <c r="O272">
        <v>143.5</v>
      </c>
      <c r="P272">
        <v>161.5</v>
      </c>
      <c r="Q272">
        <v>155.30000000000001</v>
      </c>
      <c r="R272">
        <v>180.9</v>
      </c>
      <c r="S272">
        <v>155.1</v>
      </c>
      <c r="T272">
        <v>149.30000000000001</v>
      </c>
      <c r="U272">
        <v>154.30000000000001</v>
      </c>
      <c r="V272">
        <v>155.5</v>
      </c>
      <c r="W272">
        <v>145.80000000000001</v>
      </c>
      <c r="X272">
        <v>151.9</v>
      </c>
      <c r="Y272">
        <v>158.80000000000001</v>
      </c>
      <c r="Z272">
        <v>143.6</v>
      </c>
      <c r="AA272">
        <v>152.19999999999999</v>
      </c>
      <c r="AB272">
        <v>162.69999999999999</v>
      </c>
      <c r="AC272">
        <v>153.6</v>
      </c>
      <c r="AD272">
        <v>153</v>
      </c>
      <c r="AE272">
        <v>154.69999999999999</v>
      </c>
    </row>
    <row r="273" spans="1:31">
      <c r="A273" t="s">
        <v>33</v>
      </c>
      <c r="B273">
        <v>2020</v>
      </c>
      <c r="C273" t="s">
        <v>41</v>
      </c>
      <c r="D273" s="54" t="str">
        <f t="shared" si="4"/>
        <v>August</v>
      </c>
      <c r="E273">
        <v>151.6</v>
      </c>
      <c r="F273">
        <v>197.8</v>
      </c>
      <c r="G273">
        <v>154.5</v>
      </c>
      <c r="H273">
        <v>153.4</v>
      </c>
      <c r="I273">
        <v>133.4</v>
      </c>
      <c r="J273">
        <v>154.5</v>
      </c>
      <c r="K273">
        <v>191.9</v>
      </c>
      <c r="L273">
        <v>151.30000000000001</v>
      </c>
      <c r="M273">
        <v>116.8</v>
      </c>
      <c r="N273">
        <v>160</v>
      </c>
      <c r="O273">
        <v>136.5</v>
      </c>
      <c r="P273">
        <v>163.30000000000001</v>
      </c>
      <c r="Q273">
        <v>159.9</v>
      </c>
      <c r="R273">
        <v>187.2</v>
      </c>
      <c r="S273">
        <v>150</v>
      </c>
      <c r="T273">
        <v>135.19999999999999</v>
      </c>
      <c r="U273">
        <v>147.80000000000001</v>
      </c>
      <c r="V273">
        <v>155.5</v>
      </c>
      <c r="W273">
        <v>138.30000000000001</v>
      </c>
      <c r="X273">
        <v>144.5</v>
      </c>
      <c r="Y273">
        <v>148.69999999999999</v>
      </c>
      <c r="Z273">
        <v>133.9</v>
      </c>
      <c r="AA273">
        <v>141.19999999999999</v>
      </c>
      <c r="AB273">
        <v>155.5</v>
      </c>
      <c r="AC273">
        <v>155.19999999999999</v>
      </c>
      <c r="AD273">
        <v>144.80000000000001</v>
      </c>
      <c r="AE273">
        <v>152.9</v>
      </c>
    </row>
    <row r="274" spans="1:31">
      <c r="A274" t="s">
        <v>34</v>
      </c>
      <c r="B274">
        <v>2020</v>
      </c>
      <c r="C274" t="s">
        <v>41</v>
      </c>
      <c r="D274" s="54" t="str">
        <f t="shared" si="4"/>
        <v>August</v>
      </c>
      <c r="E274">
        <v>148.9</v>
      </c>
      <c r="F274">
        <v>190.9</v>
      </c>
      <c r="G274">
        <v>150.80000000000001</v>
      </c>
      <c r="H274">
        <v>153.30000000000001</v>
      </c>
      <c r="I274">
        <v>137.4</v>
      </c>
      <c r="J274">
        <v>150.4</v>
      </c>
      <c r="K274">
        <v>178.1</v>
      </c>
      <c r="L274">
        <v>150.4</v>
      </c>
      <c r="M274">
        <v>115.1</v>
      </c>
      <c r="N274">
        <v>160</v>
      </c>
      <c r="O274">
        <v>140.6</v>
      </c>
      <c r="P274">
        <v>162.30000000000001</v>
      </c>
      <c r="Q274">
        <v>157</v>
      </c>
      <c r="R274">
        <v>182.6</v>
      </c>
      <c r="S274">
        <v>153.1</v>
      </c>
      <c r="T274">
        <v>143.4</v>
      </c>
      <c r="U274">
        <v>151.69999999999999</v>
      </c>
      <c r="V274">
        <v>155.5</v>
      </c>
      <c r="W274">
        <v>143</v>
      </c>
      <c r="X274">
        <v>148.4</v>
      </c>
      <c r="Y274">
        <v>155</v>
      </c>
      <c r="Z274">
        <v>138.5</v>
      </c>
      <c r="AA274">
        <v>146</v>
      </c>
      <c r="AB274">
        <v>158.5</v>
      </c>
      <c r="AC274">
        <v>154.30000000000001</v>
      </c>
      <c r="AD274">
        <v>149</v>
      </c>
      <c r="AE274">
        <v>153.9</v>
      </c>
    </row>
    <row r="275" spans="1:31">
      <c r="A275" t="s">
        <v>30</v>
      </c>
      <c r="B275">
        <v>2020</v>
      </c>
      <c r="C275" t="s">
        <v>42</v>
      </c>
      <c r="D275" s="54" t="str">
        <f t="shared" si="4"/>
        <v>September</v>
      </c>
      <c r="E275">
        <v>146.9</v>
      </c>
      <c r="F275">
        <v>183.9</v>
      </c>
      <c r="G275">
        <v>149.5</v>
      </c>
      <c r="H275">
        <v>153.4</v>
      </c>
      <c r="I275">
        <v>140.4</v>
      </c>
      <c r="J275">
        <v>147</v>
      </c>
      <c r="K275">
        <v>178.8</v>
      </c>
      <c r="L275">
        <v>149.30000000000001</v>
      </c>
      <c r="M275">
        <v>115.1</v>
      </c>
      <c r="N275">
        <v>160</v>
      </c>
      <c r="O275">
        <v>145.4</v>
      </c>
      <c r="P275">
        <v>161.6</v>
      </c>
      <c r="Q275">
        <v>156.1</v>
      </c>
      <c r="R275">
        <v>182.9</v>
      </c>
      <c r="S275">
        <v>155.4</v>
      </c>
      <c r="T275">
        <v>149.9</v>
      </c>
      <c r="U275">
        <v>154.6</v>
      </c>
      <c r="V275">
        <v>156.30000000000001</v>
      </c>
      <c r="W275">
        <v>146.4</v>
      </c>
      <c r="X275">
        <v>151.6</v>
      </c>
      <c r="Y275">
        <v>159.1</v>
      </c>
      <c r="Z275">
        <v>144.6</v>
      </c>
      <c r="AA275">
        <v>152.80000000000001</v>
      </c>
      <c r="AB275">
        <v>161.1</v>
      </c>
      <c r="AC275">
        <v>157.4</v>
      </c>
      <c r="AD275">
        <v>153.69999999999999</v>
      </c>
      <c r="AE275">
        <v>155.4</v>
      </c>
    </row>
    <row r="276" spans="1:31">
      <c r="A276" t="s">
        <v>33</v>
      </c>
      <c r="B276">
        <v>2020</v>
      </c>
      <c r="C276" t="s">
        <v>42</v>
      </c>
      <c r="D276" s="54" t="str">
        <f t="shared" si="4"/>
        <v>September</v>
      </c>
      <c r="E276">
        <v>151.5</v>
      </c>
      <c r="F276">
        <v>193.1</v>
      </c>
      <c r="G276">
        <v>157.30000000000001</v>
      </c>
      <c r="H276">
        <v>153.9</v>
      </c>
      <c r="I276">
        <v>134.4</v>
      </c>
      <c r="J276">
        <v>155.4</v>
      </c>
      <c r="K276">
        <v>202</v>
      </c>
      <c r="L276">
        <v>150.80000000000001</v>
      </c>
      <c r="M276">
        <v>118.9</v>
      </c>
      <c r="N276">
        <v>160.9</v>
      </c>
      <c r="O276">
        <v>137.69999999999999</v>
      </c>
      <c r="P276">
        <v>164.4</v>
      </c>
      <c r="Q276">
        <v>161.30000000000001</v>
      </c>
      <c r="R276">
        <v>188.7</v>
      </c>
      <c r="S276">
        <v>150.19999999999999</v>
      </c>
      <c r="T276">
        <v>136.30000000000001</v>
      </c>
      <c r="U276">
        <v>148.1</v>
      </c>
      <c r="V276">
        <v>156.30000000000001</v>
      </c>
      <c r="W276">
        <v>137.19999999999999</v>
      </c>
      <c r="X276">
        <v>145.4</v>
      </c>
      <c r="Y276">
        <v>150</v>
      </c>
      <c r="Z276">
        <v>135.1</v>
      </c>
      <c r="AA276">
        <v>141.80000000000001</v>
      </c>
      <c r="AB276">
        <v>154.9</v>
      </c>
      <c r="AC276">
        <v>159.80000000000001</v>
      </c>
      <c r="AD276">
        <v>146</v>
      </c>
      <c r="AE276">
        <v>154</v>
      </c>
    </row>
    <row r="277" spans="1:31">
      <c r="A277" t="s">
        <v>34</v>
      </c>
      <c r="B277">
        <v>2020</v>
      </c>
      <c r="C277" t="s">
        <v>42</v>
      </c>
      <c r="D277" s="54" t="str">
        <f t="shared" si="4"/>
        <v>September</v>
      </c>
      <c r="E277">
        <v>148.4</v>
      </c>
      <c r="F277">
        <v>187.1</v>
      </c>
      <c r="G277">
        <v>152.5</v>
      </c>
      <c r="H277">
        <v>153.6</v>
      </c>
      <c r="I277">
        <v>138.19999999999999</v>
      </c>
      <c r="J277">
        <v>150.9</v>
      </c>
      <c r="K277">
        <v>186.7</v>
      </c>
      <c r="L277">
        <v>149.80000000000001</v>
      </c>
      <c r="M277">
        <v>116.4</v>
      </c>
      <c r="N277">
        <v>160.30000000000001</v>
      </c>
      <c r="O277">
        <v>142.19999999999999</v>
      </c>
      <c r="P277">
        <v>162.9</v>
      </c>
      <c r="Q277">
        <v>158</v>
      </c>
      <c r="R277">
        <v>184.4</v>
      </c>
      <c r="S277">
        <v>153.4</v>
      </c>
      <c r="T277">
        <v>144.30000000000001</v>
      </c>
      <c r="U277">
        <v>152</v>
      </c>
      <c r="V277">
        <v>156.30000000000001</v>
      </c>
      <c r="W277">
        <v>142.9</v>
      </c>
      <c r="X277">
        <v>148.69999999999999</v>
      </c>
      <c r="Y277">
        <v>155.6</v>
      </c>
      <c r="Z277">
        <v>139.6</v>
      </c>
      <c r="AA277">
        <v>146.6</v>
      </c>
      <c r="AB277">
        <v>157.5</v>
      </c>
      <c r="AC277">
        <v>158.4</v>
      </c>
      <c r="AD277">
        <v>150</v>
      </c>
      <c r="AE277">
        <v>154.69999999999999</v>
      </c>
    </row>
    <row r="278" spans="1:31">
      <c r="A278" t="s">
        <v>30</v>
      </c>
      <c r="B278">
        <v>2020</v>
      </c>
      <c r="C278" t="s">
        <v>43</v>
      </c>
      <c r="D278" s="54" t="str">
        <f t="shared" si="4"/>
        <v>October</v>
      </c>
      <c r="E278">
        <v>146</v>
      </c>
      <c r="F278">
        <v>186.3</v>
      </c>
      <c r="G278">
        <v>159.19999999999999</v>
      </c>
      <c r="H278">
        <v>153.6</v>
      </c>
      <c r="I278">
        <v>142.6</v>
      </c>
      <c r="J278">
        <v>147.19999999999999</v>
      </c>
      <c r="K278">
        <v>200.6</v>
      </c>
      <c r="L278">
        <v>150.30000000000001</v>
      </c>
      <c r="M278">
        <v>115.3</v>
      </c>
      <c r="N278">
        <v>160.9</v>
      </c>
      <c r="O278">
        <v>147.4</v>
      </c>
      <c r="P278">
        <v>161.9</v>
      </c>
      <c r="Q278">
        <v>159.6</v>
      </c>
      <c r="R278">
        <v>182.7</v>
      </c>
      <c r="S278">
        <v>155.69999999999999</v>
      </c>
      <c r="T278">
        <v>150.6</v>
      </c>
      <c r="U278">
        <v>155</v>
      </c>
      <c r="V278">
        <v>156.5</v>
      </c>
      <c r="W278">
        <v>146.80000000000001</v>
      </c>
      <c r="X278">
        <v>152</v>
      </c>
      <c r="Y278">
        <v>159.5</v>
      </c>
      <c r="Z278">
        <v>146.4</v>
      </c>
      <c r="AA278">
        <v>152.4</v>
      </c>
      <c r="AB278">
        <v>162.5</v>
      </c>
      <c r="AC278">
        <v>156.19999999999999</v>
      </c>
      <c r="AD278">
        <v>154.30000000000001</v>
      </c>
      <c r="AE278">
        <v>157.5</v>
      </c>
    </row>
    <row r="279" spans="1:31">
      <c r="A279" t="s">
        <v>33</v>
      </c>
      <c r="B279">
        <v>2020</v>
      </c>
      <c r="C279" t="s">
        <v>43</v>
      </c>
      <c r="D279" s="54" t="str">
        <f t="shared" si="4"/>
        <v>October</v>
      </c>
      <c r="E279">
        <v>150.6</v>
      </c>
      <c r="F279">
        <v>193.7</v>
      </c>
      <c r="G279">
        <v>164.8</v>
      </c>
      <c r="H279">
        <v>153.69999999999999</v>
      </c>
      <c r="I279">
        <v>135.69999999999999</v>
      </c>
      <c r="J279">
        <v>155.69999999999999</v>
      </c>
      <c r="K279">
        <v>226</v>
      </c>
      <c r="L279">
        <v>152.19999999999999</v>
      </c>
      <c r="M279">
        <v>118.1</v>
      </c>
      <c r="N279">
        <v>161.30000000000001</v>
      </c>
      <c r="O279">
        <v>139.19999999999999</v>
      </c>
      <c r="P279">
        <v>164.8</v>
      </c>
      <c r="Q279">
        <v>164.4</v>
      </c>
      <c r="R279">
        <v>188.7</v>
      </c>
      <c r="S279">
        <v>150.5</v>
      </c>
      <c r="T279">
        <v>136.1</v>
      </c>
      <c r="U279">
        <v>148.30000000000001</v>
      </c>
      <c r="V279">
        <v>156.5</v>
      </c>
      <c r="W279">
        <v>137.1</v>
      </c>
      <c r="X279">
        <v>145.1</v>
      </c>
      <c r="Y279">
        <v>151</v>
      </c>
      <c r="Z279">
        <v>135.4</v>
      </c>
      <c r="AA279">
        <v>142</v>
      </c>
      <c r="AB279">
        <v>155.69999999999999</v>
      </c>
      <c r="AC279">
        <v>158.1</v>
      </c>
      <c r="AD279">
        <v>146.19999999999999</v>
      </c>
      <c r="AE279">
        <v>155.19999999999999</v>
      </c>
    </row>
    <row r="280" spans="1:31">
      <c r="A280" t="s">
        <v>34</v>
      </c>
      <c r="B280">
        <v>2020</v>
      </c>
      <c r="C280" t="s">
        <v>43</v>
      </c>
      <c r="D280" s="54" t="str">
        <f t="shared" si="4"/>
        <v>October</v>
      </c>
      <c r="E280">
        <v>147.5</v>
      </c>
      <c r="F280">
        <v>188.9</v>
      </c>
      <c r="G280">
        <v>161.4</v>
      </c>
      <c r="H280">
        <v>153.6</v>
      </c>
      <c r="I280">
        <v>140.1</v>
      </c>
      <c r="J280">
        <v>151.19999999999999</v>
      </c>
      <c r="K280">
        <v>209.2</v>
      </c>
      <c r="L280">
        <v>150.9</v>
      </c>
      <c r="M280">
        <v>116.2</v>
      </c>
      <c r="N280">
        <v>161</v>
      </c>
      <c r="O280">
        <v>144</v>
      </c>
      <c r="P280">
        <v>163.19999999999999</v>
      </c>
      <c r="Q280">
        <v>161.4</v>
      </c>
      <c r="R280">
        <v>184.3</v>
      </c>
      <c r="S280">
        <v>153.69999999999999</v>
      </c>
      <c r="T280">
        <v>144.6</v>
      </c>
      <c r="U280">
        <v>152.30000000000001</v>
      </c>
      <c r="V280">
        <v>156.5</v>
      </c>
      <c r="W280">
        <v>143.1</v>
      </c>
      <c r="X280">
        <v>148.69999999999999</v>
      </c>
      <c r="Y280">
        <v>156.30000000000001</v>
      </c>
      <c r="Z280">
        <v>140.6</v>
      </c>
      <c r="AA280">
        <v>146.5</v>
      </c>
      <c r="AB280">
        <v>158.5</v>
      </c>
      <c r="AC280">
        <v>157</v>
      </c>
      <c r="AD280">
        <v>150.4</v>
      </c>
      <c r="AE280">
        <v>156.4</v>
      </c>
    </row>
    <row r="281" spans="1:31">
      <c r="A281" t="s">
        <v>30</v>
      </c>
      <c r="B281">
        <v>2020</v>
      </c>
      <c r="C281" t="s">
        <v>45</v>
      </c>
      <c r="D281" s="54" t="str">
        <f t="shared" si="4"/>
        <v>November</v>
      </c>
      <c r="E281">
        <v>145.4</v>
      </c>
      <c r="F281">
        <v>188.6</v>
      </c>
      <c r="G281">
        <v>171.6</v>
      </c>
      <c r="H281">
        <v>153.80000000000001</v>
      </c>
      <c r="I281">
        <v>145.4</v>
      </c>
      <c r="J281">
        <v>146.5</v>
      </c>
      <c r="K281">
        <v>222.2</v>
      </c>
      <c r="L281">
        <v>155.9</v>
      </c>
      <c r="M281">
        <v>114.9</v>
      </c>
      <c r="N281">
        <v>162</v>
      </c>
      <c r="O281">
        <v>150</v>
      </c>
      <c r="P281">
        <v>162.69999999999999</v>
      </c>
      <c r="Q281">
        <v>163.4</v>
      </c>
      <c r="R281">
        <v>183.4</v>
      </c>
      <c r="S281">
        <v>156.30000000000001</v>
      </c>
      <c r="T281">
        <v>151</v>
      </c>
      <c r="U281">
        <v>155.5</v>
      </c>
      <c r="V281">
        <v>158</v>
      </c>
      <c r="W281">
        <v>147.5</v>
      </c>
      <c r="X281">
        <v>152.80000000000001</v>
      </c>
      <c r="Y281">
        <v>160.4</v>
      </c>
      <c r="Z281">
        <v>146.1</v>
      </c>
      <c r="AA281">
        <v>153.6</v>
      </c>
      <c r="AB281">
        <v>161.6</v>
      </c>
      <c r="AC281">
        <v>156.19999999999999</v>
      </c>
      <c r="AD281">
        <v>154.5</v>
      </c>
      <c r="AE281">
        <v>159.80000000000001</v>
      </c>
    </row>
    <row r="282" spans="1:31">
      <c r="A282" t="s">
        <v>33</v>
      </c>
      <c r="B282">
        <v>2020</v>
      </c>
      <c r="C282" t="s">
        <v>45</v>
      </c>
      <c r="D282" s="54" t="str">
        <f t="shared" si="4"/>
        <v>November</v>
      </c>
      <c r="E282">
        <v>149.69999999999999</v>
      </c>
      <c r="F282">
        <v>195.5</v>
      </c>
      <c r="G282">
        <v>176.9</v>
      </c>
      <c r="H282">
        <v>153.9</v>
      </c>
      <c r="I282">
        <v>138</v>
      </c>
      <c r="J282">
        <v>150.5</v>
      </c>
      <c r="K282">
        <v>245.3</v>
      </c>
      <c r="L282">
        <v>158.69999999999999</v>
      </c>
      <c r="M282">
        <v>117.2</v>
      </c>
      <c r="N282">
        <v>161.4</v>
      </c>
      <c r="O282">
        <v>141.5</v>
      </c>
      <c r="P282">
        <v>165.1</v>
      </c>
      <c r="Q282">
        <v>167</v>
      </c>
      <c r="R282">
        <v>188.8</v>
      </c>
      <c r="S282">
        <v>151.1</v>
      </c>
      <c r="T282">
        <v>136.4</v>
      </c>
      <c r="U282">
        <v>148.80000000000001</v>
      </c>
      <c r="V282">
        <v>158</v>
      </c>
      <c r="W282">
        <v>137.30000000000001</v>
      </c>
      <c r="X282">
        <v>145.1</v>
      </c>
      <c r="Y282">
        <v>152</v>
      </c>
      <c r="Z282">
        <v>135.19999999999999</v>
      </c>
      <c r="AA282">
        <v>144.4</v>
      </c>
      <c r="AB282">
        <v>156.4</v>
      </c>
      <c r="AC282">
        <v>157.9</v>
      </c>
      <c r="AD282">
        <v>146.6</v>
      </c>
      <c r="AE282">
        <v>156.69999999999999</v>
      </c>
    </row>
    <row r="283" spans="1:31">
      <c r="A283" t="s">
        <v>34</v>
      </c>
      <c r="B283">
        <v>2020</v>
      </c>
      <c r="C283" t="s">
        <v>45</v>
      </c>
      <c r="D283" s="54" t="str">
        <f t="shared" si="4"/>
        <v>November</v>
      </c>
      <c r="E283">
        <v>146.80000000000001</v>
      </c>
      <c r="F283">
        <v>191</v>
      </c>
      <c r="G283">
        <v>173.6</v>
      </c>
      <c r="H283">
        <v>153.80000000000001</v>
      </c>
      <c r="I283">
        <v>142.69999999999999</v>
      </c>
      <c r="J283">
        <v>148.4</v>
      </c>
      <c r="K283">
        <v>230</v>
      </c>
      <c r="L283">
        <v>156.80000000000001</v>
      </c>
      <c r="M283">
        <v>115.7</v>
      </c>
      <c r="N283">
        <v>161.80000000000001</v>
      </c>
      <c r="O283">
        <v>146.5</v>
      </c>
      <c r="P283">
        <v>163.80000000000001</v>
      </c>
      <c r="Q283">
        <v>164.7</v>
      </c>
      <c r="R283">
        <v>184.8</v>
      </c>
      <c r="S283">
        <v>154.30000000000001</v>
      </c>
      <c r="T283">
        <v>144.9</v>
      </c>
      <c r="U283">
        <v>152.80000000000001</v>
      </c>
      <c r="V283">
        <v>158</v>
      </c>
      <c r="W283">
        <v>143.6</v>
      </c>
      <c r="X283">
        <v>149.19999999999999</v>
      </c>
      <c r="Y283">
        <v>157.19999999999999</v>
      </c>
      <c r="Z283">
        <v>140.4</v>
      </c>
      <c r="AA283">
        <v>148.4</v>
      </c>
      <c r="AB283">
        <v>158.6</v>
      </c>
      <c r="AC283">
        <v>156.9</v>
      </c>
      <c r="AD283">
        <v>150.69999999999999</v>
      </c>
      <c r="AE283">
        <v>158.4</v>
      </c>
    </row>
    <row r="284" spans="1:31">
      <c r="A284" t="s">
        <v>30</v>
      </c>
      <c r="B284">
        <v>2020</v>
      </c>
      <c r="C284" t="s">
        <v>46</v>
      </c>
      <c r="D284" s="54" t="str">
        <f t="shared" si="4"/>
        <v>December</v>
      </c>
      <c r="E284">
        <v>144.6</v>
      </c>
      <c r="F284">
        <v>188.5</v>
      </c>
      <c r="G284">
        <v>173.4</v>
      </c>
      <c r="H284">
        <v>154</v>
      </c>
      <c r="I284">
        <v>150</v>
      </c>
      <c r="J284">
        <v>145.9</v>
      </c>
      <c r="K284">
        <v>225.2</v>
      </c>
      <c r="L284">
        <v>159.5</v>
      </c>
      <c r="M284">
        <v>114.4</v>
      </c>
      <c r="N284">
        <v>163.5</v>
      </c>
      <c r="O284">
        <v>153.4</v>
      </c>
      <c r="P284">
        <v>163.6</v>
      </c>
      <c r="Q284">
        <v>164.5</v>
      </c>
      <c r="R284">
        <v>183.6</v>
      </c>
      <c r="S284">
        <v>157</v>
      </c>
      <c r="T284">
        <v>151.6</v>
      </c>
      <c r="U284">
        <v>156.30000000000001</v>
      </c>
      <c r="V284">
        <v>158.4</v>
      </c>
      <c r="W284">
        <v>148.69999999999999</v>
      </c>
      <c r="X284">
        <v>153.4</v>
      </c>
      <c r="Y284">
        <v>161.6</v>
      </c>
      <c r="Z284">
        <v>146.4</v>
      </c>
      <c r="AA284">
        <v>153.9</v>
      </c>
      <c r="AB284">
        <v>162.9</v>
      </c>
      <c r="AC284">
        <v>156.6</v>
      </c>
      <c r="AD284">
        <v>155.19999999999999</v>
      </c>
      <c r="AE284">
        <v>160.69999999999999</v>
      </c>
    </row>
    <row r="285" spans="1:31">
      <c r="A285" t="s">
        <v>33</v>
      </c>
      <c r="B285">
        <v>2020</v>
      </c>
      <c r="C285" t="s">
        <v>46</v>
      </c>
      <c r="D285" s="54" t="str">
        <f t="shared" si="4"/>
        <v>December</v>
      </c>
      <c r="E285">
        <v>149</v>
      </c>
      <c r="F285">
        <v>195.7</v>
      </c>
      <c r="G285">
        <v>178.3</v>
      </c>
      <c r="H285">
        <v>154.19999999999999</v>
      </c>
      <c r="I285">
        <v>140.69999999999999</v>
      </c>
      <c r="J285">
        <v>149.69999999999999</v>
      </c>
      <c r="K285">
        <v>240.9</v>
      </c>
      <c r="L285">
        <v>161.5</v>
      </c>
      <c r="M285">
        <v>117.1</v>
      </c>
      <c r="N285">
        <v>161.9</v>
      </c>
      <c r="O285">
        <v>143.30000000000001</v>
      </c>
      <c r="P285">
        <v>166.1</v>
      </c>
      <c r="Q285">
        <v>167</v>
      </c>
      <c r="R285">
        <v>190.2</v>
      </c>
      <c r="S285">
        <v>151.9</v>
      </c>
      <c r="T285">
        <v>136.69999999999999</v>
      </c>
      <c r="U285">
        <v>149.6</v>
      </c>
      <c r="V285">
        <v>158.4</v>
      </c>
      <c r="W285">
        <v>137.9</v>
      </c>
      <c r="X285">
        <v>145.5</v>
      </c>
      <c r="Y285">
        <v>152.9</v>
      </c>
      <c r="Z285">
        <v>135.5</v>
      </c>
      <c r="AA285">
        <v>144.30000000000001</v>
      </c>
      <c r="AB285">
        <v>156.9</v>
      </c>
      <c r="AC285">
        <v>157.9</v>
      </c>
      <c r="AD285">
        <v>146.9</v>
      </c>
      <c r="AE285">
        <v>156.9</v>
      </c>
    </row>
    <row r="286" spans="1:31">
      <c r="A286" t="s">
        <v>34</v>
      </c>
      <c r="B286">
        <v>2020</v>
      </c>
      <c r="C286" t="s">
        <v>46</v>
      </c>
      <c r="D286" s="54" t="str">
        <f t="shared" si="4"/>
        <v>December</v>
      </c>
      <c r="E286">
        <v>146</v>
      </c>
      <c r="F286">
        <v>191</v>
      </c>
      <c r="G286">
        <v>175.3</v>
      </c>
      <c r="H286">
        <v>154.1</v>
      </c>
      <c r="I286">
        <v>146.6</v>
      </c>
      <c r="J286">
        <v>147.69999999999999</v>
      </c>
      <c r="K286">
        <v>230.5</v>
      </c>
      <c r="L286">
        <v>160.19999999999999</v>
      </c>
      <c r="M286">
        <v>115.3</v>
      </c>
      <c r="N286">
        <v>163</v>
      </c>
      <c r="O286">
        <v>149.19999999999999</v>
      </c>
      <c r="P286">
        <v>164.8</v>
      </c>
      <c r="Q286">
        <v>165.4</v>
      </c>
      <c r="R286">
        <v>185.4</v>
      </c>
      <c r="S286">
        <v>155</v>
      </c>
      <c r="T286">
        <v>145.4</v>
      </c>
      <c r="U286">
        <v>153.6</v>
      </c>
      <c r="V286">
        <v>158.4</v>
      </c>
      <c r="W286">
        <v>144.6</v>
      </c>
      <c r="X286">
        <v>149.69999999999999</v>
      </c>
      <c r="Y286">
        <v>158.30000000000001</v>
      </c>
      <c r="Z286">
        <v>140.69999999999999</v>
      </c>
      <c r="AA286">
        <v>148.5</v>
      </c>
      <c r="AB286">
        <v>159.4</v>
      </c>
      <c r="AC286">
        <v>157.1</v>
      </c>
      <c r="AD286">
        <v>151.19999999999999</v>
      </c>
      <c r="AE286">
        <v>158.9</v>
      </c>
    </row>
    <row r="287" spans="1:31">
      <c r="A287" t="s">
        <v>30</v>
      </c>
      <c r="B287">
        <v>2021</v>
      </c>
      <c r="C287" t="s">
        <v>31</v>
      </c>
      <c r="D287" s="54" t="str">
        <f t="shared" si="4"/>
        <v>January</v>
      </c>
      <c r="E287">
        <v>143.4</v>
      </c>
      <c r="F287">
        <v>187.5</v>
      </c>
      <c r="G287">
        <v>173.4</v>
      </c>
      <c r="H287">
        <v>154</v>
      </c>
      <c r="I287">
        <v>154.80000000000001</v>
      </c>
      <c r="J287">
        <v>147</v>
      </c>
      <c r="K287">
        <v>187.8</v>
      </c>
      <c r="L287">
        <v>159.5</v>
      </c>
      <c r="M287">
        <v>113.8</v>
      </c>
      <c r="N287">
        <v>164.5</v>
      </c>
      <c r="O287">
        <v>156.1</v>
      </c>
      <c r="P287">
        <v>164.3</v>
      </c>
      <c r="Q287">
        <v>159.6</v>
      </c>
      <c r="R287">
        <v>184.6</v>
      </c>
      <c r="S287">
        <v>157.5</v>
      </c>
      <c r="T287">
        <v>152.4</v>
      </c>
      <c r="U287">
        <v>156.80000000000001</v>
      </c>
      <c r="V287">
        <v>157.69999999999999</v>
      </c>
      <c r="W287">
        <v>150.9</v>
      </c>
      <c r="X287">
        <v>153.9</v>
      </c>
      <c r="Y287">
        <v>162.5</v>
      </c>
      <c r="Z287">
        <v>147.5</v>
      </c>
      <c r="AA287">
        <v>155.1</v>
      </c>
      <c r="AB287">
        <v>163.5</v>
      </c>
      <c r="AC287">
        <v>156.19999999999999</v>
      </c>
      <c r="AD287">
        <v>155.9</v>
      </c>
      <c r="AE287">
        <v>158.5</v>
      </c>
    </row>
    <row r="288" spans="1:31">
      <c r="A288" t="s">
        <v>33</v>
      </c>
      <c r="B288">
        <v>2021</v>
      </c>
      <c r="C288" t="s">
        <v>31</v>
      </c>
      <c r="D288" s="54" t="str">
        <f t="shared" si="4"/>
        <v>January</v>
      </c>
      <c r="E288">
        <v>148</v>
      </c>
      <c r="F288">
        <v>194.8</v>
      </c>
      <c r="G288">
        <v>178.4</v>
      </c>
      <c r="H288">
        <v>154.4</v>
      </c>
      <c r="I288">
        <v>144.1</v>
      </c>
      <c r="J288">
        <v>152.6</v>
      </c>
      <c r="K288">
        <v>206.8</v>
      </c>
      <c r="L288">
        <v>162.1</v>
      </c>
      <c r="M288">
        <v>116.3</v>
      </c>
      <c r="N288">
        <v>163</v>
      </c>
      <c r="O288">
        <v>145.9</v>
      </c>
      <c r="P288">
        <v>167.2</v>
      </c>
      <c r="Q288">
        <v>163.4</v>
      </c>
      <c r="R288">
        <v>191.8</v>
      </c>
      <c r="S288">
        <v>152.5</v>
      </c>
      <c r="T288">
        <v>137.30000000000001</v>
      </c>
      <c r="U288">
        <v>150.19999999999999</v>
      </c>
      <c r="V288">
        <v>157.69999999999999</v>
      </c>
      <c r="W288">
        <v>142.9</v>
      </c>
      <c r="X288">
        <v>145.69999999999999</v>
      </c>
      <c r="Y288">
        <v>154.1</v>
      </c>
      <c r="Z288">
        <v>136.9</v>
      </c>
      <c r="AA288">
        <v>145.4</v>
      </c>
      <c r="AB288">
        <v>156.1</v>
      </c>
      <c r="AC288">
        <v>157.69999999999999</v>
      </c>
      <c r="AD288">
        <v>147.6</v>
      </c>
      <c r="AE288">
        <v>156</v>
      </c>
    </row>
    <row r="289" spans="1:31">
      <c r="A289" t="s">
        <v>34</v>
      </c>
      <c r="B289">
        <v>2021</v>
      </c>
      <c r="C289" t="s">
        <v>31</v>
      </c>
      <c r="D289" s="54" t="str">
        <f t="shared" si="4"/>
        <v>January</v>
      </c>
      <c r="E289">
        <v>144.9</v>
      </c>
      <c r="F289">
        <v>190.1</v>
      </c>
      <c r="G289">
        <v>175.3</v>
      </c>
      <c r="H289">
        <v>154.1</v>
      </c>
      <c r="I289">
        <v>150.9</v>
      </c>
      <c r="J289">
        <v>149.6</v>
      </c>
      <c r="K289">
        <v>194.2</v>
      </c>
      <c r="L289">
        <v>160.4</v>
      </c>
      <c r="M289">
        <v>114.6</v>
      </c>
      <c r="N289">
        <v>164</v>
      </c>
      <c r="O289">
        <v>151.80000000000001</v>
      </c>
      <c r="P289">
        <v>165.6</v>
      </c>
      <c r="Q289">
        <v>161</v>
      </c>
      <c r="R289">
        <v>186.5</v>
      </c>
      <c r="S289">
        <v>155.5</v>
      </c>
      <c r="T289">
        <v>146.1</v>
      </c>
      <c r="U289">
        <v>154.19999999999999</v>
      </c>
      <c r="V289">
        <v>157.69999999999999</v>
      </c>
      <c r="W289">
        <v>147.9</v>
      </c>
      <c r="X289">
        <v>150</v>
      </c>
      <c r="Y289">
        <v>159.30000000000001</v>
      </c>
      <c r="Z289">
        <v>141.9</v>
      </c>
      <c r="AA289">
        <v>149.6</v>
      </c>
      <c r="AB289">
        <v>159.19999999999999</v>
      </c>
      <c r="AC289">
        <v>156.80000000000001</v>
      </c>
      <c r="AD289">
        <v>151.9</v>
      </c>
      <c r="AE289">
        <v>157.30000000000001</v>
      </c>
    </row>
    <row r="290" spans="1:31">
      <c r="A290" t="s">
        <v>30</v>
      </c>
      <c r="B290">
        <v>2021</v>
      </c>
      <c r="C290" t="s">
        <v>35</v>
      </c>
      <c r="D290" s="54" t="str">
        <f t="shared" si="4"/>
        <v>February</v>
      </c>
      <c r="E290">
        <v>142.80000000000001</v>
      </c>
      <c r="F290">
        <v>184</v>
      </c>
      <c r="G290">
        <v>168</v>
      </c>
      <c r="H290">
        <v>154.4</v>
      </c>
      <c r="I290">
        <v>163</v>
      </c>
      <c r="J290">
        <v>147.80000000000001</v>
      </c>
      <c r="K290">
        <v>149.69999999999999</v>
      </c>
      <c r="L290">
        <v>158.30000000000001</v>
      </c>
      <c r="M290">
        <v>111.8</v>
      </c>
      <c r="N290">
        <v>165</v>
      </c>
      <c r="O290">
        <v>160</v>
      </c>
      <c r="P290">
        <v>165.8</v>
      </c>
      <c r="Q290">
        <v>154.69999999999999</v>
      </c>
      <c r="R290">
        <v>186.5</v>
      </c>
      <c r="S290">
        <v>159.1</v>
      </c>
      <c r="T290">
        <v>153.9</v>
      </c>
      <c r="U290">
        <v>158.4</v>
      </c>
      <c r="V290">
        <v>159.80000000000001</v>
      </c>
      <c r="W290">
        <v>154.4</v>
      </c>
      <c r="X290">
        <v>154.80000000000001</v>
      </c>
      <c r="Y290">
        <v>164.3</v>
      </c>
      <c r="Z290">
        <v>150.19999999999999</v>
      </c>
      <c r="AA290">
        <v>157</v>
      </c>
      <c r="AB290">
        <v>163.6</v>
      </c>
      <c r="AC290">
        <v>155.19999999999999</v>
      </c>
      <c r="AD290">
        <v>157.19999999999999</v>
      </c>
      <c r="AE290">
        <v>156.69999999999999</v>
      </c>
    </row>
    <row r="291" spans="1:31">
      <c r="A291" t="s">
        <v>33</v>
      </c>
      <c r="B291">
        <v>2021</v>
      </c>
      <c r="C291" t="s">
        <v>35</v>
      </c>
      <c r="D291" s="54" t="str">
        <f t="shared" si="4"/>
        <v>February</v>
      </c>
      <c r="E291">
        <v>147.6</v>
      </c>
      <c r="F291">
        <v>191.2</v>
      </c>
      <c r="G291">
        <v>169.9</v>
      </c>
      <c r="H291">
        <v>155.1</v>
      </c>
      <c r="I291">
        <v>151.4</v>
      </c>
      <c r="J291">
        <v>154</v>
      </c>
      <c r="K291">
        <v>180.2</v>
      </c>
      <c r="L291">
        <v>159.80000000000001</v>
      </c>
      <c r="M291">
        <v>114.9</v>
      </c>
      <c r="N291">
        <v>162.5</v>
      </c>
      <c r="O291">
        <v>149.19999999999999</v>
      </c>
      <c r="P291">
        <v>169.4</v>
      </c>
      <c r="Q291">
        <v>160.80000000000001</v>
      </c>
      <c r="R291">
        <v>193.3</v>
      </c>
      <c r="S291">
        <v>154.19999999999999</v>
      </c>
      <c r="T291">
        <v>138.19999999999999</v>
      </c>
      <c r="U291">
        <v>151.80000000000001</v>
      </c>
      <c r="V291">
        <v>159.80000000000001</v>
      </c>
      <c r="W291">
        <v>149.1</v>
      </c>
      <c r="X291">
        <v>146.5</v>
      </c>
      <c r="Y291">
        <v>156.30000000000001</v>
      </c>
      <c r="Z291">
        <v>140.5</v>
      </c>
      <c r="AA291">
        <v>147.30000000000001</v>
      </c>
      <c r="AB291">
        <v>156.6</v>
      </c>
      <c r="AC291">
        <v>156.69999999999999</v>
      </c>
      <c r="AD291">
        <v>149.30000000000001</v>
      </c>
      <c r="AE291">
        <v>156.5</v>
      </c>
    </row>
    <row r="292" spans="1:31">
      <c r="A292" t="s">
        <v>34</v>
      </c>
      <c r="B292">
        <v>2021</v>
      </c>
      <c r="C292" t="s">
        <v>35</v>
      </c>
      <c r="D292" s="54" t="str">
        <f t="shared" si="4"/>
        <v>February</v>
      </c>
      <c r="E292">
        <v>144.30000000000001</v>
      </c>
      <c r="F292">
        <v>186.5</v>
      </c>
      <c r="G292">
        <v>168.7</v>
      </c>
      <c r="H292">
        <v>154.69999999999999</v>
      </c>
      <c r="I292">
        <v>158.69999999999999</v>
      </c>
      <c r="J292">
        <v>150.69999999999999</v>
      </c>
      <c r="K292">
        <v>160</v>
      </c>
      <c r="L292">
        <v>158.80000000000001</v>
      </c>
      <c r="M292">
        <v>112.8</v>
      </c>
      <c r="N292">
        <v>164.2</v>
      </c>
      <c r="O292">
        <v>155.5</v>
      </c>
      <c r="P292">
        <v>167.5</v>
      </c>
      <c r="Q292">
        <v>156.9</v>
      </c>
      <c r="R292">
        <v>188.3</v>
      </c>
      <c r="S292">
        <v>157.19999999999999</v>
      </c>
      <c r="T292">
        <v>147.4</v>
      </c>
      <c r="U292">
        <v>155.80000000000001</v>
      </c>
      <c r="V292">
        <v>159.80000000000001</v>
      </c>
      <c r="W292">
        <v>152.4</v>
      </c>
      <c r="X292">
        <v>150.9</v>
      </c>
      <c r="Y292">
        <v>161.30000000000001</v>
      </c>
      <c r="Z292">
        <v>145.1</v>
      </c>
      <c r="AA292">
        <v>151.5</v>
      </c>
      <c r="AB292">
        <v>159.5</v>
      </c>
      <c r="AC292">
        <v>155.80000000000001</v>
      </c>
      <c r="AD292">
        <v>153.4</v>
      </c>
      <c r="AE292">
        <v>156.6</v>
      </c>
    </row>
    <row r="293" spans="1:31">
      <c r="A293" t="s">
        <v>30</v>
      </c>
      <c r="B293">
        <v>2021</v>
      </c>
      <c r="C293" t="s">
        <v>36</v>
      </c>
      <c r="D293" s="54" t="str">
        <f t="shared" si="4"/>
        <v>March</v>
      </c>
      <c r="E293">
        <v>142.5</v>
      </c>
      <c r="F293">
        <v>189.4</v>
      </c>
      <c r="G293">
        <v>163.19999999999999</v>
      </c>
      <c r="H293">
        <v>154.5</v>
      </c>
      <c r="I293">
        <v>168.2</v>
      </c>
      <c r="J293">
        <v>150.5</v>
      </c>
      <c r="K293">
        <v>141</v>
      </c>
      <c r="L293">
        <v>159.19999999999999</v>
      </c>
      <c r="M293">
        <v>111.7</v>
      </c>
      <c r="N293">
        <v>164</v>
      </c>
      <c r="O293">
        <v>160.6</v>
      </c>
      <c r="P293">
        <v>166.4</v>
      </c>
      <c r="Q293">
        <v>154.5</v>
      </c>
      <c r="R293">
        <v>186.1</v>
      </c>
      <c r="S293">
        <v>159.6</v>
      </c>
      <c r="T293">
        <v>154.4</v>
      </c>
      <c r="U293">
        <v>158.9</v>
      </c>
      <c r="V293">
        <v>159.9</v>
      </c>
      <c r="W293">
        <v>156</v>
      </c>
      <c r="X293">
        <v>154.80000000000001</v>
      </c>
      <c r="Y293">
        <v>164.6</v>
      </c>
      <c r="Z293">
        <v>151.30000000000001</v>
      </c>
      <c r="AA293">
        <v>157.80000000000001</v>
      </c>
      <c r="AB293">
        <v>163.80000000000001</v>
      </c>
      <c r="AC293">
        <v>153.1</v>
      </c>
      <c r="AD293">
        <v>157.30000000000001</v>
      </c>
      <c r="AE293">
        <v>156.69999999999999</v>
      </c>
    </row>
    <row r="294" spans="1:31">
      <c r="A294" t="s">
        <v>33</v>
      </c>
      <c r="B294">
        <v>2021</v>
      </c>
      <c r="C294" t="s">
        <v>36</v>
      </c>
      <c r="D294" s="54" t="str">
        <f t="shared" si="4"/>
        <v>March</v>
      </c>
      <c r="E294">
        <v>147.5</v>
      </c>
      <c r="F294">
        <v>197.5</v>
      </c>
      <c r="G294">
        <v>164.7</v>
      </c>
      <c r="H294">
        <v>155.6</v>
      </c>
      <c r="I294">
        <v>156.4</v>
      </c>
      <c r="J294">
        <v>157.30000000000001</v>
      </c>
      <c r="K294">
        <v>166.1</v>
      </c>
      <c r="L294">
        <v>161.1</v>
      </c>
      <c r="M294">
        <v>114.3</v>
      </c>
      <c r="N294">
        <v>162.6</v>
      </c>
      <c r="O294">
        <v>150.69999999999999</v>
      </c>
      <c r="P294">
        <v>170.3</v>
      </c>
      <c r="Q294">
        <v>160.4</v>
      </c>
      <c r="R294">
        <v>193.5</v>
      </c>
      <c r="S294">
        <v>155.1</v>
      </c>
      <c r="T294">
        <v>138.69999999999999</v>
      </c>
      <c r="U294">
        <v>152.6</v>
      </c>
      <c r="V294">
        <v>159.9</v>
      </c>
      <c r="W294">
        <v>154.80000000000001</v>
      </c>
      <c r="X294">
        <v>147.19999999999999</v>
      </c>
      <c r="Y294">
        <v>156.9</v>
      </c>
      <c r="Z294">
        <v>141.69999999999999</v>
      </c>
      <c r="AA294">
        <v>148.6</v>
      </c>
      <c r="AB294">
        <v>157.6</v>
      </c>
      <c r="AC294">
        <v>154.9</v>
      </c>
      <c r="AD294">
        <v>150</v>
      </c>
      <c r="AE294">
        <v>156.9</v>
      </c>
    </row>
    <row r="295" spans="1:31">
      <c r="A295" t="s">
        <v>34</v>
      </c>
      <c r="B295">
        <v>2021</v>
      </c>
      <c r="C295" t="s">
        <v>36</v>
      </c>
      <c r="D295" s="54" t="str">
        <f t="shared" si="4"/>
        <v>March</v>
      </c>
      <c r="E295">
        <v>144.1</v>
      </c>
      <c r="F295">
        <v>192.2</v>
      </c>
      <c r="G295">
        <v>163.80000000000001</v>
      </c>
      <c r="H295">
        <v>154.9</v>
      </c>
      <c r="I295">
        <v>163.9</v>
      </c>
      <c r="J295">
        <v>153.69999999999999</v>
      </c>
      <c r="K295">
        <v>149.5</v>
      </c>
      <c r="L295">
        <v>159.80000000000001</v>
      </c>
      <c r="M295">
        <v>112.6</v>
      </c>
      <c r="N295">
        <v>163.5</v>
      </c>
      <c r="O295">
        <v>156.5</v>
      </c>
      <c r="P295">
        <v>168.2</v>
      </c>
      <c r="Q295">
        <v>156.69999999999999</v>
      </c>
      <c r="R295">
        <v>188.1</v>
      </c>
      <c r="S295">
        <v>157.80000000000001</v>
      </c>
      <c r="T295">
        <v>147.9</v>
      </c>
      <c r="U295">
        <v>156.4</v>
      </c>
      <c r="V295">
        <v>159.9</v>
      </c>
      <c r="W295">
        <v>155.5</v>
      </c>
      <c r="X295">
        <v>151.19999999999999</v>
      </c>
      <c r="Y295">
        <v>161.69999999999999</v>
      </c>
      <c r="Z295">
        <v>146.19999999999999</v>
      </c>
      <c r="AA295">
        <v>152.6</v>
      </c>
      <c r="AB295">
        <v>160.19999999999999</v>
      </c>
      <c r="AC295">
        <v>153.80000000000001</v>
      </c>
      <c r="AD295">
        <v>153.80000000000001</v>
      </c>
      <c r="AE295">
        <v>156.80000000000001</v>
      </c>
    </row>
    <row r="296" spans="1:31">
      <c r="A296" t="s">
        <v>30</v>
      </c>
      <c r="B296">
        <v>2021</v>
      </c>
      <c r="C296" t="s">
        <v>37</v>
      </c>
      <c r="D296" s="54" t="str">
        <f t="shared" si="4"/>
        <v>April</v>
      </c>
      <c r="E296">
        <v>142.69999999999999</v>
      </c>
      <c r="F296">
        <v>195.5</v>
      </c>
      <c r="G296">
        <v>163.4</v>
      </c>
      <c r="H296">
        <v>155</v>
      </c>
      <c r="I296">
        <v>175.2</v>
      </c>
      <c r="J296">
        <v>160.6</v>
      </c>
      <c r="K296">
        <v>135.1</v>
      </c>
      <c r="L296">
        <v>161.1</v>
      </c>
      <c r="M296">
        <v>112.2</v>
      </c>
      <c r="N296">
        <v>164.4</v>
      </c>
      <c r="O296">
        <v>161.9</v>
      </c>
      <c r="P296">
        <v>166.8</v>
      </c>
      <c r="Q296">
        <v>155.6</v>
      </c>
      <c r="R296">
        <v>186.8</v>
      </c>
      <c r="S296">
        <v>160.69999999999999</v>
      </c>
      <c r="T296">
        <v>155.1</v>
      </c>
      <c r="U296">
        <v>159.9</v>
      </c>
      <c r="V296">
        <v>161.4</v>
      </c>
      <c r="W296">
        <v>156</v>
      </c>
      <c r="X296">
        <v>155.5</v>
      </c>
      <c r="Y296">
        <v>165.3</v>
      </c>
      <c r="Z296">
        <v>151.69999999999999</v>
      </c>
      <c r="AA296">
        <v>158.6</v>
      </c>
      <c r="AB296">
        <v>164.1</v>
      </c>
      <c r="AC296">
        <v>154.6</v>
      </c>
      <c r="AD296">
        <v>158</v>
      </c>
      <c r="AE296">
        <v>157.6</v>
      </c>
    </row>
    <row r="297" spans="1:31">
      <c r="A297" t="s">
        <v>33</v>
      </c>
      <c r="B297">
        <v>2021</v>
      </c>
      <c r="C297" t="s">
        <v>37</v>
      </c>
      <c r="D297" s="54" t="str">
        <f t="shared" si="4"/>
        <v>April</v>
      </c>
      <c r="E297">
        <v>147.6</v>
      </c>
      <c r="F297">
        <v>202.5</v>
      </c>
      <c r="G297">
        <v>166.4</v>
      </c>
      <c r="H297">
        <v>156</v>
      </c>
      <c r="I297">
        <v>161.4</v>
      </c>
      <c r="J297">
        <v>168.8</v>
      </c>
      <c r="K297">
        <v>161.6</v>
      </c>
      <c r="L297">
        <v>162.80000000000001</v>
      </c>
      <c r="M297">
        <v>114.8</v>
      </c>
      <c r="N297">
        <v>162.80000000000001</v>
      </c>
      <c r="O297">
        <v>151.5</v>
      </c>
      <c r="P297">
        <v>171.4</v>
      </c>
      <c r="Q297">
        <v>162</v>
      </c>
      <c r="R297">
        <v>194.4</v>
      </c>
      <c r="S297">
        <v>155.9</v>
      </c>
      <c r="T297">
        <v>139.30000000000001</v>
      </c>
      <c r="U297">
        <v>153.4</v>
      </c>
      <c r="V297">
        <v>161.4</v>
      </c>
      <c r="W297">
        <v>154.9</v>
      </c>
      <c r="X297">
        <v>147.6</v>
      </c>
      <c r="Y297">
        <v>157.5</v>
      </c>
      <c r="Z297">
        <v>142.1</v>
      </c>
      <c r="AA297">
        <v>149.1</v>
      </c>
      <c r="AB297">
        <v>157.6</v>
      </c>
      <c r="AC297">
        <v>156.6</v>
      </c>
      <c r="AD297">
        <v>150.5</v>
      </c>
      <c r="AE297">
        <v>158</v>
      </c>
    </row>
    <row r="298" spans="1:31">
      <c r="A298" t="s">
        <v>34</v>
      </c>
      <c r="B298">
        <v>2021</v>
      </c>
      <c r="C298" t="s">
        <v>37</v>
      </c>
      <c r="D298" s="54" t="str">
        <f t="shared" si="4"/>
        <v>April</v>
      </c>
      <c r="E298">
        <v>144.30000000000001</v>
      </c>
      <c r="F298">
        <v>198</v>
      </c>
      <c r="G298">
        <v>164.6</v>
      </c>
      <c r="H298">
        <v>155.4</v>
      </c>
      <c r="I298">
        <v>170.1</v>
      </c>
      <c r="J298">
        <v>164.4</v>
      </c>
      <c r="K298">
        <v>144.1</v>
      </c>
      <c r="L298">
        <v>161.69999999999999</v>
      </c>
      <c r="M298">
        <v>113.1</v>
      </c>
      <c r="N298">
        <v>163.9</v>
      </c>
      <c r="O298">
        <v>157.6</v>
      </c>
      <c r="P298">
        <v>168.9</v>
      </c>
      <c r="Q298">
        <v>158</v>
      </c>
      <c r="R298">
        <v>188.8</v>
      </c>
      <c r="S298">
        <v>158.80000000000001</v>
      </c>
      <c r="T298">
        <v>148.5</v>
      </c>
      <c r="U298">
        <v>157.30000000000001</v>
      </c>
      <c r="V298">
        <v>161.4</v>
      </c>
      <c r="W298">
        <v>155.6</v>
      </c>
      <c r="X298">
        <v>151.80000000000001</v>
      </c>
      <c r="Y298">
        <v>162.30000000000001</v>
      </c>
      <c r="Z298">
        <v>146.6</v>
      </c>
      <c r="AA298">
        <v>153.19999999999999</v>
      </c>
      <c r="AB298">
        <v>160.30000000000001</v>
      </c>
      <c r="AC298">
        <v>155.4</v>
      </c>
      <c r="AD298">
        <v>154.4</v>
      </c>
      <c r="AE298">
        <v>157.80000000000001</v>
      </c>
    </row>
    <row r="299" spans="1:31">
      <c r="A299" t="s">
        <v>30</v>
      </c>
      <c r="B299">
        <v>2021</v>
      </c>
      <c r="C299" t="s">
        <v>38</v>
      </c>
      <c r="D299" s="54" t="str">
        <f t="shared" si="4"/>
        <v>May</v>
      </c>
      <c r="E299">
        <v>145.1</v>
      </c>
      <c r="F299">
        <v>198.5</v>
      </c>
      <c r="G299">
        <v>168.6</v>
      </c>
      <c r="H299">
        <v>155.80000000000001</v>
      </c>
      <c r="I299">
        <v>184.4</v>
      </c>
      <c r="J299">
        <v>162.30000000000001</v>
      </c>
      <c r="K299">
        <v>138.4</v>
      </c>
      <c r="L299">
        <v>165.1</v>
      </c>
      <c r="M299">
        <v>114.3</v>
      </c>
      <c r="N299">
        <v>169.7</v>
      </c>
      <c r="O299">
        <v>164.6</v>
      </c>
      <c r="P299">
        <v>169.8</v>
      </c>
      <c r="Q299">
        <v>158.69999999999999</v>
      </c>
      <c r="R299">
        <v>189.6</v>
      </c>
      <c r="S299">
        <v>165.3</v>
      </c>
      <c r="T299">
        <v>160.6</v>
      </c>
      <c r="U299">
        <v>164.5</v>
      </c>
      <c r="V299">
        <v>161.6</v>
      </c>
      <c r="W299">
        <v>161.69999999999999</v>
      </c>
      <c r="X299">
        <v>158.80000000000001</v>
      </c>
      <c r="Y299">
        <v>169.1</v>
      </c>
      <c r="Z299">
        <v>153.19999999999999</v>
      </c>
      <c r="AA299">
        <v>160</v>
      </c>
      <c r="AB299">
        <v>167.6</v>
      </c>
      <c r="AC299">
        <v>159.30000000000001</v>
      </c>
      <c r="AD299">
        <v>161.1</v>
      </c>
      <c r="AE299">
        <v>161.1</v>
      </c>
    </row>
    <row r="300" spans="1:31">
      <c r="A300" t="s">
        <v>33</v>
      </c>
      <c r="B300">
        <v>2021</v>
      </c>
      <c r="C300" t="s">
        <v>38</v>
      </c>
      <c r="D300" s="54" t="str">
        <f t="shared" si="4"/>
        <v>May</v>
      </c>
      <c r="E300">
        <v>148.80000000000001</v>
      </c>
      <c r="F300">
        <v>204.3</v>
      </c>
      <c r="G300">
        <v>173</v>
      </c>
      <c r="H300">
        <v>156.5</v>
      </c>
      <c r="I300">
        <v>168.8</v>
      </c>
      <c r="J300">
        <v>172.5</v>
      </c>
      <c r="K300">
        <v>166.5</v>
      </c>
      <c r="L300">
        <v>165.9</v>
      </c>
      <c r="M300">
        <v>115.9</v>
      </c>
      <c r="N300">
        <v>165.2</v>
      </c>
      <c r="O300">
        <v>152</v>
      </c>
      <c r="P300">
        <v>171.1</v>
      </c>
      <c r="Q300">
        <v>164.2</v>
      </c>
      <c r="R300">
        <v>198.2</v>
      </c>
      <c r="S300">
        <v>156.5</v>
      </c>
      <c r="T300">
        <v>140.19999999999999</v>
      </c>
      <c r="U300">
        <v>154.1</v>
      </c>
      <c r="V300">
        <v>161.6</v>
      </c>
      <c r="W300">
        <v>155.5</v>
      </c>
      <c r="X300">
        <v>150.1</v>
      </c>
      <c r="Y300">
        <v>160.4</v>
      </c>
      <c r="Z300">
        <v>145</v>
      </c>
      <c r="AA300">
        <v>152.6</v>
      </c>
      <c r="AB300">
        <v>156.6</v>
      </c>
      <c r="AC300">
        <v>157.5</v>
      </c>
      <c r="AD300">
        <v>152.30000000000001</v>
      </c>
      <c r="AE300">
        <v>159.5</v>
      </c>
    </row>
    <row r="301" spans="1:31">
      <c r="A301" t="s">
        <v>34</v>
      </c>
      <c r="B301">
        <v>2021</v>
      </c>
      <c r="C301" t="s">
        <v>38</v>
      </c>
      <c r="D301" s="54" t="str">
        <f t="shared" si="4"/>
        <v>May</v>
      </c>
      <c r="E301">
        <v>146.30000000000001</v>
      </c>
      <c r="F301">
        <v>200.5</v>
      </c>
      <c r="G301">
        <v>170.3</v>
      </c>
      <c r="H301">
        <v>156.1</v>
      </c>
      <c r="I301">
        <v>178.7</v>
      </c>
      <c r="J301">
        <v>167.1</v>
      </c>
      <c r="K301">
        <v>147.9</v>
      </c>
      <c r="L301">
        <v>165.4</v>
      </c>
      <c r="M301">
        <v>114.8</v>
      </c>
      <c r="N301">
        <v>168.2</v>
      </c>
      <c r="O301">
        <v>159.30000000000001</v>
      </c>
      <c r="P301">
        <v>170.4</v>
      </c>
      <c r="Q301">
        <v>160.69999999999999</v>
      </c>
      <c r="R301">
        <v>191.9</v>
      </c>
      <c r="S301">
        <v>161.80000000000001</v>
      </c>
      <c r="T301">
        <v>152.1</v>
      </c>
      <c r="U301">
        <v>160.4</v>
      </c>
      <c r="V301">
        <v>161.6</v>
      </c>
      <c r="W301">
        <v>159.4</v>
      </c>
      <c r="X301">
        <v>154.69999999999999</v>
      </c>
      <c r="Y301">
        <v>165.8</v>
      </c>
      <c r="Z301">
        <v>148.9</v>
      </c>
      <c r="AA301">
        <v>155.80000000000001</v>
      </c>
      <c r="AB301">
        <v>161.19999999999999</v>
      </c>
      <c r="AC301">
        <v>158.6</v>
      </c>
      <c r="AD301">
        <v>156.80000000000001</v>
      </c>
      <c r="AE301">
        <v>160.4</v>
      </c>
    </row>
    <row r="302" spans="1:31">
      <c r="A302" t="s">
        <v>30</v>
      </c>
      <c r="B302">
        <v>2021</v>
      </c>
      <c r="C302" t="s">
        <v>39</v>
      </c>
      <c r="D302" s="54" t="str">
        <f t="shared" si="4"/>
        <v>June</v>
      </c>
      <c r="E302">
        <v>145.6</v>
      </c>
      <c r="F302">
        <v>200.1</v>
      </c>
      <c r="G302">
        <v>179.3</v>
      </c>
      <c r="H302">
        <v>156.1</v>
      </c>
      <c r="I302">
        <v>190.4</v>
      </c>
      <c r="J302">
        <v>158.6</v>
      </c>
      <c r="K302">
        <v>144.69999999999999</v>
      </c>
      <c r="L302">
        <v>165.5</v>
      </c>
      <c r="M302">
        <v>114.6</v>
      </c>
      <c r="N302">
        <v>170</v>
      </c>
      <c r="O302">
        <v>165.5</v>
      </c>
      <c r="P302">
        <v>171.7</v>
      </c>
      <c r="Q302">
        <v>160.5</v>
      </c>
      <c r="R302">
        <v>189.1</v>
      </c>
      <c r="S302">
        <v>165.3</v>
      </c>
      <c r="T302">
        <v>159.9</v>
      </c>
      <c r="U302">
        <v>164.6</v>
      </c>
      <c r="V302">
        <v>160.5</v>
      </c>
      <c r="W302">
        <v>162.1</v>
      </c>
      <c r="X302">
        <v>159.19999999999999</v>
      </c>
      <c r="Y302">
        <v>169.7</v>
      </c>
      <c r="Z302">
        <v>154.19999999999999</v>
      </c>
      <c r="AA302">
        <v>160.4</v>
      </c>
      <c r="AB302">
        <v>166.8</v>
      </c>
      <c r="AC302">
        <v>159.4</v>
      </c>
      <c r="AD302">
        <v>161.5</v>
      </c>
      <c r="AE302">
        <v>162.1</v>
      </c>
    </row>
    <row r="303" spans="1:31">
      <c r="A303" t="s">
        <v>33</v>
      </c>
      <c r="B303">
        <v>2021</v>
      </c>
      <c r="C303" t="s">
        <v>39</v>
      </c>
      <c r="D303" s="54" t="str">
        <f t="shared" si="4"/>
        <v>June</v>
      </c>
      <c r="E303">
        <v>149.19999999999999</v>
      </c>
      <c r="F303">
        <v>205.5</v>
      </c>
      <c r="G303">
        <v>182.8</v>
      </c>
      <c r="H303">
        <v>156.5</v>
      </c>
      <c r="I303">
        <v>172.2</v>
      </c>
      <c r="J303">
        <v>171.5</v>
      </c>
      <c r="K303">
        <v>176.2</v>
      </c>
      <c r="L303">
        <v>166.9</v>
      </c>
      <c r="M303">
        <v>116.1</v>
      </c>
      <c r="N303">
        <v>165.5</v>
      </c>
      <c r="O303">
        <v>152.30000000000001</v>
      </c>
      <c r="P303">
        <v>173.3</v>
      </c>
      <c r="Q303">
        <v>166.2</v>
      </c>
      <c r="R303">
        <v>195.6</v>
      </c>
      <c r="S303">
        <v>157.30000000000001</v>
      </c>
      <c r="T303">
        <v>140.5</v>
      </c>
      <c r="U303">
        <v>154.80000000000001</v>
      </c>
      <c r="V303">
        <v>160.5</v>
      </c>
      <c r="W303">
        <v>156.1</v>
      </c>
      <c r="X303">
        <v>149.80000000000001</v>
      </c>
      <c r="Y303">
        <v>160.80000000000001</v>
      </c>
      <c r="Z303">
        <v>147.5</v>
      </c>
      <c r="AA303">
        <v>150.69999999999999</v>
      </c>
      <c r="AB303">
        <v>158.1</v>
      </c>
      <c r="AC303">
        <v>158</v>
      </c>
      <c r="AD303">
        <v>153.4</v>
      </c>
      <c r="AE303">
        <v>160.4</v>
      </c>
    </row>
    <row r="304" spans="1:31">
      <c r="A304" t="s">
        <v>34</v>
      </c>
      <c r="B304">
        <v>2021</v>
      </c>
      <c r="C304" t="s">
        <v>39</v>
      </c>
      <c r="D304" s="54" t="str">
        <f t="shared" si="4"/>
        <v>June</v>
      </c>
      <c r="E304">
        <v>146.69999999999999</v>
      </c>
      <c r="F304">
        <v>202</v>
      </c>
      <c r="G304">
        <v>180.7</v>
      </c>
      <c r="H304">
        <v>156.19999999999999</v>
      </c>
      <c r="I304">
        <v>183.7</v>
      </c>
      <c r="J304">
        <v>164.6</v>
      </c>
      <c r="K304">
        <v>155.4</v>
      </c>
      <c r="L304">
        <v>166</v>
      </c>
      <c r="M304">
        <v>115.1</v>
      </c>
      <c r="N304">
        <v>168.5</v>
      </c>
      <c r="O304">
        <v>160</v>
      </c>
      <c r="P304">
        <v>172.4</v>
      </c>
      <c r="Q304">
        <v>162.6</v>
      </c>
      <c r="R304">
        <v>190.8</v>
      </c>
      <c r="S304">
        <v>162.19999999999999</v>
      </c>
      <c r="T304">
        <v>151.80000000000001</v>
      </c>
      <c r="U304">
        <v>160.69999999999999</v>
      </c>
      <c r="V304">
        <v>160.5</v>
      </c>
      <c r="W304">
        <v>159.80000000000001</v>
      </c>
      <c r="X304">
        <v>154.80000000000001</v>
      </c>
      <c r="Y304">
        <v>166.3</v>
      </c>
      <c r="Z304">
        <v>150.69999999999999</v>
      </c>
      <c r="AA304">
        <v>154.9</v>
      </c>
      <c r="AB304">
        <v>161.69999999999999</v>
      </c>
      <c r="AC304">
        <v>158.80000000000001</v>
      </c>
      <c r="AD304">
        <v>157.6</v>
      </c>
      <c r="AE304">
        <v>161.30000000000001</v>
      </c>
    </row>
    <row r="305" spans="1:31">
      <c r="A305" t="s">
        <v>30</v>
      </c>
      <c r="B305">
        <v>2021</v>
      </c>
      <c r="C305" t="s">
        <v>40</v>
      </c>
      <c r="D305" s="54" t="str">
        <f t="shared" si="4"/>
        <v>July</v>
      </c>
      <c r="E305">
        <v>145.1</v>
      </c>
      <c r="F305">
        <v>204.5</v>
      </c>
      <c r="G305">
        <v>180.4</v>
      </c>
      <c r="H305">
        <v>157.1</v>
      </c>
      <c r="I305">
        <v>188.7</v>
      </c>
      <c r="J305">
        <v>157.69999999999999</v>
      </c>
      <c r="K305">
        <v>152.80000000000001</v>
      </c>
      <c r="L305">
        <v>163.6</v>
      </c>
      <c r="M305">
        <v>113.9</v>
      </c>
      <c r="N305">
        <v>169.7</v>
      </c>
      <c r="O305">
        <v>166.2</v>
      </c>
      <c r="P305">
        <v>171</v>
      </c>
      <c r="Q305">
        <v>161.69999999999999</v>
      </c>
      <c r="R305">
        <v>189.7</v>
      </c>
      <c r="S305">
        <v>166</v>
      </c>
      <c r="T305">
        <v>161.1</v>
      </c>
      <c r="U305">
        <v>165.3</v>
      </c>
      <c r="V305">
        <v>161.5</v>
      </c>
      <c r="W305">
        <v>162.5</v>
      </c>
      <c r="X305">
        <v>160.30000000000001</v>
      </c>
      <c r="Y305">
        <v>170.4</v>
      </c>
      <c r="Z305">
        <v>157.1</v>
      </c>
      <c r="AA305">
        <v>160.69999999999999</v>
      </c>
      <c r="AB305">
        <v>167.2</v>
      </c>
      <c r="AC305">
        <v>160.4</v>
      </c>
      <c r="AD305">
        <v>162.80000000000001</v>
      </c>
      <c r="AE305">
        <v>163.19999999999999</v>
      </c>
    </row>
    <row r="306" spans="1:31">
      <c r="A306" t="s">
        <v>33</v>
      </c>
      <c r="B306">
        <v>2021</v>
      </c>
      <c r="C306" t="s">
        <v>40</v>
      </c>
      <c r="D306" s="54" t="str">
        <f t="shared" si="4"/>
        <v>July</v>
      </c>
      <c r="E306">
        <v>149.1</v>
      </c>
      <c r="F306">
        <v>210.9</v>
      </c>
      <c r="G306">
        <v>185</v>
      </c>
      <c r="H306">
        <v>158.19999999999999</v>
      </c>
      <c r="I306">
        <v>170.6</v>
      </c>
      <c r="J306">
        <v>170.9</v>
      </c>
      <c r="K306">
        <v>186.4</v>
      </c>
      <c r="L306">
        <v>164.7</v>
      </c>
      <c r="M306">
        <v>115.7</v>
      </c>
      <c r="N306">
        <v>165.5</v>
      </c>
      <c r="O306">
        <v>153.4</v>
      </c>
      <c r="P306">
        <v>173.5</v>
      </c>
      <c r="Q306">
        <v>167.9</v>
      </c>
      <c r="R306">
        <v>195.5</v>
      </c>
      <c r="S306">
        <v>157.9</v>
      </c>
      <c r="T306">
        <v>141.9</v>
      </c>
      <c r="U306">
        <v>155.5</v>
      </c>
      <c r="V306">
        <v>161.5</v>
      </c>
      <c r="W306">
        <v>157.69999999999999</v>
      </c>
      <c r="X306">
        <v>150.69999999999999</v>
      </c>
      <c r="Y306">
        <v>161.5</v>
      </c>
      <c r="Z306">
        <v>149.5</v>
      </c>
      <c r="AA306">
        <v>151.19999999999999</v>
      </c>
      <c r="AB306">
        <v>160.30000000000001</v>
      </c>
      <c r="AC306">
        <v>159.6</v>
      </c>
      <c r="AD306">
        <v>155</v>
      </c>
      <c r="AE306">
        <v>161.80000000000001</v>
      </c>
    </row>
    <row r="307" spans="1:31">
      <c r="A307" t="s">
        <v>34</v>
      </c>
      <c r="B307">
        <v>2021</v>
      </c>
      <c r="C307" t="s">
        <v>40</v>
      </c>
      <c r="D307" s="54" t="str">
        <f t="shared" si="4"/>
        <v>July</v>
      </c>
      <c r="E307">
        <v>146.4</v>
      </c>
      <c r="F307">
        <v>206.8</v>
      </c>
      <c r="G307">
        <v>182.2</v>
      </c>
      <c r="H307">
        <v>157.5</v>
      </c>
      <c r="I307">
        <v>182.1</v>
      </c>
      <c r="J307">
        <v>163.9</v>
      </c>
      <c r="K307">
        <v>164.2</v>
      </c>
      <c r="L307">
        <v>164</v>
      </c>
      <c r="M307">
        <v>114.5</v>
      </c>
      <c r="N307">
        <v>168.3</v>
      </c>
      <c r="O307">
        <v>160.9</v>
      </c>
      <c r="P307">
        <v>172.2</v>
      </c>
      <c r="Q307">
        <v>164</v>
      </c>
      <c r="R307">
        <v>191.2</v>
      </c>
      <c r="S307">
        <v>162.80000000000001</v>
      </c>
      <c r="T307">
        <v>153.1</v>
      </c>
      <c r="U307">
        <v>161.4</v>
      </c>
      <c r="V307">
        <v>161.5</v>
      </c>
      <c r="W307">
        <v>160.69999999999999</v>
      </c>
      <c r="X307">
        <v>155.80000000000001</v>
      </c>
      <c r="Y307">
        <v>167</v>
      </c>
      <c r="Z307">
        <v>153.1</v>
      </c>
      <c r="AA307">
        <v>155.30000000000001</v>
      </c>
      <c r="AB307">
        <v>163.19999999999999</v>
      </c>
      <c r="AC307">
        <v>160.1</v>
      </c>
      <c r="AD307">
        <v>159</v>
      </c>
      <c r="AE307">
        <v>162.5</v>
      </c>
    </row>
    <row r="308" spans="1:31">
      <c r="A308" t="s">
        <v>30</v>
      </c>
      <c r="B308">
        <v>2021</v>
      </c>
      <c r="C308" t="s">
        <v>41</v>
      </c>
      <c r="D308" s="54" t="str">
        <f t="shared" si="4"/>
        <v>August</v>
      </c>
      <c r="E308">
        <v>144.9</v>
      </c>
      <c r="F308">
        <v>202.3</v>
      </c>
      <c r="G308">
        <v>176.5</v>
      </c>
      <c r="H308">
        <v>157.5</v>
      </c>
      <c r="I308">
        <v>190.9</v>
      </c>
      <c r="J308">
        <v>155.69999999999999</v>
      </c>
      <c r="K308">
        <v>153.9</v>
      </c>
      <c r="L308">
        <v>162.80000000000001</v>
      </c>
      <c r="M308">
        <v>115.2</v>
      </c>
      <c r="N308">
        <v>169.8</v>
      </c>
      <c r="O308">
        <v>167.6</v>
      </c>
      <c r="P308">
        <v>171.9</v>
      </c>
      <c r="Q308">
        <v>161.80000000000001</v>
      </c>
      <c r="R308">
        <v>190.2</v>
      </c>
      <c r="S308">
        <v>167</v>
      </c>
      <c r="T308">
        <v>162.6</v>
      </c>
      <c r="U308">
        <v>166.3</v>
      </c>
      <c r="V308">
        <v>162.1</v>
      </c>
      <c r="W308">
        <v>163.1</v>
      </c>
      <c r="X308">
        <v>160.9</v>
      </c>
      <c r="Y308">
        <v>171.1</v>
      </c>
      <c r="Z308">
        <v>157.69999999999999</v>
      </c>
      <c r="AA308">
        <v>161.1</v>
      </c>
      <c r="AB308">
        <v>167.5</v>
      </c>
      <c r="AC308">
        <v>160.30000000000001</v>
      </c>
      <c r="AD308">
        <v>163.30000000000001</v>
      </c>
      <c r="AE308">
        <v>163.6</v>
      </c>
    </row>
    <row r="309" spans="1:31">
      <c r="A309" t="s">
        <v>33</v>
      </c>
      <c r="B309">
        <v>2021</v>
      </c>
      <c r="C309" t="s">
        <v>41</v>
      </c>
      <c r="D309" s="54" t="str">
        <f t="shared" si="4"/>
        <v>August</v>
      </c>
      <c r="E309">
        <v>149.30000000000001</v>
      </c>
      <c r="F309">
        <v>207.4</v>
      </c>
      <c r="G309">
        <v>174.1</v>
      </c>
      <c r="H309">
        <v>159.19999999999999</v>
      </c>
      <c r="I309">
        <v>175</v>
      </c>
      <c r="J309">
        <v>161.30000000000001</v>
      </c>
      <c r="K309">
        <v>183.3</v>
      </c>
      <c r="L309">
        <v>164.5</v>
      </c>
      <c r="M309">
        <v>120.4</v>
      </c>
      <c r="N309">
        <v>166.2</v>
      </c>
      <c r="O309">
        <v>154.80000000000001</v>
      </c>
      <c r="P309">
        <v>175.1</v>
      </c>
      <c r="Q309">
        <v>167.3</v>
      </c>
      <c r="R309">
        <v>196.5</v>
      </c>
      <c r="S309">
        <v>159.80000000000001</v>
      </c>
      <c r="T309">
        <v>143.6</v>
      </c>
      <c r="U309">
        <v>157.30000000000001</v>
      </c>
      <c r="V309">
        <v>162.1</v>
      </c>
      <c r="W309">
        <v>160.69999999999999</v>
      </c>
      <c r="X309">
        <v>153.19999999999999</v>
      </c>
      <c r="Y309">
        <v>162.80000000000001</v>
      </c>
      <c r="Z309">
        <v>150.4</v>
      </c>
      <c r="AA309">
        <v>153.69999999999999</v>
      </c>
      <c r="AB309">
        <v>160.4</v>
      </c>
      <c r="AC309">
        <v>159.6</v>
      </c>
      <c r="AD309">
        <v>156</v>
      </c>
      <c r="AE309">
        <v>162.30000000000001</v>
      </c>
    </row>
    <row r="310" spans="1:31">
      <c r="A310" t="s">
        <v>34</v>
      </c>
      <c r="B310">
        <v>2021</v>
      </c>
      <c r="C310" t="s">
        <v>41</v>
      </c>
      <c r="D310" s="54" t="str">
        <f t="shared" si="4"/>
        <v>August</v>
      </c>
      <c r="E310">
        <v>146.6</v>
      </c>
      <c r="F310">
        <v>204</v>
      </c>
      <c r="G310">
        <v>172.8</v>
      </c>
      <c r="H310">
        <v>158.4</v>
      </c>
      <c r="I310">
        <v>188</v>
      </c>
      <c r="J310">
        <v>156.80000000000001</v>
      </c>
      <c r="K310">
        <v>162.19999999999999</v>
      </c>
      <c r="L310">
        <v>164.1</v>
      </c>
      <c r="M310">
        <v>119.7</v>
      </c>
      <c r="N310">
        <v>168.8</v>
      </c>
      <c r="O310">
        <v>162.69999999999999</v>
      </c>
      <c r="P310">
        <v>173.9</v>
      </c>
      <c r="Q310">
        <v>164</v>
      </c>
      <c r="R310">
        <v>192.1</v>
      </c>
      <c r="S310">
        <v>164.5</v>
      </c>
      <c r="T310">
        <v>155.30000000000001</v>
      </c>
      <c r="U310">
        <v>163.19999999999999</v>
      </c>
      <c r="V310">
        <v>162.1</v>
      </c>
      <c r="W310">
        <v>162.6</v>
      </c>
      <c r="X310">
        <v>157.5</v>
      </c>
      <c r="Y310">
        <v>168.4</v>
      </c>
      <c r="Z310">
        <v>154</v>
      </c>
      <c r="AA310">
        <v>157.6</v>
      </c>
      <c r="AB310">
        <v>163.80000000000001</v>
      </c>
      <c r="AC310">
        <v>160</v>
      </c>
      <c r="AD310">
        <v>160</v>
      </c>
      <c r="AE310">
        <v>163.19999999999999</v>
      </c>
    </row>
    <row r="311" spans="1:31">
      <c r="A311" t="s">
        <v>30</v>
      </c>
      <c r="B311">
        <v>2021</v>
      </c>
      <c r="C311" t="s">
        <v>42</v>
      </c>
      <c r="D311" s="54" t="str">
        <f t="shared" si="4"/>
        <v>September</v>
      </c>
      <c r="E311">
        <v>145.4</v>
      </c>
      <c r="F311">
        <v>202.1</v>
      </c>
      <c r="G311">
        <v>172</v>
      </c>
      <c r="H311">
        <v>158</v>
      </c>
      <c r="I311">
        <v>195.5</v>
      </c>
      <c r="J311">
        <v>152.69999999999999</v>
      </c>
      <c r="K311">
        <v>151.4</v>
      </c>
      <c r="L311">
        <v>163.9</v>
      </c>
      <c r="M311">
        <v>119.3</v>
      </c>
      <c r="N311">
        <v>170.1</v>
      </c>
      <c r="O311">
        <v>168.3</v>
      </c>
      <c r="P311">
        <v>172.8</v>
      </c>
      <c r="Q311">
        <v>162.1</v>
      </c>
      <c r="R311">
        <v>190.5</v>
      </c>
      <c r="S311">
        <v>167.7</v>
      </c>
      <c r="T311">
        <v>163.6</v>
      </c>
      <c r="U311">
        <v>167.1</v>
      </c>
      <c r="V311">
        <v>162.1</v>
      </c>
      <c r="W311">
        <v>163.69999999999999</v>
      </c>
      <c r="X311">
        <v>161.30000000000001</v>
      </c>
      <c r="Y311">
        <v>171.9</v>
      </c>
      <c r="Z311">
        <v>157.80000000000001</v>
      </c>
      <c r="AA311">
        <v>162.69999999999999</v>
      </c>
      <c r="AB311">
        <v>168.5</v>
      </c>
      <c r="AC311">
        <v>160.19999999999999</v>
      </c>
      <c r="AD311">
        <v>163.80000000000001</v>
      </c>
      <c r="AE311">
        <v>164</v>
      </c>
    </row>
    <row r="312" spans="1:31">
      <c r="A312" t="s">
        <v>33</v>
      </c>
      <c r="B312">
        <v>2021</v>
      </c>
      <c r="C312" t="s">
        <v>42</v>
      </c>
      <c r="D312" s="54" t="str">
        <f t="shared" si="4"/>
        <v>September</v>
      </c>
      <c r="E312">
        <v>149.30000000000001</v>
      </c>
      <c r="F312">
        <v>207.4</v>
      </c>
      <c r="G312">
        <v>174.1</v>
      </c>
      <c r="H312">
        <v>159.1</v>
      </c>
      <c r="I312">
        <v>175</v>
      </c>
      <c r="J312">
        <v>161.19999999999999</v>
      </c>
      <c r="K312">
        <v>183.5</v>
      </c>
      <c r="L312">
        <v>164.5</v>
      </c>
      <c r="M312">
        <v>120.4</v>
      </c>
      <c r="N312">
        <v>166.2</v>
      </c>
      <c r="O312">
        <v>154.80000000000001</v>
      </c>
      <c r="P312">
        <v>175.1</v>
      </c>
      <c r="Q312">
        <v>167.3</v>
      </c>
      <c r="R312">
        <v>196.5</v>
      </c>
      <c r="S312">
        <v>159.80000000000001</v>
      </c>
      <c r="T312">
        <v>143.6</v>
      </c>
      <c r="U312">
        <v>157.4</v>
      </c>
      <c r="V312">
        <v>162.1</v>
      </c>
      <c r="W312">
        <v>160.80000000000001</v>
      </c>
      <c r="X312">
        <v>153.30000000000001</v>
      </c>
      <c r="Y312">
        <v>162.80000000000001</v>
      </c>
      <c r="Z312">
        <v>150.5</v>
      </c>
      <c r="AA312">
        <v>153.9</v>
      </c>
      <c r="AB312">
        <v>160.30000000000001</v>
      </c>
      <c r="AC312">
        <v>159.6</v>
      </c>
      <c r="AD312">
        <v>156</v>
      </c>
      <c r="AE312">
        <v>162.30000000000001</v>
      </c>
    </row>
    <row r="313" spans="1:31">
      <c r="A313" t="s">
        <v>34</v>
      </c>
      <c r="B313">
        <v>2021</v>
      </c>
      <c r="C313" t="s">
        <v>42</v>
      </c>
      <c r="D313" s="54" t="str">
        <f t="shared" si="4"/>
        <v>September</v>
      </c>
      <c r="E313">
        <v>146.6</v>
      </c>
      <c r="F313">
        <v>204</v>
      </c>
      <c r="G313">
        <v>172.8</v>
      </c>
      <c r="H313">
        <v>158.4</v>
      </c>
      <c r="I313">
        <v>188</v>
      </c>
      <c r="J313">
        <v>156.69999999999999</v>
      </c>
      <c r="K313">
        <v>162.30000000000001</v>
      </c>
      <c r="L313">
        <v>164.1</v>
      </c>
      <c r="M313">
        <v>119.7</v>
      </c>
      <c r="N313">
        <v>168.8</v>
      </c>
      <c r="O313">
        <v>162.69999999999999</v>
      </c>
      <c r="P313">
        <v>173.9</v>
      </c>
      <c r="Q313">
        <v>164</v>
      </c>
      <c r="R313">
        <v>192.1</v>
      </c>
      <c r="S313">
        <v>164.6</v>
      </c>
      <c r="T313">
        <v>155.30000000000001</v>
      </c>
      <c r="U313">
        <v>163.30000000000001</v>
      </c>
      <c r="V313">
        <v>162.1</v>
      </c>
      <c r="W313">
        <v>162.6</v>
      </c>
      <c r="X313">
        <v>157.5</v>
      </c>
      <c r="Y313">
        <v>168.4</v>
      </c>
      <c r="Z313">
        <v>154</v>
      </c>
      <c r="AA313">
        <v>157.69999999999999</v>
      </c>
      <c r="AB313">
        <v>163.69999999999999</v>
      </c>
      <c r="AC313">
        <v>160</v>
      </c>
      <c r="AD313">
        <v>160</v>
      </c>
      <c r="AE313">
        <v>163.19999999999999</v>
      </c>
    </row>
    <row r="314" spans="1:31">
      <c r="A314" t="s">
        <v>30</v>
      </c>
      <c r="B314">
        <v>2021</v>
      </c>
      <c r="C314" t="s">
        <v>43</v>
      </c>
      <c r="D314" s="54" t="str">
        <f t="shared" si="4"/>
        <v>October</v>
      </c>
      <c r="E314">
        <v>146.1</v>
      </c>
      <c r="F314">
        <v>202.5</v>
      </c>
      <c r="G314">
        <v>170.1</v>
      </c>
      <c r="H314">
        <v>158.4</v>
      </c>
      <c r="I314">
        <v>198.8</v>
      </c>
      <c r="J314">
        <v>152.6</v>
      </c>
      <c r="K314">
        <v>170.4</v>
      </c>
      <c r="L314">
        <v>165.2</v>
      </c>
      <c r="M314">
        <v>121.6</v>
      </c>
      <c r="N314">
        <v>170.6</v>
      </c>
      <c r="O314">
        <v>168.8</v>
      </c>
      <c r="P314">
        <v>173.6</v>
      </c>
      <c r="Q314">
        <v>165.5</v>
      </c>
      <c r="R314">
        <v>191.2</v>
      </c>
      <c r="S314">
        <v>168.9</v>
      </c>
      <c r="T314">
        <v>164.8</v>
      </c>
      <c r="U314">
        <v>168.3</v>
      </c>
      <c r="V314">
        <v>163.6</v>
      </c>
      <c r="W314">
        <v>165.5</v>
      </c>
      <c r="X314">
        <v>162</v>
      </c>
      <c r="Y314">
        <v>172.5</v>
      </c>
      <c r="Z314">
        <v>159.5</v>
      </c>
      <c r="AA314">
        <v>163.19999999999999</v>
      </c>
      <c r="AB314">
        <v>169</v>
      </c>
      <c r="AC314">
        <v>161.1</v>
      </c>
      <c r="AD314">
        <v>164.7</v>
      </c>
      <c r="AE314">
        <v>166.3</v>
      </c>
    </row>
    <row r="315" spans="1:31">
      <c r="A315" t="s">
        <v>33</v>
      </c>
      <c r="B315">
        <v>2021</v>
      </c>
      <c r="C315" t="s">
        <v>43</v>
      </c>
      <c r="D315" s="54" t="str">
        <f t="shared" si="4"/>
        <v>October</v>
      </c>
      <c r="E315">
        <v>150.1</v>
      </c>
      <c r="F315">
        <v>208.4</v>
      </c>
      <c r="G315">
        <v>173</v>
      </c>
      <c r="H315">
        <v>159.19999999999999</v>
      </c>
      <c r="I315">
        <v>176.6</v>
      </c>
      <c r="J315">
        <v>159.30000000000001</v>
      </c>
      <c r="K315">
        <v>214.4</v>
      </c>
      <c r="L315">
        <v>165.3</v>
      </c>
      <c r="M315">
        <v>122.5</v>
      </c>
      <c r="N315">
        <v>166.8</v>
      </c>
      <c r="O315">
        <v>155.4</v>
      </c>
      <c r="P315">
        <v>175.9</v>
      </c>
      <c r="Q315">
        <v>171.5</v>
      </c>
      <c r="R315">
        <v>197</v>
      </c>
      <c r="S315">
        <v>160.80000000000001</v>
      </c>
      <c r="T315">
        <v>144.4</v>
      </c>
      <c r="U315">
        <v>158.30000000000001</v>
      </c>
      <c r="V315">
        <v>163.6</v>
      </c>
      <c r="W315">
        <v>162.19999999999999</v>
      </c>
      <c r="X315">
        <v>154.30000000000001</v>
      </c>
      <c r="Y315">
        <v>163.5</v>
      </c>
      <c r="Z315">
        <v>152.19999999999999</v>
      </c>
      <c r="AA315">
        <v>155.1</v>
      </c>
      <c r="AB315">
        <v>160.30000000000001</v>
      </c>
      <c r="AC315">
        <v>160.30000000000001</v>
      </c>
      <c r="AD315">
        <v>157</v>
      </c>
      <c r="AE315">
        <v>164.6</v>
      </c>
    </row>
    <row r="316" spans="1:31">
      <c r="A316" t="s">
        <v>34</v>
      </c>
      <c r="B316">
        <v>2021</v>
      </c>
      <c r="C316" t="s">
        <v>43</v>
      </c>
      <c r="D316" s="54" t="str">
        <f t="shared" si="4"/>
        <v>October</v>
      </c>
      <c r="E316">
        <v>147.4</v>
      </c>
      <c r="F316">
        <v>204.6</v>
      </c>
      <c r="G316">
        <v>171.2</v>
      </c>
      <c r="H316">
        <v>158.69999999999999</v>
      </c>
      <c r="I316">
        <v>190.6</v>
      </c>
      <c r="J316">
        <v>155.69999999999999</v>
      </c>
      <c r="K316">
        <v>185.3</v>
      </c>
      <c r="L316">
        <v>165.2</v>
      </c>
      <c r="M316">
        <v>121.9</v>
      </c>
      <c r="N316">
        <v>169.3</v>
      </c>
      <c r="O316">
        <v>163.19999999999999</v>
      </c>
      <c r="P316">
        <v>174.7</v>
      </c>
      <c r="Q316">
        <v>167.7</v>
      </c>
      <c r="R316">
        <v>192.7</v>
      </c>
      <c r="S316">
        <v>165.7</v>
      </c>
      <c r="T316">
        <v>156.30000000000001</v>
      </c>
      <c r="U316">
        <v>164.3</v>
      </c>
      <c r="V316">
        <v>163.6</v>
      </c>
      <c r="W316">
        <v>164.2</v>
      </c>
      <c r="X316">
        <v>158.4</v>
      </c>
      <c r="Y316">
        <v>169.1</v>
      </c>
      <c r="Z316">
        <v>155.69999999999999</v>
      </c>
      <c r="AA316">
        <v>158.6</v>
      </c>
      <c r="AB316">
        <v>163.9</v>
      </c>
      <c r="AC316">
        <v>160.80000000000001</v>
      </c>
      <c r="AD316">
        <v>161</v>
      </c>
      <c r="AE316">
        <v>165.5</v>
      </c>
    </row>
    <row r="317" spans="1:31">
      <c r="A317" t="s">
        <v>30</v>
      </c>
      <c r="B317">
        <v>2021</v>
      </c>
      <c r="C317" t="s">
        <v>45</v>
      </c>
      <c r="D317" s="54" t="str">
        <f t="shared" si="4"/>
        <v>November</v>
      </c>
      <c r="E317">
        <v>146.9</v>
      </c>
      <c r="F317">
        <v>199.8</v>
      </c>
      <c r="G317">
        <v>171.5</v>
      </c>
      <c r="H317">
        <v>159.1</v>
      </c>
      <c r="I317">
        <v>198.4</v>
      </c>
      <c r="J317">
        <v>153.19999999999999</v>
      </c>
      <c r="K317">
        <v>183.9</v>
      </c>
      <c r="L317">
        <v>165.4</v>
      </c>
      <c r="M317">
        <v>122.1</v>
      </c>
      <c r="N317">
        <v>170.8</v>
      </c>
      <c r="O317">
        <v>169.1</v>
      </c>
      <c r="P317">
        <v>174.3</v>
      </c>
      <c r="Q317">
        <v>167.5</v>
      </c>
      <c r="R317">
        <v>191.4</v>
      </c>
      <c r="S317">
        <v>170.4</v>
      </c>
      <c r="T317">
        <v>166</v>
      </c>
      <c r="U317">
        <v>169.8</v>
      </c>
      <c r="V317">
        <v>164.2</v>
      </c>
      <c r="W317">
        <v>165.3</v>
      </c>
      <c r="X317">
        <v>162.9</v>
      </c>
      <c r="Y317">
        <v>173.4</v>
      </c>
      <c r="Z317">
        <v>158.9</v>
      </c>
      <c r="AA317">
        <v>163.80000000000001</v>
      </c>
      <c r="AB317">
        <v>169.3</v>
      </c>
      <c r="AC317">
        <v>162.4</v>
      </c>
      <c r="AD317">
        <v>165.2</v>
      </c>
      <c r="AE317">
        <v>167.6</v>
      </c>
    </row>
    <row r="318" spans="1:31">
      <c r="A318" t="s">
        <v>33</v>
      </c>
      <c r="B318">
        <v>2021</v>
      </c>
      <c r="C318" t="s">
        <v>45</v>
      </c>
      <c r="D318" s="54" t="str">
        <f t="shared" si="4"/>
        <v>November</v>
      </c>
      <c r="E318">
        <v>151</v>
      </c>
      <c r="F318">
        <v>204.9</v>
      </c>
      <c r="G318">
        <v>175.4</v>
      </c>
      <c r="H318">
        <v>159.6</v>
      </c>
      <c r="I318">
        <v>175.8</v>
      </c>
      <c r="J318">
        <v>160.30000000000001</v>
      </c>
      <c r="K318">
        <v>229.1</v>
      </c>
      <c r="L318">
        <v>165.1</v>
      </c>
      <c r="M318">
        <v>123.1</v>
      </c>
      <c r="N318">
        <v>167.2</v>
      </c>
      <c r="O318">
        <v>156.1</v>
      </c>
      <c r="P318">
        <v>176.8</v>
      </c>
      <c r="Q318">
        <v>173.5</v>
      </c>
      <c r="R318">
        <v>197</v>
      </c>
      <c r="S318">
        <v>162.30000000000001</v>
      </c>
      <c r="T318">
        <v>145.30000000000001</v>
      </c>
      <c r="U318">
        <v>159.69999999999999</v>
      </c>
      <c r="V318">
        <v>164.2</v>
      </c>
      <c r="W318">
        <v>161.6</v>
      </c>
      <c r="X318">
        <v>155.19999999999999</v>
      </c>
      <c r="Y318">
        <v>164.2</v>
      </c>
      <c r="Z318">
        <v>151.19999999999999</v>
      </c>
      <c r="AA318">
        <v>156.69999999999999</v>
      </c>
      <c r="AB318">
        <v>160.80000000000001</v>
      </c>
      <c r="AC318">
        <v>161.80000000000001</v>
      </c>
      <c r="AD318">
        <v>157.30000000000001</v>
      </c>
      <c r="AE318">
        <v>165.6</v>
      </c>
    </row>
    <row r="319" spans="1:31">
      <c r="A319" t="s">
        <v>34</v>
      </c>
      <c r="B319">
        <v>2021</v>
      </c>
      <c r="C319" t="s">
        <v>45</v>
      </c>
      <c r="D319" s="54" t="str">
        <f t="shared" si="4"/>
        <v>November</v>
      </c>
      <c r="E319">
        <v>148.19999999999999</v>
      </c>
      <c r="F319">
        <v>201.6</v>
      </c>
      <c r="G319">
        <v>173</v>
      </c>
      <c r="H319">
        <v>159.30000000000001</v>
      </c>
      <c r="I319">
        <v>190.1</v>
      </c>
      <c r="J319">
        <v>156.5</v>
      </c>
      <c r="K319">
        <v>199.2</v>
      </c>
      <c r="L319">
        <v>165.3</v>
      </c>
      <c r="M319">
        <v>122.4</v>
      </c>
      <c r="N319">
        <v>169.6</v>
      </c>
      <c r="O319">
        <v>163.69999999999999</v>
      </c>
      <c r="P319">
        <v>175.5</v>
      </c>
      <c r="Q319">
        <v>169.7</v>
      </c>
      <c r="R319">
        <v>192.9</v>
      </c>
      <c r="S319">
        <v>167.2</v>
      </c>
      <c r="T319">
        <v>157.4</v>
      </c>
      <c r="U319">
        <v>165.8</v>
      </c>
      <c r="V319">
        <v>164.2</v>
      </c>
      <c r="W319">
        <v>163.9</v>
      </c>
      <c r="X319">
        <v>159.30000000000001</v>
      </c>
      <c r="Y319">
        <v>169.9</v>
      </c>
      <c r="Z319">
        <v>154.80000000000001</v>
      </c>
      <c r="AA319">
        <v>159.80000000000001</v>
      </c>
      <c r="AB319">
        <v>164.3</v>
      </c>
      <c r="AC319">
        <v>162.19999999999999</v>
      </c>
      <c r="AD319">
        <v>161.4</v>
      </c>
      <c r="AE319">
        <v>166.7</v>
      </c>
    </row>
    <row r="320" spans="1:31">
      <c r="A320" t="s">
        <v>30</v>
      </c>
      <c r="B320">
        <v>2021</v>
      </c>
      <c r="C320" t="s">
        <v>46</v>
      </c>
      <c r="D320" s="54" t="str">
        <f t="shared" si="4"/>
        <v>December</v>
      </c>
      <c r="E320">
        <v>147.4</v>
      </c>
      <c r="F320">
        <v>197</v>
      </c>
      <c r="G320">
        <v>176.5</v>
      </c>
      <c r="H320">
        <v>159.80000000000001</v>
      </c>
      <c r="I320">
        <v>195.8</v>
      </c>
      <c r="J320">
        <v>152</v>
      </c>
      <c r="K320">
        <v>172.3</v>
      </c>
      <c r="L320">
        <v>164.5</v>
      </c>
      <c r="M320">
        <v>120.6</v>
      </c>
      <c r="N320">
        <v>171.7</v>
      </c>
      <c r="O320">
        <v>169.7</v>
      </c>
      <c r="P320">
        <v>175.1</v>
      </c>
      <c r="Q320">
        <v>165.8</v>
      </c>
      <c r="R320">
        <v>190.8</v>
      </c>
      <c r="S320">
        <v>171.8</v>
      </c>
      <c r="T320">
        <v>167.3</v>
      </c>
      <c r="U320">
        <v>171.2</v>
      </c>
      <c r="V320">
        <v>163.4</v>
      </c>
      <c r="W320">
        <v>165.6</v>
      </c>
      <c r="X320">
        <v>163.9</v>
      </c>
      <c r="Y320">
        <v>174</v>
      </c>
      <c r="Z320">
        <v>160.1</v>
      </c>
      <c r="AA320">
        <v>164.5</v>
      </c>
      <c r="AB320">
        <v>169.7</v>
      </c>
      <c r="AC320">
        <v>162.80000000000001</v>
      </c>
      <c r="AD320">
        <v>166</v>
      </c>
      <c r="AE320">
        <v>167</v>
      </c>
    </row>
    <row r="321" spans="1:31">
      <c r="A321" t="s">
        <v>33</v>
      </c>
      <c r="B321">
        <v>2021</v>
      </c>
      <c r="C321" t="s">
        <v>46</v>
      </c>
      <c r="D321" s="54" t="str">
        <f t="shared" si="4"/>
        <v>December</v>
      </c>
      <c r="E321">
        <v>151.6</v>
      </c>
      <c r="F321">
        <v>202.2</v>
      </c>
      <c r="G321">
        <v>180</v>
      </c>
      <c r="H321">
        <v>160</v>
      </c>
      <c r="I321">
        <v>173.5</v>
      </c>
      <c r="J321">
        <v>158.30000000000001</v>
      </c>
      <c r="K321">
        <v>219.5</v>
      </c>
      <c r="L321">
        <v>164.2</v>
      </c>
      <c r="M321">
        <v>121.9</v>
      </c>
      <c r="N321">
        <v>168.2</v>
      </c>
      <c r="O321">
        <v>156.5</v>
      </c>
      <c r="P321">
        <v>178.2</v>
      </c>
      <c r="Q321">
        <v>172.2</v>
      </c>
      <c r="R321">
        <v>196.8</v>
      </c>
      <c r="S321">
        <v>163.30000000000001</v>
      </c>
      <c r="T321">
        <v>146.69999999999999</v>
      </c>
      <c r="U321">
        <v>160.69999999999999</v>
      </c>
      <c r="V321">
        <v>163.4</v>
      </c>
      <c r="W321">
        <v>161.69999999999999</v>
      </c>
      <c r="X321">
        <v>156</v>
      </c>
      <c r="Y321">
        <v>165.1</v>
      </c>
      <c r="Z321">
        <v>151.80000000000001</v>
      </c>
      <c r="AA321">
        <v>157.6</v>
      </c>
      <c r="AB321">
        <v>160.6</v>
      </c>
      <c r="AC321">
        <v>162.4</v>
      </c>
      <c r="AD321">
        <v>157.80000000000001</v>
      </c>
      <c r="AE321">
        <v>165.2</v>
      </c>
    </row>
    <row r="322" spans="1:31">
      <c r="A322" t="s">
        <v>34</v>
      </c>
      <c r="B322">
        <v>2021</v>
      </c>
      <c r="C322" t="s">
        <v>46</v>
      </c>
      <c r="D322" s="54" t="str">
        <f t="shared" si="4"/>
        <v>December</v>
      </c>
      <c r="E322">
        <v>148.69999999999999</v>
      </c>
      <c r="F322">
        <v>198.8</v>
      </c>
      <c r="G322">
        <v>177.9</v>
      </c>
      <c r="H322">
        <v>159.9</v>
      </c>
      <c r="I322">
        <v>187.6</v>
      </c>
      <c r="J322">
        <v>154.9</v>
      </c>
      <c r="K322">
        <v>188.3</v>
      </c>
      <c r="L322">
        <v>164.4</v>
      </c>
      <c r="M322">
        <v>121</v>
      </c>
      <c r="N322">
        <v>170.5</v>
      </c>
      <c r="O322">
        <v>164.2</v>
      </c>
      <c r="P322">
        <v>176.5</v>
      </c>
      <c r="Q322">
        <v>168.2</v>
      </c>
      <c r="R322">
        <v>192.4</v>
      </c>
      <c r="S322">
        <v>168.5</v>
      </c>
      <c r="T322">
        <v>158.69999999999999</v>
      </c>
      <c r="U322">
        <v>167</v>
      </c>
      <c r="V322">
        <v>163.4</v>
      </c>
      <c r="W322">
        <v>164.1</v>
      </c>
      <c r="X322">
        <v>160.19999999999999</v>
      </c>
      <c r="Y322">
        <v>170.6</v>
      </c>
      <c r="Z322">
        <v>155.69999999999999</v>
      </c>
      <c r="AA322">
        <v>160.6</v>
      </c>
      <c r="AB322">
        <v>164.4</v>
      </c>
      <c r="AC322">
        <v>162.6</v>
      </c>
      <c r="AD322">
        <v>162</v>
      </c>
      <c r="AE322">
        <v>166.2</v>
      </c>
    </row>
    <row r="323" spans="1:31">
      <c r="A323" t="s">
        <v>30</v>
      </c>
      <c r="B323">
        <v>2022</v>
      </c>
      <c r="C323" t="s">
        <v>31</v>
      </c>
      <c r="D323" s="54" t="str">
        <f t="shared" ref="D323:D373" si="5">TRIM(C323)</f>
        <v>January</v>
      </c>
      <c r="E323">
        <v>148.30000000000001</v>
      </c>
      <c r="F323">
        <v>196.9</v>
      </c>
      <c r="G323">
        <v>178</v>
      </c>
      <c r="H323">
        <v>160.5</v>
      </c>
      <c r="I323">
        <v>192.6</v>
      </c>
      <c r="J323">
        <v>151.19999999999999</v>
      </c>
      <c r="K323">
        <v>159.19999999999999</v>
      </c>
      <c r="L323">
        <v>164</v>
      </c>
      <c r="M323">
        <v>119.3</v>
      </c>
      <c r="N323">
        <v>173.3</v>
      </c>
      <c r="O323">
        <v>169.8</v>
      </c>
      <c r="P323">
        <v>175.8</v>
      </c>
      <c r="Q323">
        <v>164.1</v>
      </c>
      <c r="R323">
        <v>190.7</v>
      </c>
      <c r="S323">
        <v>173.2</v>
      </c>
      <c r="T323">
        <v>169.3</v>
      </c>
      <c r="U323">
        <v>172.7</v>
      </c>
      <c r="V323">
        <v>164.5</v>
      </c>
      <c r="W323">
        <v>165.8</v>
      </c>
      <c r="X323">
        <v>164.9</v>
      </c>
      <c r="Y323">
        <v>174.7</v>
      </c>
      <c r="Z323">
        <v>160.80000000000001</v>
      </c>
      <c r="AA323">
        <v>164.9</v>
      </c>
      <c r="AB323">
        <v>169.9</v>
      </c>
      <c r="AC323">
        <v>163.19999999999999</v>
      </c>
      <c r="AD323">
        <v>166.6</v>
      </c>
      <c r="AE323">
        <v>166.4</v>
      </c>
    </row>
    <row r="324" spans="1:31">
      <c r="A324" t="s">
        <v>33</v>
      </c>
      <c r="B324">
        <v>2022</v>
      </c>
      <c r="C324" t="s">
        <v>31</v>
      </c>
      <c r="D324" s="54" t="str">
        <f t="shared" si="5"/>
        <v>January</v>
      </c>
      <c r="E324">
        <v>152.19999999999999</v>
      </c>
      <c r="F324">
        <v>202.1</v>
      </c>
      <c r="G324">
        <v>180.1</v>
      </c>
      <c r="H324">
        <v>160.4</v>
      </c>
      <c r="I324">
        <v>171</v>
      </c>
      <c r="J324">
        <v>156.5</v>
      </c>
      <c r="K324">
        <v>203.6</v>
      </c>
      <c r="L324">
        <v>163.80000000000001</v>
      </c>
      <c r="M324">
        <v>121.3</v>
      </c>
      <c r="N324">
        <v>169.8</v>
      </c>
      <c r="O324">
        <v>156.6</v>
      </c>
      <c r="P324">
        <v>179</v>
      </c>
      <c r="Q324">
        <v>170.3</v>
      </c>
      <c r="R324">
        <v>196.4</v>
      </c>
      <c r="S324">
        <v>164.7</v>
      </c>
      <c r="T324">
        <v>148.5</v>
      </c>
      <c r="U324">
        <v>162.19999999999999</v>
      </c>
      <c r="V324">
        <v>164.5</v>
      </c>
      <c r="W324">
        <v>161.6</v>
      </c>
      <c r="X324">
        <v>156.80000000000001</v>
      </c>
      <c r="Y324">
        <v>166.1</v>
      </c>
      <c r="Z324">
        <v>152.69999999999999</v>
      </c>
      <c r="AA324">
        <v>158.4</v>
      </c>
      <c r="AB324">
        <v>161</v>
      </c>
      <c r="AC324">
        <v>162.80000000000001</v>
      </c>
      <c r="AD324">
        <v>158.6</v>
      </c>
      <c r="AE324">
        <v>165</v>
      </c>
    </row>
    <row r="325" spans="1:31">
      <c r="A325" t="s">
        <v>34</v>
      </c>
      <c r="B325">
        <v>2022</v>
      </c>
      <c r="C325" t="s">
        <v>31</v>
      </c>
      <c r="D325" s="54" t="str">
        <f t="shared" si="5"/>
        <v>January</v>
      </c>
      <c r="E325">
        <v>149.5</v>
      </c>
      <c r="F325">
        <v>198.7</v>
      </c>
      <c r="G325">
        <v>178.8</v>
      </c>
      <c r="H325">
        <v>160.5</v>
      </c>
      <c r="I325">
        <v>184.7</v>
      </c>
      <c r="J325">
        <v>153.69999999999999</v>
      </c>
      <c r="K325">
        <v>174.3</v>
      </c>
      <c r="L325">
        <v>163.9</v>
      </c>
      <c r="M325">
        <v>120</v>
      </c>
      <c r="N325">
        <v>172.1</v>
      </c>
      <c r="O325">
        <v>164.3</v>
      </c>
      <c r="P325">
        <v>177.3</v>
      </c>
      <c r="Q325">
        <v>166.4</v>
      </c>
      <c r="R325">
        <v>192.2</v>
      </c>
      <c r="S325">
        <v>169.9</v>
      </c>
      <c r="T325">
        <v>160.69999999999999</v>
      </c>
      <c r="U325">
        <v>168.5</v>
      </c>
      <c r="V325">
        <v>164.5</v>
      </c>
      <c r="W325">
        <v>164.2</v>
      </c>
      <c r="X325">
        <v>161.1</v>
      </c>
      <c r="Y325">
        <v>171.4</v>
      </c>
      <c r="Z325">
        <v>156.5</v>
      </c>
      <c r="AA325">
        <v>161.19999999999999</v>
      </c>
      <c r="AB325">
        <v>164.7</v>
      </c>
      <c r="AC325">
        <v>163</v>
      </c>
      <c r="AD325">
        <v>162.69999999999999</v>
      </c>
      <c r="AE325">
        <v>165.7</v>
      </c>
    </row>
    <row r="326" spans="1:31">
      <c r="A326" t="s">
        <v>30</v>
      </c>
      <c r="B326">
        <v>2022</v>
      </c>
      <c r="C326" t="s">
        <v>35</v>
      </c>
      <c r="D326" s="54" t="str">
        <f t="shared" si="5"/>
        <v>February</v>
      </c>
      <c r="E326">
        <v>148.80000000000001</v>
      </c>
      <c r="F326">
        <v>198.1</v>
      </c>
      <c r="G326">
        <v>175.5</v>
      </c>
      <c r="H326">
        <v>160.69999999999999</v>
      </c>
      <c r="I326">
        <v>192.6</v>
      </c>
      <c r="J326">
        <v>151.4</v>
      </c>
      <c r="K326">
        <v>155.19999999999999</v>
      </c>
      <c r="L326">
        <v>163.9</v>
      </c>
      <c r="M326">
        <v>118.1</v>
      </c>
      <c r="N326">
        <v>175.4</v>
      </c>
      <c r="O326">
        <v>170.5</v>
      </c>
      <c r="P326">
        <v>176.3</v>
      </c>
      <c r="Q326">
        <v>163.9</v>
      </c>
      <c r="R326">
        <v>191.5</v>
      </c>
      <c r="S326">
        <v>174.1</v>
      </c>
      <c r="T326">
        <v>171</v>
      </c>
      <c r="U326">
        <v>173.7</v>
      </c>
      <c r="V326">
        <v>165.5</v>
      </c>
      <c r="W326">
        <v>167.4</v>
      </c>
      <c r="X326">
        <v>165.7</v>
      </c>
      <c r="Y326">
        <v>175.3</v>
      </c>
      <c r="Z326">
        <v>161.19999999999999</v>
      </c>
      <c r="AA326">
        <v>165.5</v>
      </c>
      <c r="AB326">
        <v>170.3</v>
      </c>
      <c r="AC326">
        <v>164.5</v>
      </c>
      <c r="AD326">
        <v>167.3</v>
      </c>
      <c r="AE326">
        <v>166.7</v>
      </c>
    </row>
    <row r="327" spans="1:31">
      <c r="A327" t="s">
        <v>33</v>
      </c>
      <c r="B327">
        <v>2022</v>
      </c>
      <c r="C327" t="s">
        <v>35</v>
      </c>
      <c r="D327" s="54" t="str">
        <f t="shared" si="5"/>
        <v>February</v>
      </c>
      <c r="E327">
        <v>152.5</v>
      </c>
      <c r="F327">
        <v>205.2</v>
      </c>
      <c r="G327">
        <v>176.4</v>
      </c>
      <c r="H327">
        <v>160.6</v>
      </c>
      <c r="I327">
        <v>171.5</v>
      </c>
      <c r="J327">
        <v>156.4</v>
      </c>
      <c r="K327">
        <v>198</v>
      </c>
      <c r="L327">
        <v>163.19999999999999</v>
      </c>
      <c r="M327">
        <v>120.6</v>
      </c>
      <c r="N327">
        <v>172.2</v>
      </c>
      <c r="O327">
        <v>156.69999999999999</v>
      </c>
      <c r="P327">
        <v>180</v>
      </c>
      <c r="Q327">
        <v>170.2</v>
      </c>
      <c r="R327">
        <v>196.5</v>
      </c>
      <c r="S327">
        <v>165.7</v>
      </c>
      <c r="T327">
        <v>150.4</v>
      </c>
      <c r="U327">
        <v>163.4</v>
      </c>
      <c r="V327">
        <v>165.5</v>
      </c>
      <c r="W327">
        <v>163</v>
      </c>
      <c r="X327">
        <v>157.4</v>
      </c>
      <c r="Y327">
        <v>167.2</v>
      </c>
      <c r="Z327">
        <v>153.1</v>
      </c>
      <c r="AA327">
        <v>159.5</v>
      </c>
      <c r="AB327">
        <v>162</v>
      </c>
      <c r="AC327">
        <v>164.2</v>
      </c>
      <c r="AD327">
        <v>159.4</v>
      </c>
      <c r="AE327">
        <v>165.5</v>
      </c>
    </row>
    <row r="328" spans="1:31">
      <c r="A328" t="s">
        <v>34</v>
      </c>
      <c r="B328">
        <v>2022</v>
      </c>
      <c r="C328" t="s">
        <v>35</v>
      </c>
      <c r="D328" s="54" t="str">
        <f t="shared" si="5"/>
        <v>February</v>
      </c>
      <c r="E328">
        <v>150</v>
      </c>
      <c r="F328">
        <v>200.6</v>
      </c>
      <c r="G328">
        <v>175.8</v>
      </c>
      <c r="H328">
        <v>160.69999999999999</v>
      </c>
      <c r="I328">
        <v>184.9</v>
      </c>
      <c r="J328">
        <v>153.69999999999999</v>
      </c>
      <c r="K328">
        <v>169.7</v>
      </c>
      <c r="L328">
        <v>163.69999999999999</v>
      </c>
      <c r="M328">
        <v>118.9</v>
      </c>
      <c r="N328">
        <v>174.3</v>
      </c>
      <c r="O328">
        <v>164.7</v>
      </c>
      <c r="P328">
        <v>178</v>
      </c>
      <c r="Q328">
        <v>166.2</v>
      </c>
      <c r="R328">
        <v>192.8</v>
      </c>
      <c r="S328">
        <v>170.8</v>
      </c>
      <c r="T328">
        <v>162.4</v>
      </c>
      <c r="U328">
        <v>169.6</v>
      </c>
      <c r="V328">
        <v>165.5</v>
      </c>
      <c r="W328">
        <v>165.7</v>
      </c>
      <c r="X328">
        <v>161.80000000000001</v>
      </c>
      <c r="Y328">
        <v>172.2</v>
      </c>
      <c r="Z328">
        <v>156.9</v>
      </c>
      <c r="AA328">
        <v>162.1</v>
      </c>
      <c r="AB328">
        <v>165.4</v>
      </c>
      <c r="AC328">
        <v>164.4</v>
      </c>
      <c r="AD328">
        <v>163.5</v>
      </c>
      <c r="AE328">
        <v>166.1</v>
      </c>
    </row>
    <row r="329" spans="1:31">
      <c r="A329" t="s">
        <v>30</v>
      </c>
      <c r="B329">
        <v>2022</v>
      </c>
      <c r="C329" t="s">
        <v>36</v>
      </c>
      <c r="D329" s="54" t="str">
        <f t="shared" si="5"/>
        <v>March</v>
      </c>
      <c r="E329">
        <v>150.19999999999999</v>
      </c>
      <c r="F329">
        <v>208</v>
      </c>
      <c r="G329">
        <v>167.9</v>
      </c>
      <c r="H329">
        <v>162</v>
      </c>
      <c r="I329">
        <v>203.1</v>
      </c>
      <c r="J329">
        <v>155.9</v>
      </c>
      <c r="K329">
        <v>155.80000000000001</v>
      </c>
      <c r="L329">
        <v>164.2</v>
      </c>
      <c r="M329">
        <v>118.1</v>
      </c>
      <c r="N329">
        <v>178.7</v>
      </c>
      <c r="O329">
        <v>171.2</v>
      </c>
      <c r="P329">
        <v>177.4</v>
      </c>
      <c r="Q329">
        <v>166.6</v>
      </c>
      <c r="R329">
        <v>192.3</v>
      </c>
      <c r="S329">
        <v>175.4</v>
      </c>
      <c r="T329">
        <v>173.2</v>
      </c>
      <c r="U329">
        <v>175.1</v>
      </c>
      <c r="V329">
        <v>165.3</v>
      </c>
      <c r="W329">
        <v>168.9</v>
      </c>
      <c r="X329">
        <v>166.5</v>
      </c>
      <c r="Y329">
        <v>176</v>
      </c>
      <c r="Z329">
        <v>162</v>
      </c>
      <c r="AA329">
        <v>166.6</v>
      </c>
      <c r="AB329">
        <v>170.6</v>
      </c>
      <c r="AC329">
        <v>167.4</v>
      </c>
      <c r="AD329">
        <v>168.3</v>
      </c>
      <c r="AE329">
        <v>168.7</v>
      </c>
    </row>
    <row r="330" spans="1:31">
      <c r="A330" t="s">
        <v>33</v>
      </c>
      <c r="B330">
        <v>2022</v>
      </c>
      <c r="C330" t="s">
        <v>36</v>
      </c>
      <c r="D330" s="54" t="str">
        <f t="shared" si="5"/>
        <v>March</v>
      </c>
      <c r="E330">
        <v>153.69999999999999</v>
      </c>
      <c r="F330">
        <v>215.8</v>
      </c>
      <c r="G330">
        <v>167.7</v>
      </c>
      <c r="H330">
        <v>162.6</v>
      </c>
      <c r="I330">
        <v>180</v>
      </c>
      <c r="J330">
        <v>159.6</v>
      </c>
      <c r="K330">
        <v>188.4</v>
      </c>
      <c r="L330">
        <v>163.4</v>
      </c>
      <c r="M330">
        <v>120.3</v>
      </c>
      <c r="N330">
        <v>174.7</v>
      </c>
      <c r="O330">
        <v>157.1</v>
      </c>
      <c r="P330">
        <v>181.5</v>
      </c>
      <c r="Q330">
        <v>171.5</v>
      </c>
      <c r="R330">
        <v>197.5</v>
      </c>
      <c r="S330">
        <v>167.1</v>
      </c>
      <c r="T330">
        <v>152.6</v>
      </c>
      <c r="U330">
        <v>164.9</v>
      </c>
      <c r="V330">
        <v>165.3</v>
      </c>
      <c r="W330">
        <v>164.5</v>
      </c>
      <c r="X330">
        <v>158.6</v>
      </c>
      <c r="Y330">
        <v>168.2</v>
      </c>
      <c r="Z330">
        <v>154.19999999999999</v>
      </c>
      <c r="AA330">
        <v>160.80000000000001</v>
      </c>
      <c r="AB330">
        <v>162.69999999999999</v>
      </c>
      <c r="AC330">
        <v>166.8</v>
      </c>
      <c r="AD330">
        <v>160.6</v>
      </c>
      <c r="AE330">
        <v>166.5</v>
      </c>
    </row>
    <row r="331" spans="1:31">
      <c r="A331" t="s">
        <v>34</v>
      </c>
      <c r="B331">
        <v>2022</v>
      </c>
      <c r="C331" t="s">
        <v>36</v>
      </c>
      <c r="D331" s="54" t="str">
        <f t="shared" si="5"/>
        <v>March</v>
      </c>
      <c r="E331">
        <v>151.30000000000001</v>
      </c>
      <c r="F331">
        <v>210.7</v>
      </c>
      <c r="G331">
        <v>167.8</v>
      </c>
      <c r="H331">
        <v>162.19999999999999</v>
      </c>
      <c r="I331">
        <v>194.6</v>
      </c>
      <c r="J331">
        <v>157.6</v>
      </c>
      <c r="K331">
        <v>166.9</v>
      </c>
      <c r="L331">
        <v>163.9</v>
      </c>
      <c r="M331">
        <v>118.8</v>
      </c>
      <c r="N331">
        <v>177.4</v>
      </c>
      <c r="O331">
        <v>165.3</v>
      </c>
      <c r="P331">
        <v>179.3</v>
      </c>
      <c r="Q331">
        <v>168.4</v>
      </c>
      <c r="R331">
        <v>193.7</v>
      </c>
      <c r="S331">
        <v>172.1</v>
      </c>
      <c r="T331">
        <v>164.6</v>
      </c>
      <c r="U331">
        <v>171.1</v>
      </c>
      <c r="V331">
        <v>165.3</v>
      </c>
      <c r="W331">
        <v>167.2</v>
      </c>
      <c r="X331">
        <v>162.80000000000001</v>
      </c>
      <c r="Y331">
        <v>173</v>
      </c>
      <c r="Z331">
        <v>157.9</v>
      </c>
      <c r="AA331">
        <v>163.30000000000001</v>
      </c>
      <c r="AB331">
        <v>166</v>
      </c>
      <c r="AC331">
        <v>167.2</v>
      </c>
      <c r="AD331">
        <v>164.6</v>
      </c>
      <c r="AE331">
        <v>167.7</v>
      </c>
    </row>
    <row r="332" spans="1:31">
      <c r="A332" t="s">
        <v>30</v>
      </c>
      <c r="B332">
        <v>2022</v>
      </c>
      <c r="C332" t="s">
        <v>37</v>
      </c>
      <c r="D332" s="54" t="str">
        <f t="shared" si="5"/>
        <v>April</v>
      </c>
      <c r="E332">
        <v>151.80000000000001</v>
      </c>
      <c r="F332">
        <v>209.7</v>
      </c>
      <c r="G332">
        <v>164.5</v>
      </c>
      <c r="H332">
        <v>163.80000000000001</v>
      </c>
      <c r="I332">
        <v>207.4</v>
      </c>
      <c r="J332">
        <v>169.7</v>
      </c>
      <c r="K332">
        <v>153.6</v>
      </c>
      <c r="L332">
        <v>165.1</v>
      </c>
      <c r="M332">
        <v>118.2</v>
      </c>
      <c r="N332">
        <v>182.9</v>
      </c>
      <c r="O332">
        <v>172.4</v>
      </c>
      <c r="P332">
        <v>178.9</v>
      </c>
      <c r="Q332">
        <v>168.6</v>
      </c>
      <c r="R332">
        <v>192.8</v>
      </c>
      <c r="S332">
        <v>177.5</v>
      </c>
      <c r="T332">
        <v>175.1</v>
      </c>
      <c r="U332">
        <v>177.1</v>
      </c>
      <c r="V332">
        <v>167</v>
      </c>
      <c r="W332">
        <v>173.3</v>
      </c>
      <c r="X332">
        <v>167.7</v>
      </c>
      <c r="Y332">
        <v>177</v>
      </c>
      <c r="Z332">
        <v>166.2</v>
      </c>
      <c r="AA332">
        <v>167.2</v>
      </c>
      <c r="AB332">
        <v>170.9</v>
      </c>
      <c r="AC332">
        <v>169</v>
      </c>
      <c r="AD332">
        <v>170.2</v>
      </c>
      <c r="AE332">
        <v>170.8</v>
      </c>
    </row>
    <row r="333" spans="1:31">
      <c r="A333" t="s">
        <v>33</v>
      </c>
      <c r="B333">
        <v>2022</v>
      </c>
      <c r="C333" t="s">
        <v>37</v>
      </c>
      <c r="D333" s="54" t="str">
        <f t="shared" si="5"/>
        <v>April</v>
      </c>
      <c r="E333">
        <v>155.4</v>
      </c>
      <c r="F333">
        <v>215.8</v>
      </c>
      <c r="G333">
        <v>164.6</v>
      </c>
      <c r="H333">
        <v>164.2</v>
      </c>
      <c r="I333">
        <v>186</v>
      </c>
      <c r="J333">
        <v>175.9</v>
      </c>
      <c r="K333">
        <v>190.7</v>
      </c>
      <c r="L333">
        <v>164</v>
      </c>
      <c r="M333">
        <v>120.5</v>
      </c>
      <c r="N333">
        <v>178</v>
      </c>
      <c r="O333">
        <v>157.5</v>
      </c>
      <c r="P333">
        <v>183.3</v>
      </c>
      <c r="Q333">
        <v>174.5</v>
      </c>
      <c r="R333">
        <v>197.1</v>
      </c>
      <c r="S333">
        <v>168.4</v>
      </c>
      <c r="T333">
        <v>154.5</v>
      </c>
      <c r="U333">
        <v>166.3</v>
      </c>
      <c r="V333">
        <v>167</v>
      </c>
      <c r="W333">
        <v>170.5</v>
      </c>
      <c r="X333">
        <v>159.80000000000001</v>
      </c>
      <c r="Y333">
        <v>169</v>
      </c>
      <c r="Z333">
        <v>159.30000000000001</v>
      </c>
      <c r="AA333">
        <v>162.19999999999999</v>
      </c>
      <c r="AB333">
        <v>164</v>
      </c>
      <c r="AC333">
        <v>168.4</v>
      </c>
      <c r="AD333">
        <v>163.1</v>
      </c>
      <c r="AE333">
        <v>169.2</v>
      </c>
    </row>
    <row r="334" spans="1:31">
      <c r="A334" t="s">
        <v>34</v>
      </c>
      <c r="B334">
        <v>2022</v>
      </c>
      <c r="C334" t="s">
        <v>37</v>
      </c>
      <c r="D334" s="54" t="str">
        <f t="shared" si="5"/>
        <v>April</v>
      </c>
      <c r="E334">
        <v>152.9</v>
      </c>
      <c r="F334">
        <v>211.8</v>
      </c>
      <c r="G334">
        <v>164.5</v>
      </c>
      <c r="H334">
        <v>163.9</v>
      </c>
      <c r="I334">
        <v>199.5</v>
      </c>
      <c r="J334">
        <v>172.6</v>
      </c>
      <c r="K334">
        <v>166.2</v>
      </c>
      <c r="L334">
        <v>164.7</v>
      </c>
      <c r="M334">
        <v>119</v>
      </c>
      <c r="N334">
        <v>181.3</v>
      </c>
      <c r="O334">
        <v>166.2</v>
      </c>
      <c r="P334">
        <v>180.9</v>
      </c>
      <c r="Q334">
        <v>170.8</v>
      </c>
      <c r="R334">
        <v>193.9</v>
      </c>
      <c r="S334">
        <v>173.9</v>
      </c>
      <c r="T334">
        <v>166.5</v>
      </c>
      <c r="U334">
        <v>172.8</v>
      </c>
      <c r="V334">
        <v>167</v>
      </c>
      <c r="W334">
        <v>172.2</v>
      </c>
      <c r="X334">
        <v>164</v>
      </c>
      <c r="Y334">
        <v>174</v>
      </c>
      <c r="Z334">
        <v>162.6</v>
      </c>
      <c r="AA334">
        <v>164.4</v>
      </c>
      <c r="AB334">
        <v>166.9</v>
      </c>
      <c r="AC334">
        <v>168.8</v>
      </c>
      <c r="AD334">
        <v>166.8</v>
      </c>
      <c r="AE334">
        <v>170.1</v>
      </c>
    </row>
    <row r="335" spans="1:31">
      <c r="A335" t="s">
        <v>30</v>
      </c>
      <c r="B335">
        <v>2022</v>
      </c>
      <c r="C335" t="s">
        <v>38</v>
      </c>
      <c r="D335" s="54" t="str">
        <f t="shared" si="5"/>
        <v>May</v>
      </c>
      <c r="E335">
        <v>152.9</v>
      </c>
      <c r="F335">
        <v>214.7</v>
      </c>
      <c r="G335">
        <v>161.4</v>
      </c>
      <c r="H335">
        <v>164.6</v>
      </c>
      <c r="I335">
        <v>209.9</v>
      </c>
      <c r="J335">
        <v>168</v>
      </c>
      <c r="K335">
        <v>160.4</v>
      </c>
      <c r="L335">
        <v>165</v>
      </c>
      <c r="M335">
        <v>118.9</v>
      </c>
      <c r="N335">
        <v>186.6</v>
      </c>
      <c r="O335">
        <v>173.2</v>
      </c>
      <c r="P335">
        <v>180.4</v>
      </c>
      <c r="Q335">
        <v>170.8</v>
      </c>
      <c r="R335">
        <v>192.9</v>
      </c>
      <c r="S335">
        <v>179.3</v>
      </c>
      <c r="T335">
        <v>177.2</v>
      </c>
      <c r="U335">
        <v>179</v>
      </c>
      <c r="V335">
        <v>167.5</v>
      </c>
      <c r="W335">
        <v>175.3</v>
      </c>
      <c r="X335">
        <v>168.9</v>
      </c>
      <c r="Y335">
        <v>177.7</v>
      </c>
      <c r="Z335">
        <v>167.1</v>
      </c>
      <c r="AA335">
        <v>167.6</v>
      </c>
      <c r="AB335">
        <v>171.8</v>
      </c>
      <c r="AC335">
        <v>168.5</v>
      </c>
      <c r="AD335">
        <v>170.9</v>
      </c>
      <c r="AE335">
        <v>172.5</v>
      </c>
    </row>
    <row r="336" spans="1:31">
      <c r="A336" t="s">
        <v>33</v>
      </c>
      <c r="B336">
        <v>2022</v>
      </c>
      <c r="C336" t="s">
        <v>38</v>
      </c>
      <c r="D336" s="54" t="str">
        <f t="shared" si="5"/>
        <v>May</v>
      </c>
      <c r="E336">
        <v>156.69999999999999</v>
      </c>
      <c r="F336">
        <v>221.2</v>
      </c>
      <c r="G336">
        <v>164.1</v>
      </c>
      <c r="H336">
        <v>165.4</v>
      </c>
      <c r="I336">
        <v>189.5</v>
      </c>
      <c r="J336">
        <v>174.5</v>
      </c>
      <c r="K336">
        <v>203.2</v>
      </c>
      <c r="L336">
        <v>164.1</v>
      </c>
      <c r="M336">
        <v>121.2</v>
      </c>
      <c r="N336">
        <v>181.4</v>
      </c>
      <c r="O336">
        <v>158.5</v>
      </c>
      <c r="P336">
        <v>184.9</v>
      </c>
      <c r="Q336">
        <v>177.5</v>
      </c>
      <c r="R336">
        <v>197.5</v>
      </c>
      <c r="S336">
        <v>170</v>
      </c>
      <c r="T336">
        <v>155.9</v>
      </c>
      <c r="U336">
        <v>167.8</v>
      </c>
      <c r="V336">
        <v>167.5</v>
      </c>
      <c r="W336">
        <v>173.5</v>
      </c>
      <c r="X336">
        <v>161.1</v>
      </c>
      <c r="Y336">
        <v>170.1</v>
      </c>
      <c r="Z336">
        <v>159.4</v>
      </c>
      <c r="AA336">
        <v>163.19999999999999</v>
      </c>
      <c r="AB336">
        <v>165.2</v>
      </c>
      <c r="AC336">
        <v>168.2</v>
      </c>
      <c r="AD336">
        <v>163.80000000000001</v>
      </c>
      <c r="AE336">
        <v>170.8</v>
      </c>
    </row>
    <row r="337" spans="1:31">
      <c r="A337" t="s">
        <v>34</v>
      </c>
      <c r="B337">
        <v>2022</v>
      </c>
      <c r="C337" t="s">
        <v>38</v>
      </c>
      <c r="D337" s="54" t="str">
        <f t="shared" si="5"/>
        <v>May</v>
      </c>
      <c r="E337">
        <v>154.1</v>
      </c>
      <c r="F337">
        <v>217</v>
      </c>
      <c r="G337">
        <v>162.4</v>
      </c>
      <c r="H337">
        <v>164.9</v>
      </c>
      <c r="I337">
        <v>202.4</v>
      </c>
      <c r="J337">
        <v>171</v>
      </c>
      <c r="K337">
        <v>174.9</v>
      </c>
      <c r="L337">
        <v>164.7</v>
      </c>
      <c r="M337">
        <v>119.7</v>
      </c>
      <c r="N337">
        <v>184.9</v>
      </c>
      <c r="O337">
        <v>167.1</v>
      </c>
      <c r="P337">
        <v>182.5</v>
      </c>
      <c r="Q337">
        <v>173.3</v>
      </c>
      <c r="R337">
        <v>194.1</v>
      </c>
      <c r="S337">
        <v>175.6</v>
      </c>
      <c r="T337">
        <v>168.4</v>
      </c>
      <c r="U337">
        <v>174.6</v>
      </c>
      <c r="V337">
        <v>167.5</v>
      </c>
      <c r="W337">
        <v>174.6</v>
      </c>
      <c r="X337">
        <v>165.2</v>
      </c>
      <c r="Y337">
        <v>174.8</v>
      </c>
      <c r="Z337">
        <v>163</v>
      </c>
      <c r="AA337">
        <v>165.1</v>
      </c>
      <c r="AB337">
        <v>167.9</v>
      </c>
      <c r="AC337">
        <v>168.4</v>
      </c>
      <c r="AD337">
        <v>167.5</v>
      </c>
      <c r="AE337">
        <v>171.7</v>
      </c>
    </row>
    <row r="338" spans="1:31">
      <c r="A338" t="s">
        <v>30</v>
      </c>
      <c r="B338">
        <v>2022</v>
      </c>
      <c r="C338" t="s">
        <v>39</v>
      </c>
      <c r="D338" s="54" t="str">
        <f t="shared" si="5"/>
        <v>June</v>
      </c>
      <c r="E338">
        <v>153.80000000000001</v>
      </c>
      <c r="F338">
        <v>217.2</v>
      </c>
      <c r="G338">
        <v>169.6</v>
      </c>
      <c r="H338">
        <v>165.4</v>
      </c>
      <c r="I338">
        <v>208.1</v>
      </c>
      <c r="J338">
        <v>165.8</v>
      </c>
      <c r="K338">
        <v>167.3</v>
      </c>
      <c r="L338">
        <v>164.6</v>
      </c>
      <c r="M338">
        <v>119.1</v>
      </c>
      <c r="N338">
        <v>188.9</v>
      </c>
      <c r="O338">
        <v>174.2</v>
      </c>
      <c r="P338">
        <v>181.9</v>
      </c>
      <c r="Q338">
        <v>172.4</v>
      </c>
      <c r="R338">
        <v>192.9</v>
      </c>
      <c r="S338">
        <v>180.7</v>
      </c>
      <c r="T338">
        <v>178.7</v>
      </c>
      <c r="U338">
        <v>180.4</v>
      </c>
      <c r="V338">
        <v>166.8</v>
      </c>
      <c r="W338">
        <v>176.7</v>
      </c>
      <c r="X338">
        <v>170.3</v>
      </c>
      <c r="Y338">
        <v>178.2</v>
      </c>
      <c r="Z338">
        <v>165.5</v>
      </c>
      <c r="AA338">
        <v>168</v>
      </c>
      <c r="AB338">
        <v>172.6</v>
      </c>
      <c r="AC338">
        <v>169.5</v>
      </c>
      <c r="AD338">
        <v>171</v>
      </c>
      <c r="AE338">
        <v>173.6</v>
      </c>
    </row>
    <row r="339" spans="1:31">
      <c r="A339" t="s">
        <v>33</v>
      </c>
      <c r="B339">
        <v>2022</v>
      </c>
      <c r="C339" t="s">
        <v>39</v>
      </c>
      <c r="D339" s="54" t="str">
        <f t="shared" si="5"/>
        <v>June</v>
      </c>
      <c r="E339">
        <v>157.5</v>
      </c>
      <c r="F339">
        <v>223.4</v>
      </c>
      <c r="G339">
        <v>172.8</v>
      </c>
      <c r="H339">
        <v>166.4</v>
      </c>
      <c r="I339">
        <v>188.6</v>
      </c>
      <c r="J339">
        <v>174.1</v>
      </c>
      <c r="K339">
        <v>211.5</v>
      </c>
      <c r="L339">
        <v>163.6</v>
      </c>
      <c r="M339">
        <v>121.4</v>
      </c>
      <c r="N339">
        <v>183.5</v>
      </c>
      <c r="O339">
        <v>159.1</v>
      </c>
      <c r="P339">
        <v>186.3</v>
      </c>
      <c r="Q339">
        <v>179.3</v>
      </c>
      <c r="R339">
        <v>198.3</v>
      </c>
      <c r="S339">
        <v>171.6</v>
      </c>
      <c r="T339">
        <v>157.4</v>
      </c>
      <c r="U339">
        <v>169.4</v>
      </c>
      <c r="V339">
        <v>166.8</v>
      </c>
      <c r="W339">
        <v>174.9</v>
      </c>
      <c r="X339">
        <v>162.1</v>
      </c>
      <c r="Y339">
        <v>170.9</v>
      </c>
      <c r="Z339">
        <v>157.19999999999999</v>
      </c>
      <c r="AA339">
        <v>164.1</v>
      </c>
      <c r="AB339">
        <v>166.5</v>
      </c>
      <c r="AC339">
        <v>169.2</v>
      </c>
      <c r="AD339">
        <v>163.80000000000001</v>
      </c>
      <c r="AE339">
        <v>171.4</v>
      </c>
    </row>
    <row r="340" spans="1:31">
      <c r="A340" t="s">
        <v>34</v>
      </c>
      <c r="B340">
        <v>2022</v>
      </c>
      <c r="C340" t="s">
        <v>39</v>
      </c>
      <c r="D340" s="54" t="str">
        <f t="shared" si="5"/>
        <v>June</v>
      </c>
      <c r="E340">
        <v>155</v>
      </c>
      <c r="F340">
        <v>219.4</v>
      </c>
      <c r="G340">
        <v>170.8</v>
      </c>
      <c r="H340">
        <v>165.8</v>
      </c>
      <c r="I340">
        <v>200.9</v>
      </c>
      <c r="J340">
        <v>169.7</v>
      </c>
      <c r="K340">
        <v>182.3</v>
      </c>
      <c r="L340">
        <v>164.3</v>
      </c>
      <c r="M340">
        <v>119.9</v>
      </c>
      <c r="N340">
        <v>187.1</v>
      </c>
      <c r="O340">
        <v>167.9</v>
      </c>
      <c r="P340">
        <v>183.9</v>
      </c>
      <c r="Q340">
        <v>174.9</v>
      </c>
      <c r="R340">
        <v>194.3</v>
      </c>
      <c r="S340">
        <v>177.1</v>
      </c>
      <c r="T340">
        <v>169.9</v>
      </c>
      <c r="U340">
        <v>176</v>
      </c>
      <c r="V340">
        <v>166.8</v>
      </c>
      <c r="W340">
        <v>176</v>
      </c>
      <c r="X340">
        <v>166.4</v>
      </c>
      <c r="Y340">
        <v>175.4</v>
      </c>
      <c r="Z340">
        <v>161.1</v>
      </c>
      <c r="AA340">
        <v>165.8</v>
      </c>
      <c r="AB340">
        <v>169</v>
      </c>
      <c r="AC340">
        <v>169.4</v>
      </c>
      <c r="AD340">
        <v>167.5</v>
      </c>
      <c r="AE340">
        <v>172.6</v>
      </c>
    </row>
    <row r="341" spans="1:31">
      <c r="A341" t="s">
        <v>30</v>
      </c>
      <c r="B341">
        <v>2022</v>
      </c>
      <c r="C341" t="s">
        <v>40</v>
      </c>
      <c r="D341" s="54" t="str">
        <f t="shared" si="5"/>
        <v>July</v>
      </c>
      <c r="E341">
        <v>155.19999999999999</v>
      </c>
      <c r="F341">
        <v>210.8</v>
      </c>
      <c r="G341">
        <v>174.3</v>
      </c>
      <c r="H341">
        <v>166.3</v>
      </c>
      <c r="I341">
        <v>202.2</v>
      </c>
      <c r="J341">
        <v>169.6</v>
      </c>
      <c r="K341">
        <v>168.6</v>
      </c>
      <c r="L341">
        <v>164.4</v>
      </c>
      <c r="M341">
        <v>119.2</v>
      </c>
      <c r="N341">
        <v>191.8</v>
      </c>
      <c r="O341">
        <v>174.5</v>
      </c>
      <c r="P341">
        <v>183.1</v>
      </c>
      <c r="Q341">
        <v>172.5</v>
      </c>
      <c r="R341">
        <v>193.2</v>
      </c>
      <c r="S341">
        <v>182</v>
      </c>
      <c r="T341">
        <v>180.3</v>
      </c>
      <c r="U341">
        <v>181.7</v>
      </c>
      <c r="V341">
        <v>167.8</v>
      </c>
      <c r="W341">
        <v>179.6</v>
      </c>
      <c r="X341">
        <v>171.3</v>
      </c>
      <c r="Y341">
        <v>178.8</v>
      </c>
      <c r="Z341">
        <v>166.3</v>
      </c>
      <c r="AA341">
        <v>168.6</v>
      </c>
      <c r="AB341">
        <v>174.7</v>
      </c>
      <c r="AC341">
        <v>169.7</v>
      </c>
      <c r="AD341">
        <v>171.8</v>
      </c>
      <c r="AE341">
        <v>174.3</v>
      </c>
    </row>
    <row r="342" spans="1:31">
      <c r="A342" t="s">
        <v>33</v>
      </c>
      <c r="B342">
        <v>2022</v>
      </c>
      <c r="C342" t="s">
        <v>40</v>
      </c>
      <c r="D342" s="54" t="str">
        <f t="shared" si="5"/>
        <v>July</v>
      </c>
      <c r="E342">
        <v>159.30000000000001</v>
      </c>
      <c r="F342">
        <v>217.1</v>
      </c>
      <c r="G342">
        <v>176.6</v>
      </c>
      <c r="H342">
        <v>167.1</v>
      </c>
      <c r="I342">
        <v>184.8</v>
      </c>
      <c r="J342">
        <v>179.5</v>
      </c>
      <c r="K342">
        <v>208.5</v>
      </c>
      <c r="L342">
        <v>164</v>
      </c>
      <c r="M342">
        <v>121.5</v>
      </c>
      <c r="N342">
        <v>186.3</v>
      </c>
      <c r="O342">
        <v>159.80000000000001</v>
      </c>
      <c r="P342">
        <v>187.7</v>
      </c>
      <c r="Q342">
        <v>179.4</v>
      </c>
      <c r="R342">
        <v>198.6</v>
      </c>
      <c r="S342">
        <v>172.7</v>
      </c>
      <c r="T342">
        <v>158.69999999999999</v>
      </c>
      <c r="U342">
        <v>170.6</v>
      </c>
      <c r="V342">
        <v>167.8</v>
      </c>
      <c r="W342">
        <v>179.5</v>
      </c>
      <c r="X342">
        <v>163.1</v>
      </c>
      <c r="Y342">
        <v>171.7</v>
      </c>
      <c r="Z342">
        <v>157.4</v>
      </c>
      <c r="AA342">
        <v>164.6</v>
      </c>
      <c r="AB342">
        <v>169.1</v>
      </c>
      <c r="AC342">
        <v>169.8</v>
      </c>
      <c r="AD342">
        <v>164.7</v>
      </c>
      <c r="AE342">
        <v>172.3</v>
      </c>
    </row>
    <row r="343" spans="1:31">
      <c r="A343" t="s">
        <v>34</v>
      </c>
      <c r="B343">
        <v>2022</v>
      </c>
      <c r="C343" t="s">
        <v>40</v>
      </c>
      <c r="D343" s="54" t="str">
        <f t="shared" si="5"/>
        <v>July</v>
      </c>
      <c r="E343">
        <v>156.5</v>
      </c>
      <c r="F343">
        <v>213</v>
      </c>
      <c r="G343">
        <v>175.2</v>
      </c>
      <c r="H343">
        <v>166.6</v>
      </c>
      <c r="I343">
        <v>195.8</v>
      </c>
      <c r="J343">
        <v>174.2</v>
      </c>
      <c r="K343">
        <v>182.1</v>
      </c>
      <c r="L343">
        <v>164.3</v>
      </c>
      <c r="M343">
        <v>120</v>
      </c>
      <c r="N343">
        <v>190</v>
      </c>
      <c r="O343">
        <v>168.4</v>
      </c>
      <c r="P343">
        <v>185.2</v>
      </c>
      <c r="Q343">
        <v>175</v>
      </c>
      <c r="R343">
        <v>194.6</v>
      </c>
      <c r="S343">
        <v>178.3</v>
      </c>
      <c r="T343">
        <v>171.3</v>
      </c>
      <c r="U343">
        <v>177.3</v>
      </c>
      <c r="V343">
        <v>167.8</v>
      </c>
      <c r="W343">
        <v>179.6</v>
      </c>
      <c r="X343">
        <v>167.4</v>
      </c>
      <c r="Y343">
        <v>176.1</v>
      </c>
      <c r="Z343">
        <v>161.6</v>
      </c>
      <c r="AA343">
        <v>166.3</v>
      </c>
      <c r="AB343">
        <v>171.4</v>
      </c>
      <c r="AC343">
        <v>169.7</v>
      </c>
      <c r="AD343">
        <v>168.4</v>
      </c>
      <c r="AE343">
        <v>173.4</v>
      </c>
    </row>
    <row r="344" spans="1:31">
      <c r="A344" t="s">
        <v>30</v>
      </c>
      <c r="B344">
        <v>2022</v>
      </c>
      <c r="C344" t="s">
        <v>41</v>
      </c>
      <c r="D344" s="54" t="str">
        <f t="shared" si="5"/>
        <v>August</v>
      </c>
      <c r="E344">
        <v>159.5</v>
      </c>
      <c r="F344">
        <v>204.1</v>
      </c>
      <c r="G344">
        <v>168.3</v>
      </c>
      <c r="H344">
        <v>167.9</v>
      </c>
      <c r="I344">
        <v>198.1</v>
      </c>
      <c r="J344">
        <v>169.2</v>
      </c>
      <c r="K344">
        <v>173.1</v>
      </c>
      <c r="L344">
        <v>167.1</v>
      </c>
      <c r="M344">
        <v>120.2</v>
      </c>
      <c r="N344">
        <v>195.6</v>
      </c>
      <c r="O344">
        <v>174.8</v>
      </c>
      <c r="P344">
        <v>184</v>
      </c>
      <c r="Q344">
        <v>173.9</v>
      </c>
      <c r="R344">
        <v>193.7</v>
      </c>
      <c r="S344">
        <v>183.2</v>
      </c>
      <c r="T344">
        <v>181.7</v>
      </c>
      <c r="U344">
        <v>183</v>
      </c>
      <c r="V344">
        <v>169</v>
      </c>
      <c r="W344">
        <v>179.1</v>
      </c>
      <c r="X344">
        <v>172.3</v>
      </c>
      <c r="Y344">
        <v>179.4</v>
      </c>
      <c r="Z344">
        <v>166.6</v>
      </c>
      <c r="AA344">
        <v>169.3</v>
      </c>
      <c r="AB344">
        <v>175.7</v>
      </c>
      <c r="AC344">
        <v>171.1</v>
      </c>
      <c r="AD344">
        <v>172.6</v>
      </c>
      <c r="AE344">
        <v>175.3</v>
      </c>
    </row>
    <row r="345" spans="1:31">
      <c r="A345" t="s">
        <v>33</v>
      </c>
      <c r="B345">
        <v>2022</v>
      </c>
      <c r="C345" t="s">
        <v>41</v>
      </c>
      <c r="D345" s="54" t="str">
        <f t="shared" si="5"/>
        <v>August</v>
      </c>
      <c r="E345">
        <v>162.1</v>
      </c>
      <c r="F345">
        <v>210.9</v>
      </c>
      <c r="G345">
        <v>170.6</v>
      </c>
      <c r="H345">
        <v>168.4</v>
      </c>
      <c r="I345">
        <v>182.5</v>
      </c>
      <c r="J345">
        <v>177.1</v>
      </c>
      <c r="K345">
        <v>213.1</v>
      </c>
      <c r="L345">
        <v>167.3</v>
      </c>
      <c r="M345">
        <v>122.2</v>
      </c>
      <c r="N345">
        <v>189.7</v>
      </c>
      <c r="O345">
        <v>160.5</v>
      </c>
      <c r="P345">
        <v>188.9</v>
      </c>
      <c r="Q345">
        <v>180.4</v>
      </c>
      <c r="R345">
        <v>198.7</v>
      </c>
      <c r="S345">
        <v>173.7</v>
      </c>
      <c r="T345">
        <v>160</v>
      </c>
      <c r="U345">
        <v>171.6</v>
      </c>
      <c r="V345">
        <v>169</v>
      </c>
      <c r="W345">
        <v>178.4</v>
      </c>
      <c r="X345">
        <v>164.2</v>
      </c>
      <c r="Y345">
        <v>172.6</v>
      </c>
      <c r="Z345">
        <v>157.69999999999999</v>
      </c>
      <c r="AA345">
        <v>165.1</v>
      </c>
      <c r="AB345">
        <v>169.9</v>
      </c>
      <c r="AC345">
        <v>171.4</v>
      </c>
      <c r="AD345">
        <v>165.4</v>
      </c>
      <c r="AE345">
        <v>173.1</v>
      </c>
    </row>
    <row r="346" spans="1:31">
      <c r="A346" t="s">
        <v>34</v>
      </c>
      <c r="B346">
        <v>2022</v>
      </c>
      <c r="C346" t="s">
        <v>41</v>
      </c>
      <c r="D346" s="54" t="str">
        <f t="shared" si="5"/>
        <v>August</v>
      </c>
      <c r="E346">
        <v>160.30000000000001</v>
      </c>
      <c r="F346">
        <v>206.5</v>
      </c>
      <c r="G346">
        <v>169.2</v>
      </c>
      <c r="H346">
        <v>168.1</v>
      </c>
      <c r="I346">
        <v>192.4</v>
      </c>
      <c r="J346">
        <v>172.9</v>
      </c>
      <c r="K346">
        <v>186.7</v>
      </c>
      <c r="L346">
        <v>167.2</v>
      </c>
      <c r="M346">
        <v>120.9</v>
      </c>
      <c r="N346">
        <v>193.6</v>
      </c>
      <c r="O346">
        <v>168.8</v>
      </c>
      <c r="P346">
        <v>186.3</v>
      </c>
      <c r="Q346">
        <v>176.3</v>
      </c>
      <c r="R346">
        <v>195</v>
      </c>
      <c r="S346">
        <v>179.5</v>
      </c>
      <c r="T346">
        <v>172.7</v>
      </c>
      <c r="U346">
        <v>178.5</v>
      </c>
      <c r="V346">
        <v>169</v>
      </c>
      <c r="W346">
        <v>178.8</v>
      </c>
      <c r="X346">
        <v>168.5</v>
      </c>
      <c r="Y346">
        <v>176.8</v>
      </c>
      <c r="Z346">
        <v>161.9</v>
      </c>
      <c r="AA346">
        <v>166.9</v>
      </c>
      <c r="AB346">
        <v>172.3</v>
      </c>
      <c r="AC346">
        <v>171.2</v>
      </c>
      <c r="AD346">
        <v>169.1</v>
      </c>
      <c r="AE346">
        <v>174.3</v>
      </c>
    </row>
    <row r="347" spans="1:31">
      <c r="A347" t="s">
        <v>30</v>
      </c>
      <c r="B347">
        <v>2022</v>
      </c>
      <c r="C347" t="s">
        <v>42</v>
      </c>
      <c r="D347" s="54" t="str">
        <f t="shared" si="5"/>
        <v>September</v>
      </c>
      <c r="E347">
        <v>162.9</v>
      </c>
      <c r="F347">
        <v>206.7</v>
      </c>
      <c r="G347">
        <v>169</v>
      </c>
      <c r="H347">
        <v>169.5</v>
      </c>
      <c r="I347">
        <v>194.1</v>
      </c>
      <c r="J347">
        <v>164.1</v>
      </c>
      <c r="K347">
        <v>176.9</v>
      </c>
      <c r="L347">
        <v>169</v>
      </c>
      <c r="M347">
        <v>120.8</v>
      </c>
      <c r="N347">
        <v>199.1</v>
      </c>
      <c r="O347">
        <v>175.4</v>
      </c>
      <c r="P347">
        <v>184.8</v>
      </c>
      <c r="Q347">
        <v>175.5</v>
      </c>
      <c r="R347">
        <v>194.5</v>
      </c>
      <c r="S347">
        <v>184.7</v>
      </c>
      <c r="T347">
        <v>183.3</v>
      </c>
      <c r="U347">
        <v>184.5</v>
      </c>
      <c r="V347">
        <v>169.5</v>
      </c>
      <c r="W347">
        <v>179.7</v>
      </c>
      <c r="X347">
        <v>173.6</v>
      </c>
      <c r="Y347">
        <v>180.2</v>
      </c>
      <c r="Z347">
        <v>166.9</v>
      </c>
      <c r="AA347">
        <v>170</v>
      </c>
      <c r="AB347">
        <v>176.2</v>
      </c>
      <c r="AC347">
        <v>170.8</v>
      </c>
      <c r="AD347">
        <v>173.1</v>
      </c>
      <c r="AE347">
        <v>176.4</v>
      </c>
    </row>
    <row r="348" spans="1:31">
      <c r="A348" t="s">
        <v>33</v>
      </c>
      <c r="B348">
        <v>2022</v>
      </c>
      <c r="C348" t="s">
        <v>42</v>
      </c>
      <c r="D348" s="54" t="str">
        <f t="shared" si="5"/>
        <v>September</v>
      </c>
      <c r="E348">
        <v>164.9</v>
      </c>
      <c r="F348">
        <v>213.7</v>
      </c>
      <c r="G348">
        <v>170.9</v>
      </c>
      <c r="H348">
        <v>170.1</v>
      </c>
      <c r="I348">
        <v>179.3</v>
      </c>
      <c r="J348">
        <v>167.5</v>
      </c>
      <c r="K348">
        <v>220.8</v>
      </c>
      <c r="L348">
        <v>169.2</v>
      </c>
      <c r="M348">
        <v>123.1</v>
      </c>
      <c r="N348">
        <v>193.6</v>
      </c>
      <c r="O348">
        <v>161.1</v>
      </c>
      <c r="P348">
        <v>190.4</v>
      </c>
      <c r="Q348">
        <v>181.8</v>
      </c>
      <c r="R348">
        <v>199.7</v>
      </c>
      <c r="S348">
        <v>175</v>
      </c>
      <c r="T348">
        <v>161.69999999999999</v>
      </c>
      <c r="U348">
        <v>173</v>
      </c>
      <c r="V348">
        <v>169.5</v>
      </c>
      <c r="W348">
        <v>179.2</v>
      </c>
      <c r="X348">
        <v>165</v>
      </c>
      <c r="Y348">
        <v>173.8</v>
      </c>
      <c r="Z348">
        <v>158.19999999999999</v>
      </c>
      <c r="AA348">
        <v>165.8</v>
      </c>
      <c r="AB348">
        <v>170.9</v>
      </c>
      <c r="AC348">
        <v>171.1</v>
      </c>
      <c r="AD348">
        <v>166.1</v>
      </c>
      <c r="AE348">
        <v>174.1</v>
      </c>
    </row>
    <row r="349" spans="1:31">
      <c r="A349" t="s">
        <v>34</v>
      </c>
      <c r="B349">
        <v>2022</v>
      </c>
      <c r="C349" t="s">
        <v>42</v>
      </c>
      <c r="D349" s="54" t="str">
        <f t="shared" si="5"/>
        <v>September</v>
      </c>
      <c r="E349">
        <v>163.5</v>
      </c>
      <c r="F349">
        <v>209.2</v>
      </c>
      <c r="G349">
        <v>169.7</v>
      </c>
      <c r="H349">
        <v>169.7</v>
      </c>
      <c r="I349">
        <v>188.7</v>
      </c>
      <c r="J349">
        <v>165.7</v>
      </c>
      <c r="K349">
        <v>191.8</v>
      </c>
      <c r="L349">
        <v>169.1</v>
      </c>
      <c r="M349">
        <v>121.6</v>
      </c>
      <c r="N349">
        <v>197.3</v>
      </c>
      <c r="O349">
        <v>169.4</v>
      </c>
      <c r="P349">
        <v>187.4</v>
      </c>
      <c r="Q349">
        <v>177.8</v>
      </c>
      <c r="R349">
        <v>195.9</v>
      </c>
      <c r="S349">
        <v>180.9</v>
      </c>
      <c r="T349">
        <v>174.3</v>
      </c>
      <c r="U349">
        <v>179.9</v>
      </c>
      <c r="V349">
        <v>169.5</v>
      </c>
      <c r="W349">
        <v>179.5</v>
      </c>
      <c r="X349">
        <v>169.5</v>
      </c>
      <c r="Y349">
        <v>177.8</v>
      </c>
      <c r="Z349">
        <v>162.30000000000001</v>
      </c>
      <c r="AA349">
        <v>167.6</v>
      </c>
      <c r="AB349">
        <v>173.1</v>
      </c>
      <c r="AC349">
        <v>170.9</v>
      </c>
      <c r="AD349">
        <v>169.7</v>
      </c>
      <c r="AE349">
        <v>175.3</v>
      </c>
    </row>
    <row r="350" spans="1:31">
      <c r="A350" t="s">
        <v>30</v>
      </c>
      <c r="B350">
        <v>2022</v>
      </c>
      <c r="C350" t="s">
        <v>43</v>
      </c>
      <c r="D350" s="54" t="str">
        <f t="shared" si="5"/>
        <v>October</v>
      </c>
      <c r="E350">
        <v>164.7</v>
      </c>
      <c r="F350">
        <v>208.8</v>
      </c>
      <c r="G350">
        <v>170.3</v>
      </c>
      <c r="H350">
        <v>170.9</v>
      </c>
      <c r="I350">
        <v>191.6</v>
      </c>
      <c r="J350">
        <v>162.19999999999999</v>
      </c>
      <c r="K350">
        <v>184.8</v>
      </c>
      <c r="L350">
        <v>169.7</v>
      </c>
      <c r="M350">
        <v>121.1</v>
      </c>
      <c r="N350">
        <v>201.6</v>
      </c>
      <c r="O350">
        <v>175.8</v>
      </c>
      <c r="P350">
        <v>185.6</v>
      </c>
      <c r="Q350">
        <v>177.4</v>
      </c>
      <c r="R350">
        <v>194.9</v>
      </c>
      <c r="S350">
        <v>186.1</v>
      </c>
      <c r="T350">
        <v>184.4</v>
      </c>
      <c r="U350">
        <v>185.9</v>
      </c>
      <c r="V350">
        <v>171.2</v>
      </c>
      <c r="W350">
        <v>180.8</v>
      </c>
      <c r="X350">
        <v>174.4</v>
      </c>
      <c r="Y350">
        <v>181.2</v>
      </c>
      <c r="Z350">
        <v>167.4</v>
      </c>
      <c r="AA350">
        <v>170.6</v>
      </c>
      <c r="AB350">
        <v>176.5</v>
      </c>
      <c r="AC350">
        <v>172</v>
      </c>
      <c r="AD350">
        <v>173.9</v>
      </c>
      <c r="AE350">
        <v>177.9</v>
      </c>
    </row>
    <row r="351" spans="1:31">
      <c r="A351" t="s">
        <v>33</v>
      </c>
      <c r="B351">
        <v>2022</v>
      </c>
      <c r="C351" t="s">
        <v>43</v>
      </c>
      <c r="D351" s="54" t="str">
        <f t="shared" si="5"/>
        <v>October</v>
      </c>
      <c r="E351">
        <v>166.4</v>
      </c>
      <c r="F351">
        <v>214.9</v>
      </c>
      <c r="G351">
        <v>171.9</v>
      </c>
      <c r="H351">
        <v>171</v>
      </c>
      <c r="I351">
        <v>177.7</v>
      </c>
      <c r="J351">
        <v>165.7</v>
      </c>
      <c r="K351">
        <v>228.6</v>
      </c>
      <c r="L351">
        <v>169.9</v>
      </c>
      <c r="M351">
        <v>123.4</v>
      </c>
      <c r="N351">
        <v>196.4</v>
      </c>
      <c r="O351">
        <v>161.6</v>
      </c>
      <c r="P351">
        <v>191.5</v>
      </c>
      <c r="Q351">
        <v>183.3</v>
      </c>
      <c r="R351">
        <v>200.1</v>
      </c>
      <c r="S351">
        <v>175.5</v>
      </c>
      <c r="T351">
        <v>162.6</v>
      </c>
      <c r="U351">
        <v>173.6</v>
      </c>
      <c r="V351">
        <v>171.2</v>
      </c>
      <c r="W351">
        <v>180</v>
      </c>
      <c r="X351">
        <v>166</v>
      </c>
      <c r="Y351">
        <v>174.7</v>
      </c>
      <c r="Z351">
        <v>158.80000000000001</v>
      </c>
      <c r="AA351">
        <v>166.3</v>
      </c>
      <c r="AB351">
        <v>171.2</v>
      </c>
      <c r="AC351">
        <v>172.3</v>
      </c>
      <c r="AD351">
        <v>166.8</v>
      </c>
      <c r="AE351">
        <v>175.3</v>
      </c>
    </row>
    <row r="352" spans="1:31">
      <c r="A352" t="s">
        <v>34</v>
      </c>
      <c r="B352">
        <v>2022</v>
      </c>
      <c r="C352" t="s">
        <v>43</v>
      </c>
      <c r="D352" s="54" t="str">
        <f t="shared" si="5"/>
        <v>October</v>
      </c>
      <c r="E352">
        <v>165.2</v>
      </c>
      <c r="F352">
        <v>210.9</v>
      </c>
      <c r="G352">
        <v>170.9</v>
      </c>
      <c r="H352">
        <v>170.9</v>
      </c>
      <c r="I352">
        <v>186.5</v>
      </c>
      <c r="J352">
        <v>163.80000000000001</v>
      </c>
      <c r="K352">
        <v>199.7</v>
      </c>
      <c r="L352">
        <v>169.8</v>
      </c>
      <c r="M352">
        <v>121.9</v>
      </c>
      <c r="N352">
        <v>199.9</v>
      </c>
      <c r="O352">
        <v>169.9</v>
      </c>
      <c r="P352">
        <v>188.3</v>
      </c>
      <c r="Q352">
        <v>179.6</v>
      </c>
      <c r="R352">
        <v>196.3</v>
      </c>
      <c r="S352">
        <v>181.9</v>
      </c>
      <c r="T352">
        <v>175.3</v>
      </c>
      <c r="U352">
        <v>181</v>
      </c>
      <c r="V352">
        <v>171.2</v>
      </c>
      <c r="W352">
        <v>180.5</v>
      </c>
      <c r="X352">
        <v>170.4</v>
      </c>
      <c r="Y352">
        <v>178.7</v>
      </c>
      <c r="Z352">
        <v>162.9</v>
      </c>
      <c r="AA352">
        <v>168.2</v>
      </c>
      <c r="AB352">
        <v>173.4</v>
      </c>
      <c r="AC352">
        <v>172.1</v>
      </c>
      <c r="AD352">
        <v>170.5</v>
      </c>
      <c r="AE352">
        <v>176.7</v>
      </c>
    </row>
    <row r="353" spans="1:31">
      <c r="A353" t="s">
        <v>30</v>
      </c>
      <c r="B353">
        <v>2022</v>
      </c>
      <c r="C353" t="s">
        <v>45</v>
      </c>
      <c r="D353" s="54" t="str">
        <f t="shared" si="5"/>
        <v>November</v>
      </c>
      <c r="E353">
        <v>166.9</v>
      </c>
      <c r="F353">
        <v>207.2</v>
      </c>
      <c r="G353">
        <v>180.2</v>
      </c>
      <c r="H353">
        <v>172.3</v>
      </c>
      <c r="I353">
        <v>194</v>
      </c>
      <c r="J353">
        <v>159.1</v>
      </c>
      <c r="K353">
        <v>171.6</v>
      </c>
      <c r="L353">
        <v>170.2</v>
      </c>
      <c r="M353">
        <v>121.5</v>
      </c>
      <c r="N353">
        <v>204.8</v>
      </c>
      <c r="O353">
        <v>176.4</v>
      </c>
      <c r="P353">
        <v>186.9</v>
      </c>
      <c r="Q353">
        <v>176.6</v>
      </c>
      <c r="R353">
        <v>195.5</v>
      </c>
      <c r="S353">
        <v>187.2</v>
      </c>
      <c r="T353">
        <v>185.2</v>
      </c>
      <c r="U353">
        <v>186.9</v>
      </c>
      <c r="V353">
        <v>171.8</v>
      </c>
      <c r="W353">
        <v>181.9</v>
      </c>
      <c r="X353">
        <v>175.5</v>
      </c>
      <c r="Y353">
        <v>182.3</v>
      </c>
      <c r="Z353">
        <v>167.5</v>
      </c>
      <c r="AA353">
        <v>170.8</v>
      </c>
      <c r="AB353">
        <v>176.9</v>
      </c>
      <c r="AC353">
        <v>173.4</v>
      </c>
      <c r="AD353">
        <v>174.6</v>
      </c>
      <c r="AE353">
        <v>177.8</v>
      </c>
    </row>
    <row r="354" spans="1:31">
      <c r="A354" t="s">
        <v>33</v>
      </c>
      <c r="B354">
        <v>2022</v>
      </c>
      <c r="C354" t="s">
        <v>45</v>
      </c>
      <c r="D354" s="54" t="str">
        <f t="shared" si="5"/>
        <v>November</v>
      </c>
      <c r="E354">
        <v>168.4</v>
      </c>
      <c r="F354">
        <v>213.4</v>
      </c>
      <c r="G354">
        <v>183.2</v>
      </c>
      <c r="H354">
        <v>172.3</v>
      </c>
      <c r="I354">
        <v>180</v>
      </c>
      <c r="J354">
        <v>162.6</v>
      </c>
      <c r="K354">
        <v>205.5</v>
      </c>
      <c r="L354">
        <v>171</v>
      </c>
      <c r="M354">
        <v>123.4</v>
      </c>
      <c r="N354">
        <v>198.8</v>
      </c>
      <c r="O354">
        <v>162.1</v>
      </c>
      <c r="P354">
        <v>192.4</v>
      </c>
      <c r="Q354">
        <v>181.3</v>
      </c>
      <c r="R354">
        <v>200.6</v>
      </c>
      <c r="S354">
        <v>176.7</v>
      </c>
      <c r="T354">
        <v>163.5</v>
      </c>
      <c r="U354">
        <v>174.7</v>
      </c>
      <c r="V354">
        <v>171.8</v>
      </c>
      <c r="W354">
        <v>180.3</v>
      </c>
      <c r="X354">
        <v>166.9</v>
      </c>
      <c r="Y354">
        <v>175.8</v>
      </c>
      <c r="Z354">
        <v>158.9</v>
      </c>
      <c r="AA354">
        <v>166.7</v>
      </c>
      <c r="AB354">
        <v>171.5</v>
      </c>
      <c r="AC354">
        <v>173.8</v>
      </c>
      <c r="AD354">
        <v>167.4</v>
      </c>
      <c r="AE354">
        <v>174.1</v>
      </c>
    </row>
    <row r="355" spans="1:31">
      <c r="A355" t="s">
        <v>34</v>
      </c>
      <c r="B355">
        <v>2022</v>
      </c>
      <c r="C355" t="s">
        <v>45</v>
      </c>
      <c r="D355" s="54" t="str">
        <f t="shared" si="5"/>
        <v>November</v>
      </c>
      <c r="E355">
        <v>167.4</v>
      </c>
      <c r="F355">
        <v>209.4</v>
      </c>
      <c r="G355">
        <v>181.4</v>
      </c>
      <c r="H355">
        <v>172.3</v>
      </c>
      <c r="I355">
        <v>188.9</v>
      </c>
      <c r="J355">
        <v>160.69999999999999</v>
      </c>
      <c r="K355">
        <v>183.1</v>
      </c>
      <c r="L355">
        <v>170.5</v>
      </c>
      <c r="M355">
        <v>122.1</v>
      </c>
      <c r="N355">
        <v>202.8</v>
      </c>
      <c r="O355">
        <v>170.4</v>
      </c>
      <c r="P355">
        <v>189.5</v>
      </c>
      <c r="Q355">
        <v>178.3</v>
      </c>
      <c r="R355">
        <v>196.9</v>
      </c>
      <c r="S355">
        <v>183.1</v>
      </c>
      <c r="T355">
        <v>176.2</v>
      </c>
      <c r="U355">
        <v>182.1</v>
      </c>
      <c r="V355">
        <v>171.8</v>
      </c>
      <c r="W355">
        <v>181.3</v>
      </c>
      <c r="X355">
        <v>171.4</v>
      </c>
      <c r="Y355">
        <v>179.8</v>
      </c>
      <c r="Z355">
        <v>163</v>
      </c>
      <c r="AA355">
        <v>168.5</v>
      </c>
      <c r="AB355">
        <v>173.7</v>
      </c>
      <c r="AC355">
        <v>173.6</v>
      </c>
      <c r="AD355">
        <v>171.1</v>
      </c>
      <c r="AE355">
        <v>176.5</v>
      </c>
    </row>
    <row r="356" spans="1:31">
      <c r="A356" t="s">
        <v>30</v>
      </c>
      <c r="B356">
        <v>2022</v>
      </c>
      <c r="C356" t="s">
        <v>46</v>
      </c>
      <c r="D356" s="54" t="str">
        <f t="shared" si="5"/>
        <v>December</v>
      </c>
      <c r="E356">
        <v>168.8</v>
      </c>
      <c r="F356">
        <v>206.9</v>
      </c>
      <c r="G356">
        <v>189.1</v>
      </c>
      <c r="H356">
        <v>173.4</v>
      </c>
      <c r="I356">
        <v>193.9</v>
      </c>
      <c r="J356">
        <v>156.69999999999999</v>
      </c>
      <c r="K356">
        <v>150.19999999999999</v>
      </c>
      <c r="L356">
        <v>170.5</v>
      </c>
      <c r="M356">
        <v>121.2</v>
      </c>
      <c r="N356">
        <v>207.5</v>
      </c>
      <c r="O356">
        <v>176.8</v>
      </c>
      <c r="P356">
        <v>187.7</v>
      </c>
      <c r="Q356">
        <v>174.4</v>
      </c>
      <c r="R356">
        <v>195.9</v>
      </c>
      <c r="S356">
        <v>188.1</v>
      </c>
      <c r="T356">
        <v>185.9</v>
      </c>
      <c r="U356">
        <v>187.8</v>
      </c>
      <c r="V356">
        <v>170.7</v>
      </c>
      <c r="W356">
        <v>182.8</v>
      </c>
      <c r="X356">
        <v>176.4</v>
      </c>
      <c r="Y356">
        <v>183.5</v>
      </c>
      <c r="Z356">
        <v>167.8</v>
      </c>
      <c r="AA356">
        <v>171.2</v>
      </c>
      <c r="AB356">
        <v>177.3</v>
      </c>
      <c r="AC356">
        <v>175.7</v>
      </c>
      <c r="AD356">
        <v>175.5</v>
      </c>
      <c r="AE356">
        <v>177.1</v>
      </c>
    </row>
    <row r="357" spans="1:31">
      <c r="A357" t="s">
        <v>33</v>
      </c>
      <c r="B357">
        <v>2022</v>
      </c>
      <c r="C357" t="s">
        <v>46</v>
      </c>
      <c r="D357" s="54" t="str">
        <f t="shared" si="5"/>
        <v>December</v>
      </c>
      <c r="E357">
        <v>170.2</v>
      </c>
      <c r="F357">
        <v>212.9</v>
      </c>
      <c r="G357">
        <v>191.9</v>
      </c>
      <c r="H357">
        <v>173.9</v>
      </c>
      <c r="I357">
        <v>179.1</v>
      </c>
      <c r="J357">
        <v>159.5</v>
      </c>
      <c r="K357">
        <v>178.7</v>
      </c>
      <c r="L357">
        <v>171.3</v>
      </c>
      <c r="M357">
        <v>123.1</v>
      </c>
      <c r="N357">
        <v>200.5</v>
      </c>
      <c r="O357">
        <v>162.80000000000001</v>
      </c>
      <c r="P357">
        <v>193.3</v>
      </c>
      <c r="Q357">
        <v>178.6</v>
      </c>
      <c r="R357">
        <v>201.1</v>
      </c>
      <c r="S357">
        <v>177.7</v>
      </c>
      <c r="T357">
        <v>164.5</v>
      </c>
      <c r="U357">
        <v>175.7</v>
      </c>
      <c r="V357">
        <v>170.7</v>
      </c>
      <c r="W357">
        <v>180.6</v>
      </c>
      <c r="X357">
        <v>167.3</v>
      </c>
      <c r="Y357">
        <v>177.2</v>
      </c>
      <c r="Z357">
        <v>159.4</v>
      </c>
      <c r="AA357">
        <v>167.1</v>
      </c>
      <c r="AB357">
        <v>171.8</v>
      </c>
      <c r="AC357">
        <v>176</v>
      </c>
      <c r="AD357">
        <v>168.2</v>
      </c>
      <c r="AE357">
        <v>174.1</v>
      </c>
    </row>
    <row r="358" spans="1:31">
      <c r="A358" t="s">
        <v>34</v>
      </c>
      <c r="B358">
        <v>2022</v>
      </c>
      <c r="C358" t="s">
        <v>46</v>
      </c>
      <c r="D358" s="54" t="str">
        <f t="shared" si="5"/>
        <v>December</v>
      </c>
      <c r="E358">
        <v>169.2</v>
      </c>
      <c r="F358">
        <v>209</v>
      </c>
      <c r="G358">
        <v>190.2</v>
      </c>
      <c r="H358">
        <v>173.6</v>
      </c>
      <c r="I358">
        <v>188.5</v>
      </c>
      <c r="J358">
        <v>158</v>
      </c>
      <c r="K358">
        <v>159.9</v>
      </c>
      <c r="L358">
        <v>170.8</v>
      </c>
      <c r="M358">
        <v>121.8</v>
      </c>
      <c r="N358">
        <v>205.2</v>
      </c>
      <c r="O358">
        <v>171</v>
      </c>
      <c r="P358">
        <v>190.3</v>
      </c>
      <c r="Q358">
        <v>175.9</v>
      </c>
      <c r="R358">
        <v>197.3</v>
      </c>
      <c r="S358">
        <v>184</v>
      </c>
      <c r="T358">
        <v>177</v>
      </c>
      <c r="U358">
        <v>183</v>
      </c>
      <c r="V358">
        <v>170.7</v>
      </c>
      <c r="W358">
        <v>182</v>
      </c>
      <c r="X358">
        <v>172.1</v>
      </c>
      <c r="Y358">
        <v>181.1</v>
      </c>
      <c r="Z358">
        <v>163.4</v>
      </c>
      <c r="AA358">
        <v>168.9</v>
      </c>
      <c r="AB358">
        <v>174.1</v>
      </c>
      <c r="AC358">
        <v>175.8</v>
      </c>
      <c r="AD358">
        <v>172</v>
      </c>
      <c r="AE358">
        <v>175.7</v>
      </c>
    </row>
    <row r="359" spans="1:31">
      <c r="A359" t="s">
        <v>30</v>
      </c>
      <c r="B359">
        <v>2023</v>
      </c>
      <c r="C359" t="s">
        <v>31</v>
      </c>
      <c r="D359" s="54" t="str">
        <f t="shared" si="5"/>
        <v>January</v>
      </c>
      <c r="E359">
        <v>174</v>
      </c>
      <c r="F359">
        <v>208.3</v>
      </c>
      <c r="G359">
        <v>192.9</v>
      </c>
      <c r="H359">
        <v>174.3</v>
      </c>
      <c r="I359">
        <v>192.6</v>
      </c>
      <c r="J359">
        <v>156.30000000000001</v>
      </c>
      <c r="K359">
        <v>142.9</v>
      </c>
      <c r="L359">
        <v>170.7</v>
      </c>
      <c r="M359">
        <v>120.3</v>
      </c>
      <c r="N359">
        <v>210.5</v>
      </c>
      <c r="O359">
        <v>176.9</v>
      </c>
      <c r="P359">
        <v>188.5</v>
      </c>
      <c r="Q359">
        <v>175</v>
      </c>
      <c r="R359">
        <v>196.9</v>
      </c>
      <c r="S359">
        <v>189</v>
      </c>
      <c r="T359">
        <v>186.3</v>
      </c>
      <c r="U359">
        <v>188.6</v>
      </c>
      <c r="V359">
        <v>172.1</v>
      </c>
      <c r="W359">
        <v>183.2</v>
      </c>
      <c r="X359">
        <v>177.2</v>
      </c>
      <c r="Y359">
        <v>184.7</v>
      </c>
      <c r="Z359">
        <v>168.2</v>
      </c>
      <c r="AA359">
        <v>171.8</v>
      </c>
      <c r="AB359">
        <v>177.8</v>
      </c>
      <c r="AC359">
        <v>178.4</v>
      </c>
      <c r="AD359">
        <v>176.5</v>
      </c>
      <c r="AE359">
        <v>177.8</v>
      </c>
    </row>
    <row r="360" spans="1:31">
      <c r="A360" t="s">
        <v>33</v>
      </c>
      <c r="B360">
        <v>2023</v>
      </c>
      <c r="C360" t="s">
        <v>31</v>
      </c>
      <c r="D360" s="54" t="str">
        <f t="shared" si="5"/>
        <v>January</v>
      </c>
      <c r="E360">
        <v>173.3</v>
      </c>
      <c r="F360">
        <v>215.2</v>
      </c>
      <c r="G360">
        <v>197</v>
      </c>
      <c r="H360">
        <v>175.2</v>
      </c>
      <c r="I360">
        <v>178</v>
      </c>
      <c r="J360">
        <v>160.5</v>
      </c>
      <c r="K360">
        <v>175.3</v>
      </c>
      <c r="L360">
        <v>171.2</v>
      </c>
      <c r="M360">
        <v>122.7</v>
      </c>
      <c r="N360">
        <v>204.3</v>
      </c>
      <c r="O360">
        <v>163.69999999999999</v>
      </c>
      <c r="P360">
        <v>194.3</v>
      </c>
      <c r="Q360">
        <v>179.5</v>
      </c>
      <c r="R360">
        <v>201.6</v>
      </c>
      <c r="S360">
        <v>178.7</v>
      </c>
      <c r="T360">
        <v>165.3</v>
      </c>
      <c r="U360">
        <v>176.6</v>
      </c>
      <c r="V360">
        <v>172.1</v>
      </c>
      <c r="W360">
        <v>180.1</v>
      </c>
      <c r="X360">
        <v>168</v>
      </c>
      <c r="Y360">
        <v>178.5</v>
      </c>
      <c r="Z360">
        <v>159.5</v>
      </c>
      <c r="AA360">
        <v>167.8</v>
      </c>
      <c r="AB360">
        <v>171.8</v>
      </c>
      <c r="AC360">
        <v>178.8</v>
      </c>
      <c r="AD360">
        <v>168.9</v>
      </c>
      <c r="AE360">
        <v>174.9</v>
      </c>
    </row>
    <row r="361" spans="1:31">
      <c r="A361" t="s">
        <v>34</v>
      </c>
      <c r="B361">
        <v>2023</v>
      </c>
      <c r="C361" t="s">
        <v>31</v>
      </c>
      <c r="D361" s="54" t="str">
        <f t="shared" si="5"/>
        <v>January</v>
      </c>
      <c r="E361">
        <v>173.8</v>
      </c>
      <c r="F361">
        <v>210.7</v>
      </c>
      <c r="G361">
        <v>194.5</v>
      </c>
      <c r="H361">
        <v>174.6</v>
      </c>
      <c r="I361">
        <v>187.2</v>
      </c>
      <c r="J361">
        <v>158.30000000000001</v>
      </c>
      <c r="K361">
        <v>153.9</v>
      </c>
      <c r="L361">
        <v>170.9</v>
      </c>
      <c r="M361">
        <v>121.1</v>
      </c>
      <c r="N361">
        <v>208.4</v>
      </c>
      <c r="O361">
        <v>171.4</v>
      </c>
      <c r="P361">
        <v>191.2</v>
      </c>
      <c r="Q361">
        <v>176.7</v>
      </c>
      <c r="R361">
        <v>198.2</v>
      </c>
      <c r="S361">
        <v>184.9</v>
      </c>
      <c r="T361">
        <v>177.6</v>
      </c>
      <c r="U361">
        <v>183.8</v>
      </c>
      <c r="V361">
        <v>172.1</v>
      </c>
      <c r="W361">
        <v>182</v>
      </c>
      <c r="X361">
        <v>172.9</v>
      </c>
      <c r="Y361">
        <v>182.3</v>
      </c>
      <c r="Z361">
        <v>163.6</v>
      </c>
      <c r="AA361">
        <v>169.5</v>
      </c>
      <c r="AB361">
        <v>174.3</v>
      </c>
      <c r="AC361">
        <v>178.6</v>
      </c>
      <c r="AD361">
        <v>172.8</v>
      </c>
      <c r="AE361">
        <v>176.5</v>
      </c>
    </row>
    <row r="362" spans="1:31">
      <c r="A362" t="s">
        <v>30</v>
      </c>
      <c r="B362">
        <v>2023</v>
      </c>
      <c r="C362" t="s">
        <v>35</v>
      </c>
      <c r="D362" s="54" t="str">
        <f t="shared" si="5"/>
        <v>February</v>
      </c>
      <c r="E362">
        <v>174.2</v>
      </c>
      <c r="F362">
        <v>205.2</v>
      </c>
      <c r="G362">
        <v>173.9</v>
      </c>
      <c r="H362">
        <v>177</v>
      </c>
      <c r="I362">
        <v>183.4</v>
      </c>
      <c r="J362">
        <v>167.2</v>
      </c>
      <c r="K362">
        <v>140.9</v>
      </c>
      <c r="L362">
        <v>170.4</v>
      </c>
      <c r="M362">
        <v>119.1</v>
      </c>
      <c r="N362">
        <v>212.1</v>
      </c>
      <c r="O362">
        <v>177.6</v>
      </c>
      <c r="P362">
        <v>189.9</v>
      </c>
      <c r="Q362">
        <v>174.8</v>
      </c>
      <c r="R362">
        <v>198.3</v>
      </c>
      <c r="S362">
        <v>190</v>
      </c>
      <c r="T362">
        <v>187</v>
      </c>
      <c r="U362">
        <v>189.6</v>
      </c>
      <c r="V362">
        <v>173.5</v>
      </c>
      <c r="W362">
        <v>181.6</v>
      </c>
      <c r="X362">
        <v>178.6</v>
      </c>
      <c r="Y362">
        <v>186.6</v>
      </c>
      <c r="Z362">
        <v>169</v>
      </c>
      <c r="AA362">
        <v>172.8</v>
      </c>
      <c r="AB362">
        <v>178.5</v>
      </c>
      <c r="AC362">
        <v>180.7</v>
      </c>
      <c r="AD362">
        <v>177.9</v>
      </c>
      <c r="AE362">
        <v>178</v>
      </c>
    </row>
    <row r="363" spans="1:31">
      <c r="A363" t="s">
        <v>33</v>
      </c>
      <c r="B363">
        <v>2023</v>
      </c>
      <c r="C363" t="s">
        <v>35</v>
      </c>
      <c r="D363" s="54" t="str">
        <f t="shared" si="5"/>
        <v>February</v>
      </c>
      <c r="E363">
        <v>174.7</v>
      </c>
      <c r="F363">
        <v>212.2</v>
      </c>
      <c r="G363">
        <v>177.2</v>
      </c>
      <c r="H363">
        <v>177.9</v>
      </c>
      <c r="I363">
        <v>172.2</v>
      </c>
      <c r="J363">
        <v>172.1</v>
      </c>
      <c r="K363">
        <v>175.8</v>
      </c>
      <c r="L363">
        <v>172.2</v>
      </c>
      <c r="M363">
        <v>121.9</v>
      </c>
      <c r="N363">
        <v>204.8</v>
      </c>
      <c r="O363">
        <v>164.9</v>
      </c>
      <c r="P363">
        <v>196.6</v>
      </c>
      <c r="Q363">
        <v>180.7</v>
      </c>
      <c r="R363">
        <v>202.7</v>
      </c>
      <c r="S363">
        <v>180.3</v>
      </c>
      <c r="T363">
        <v>167</v>
      </c>
      <c r="U363">
        <v>178.2</v>
      </c>
      <c r="V363">
        <v>173.5</v>
      </c>
      <c r="W363">
        <v>182.8</v>
      </c>
      <c r="X363">
        <v>169.2</v>
      </c>
      <c r="Y363">
        <v>180.8</v>
      </c>
      <c r="Z363">
        <v>159.80000000000001</v>
      </c>
      <c r="AA363">
        <v>168.4</v>
      </c>
      <c r="AB363">
        <v>172.5</v>
      </c>
      <c r="AC363">
        <v>181.4</v>
      </c>
      <c r="AD363">
        <v>170</v>
      </c>
      <c r="AE363">
        <v>176.3</v>
      </c>
    </row>
    <row r="364" spans="1:31">
      <c r="A364" t="s">
        <v>34</v>
      </c>
      <c r="B364">
        <v>2023</v>
      </c>
      <c r="C364" t="s">
        <v>35</v>
      </c>
      <c r="D364" s="54" t="str">
        <f t="shared" si="5"/>
        <v>February</v>
      </c>
      <c r="E364">
        <v>174.4</v>
      </c>
      <c r="F364">
        <v>207.7</v>
      </c>
      <c r="G364">
        <v>175.2</v>
      </c>
      <c r="H364">
        <v>177.3</v>
      </c>
      <c r="I364">
        <v>179.3</v>
      </c>
      <c r="J364">
        <v>169.5</v>
      </c>
      <c r="K364">
        <v>152.69999999999999</v>
      </c>
      <c r="L364">
        <v>171</v>
      </c>
      <c r="M364">
        <v>120</v>
      </c>
      <c r="N364">
        <v>209.7</v>
      </c>
      <c r="O364">
        <v>172.3</v>
      </c>
      <c r="P364">
        <v>193</v>
      </c>
      <c r="Q364">
        <v>177</v>
      </c>
      <c r="R364">
        <v>199.5</v>
      </c>
      <c r="S364">
        <v>186.2</v>
      </c>
      <c r="T364">
        <v>178.7</v>
      </c>
      <c r="U364">
        <v>185.1</v>
      </c>
      <c r="V364">
        <v>173.5</v>
      </c>
      <c r="W364">
        <v>182.1</v>
      </c>
      <c r="X364">
        <v>174.2</v>
      </c>
      <c r="Y364">
        <v>184.4</v>
      </c>
      <c r="Z364">
        <v>164.2</v>
      </c>
      <c r="AA364">
        <v>170.3</v>
      </c>
      <c r="AB364">
        <v>175</v>
      </c>
      <c r="AC364">
        <v>181</v>
      </c>
      <c r="AD364">
        <v>174.1</v>
      </c>
      <c r="AE364">
        <v>177.2</v>
      </c>
    </row>
    <row r="365" spans="1:31">
      <c r="A365" t="s">
        <v>30</v>
      </c>
      <c r="B365">
        <v>2023</v>
      </c>
      <c r="C365" t="s">
        <v>36</v>
      </c>
      <c r="D365" s="54" t="str">
        <f t="shared" si="5"/>
        <v>March</v>
      </c>
      <c r="E365">
        <v>174.3</v>
      </c>
      <c r="F365">
        <v>205.2</v>
      </c>
      <c r="G365">
        <v>173.9</v>
      </c>
      <c r="H365">
        <v>177</v>
      </c>
      <c r="I365">
        <v>183.3</v>
      </c>
      <c r="J365">
        <v>167.2</v>
      </c>
      <c r="K365">
        <v>140.9</v>
      </c>
      <c r="L365">
        <v>170.5</v>
      </c>
      <c r="M365">
        <v>119.1</v>
      </c>
      <c r="N365">
        <v>212.1</v>
      </c>
      <c r="O365">
        <v>177.6</v>
      </c>
      <c r="P365">
        <v>189.9</v>
      </c>
      <c r="Q365">
        <v>174.8</v>
      </c>
      <c r="R365">
        <v>198.4</v>
      </c>
      <c r="S365">
        <v>190</v>
      </c>
      <c r="T365">
        <v>187</v>
      </c>
      <c r="U365">
        <v>189.6</v>
      </c>
      <c r="V365">
        <v>173.5</v>
      </c>
      <c r="W365">
        <v>181.4</v>
      </c>
      <c r="X365">
        <v>178.6</v>
      </c>
      <c r="Y365">
        <v>186.6</v>
      </c>
      <c r="Z365">
        <v>169</v>
      </c>
      <c r="AA365">
        <v>172.8</v>
      </c>
      <c r="AB365">
        <v>178.5</v>
      </c>
      <c r="AC365">
        <v>180.7</v>
      </c>
      <c r="AD365">
        <v>177.9</v>
      </c>
      <c r="AE365">
        <v>178</v>
      </c>
    </row>
    <row r="366" spans="1:31">
      <c r="A366" t="s">
        <v>33</v>
      </c>
      <c r="B366">
        <v>2023</v>
      </c>
      <c r="C366" t="s">
        <v>36</v>
      </c>
      <c r="D366" s="54" t="str">
        <f t="shared" si="5"/>
        <v>March</v>
      </c>
      <c r="E366">
        <v>174.7</v>
      </c>
      <c r="F366">
        <v>212.2</v>
      </c>
      <c r="G366">
        <v>177.2</v>
      </c>
      <c r="H366">
        <v>177.9</v>
      </c>
      <c r="I366">
        <v>172.2</v>
      </c>
      <c r="J366">
        <v>172.1</v>
      </c>
      <c r="K366">
        <v>175.9</v>
      </c>
      <c r="L366">
        <v>172.2</v>
      </c>
      <c r="M366">
        <v>121.9</v>
      </c>
      <c r="N366">
        <v>204.8</v>
      </c>
      <c r="O366">
        <v>164.9</v>
      </c>
      <c r="P366">
        <v>196.6</v>
      </c>
      <c r="Q366">
        <v>180.8</v>
      </c>
      <c r="R366">
        <v>202.7</v>
      </c>
      <c r="S366">
        <v>180.2</v>
      </c>
      <c r="T366">
        <v>167</v>
      </c>
      <c r="U366">
        <v>178.2</v>
      </c>
      <c r="V366">
        <v>173.5</v>
      </c>
      <c r="W366">
        <v>182.6</v>
      </c>
      <c r="X366">
        <v>169.2</v>
      </c>
      <c r="Y366">
        <v>180.8</v>
      </c>
      <c r="Z366">
        <v>159.80000000000001</v>
      </c>
      <c r="AA366">
        <v>168.4</v>
      </c>
      <c r="AB366">
        <v>172.5</v>
      </c>
      <c r="AC366">
        <v>181.5</v>
      </c>
      <c r="AD366">
        <v>170</v>
      </c>
      <c r="AE366">
        <v>176.3</v>
      </c>
    </row>
    <row r="367" spans="1:31">
      <c r="A367" t="s">
        <v>34</v>
      </c>
      <c r="B367">
        <v>2023</v>
      </c>
      <c r="C367" t="s">
        <v>36</v>
      </c>
      <c r="D367" s="54" t="str">
        <f t="shared" si="5"/>
        <v>March</v>
      </c>
      <c r="E367">
        <v>174.4</v>
      </c>
      <c r="F367">
        <v>207.7</v>
      </c>
      <c r="G367">
        <v>175.2</v>
      </c>
      <c r="H367">
        <v>177.3</v>
      </c>
      <c r="I367">
        <v>179.2</v>
      </c>
      <c r="J367">
        <v>169.5</v>
      </c>
      <c r="K367">
        <v>152.80000000000001</v>
      </c>
      <c r="L367">
        <v>171.1</v>
      </c>
      <c r="M367">
        <v>120</v>
      </c>
      <c r="N367">
        <v>209.7</v>
      </c>
      <c r="O367">
        <v>172.3</v>
      </c>
      <c r="P367">
        <v>193</v>
      </c>
      <c r="Q367">
        <v>177</v>
      </c>
      <c r="R367">
        <v>199.5</v>
      </c>
      <c r="S367">
        <v>186.1</v>
      </c>
      <c r="T367">
        <v>178.7</v>
      </c>
      <c r="U367">
        <v>185.1</v>
      </c>
      <c r="V367">
        <v>173.5</v>
      </c>
      <c r="W367">
        <v>181.9</v>
      </c>
      <c r="X367">
        <v>174.2</v>
      </c>
      <c r="Y367">
        <v>184.4</v>
      </c>
      <c r="Z367">
        <v>164.2</v>
      </c>
      <c r="AA367">
        <v>170.3</v>
      </c>
      <c r="AB367">
        <v>175</v>
      </c>
      <c r="AC367">
        <v>181</v>
      </c>
      <c r="AD367">
        <v>174.1</v>
      </c>
      <c r="AE367">
        <v>177.2</v>
      </c>
    </row>
    <row r="368" spans="1:31">
      <c r="A368" t="s">
        <v>30</v>
      </c>
      <c r="B368">
        <v>2023</v>
      </c>
      <c r="C368" t="s">
        <v>37</v>
      </c>
      <c r="D368" s="54" t="str">
        <f t="shared" si="5"/>
        <v>April</v>
      </c>
      <c r="E368">
        <v>173.3</v>
      </c>
      <c r="F368">
        <v>206.9</v>
      </c>
      <c r="G368">
        <v>167.9</v>
      </c>
      <c r="H368">
        <v>178.2</v>
      </c>
      <c r="I368">
        <v>178.5</v>
      </c>
      <c r="J368">
        <v>173.7</v>
      </c>
      <c r="K368">
        <v>142.80000000000001</v>
      </c>
      <c r="L368">
        <v>172.8</v>
      </c>
      <c r="M368">
        <v>120.4</v>
      </c>
      <c r="N368">
        <v>215.5</v>
      </c>
      <c r="O368">
        <v>178.2</v>
      </c>
      <c r="P368">
        <v>190.5</v>
      </c>
      <c r="Q368">
        <v>175.5</v>
      </c>
      <c r="R368">
        <v>199.5</v>
      </c>
      <c r="S368">
        <v>190.7</v>
      </c>
      <c r="T368">
        <v>187.3</v>
      </c>
      <c r="U368">
        <v>190.2</v>
      </c>
      <c r="V368">
        <v>175.2</v>
      </c>
      <c r="W368">
        <v>181.5</v>
      </c>
      <c r="X368">
        <v>179.1</v>
      </c>
      <c r="Y368">
        <v>187.2</v>
      </c>
      <c r="Z368">
        <v>169.4</v>
      </c>
      <c r="AA368">
        <v>173.2</v>
      </c>
      <c r="AB368">
        <v>179.4</v>
      </c>
      <c r="AC368">
        <v>183.8</v>
      </c>
      <c r="AD368">
        <v>178.9</v>
      </c>
      <c r="AE368">
        <v>178.8</v>
      </c>
    </row>
    <row r="369" spans="1:31">
      <c r="A369" t="s">
        <v>33</v>
      </c>
      <c r="B369">
        <v>2023</v>
      </c>
      <c r="C369" t="s">
        <v>37</v>
      </c>
      <c r="D369" s="54" t="str">
        <f t="shared" si="5"/>
        <v>April</v>
      </c>
      <c r="E369">
        <v>174.8</v>
      </c>
      <c r="F369">
        <v>213.7</v>
      </c>
      <c r="G369">
        <v>172.4</v>
      </c>
      <c r="H369">
        <v>178.8</v>
      </c>
      <c r="I369">
        <v>168.7</v>
      </c>
      <c r="J369">
        <v>179.2</v>
      </c>
      <c r="K369">
        <v>179.9</v>
      </c>
      <c r="L369">
        <v>174.7</v>
      </c>
      <c r="M369">
        <v>123.1</v>
      </c>
      <c r="N369">
        <v>207.8</v>
      </c>
      <c r="O369">
        <v>165.5</v>
      </c>
      <c r="P369">
        <v>197</v>
      </c>
      <c r="Q369">
        <v>182.1</v>
      </c>
      <c r="R369">
        <v>203.5</v>
      </c>
      <c r="S369">
        <v>181</v>
      </c>
      <c r="T369">
        <v>167.7</v>
      </c>
      <c r="U369">
        <v>178.9</v>
      </c>
      <c r="V369">
        <v>175.2</v>
      </c>
      <c r="W369">
        <v>182.1</v>
      </c>
      <c r="X369">
        <v>169.6</v>
      </c>
      <c r="Y369">
        <v>181.5</v>
      </c>
      <c r="Z369">
        <v>160.1</v>
      </c>
      <c r="AA369">
        <v>168.8</v>
      </c>
      <c r="AB369">
        <v>174.2</v>
      </c>
      <c r="AC369">
        <v>184.4</v>
      </c>
      <c r="AD369">
        <v>170.9</v>
      </c>
      <c r="AE369">
        <v>177.4</v>
      </c>
    </row>
    <row r="370" spans="1:31">
      <c r="A370" t="s">
        <v>34</v>
      </c>
      <c r="B370">
        <v>2023</v>
      </c>
      <c r="C370" t="s">
        <v>37</v>
      </c>
      <c r="D370" s="54" t="str">
        <f t="shared" si="5"/>
        <v>April</v>
      </c>
      <c r="E370">
        <v>173.8</v>
      </c>
      <c r="F370">
        <v>209.3</v>
      </c>
      <c r="G370">
        <v>169.6</v>
      </c>
      <c r="H370">
        <v>178.4</v>
      </c>
      <c r="I370">
        <v>174.9</v>
      </c>
      <c r="J370">
        <v>176.3</v>
      </c>
      <c r="K370">
        <v>155.4</v>
      </c>
      <c r="L370">
        <v>173.4</v>
      </c>
      <c r="M370">
        <v>121.3</v>
      </c>
      <c r="N370">
        <v>212.9</v>
      </c>
      <c r="O370">
        <v>172.9</v>
      </c>
      <c r="P370">
        <v>193.5</v>
      </c>
      <c r="Q370">
        <v>177.9</v>
      </c>
      <c r="R370">
        <v>200.6</v>
      </c>
      <c r="S370">
        <v>186.9</v>
      </c>
      <c r="T370">
        <v>179.2</v>
      </c>
      <c r="U370">
        <v>185.7</v>
      </c>
      <c r="V370">
        <v>175.2</v>
      </c>
      <c r="W370">
        <v>181.7</v>
      </c>
      <c r="X370">
        <v>174.6</v>
      </c>
      <c r="Y370">
        <v>185</v>
      </c>
      <c r="Z370">
        <v>164.5</v>
      </c>
      <c r="AA370">
        <v>170.7</v>
      </c>
      <c r="AB370">
        <v>176.4</v>
      </c>
      <c r="AC370">
        <v>184</v>
      </c>
      <c r="AD370">
        <v>175</v>
      </c>
      <c r="AE370">
        <v>178.1</v>
      </c>
    </row>
    <row r="371" spans="1:31">
      <c r="A371" t="s">
        <v>30</v>
      </c>
      <c r="B371">
        <v>2023</v>
      </c>
      <c r="C371" t="s">
        <v>38</v>
      </c>
      <c r="D371" s="54" t="str">
        <f t="shared" si="5"/>
        <v>May</v>
      </c>
      <c r="E371">
        <v>173.2</v>
      </c>
      <c r="F371">
        <v>211.5</v>
      </c>
      <c r="G371">
        <v>171</v>
      </c>
      <c r="H371">
        <v>179.6</v>
      </c>
      <c r="I371">
        <v>173.3</v>
      </c>
      <c r="J371">
        <v>169</v>
      </c>
      <c r="K371">
        <v>148.69999999999999</v>
      </c>
      <c r="L371">
        <v>174.9</v>
      </c>
      <c r="M371">
        <v>121.9</v>
      </c>
      <c r="N371">
        <v>221</v>
      </c>
      <c r="O371">
        <v>178.7</v>
      </c>
      <c r="P371">
        <v>191.1</v>
      </c>
      <c r="Q371">
        <v>176.8</v>
      </c>
      <c r="R371">
        <v>199.9</v>
      </c>
      <c r="S371">
        <v>191.2</v>
      </c>
      <c r="T371">
        <v>187.9</v>
      </c>
      <c r="U371">
        <v>190.8</v>
      </c>
      <c r="V371">
        <v>175.6</v>
      </c>
      <c r="W371">
        <v>182.5</v>
      </c>
      <c r="X371">
        <v>179.8</v>
      </c>
      <c r="Y371">
        <v>187.8</v>
      </c>
      <c r="Z371">
        <v>169.7</v>
      </c>
      <c r="AA371">
        <v>173.8</v>
      </c>
      <c r="AB371">
        <v>180.3</v>
      </c>
      <c r="AC371">
        <v>184.9</v>
      </c>
      <c r="AD371">
        <v>179.5</v>
      </c>
      <c r="AE371">
        <v>179.8</v>
      </c>
    </row>
    <row r="372" spans="1:31">
      <c r="A372" t="s">
        <v>33</v>
      </c>
      <c r="B372">
        <v>2023</v>
      </c>
      <c r="C372" t="s">
        <v>38</v>
      </c>
      <c r="D372" s="54" t="str">
        <f t="shared" si="5"/>
        <v>May</v>
      </c>
      <c r="E372">
        <v>174.7</v>
      </c>
      <c r="F372">
        <v>219.4</v>
      </c>
      <c r="G372">
        <v>176.7</v>
      </c>
      <c r="H372">
        <v>179.4</v>
      </c>
      <c r="I372">
        <v>164.4</v>
      </c>
      <c r="J372">
        <v>175.8</v>
      </c>
      <c r="K372">
        <v>185</v>
      </c>
      <c r="L372">
        <v>176.9</v>
      </c>
      <c r="M372">
        <v>124.2</v>
      </c>
      <c r="N372">
        <v>211.9</v>
      </c>
      <c r="O372">
        <v>165.9</v>
      </c>
      <c r="P372">
        <v>197.7</v>
      </c>
      <c r="Q372">
        <v>183.1</v>
      </c>
      <c r="R372">
        <v>204.2</v>
      </c>
      <c r="S372">
        <v>181.3</v>
      </c>
      <c r="T372">
        <v>168.1</v>
      </c>
      <c r="U372">
        <v>179.3</v>
      </c>
      <c r="V372">
        <v>175.6</v>
      </c>
      <c r="W372">
        <v>183.4</v>
      </c>
      <c r="X372">
        <v>170.1</v>
      </c>
      <c r="Y372">
        <v>182.2</v>
      </c>
      <c r="Z372">
        <v>160.4</v>
      </c>
      <c r="AA372">
        <v>169.2</v>
      </c>
      <c r="AB372">
        <v>174.8</v>
      </c>
      <c r="AC372">
        <v>185.6</v>
      </c>
      <c r="AD372">
        <v>171.6</v>
      </c>
      <c r="AE372">
        <v>178.2</v>
      </c>
    </row>
    <row r="373" spans="1:31">
      <c r="A373" t="s">
        <v>34</v>
      </c>
      <c r="B373">
        <v>2023</v>
      </c>
      <c r="C373" t="s">
        <v>38</v>
      </c>
      <c r="D373" s="54" t="str">
        <f t="shared" si="5"/>
        <v>May</v>
      </c>
      <c r="E373">
        <v>173.7</v>
      </c>
      <c r="F373">
        <v>214.3</v>
      </c>
      <c r="G373">
        <v>173.2</v>
      </c>
      <c r="H373">
        <v>179.5</v>
      </c>
      <c r="I373">
        <v>170</v>
      </c>
      <c r="J373">
        <v>172.2</v>
      </c>
      <c r="K373">
        <v>161</v>
      </c>
      <c r="L373">
        <v>175.6</v>
      </c>
      <c r="M373">
        <v>122.7</v>
      </c>
      <c r="N373">
        <v>218</v>
      </c>
      <c r="O373">
        <v>173.4</v>
      </c>
      <c r="P373">
        <v>194.2</v>
      </c>
      <c r="Q373">
        <v>179.1</v>
      </c>
      <c r="R373">
        <v>201</v>
      </c>
      <c r="S373">
        <v>187.3</v>
      </c>
      <c r="T373">
        <v>179.7</v>
      </c>
      <c r="U373">
        <v>186.2</v>
      </c>
      <c r="V373">
        <v>175.6</v>
      </c>
      <c r="W373">
        <v>182.8</v>
      </c>
      <c r="X373">
        <v>175.2</v>
      </c>
      <c r="Y373">
        <v>185.7</v>
      </c>
      <c r="Z373">
        <v>164.8</v>
      </c>
      <c r="AA373">
        <v>171.2</v>
      </c>
      <c r="AB373">
        <v>177.1</v>
      </c>
      <c r="AC373">
        <v>185.2</v>
      </c>
      <c r="AD373">
        <v>175.7</v>
      </c>
      <c r="AE373">
        <v>179.1</v>
      </c>
    </row>
    <row r="376" spans="1:31">
      <c r="C376" t="s">
        <v>90</v>
      </c>
      <c r="E376">
        <v>136.68590785907853</v>
      </c>
      <c r="F376">
        <f t="shared" ref="F376:AE376" si="6">AVERAGE(F2:F373)</f>
        <v>156.70396505376343</v>
      </c>
      <c r="G376">
        <v>140.79756097560974</v>
      </c>
      <c r="H376">
        <v>140.32520325203262</v>
      </c>
      <c r="I376">
        <v>132.12628726287261</v>
      </c>
      <c r="J376">
        <v>140.84092140921399</v>
      </c>
      <c r="K376">
        <f t="shared" si="6"/>
        <v>155.82379032258061</v>
      </c>
      <c r="L376">
        <f t="shared" si="6"/>
        <v>141.50618279569898</v>
      </c>
      <c r="M376">
        <f t="shared" si="6"/>
        <v>110.97795698924722</v>
      </c>
      <c r="N376">
        <f t="shared" si="6"/>
        <v>144.63077956989255</v>
      </c>
      <c r="O376">
        <f t="shared" si="6"/>
        <v>134.12258064516124</v>
      </c>
      <c r="P376">
        <f t="shared" si="6"/>
        <v>149.27836021505388</v>
      </c>
      <c r="Q376">
        <f t="shared" si="6"/>
        <v>142.59502688172046</v>
      </c>
      <c r="R376">
        <f t="shared" si="6"/>
        <v>155.77473118279573</v>
      </c>
      <c r="S376">
        <f t="shared" si="6"/>
        <v>142.80779569892462</v>
      </c>
      <c r="T376">
        <f t="shared" si="6"/>
        <v>136.0858198924731</v>
      </c>
      <c r="U376">
        <f t="shared" si="6"/>
        <v>141.81344086021508</v>
      </c>
      <c r="V376">
        <f t="shared" si="6"/>
        <v>139.38346774193539</v>
      </c>
      <c r="W376">
        <f t="shared" si="6"/>
        <v>136.55631720430105</v>
      </c>
      <c r="X376">
        <f t="shared" si="6"/>
        <v>136.80120967741939</v>
      </c>
      <c r="Y376">
        <f t="shared" si="6"/>
        <v>138.6235215053764</v>
      </c>
      <c r="Z376">
        <f t="shared" si="6"/>
        <v>127.26948924731171</v>
      </c>
      <c r="AA376">
        <f t="shared" si="6"/>
        <v>134.10349462365591</v>
      </c>
      <c r="AB376">
        <f t="shared" si="6"/>
        <v>141.3836693548387</v>
      </c>
      <c r="AC376">
        <f t="shared" si="6"/>
        <v>133.60631720430109</v>
      </c>
      <c r="AD376">
        <f t="shared" si="6"/>
        <v>134.42069892473123</v>
      </c>
      <c r="AE376">
        <f t="shared" si="6"/>
        <v>139.741935483871</v>
      </c>
    </row>
    <row r="377" spans="1:31">
      <c r="C377" t="s">
        <v>91</v>
      </c>
      <c r="E377">
        <v>135.9</v>
      </c>
      <c r="F377">
        <f t="shared" ref="F377:AE377" si="7">MEDIAN(F2:F373)</f>
        <v>144.35000000000002</v>
      </c>
      <c r="G377">
        <v>135.5</v>
      </c>
      <c r="H377">
        <v>141</v>
      </c>
      <c r="I377">
        <v>120.5</v>
      </c>
      <c r="J377">
        <v>141.30000000000001</v>
      </c>
      <c r="K377">
        <f t="shared" si="7"/>
        <v>153.6</v>
      </c>
      <c r="L377">
        <f t="shared" si="7"/>
        <v>139.64999999999998</v>
      </c>
      <c r="M377">
        <f t="shared" si="7"/>
        <v>113.4</v>
      </c>
      <c r="N377">
        <f t="shared" si="7"/>
        <v>139.6</v>
      </c>
      <c r="O377">
        <f t="shared" si="7"/>
        <v>129.05000000000001</v>
      </c>
      <c r="P377">
        <f t="shared" si="7"/>
        <v>149.94999999999999</v>
      </c>
      <c r="Q377">
        <f t="shared" si="7"/>
        <v>138.64999999999998</v>
      </c>
      <c r="R377">
        <f t="shared" si="7"/>
        <v>156.25</v>
      </c>
      <c r="S377">
        <f t="shared" si="7"/>
        <v>143.1</v>
      </c>
      <c r="T377">
        <f t="shared" si="7"/>
        <v>133.5</v>
      </c>
      <c r="U377">
        <f t="shared" si="7"/>
        <v>141.80000000000001</v>
      </c>
      <c r="V377">
        <f t="shared" si="7"/>
        <v>141.65</v>
      </c>
      <c r="W377">
        <f t="shared" si="7"/>
        <v>132.30000000000001</v>
      </c>
      <c r="X377">
        <f t="shared" si="7"/>
        <v>135.39999999999998</v>
      </c>
      <c r="Y377">
        <f t="shared" si="7"/>
        <v>134</v>
      </c>
      <c r="Z377">
        <f t="shared" si="7"/>
        <v>120</v>
      </c>
      <c r="AA377">
        <f t="shared" si="7"/>
        <v>130.5</v>
      </c>
      <c r="AB377">
        <f t="shared" si="7"/>
        <v>140.75</v>
      </c>
      <c r="AC377">
        <f t="shared" si="7"/>
        <v>128.1</v>
      </c>
      <c r="AD377">
        <f t="shared" si="7"/>
        <v>130.30000000000001</v>
      </c>
      <c r="AE377">
        <f t="shared" si="7"/>
        <v>137.6</v>
      </c>
    </row>
    <row r="378" spans="1:31">
      <c r="E378" t="s">
        <v>90</v>
      </c>
      <c r="F378" t="s">
        <v>91</v>
      </c>
      <c r="G378" t="s">
        <v>91</v>
      </c>
      <c r="H378" t="s">
        <v>90</v>
      </c>
      <c r="I378" t="s">
        <v>91</v>
      </c>
      <c r="J378" t="s">
        <v>90</v>
      </c>
      <c r="K378" t="s">
        <v>90</v>
      </c>
      <c r="L378" t="s">
        <v>90</v>
      </c>
      <c r="M378" t="s">
        <v>90</v>
      </c>
      <c r="N378" t="s">
        <v>91</v>
      </c>
      <c r="O378" t="s">
        <v>91</v>
      </c>
      <c r="P378" t="s">
        <v>90</v>
      </c>
      <c r="Q378" t="s">
        <v>91</v>
      </c>
      <c r="R378" t="s">
        <v>90</v>
      </c>
      <c r="S378" t="s">
        <v>90</v>
      </c>
      <c r="T378" t="s">
        <v>90</v>
      </c>
      <c r="U378" t="s">
        <v>90</v>
      </c>
      <c r="V378" t="s">
        <v>90</v>
      </c>
      <c r="W378" t="s">
        <v>91</v>
      </c>
      <c r="X378" t="s">
        <v>90</v>
      </c>
      <c r="Y378" t="s">
        <v>91</v>
      </c>
      <c r="Z378" t="s">
        <v>91</v>
      </c>
      <c r="AA378" t="s">
        <v>91</v>
      </c>
      <c r="AB378" t="s">
        <v>90</v>
      </c>
      <c r="AC378" t="s">
        <v>91</v>
      </c>
      <c r="AD378" t="s">
        <v>91</v>
      </c>
      <c r="AE378" t="s">
        <v>90</v>
      </c>
    </row>
  </sheetData>
  <autoFilter ref="A1:AE373" xr:uid="{32D0483F-2167-423C-AC4B-840B5FA8AE2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29A7C-CE0B-4F4B-A15E-291CD6E163F1}">
  <dimension ref="A1:L374"/>
  <sheetViews>
    <sheetView zoomScale="70" zoomScaleNormal="70" workbookViewId="0">
      <selection activeCell="H1" sqref="H1"/>
    </sheetView>
  </sheetViews>
  <sheetFormatPr defaultRowHeight="15"/>
  <cols>
    <col min="1" max="1" width="11" bestFit="1" customWidth="1"/>
    <col min="2" max="2" width="9.140625" bestFit="1" customWidth="1"/>
    <col min="3" max="3" width="11.7109375" bestFit="1" customWidth="1"/>
    <col min="4" max="4" width="20" style="54" bestFit="1" customWidth="1"/>
    <col min="5" max="5" width="22.140625" bestFit="1" customWidth="1"/>
    <col min="6" max="6" width="12.140625" bestFit="1" customWidth="1"/>
    <col min="7" max="7" width="31" bestFit="1" customWidth="1"/>
    <col min="8" max="8" width="26.85546875" bestFit="1" customWidth="1"/>
    <col min="9" max="9" width="11.140625" bestFit="1" customWidth="1"/>
    <col min="10" max="10" width="24.5703125" bestFit="1" customWidth="1"/>
    <col min="11" max="11" width="24.5703125" style="54" customWidth="1"/>
    <col min="12" max="12" width="34" bestFit="1" customWidth="1"/>
  </cols>
  <sheetData>
    <row r="1" spans="1:12">
      <c r="A1" s="6" t="s">
        <v>0</v>
      </c>
      <c r="B1" s="6" t="s">
        <v>1</v>
      </c>
      <c r="C1" s="6" t="s">
        <v>2</v>
      </c>
      <c r="D1" s="6" t="s">
        <v>200</v>
      </c>
      <c r="E1" s="6" t="s">
        <v>197</v>
      </c>
      <c r="F1" s="6" t="s">
        <v>202</v>
      </c>
      <c r="G1" s="6" t="s">
        <v>203</v>
      </c>
      <c r="H1" s="6" t="s">
        <v>23</v>
      </c>
      <c r="I1" s="6" t="s">
        <v>204</v>
      </c>
      <c r="J1" s="6" t="s">
        <v>26</v>
      </c>
      <c r="K1" s="6" t="s">
        <v>206</v>
      </c>
      <c r="L1" s="6" t="s">
        <v>205</v>
      </c>
    </row>
    <row r="2" spans="1:12">
      <c r="A2" t="s">
        <v>30</v>
      </c>
      <c r="B2">
        <v>2013</v>
      </c>
      <c r="C2" t="s">
        <v>31</v>
      </c>
      <c r="D2" s="54" t="str">
        <f>TRIM(C2)</f>
        <v>January</v>
      </c>
      <c r="E2">
        <f>SUM('Modified Data'!E2:Q2)</f>
        <v>1371.6999999999998</v>
      </c>
      <c r="F2">
        <f>SUM('Modified Data'!S2:U2)</f>
        <v>318.70000000000005</v>
      </c>
      <c r="G2">
        <f>SUM('Modified Data'!V2,'Modified Data'!X2)</f>
        <v>205.1</v>
      </c>
      <c r="H2">
        <f>SUM('Modified Data'!AC2,'Modified Data'!Y2)</f>
        <v>208.7</v>
      </c>
      <c r="I2">
        <f>SUM('Modified Data'!W2,'Modified Data'!Z2)</f>
        <v>208.8</v>
      </c>
      <c r="J2">
        <f>SUM('Modified Data'!AB2)</f>
        <v>103.8</v>
      </c>
      <c r="K2" s="54">
        <f>SUM('Modified Data'!AA2,'Modified Data'!AD2,'Modified Data'!R2)</f>
        <v>312.5</v>
      </c>
      <c r="L2">
        <f>SUM('Modified Data'!AE2)</f>
        <v>105.1</v>
      </c>
    </row>
    <row r="3" spans="1:12">
      <c r="A3" t="s">
        <v>33</v>
      </c>
      <c r="B3">
        <v>2013</v>
      </c>
      <c r="C3" t="s">
        <v>31</v>
      </c>
      <c r="D3" s="54" t="str">
        <f t="shared" ref="D3:D66" si="0">TRIM(C3)</f>
        <v>January</v>
      </c>
      <c r="E3">
        <f>SUM('Modified Data'!E3:P3)</f>
        <v>1270.5</v>
      </c>
      <c r="F3">
        <f>SUM('Modified Data'!S3:U3)</f>
        <v>316.7</v>
      </c>
      <c r="G3" s="54">
        <f>SUM('Modified Data'!V3,'Modified Data'!X3)</f>
        <v>205.1</v>
      </c>
      <c r="H3">
        <f>SUM('Modified Data'!AC3,'Modified Data'!Y3)</f>
        <v>208.39999999999998</v>
      </c>
      <c r="I3" s="54">
        <f>SUM('Modified Data'!W3,'Modified Data'!Z3)</f>
        <v>208.60000000000002</v>
      </c>
      <c r="J3" s="54">
        <f>SUM('Modified Data'!AB3)</f>
        <v>103.5</v>
      </c>
      <c r="K3" s="54">
        <f>SUM('Modified Data'!AA3,'Modified Data'!AD3,'Modified Data'!R3)</f>
        <v>311.8</v>
      </c>
      <c r="L3" s="54">
        <f>SUM('Modified Data'!AE3)</f>
        <v>104</v>
      </c>
    </row>
    <row r="4" spans="1:12">
      <c r="A4" t="s">
        <v>34</v>
      </c>
      <c r="B4">
        <v>2013</v>
      </c>
      <c r="C4" t="s">
        <v>31</v>
      </c>
      <c r="D4" s="54" t="str">
        <f t="shared" si="0"/>
        <v>January</v>
      </c>
      <c r="E4">
        <f>SUM('Modified Data'!E4:P4)</f>
        <v>1267.7000000000003</v>
      </c>
      <c r="F4">
        <f>SUM('Modified Data'!S4:U4)</f>
        <v>318</v>
      </c>
      <c r="G4" s="54">
        <f>SUM('Modified Data'!V4,'Modified Data'!X4)</f>
        <v>205.1</v>
      </c>
      <c r="H4">
        <f>SUM('Modified Data'!AC4,'Modified Data'!Y4)</f>
        <v>208.5</v>
      </c>
      <c r="I4" s="54">
        <f>SUM('Modified Data'!W4,'Modified Data'!Z4)</f>
        <v>208.7</v>
      </c>
      <c r="J4" s="54">
        <f>SUM('Modified Data'!AB4)</f>
        <v>103.6</v>
      </c>
      <c r="K4" s="54">
        <f>SUM('Modified Data'!AA4,'Modified Data'!AD4,'Modified Data'!R4)</f>
        <v>312.10000000000002</v>
      </c>
      <c r="L4" s="54">
        <f>SUM('Modified Data'!AE4)</f>
        <v>104.6</v>
      </c>
    </row>
    <row r="5" spans="1:12">
      <c r="A5" t="s">
        <v>30</v>
      </c>
      <c r="B5">
        <v>2013</v>
      </c>
      <c r="C5" t="s">
        <v>35</v>
      </c>
      <c r="D5" s="54" t="str">
        <f t="shared" si="0"/>
        <v>February</v>
      </c>
      <c r="E5">
        <f>SUM('Modified Data'!E5:P5)</f>
        <v>1274.0999999999999</v>
      </c>
      <c r="F5">
        <f>SUM('Modified Data'!S5:U5)</f>
        <v>320.39999999999998</v>
      </c>
      <c r="G5" s="54">
        <f>SUM('Modified Data'!V5,'Modified Data'!X5)</f>
        <v>205.60000000000002</v>
      </c>
      <c r="H5">
        <f>SUM('Modified Data'!AC5,'Modified Data'!Y5)</f>
        <v>209</v>
      </c>
      <c r="I5" s="54">
        <f>SUM('Modified Data'!W5,'Modified Data'!Z5)</f>
        <v>210.10000000000002</v>
      </c>
      <c r="J5" s="54">
        <f>SUM('Modified Data'!AB5)</f>
        <v>104.1</v>
      </c>
      <c r="K5" s="54">
        <f>SUM('Modified Data'!AA5,'Modified Data'!AD5,'Modified Data'!R5)</f>
        <v>314</v>
      </c>
      <c r="L5" s="54">
        <f>SUM('Modified Data'!AE5)</f>
        <v>105.8</v>
      </c>
    </row>
    <row r="6" spans="1:12">
      <c r="A6" t="s">
        <v>33</v>
      </c>
      <c r="B6">
        <v>2013</v>
      </c>
      <c r="C6" t="s">
        <v>35</v>
      </c>
      <c r="D6" s="54" t="str">
        <f t="shared" si="0"/>
        <v>February</v>
      </c>
      <c r="E6">
        <f>SUM('Modified Data'!E6:P6)</f>
        <v>1283.4000000000001</v>
      </c>
      <c r="F6">
        <f>SUM('Modified Data'!S6:U6)</f>
        <v>318.5</v>
      </c>
      <c r="G6" s="54">
        <f>SUM('Modified Data'!V6,'Modified Data'!X6)</f>
        <v>205.60000000000002</v>
      </c>
      <c r="H6">
        <f>SUM('Modified Data'!AC6,'Modified Data'!Y6)</f>
        <v>209</v>
      </c>
      <c r="I6" s="54">
        <f>SUM('Modified Data'!W6,'Modified Data'!Z6)</f>
        <v>210.10000000000002</v>
      </c>
      <c r="J6" s="54">
        <f>SUM('Modified Data'!AB6)</f>
        <v>103.7</v>
      </c>
      <c r="K6" s="54">
        <f>SUM('Modified Data'!AA6,'Modified Data'!AD6,'Modified Data'!R6)</f>
        <v>313.60000000000002</v>
      </c>
      <c r="L6" s="54">
        <f>SUM('Modified Data'!AE6)</f>
        <v>104.7</v>
      </c>
    </row>
    <row r="7" spans="1:12">
      <c r="A7" t="s">
        <v>34</v>
      </c>
      <c r="B7">
        <v>2013</v>
      </c>
      <c r="C7" t="s">
        <v>35</v>
      </c>
      <c r="D7" s="54" t="str">
        <f t="shared" si="0"/>
        <v>February</v>
      </c>
      <c r="E7">
        <f>SUM('Modified Data'!E7:P7)</f>
        <v>1277.6000000000001</v>
      </c>
      <c r="F7">
        <f>SUM('Modified Data'!S7:U7)</f>
        <v>319.7</v>
      </c>
      <c r="G7" s="54">
        <f>SUM('Modified Data'!V7,'Modified Data'!X7)</f>
        <v>205.60000000000002</v>
      </c>
      <c r="H7">
        <f>SUM('Modified Data'!AC7,'Modified Data'!Y7)</f>
        <v>209</v>
      </c>
      <c r="I7" s="54">
        <f>SUM('Modified Data'!W7,'Modified Data'!Z7)</f>
        <v>210.2</v>
      </c>
      <c r="J7" s="54">
        <f>SUM('Modified Data'!AB7)</f>
        <v>103.9</v>
      </c>
      <c r="K7" s="54">
        <f>SUM('Modified Data'!AA7,'Modified Data'!AD7,'Modified Data'!R7)</f>
        <v>313.7</v>
      </c>
      <c r="L7" s="54">
        <f>SUM('Modified Data'!AE7)</f>
        <v>105.3</v>
      </c>
    </row>
    <row r="8" spans="1:12">
      <c r="A8" t="s">
        <v>30</v>
      </c>
      <c r="B8">
        <v>2013</v>
      </c>
      <c r="C8" t="s">
        <v>36</v>
      </c>
      <c r="D8" s="54" t="str">
        <f t="shared" si="0"/>
        <v>March</v>
      </c>
      <c r="E8">
        <f>SUM('Modified Data'!E8:P8)</f>
        <v>1275.6000000000001</v>
      </c>
      <c r="F8">
        <f>SUM('Modified Data'!S8:U8)</f>
        <v>321.89999999999998</v>
      </c>
      <c r="G8" s="54">
        <f>SUM('Modified Data'!V8,'Modified Data'!X8)</f>
        <v>206</v>
      </c>
      <c r="H8">
        <f>SUM('Modified Data'!AC8,'Modified Data'!Y8)</f>
        <v>209</v>
      </c>
      <c r="I8" s="54">
        <f>SUM('Modified Data'!W8,'Modified Data'!Z8)</f>
        <v>210.7</v>
      </c>
      <c r="J8" s="54">
        <f>SUM('Modified Data'!AB8)</f>
        <v>104.3</v>
      </c>
      <c r="K8" s="54">
        <f>SUM('Modified Data'!AA8,'Modified Data'!AD8,'Modified Data'!R8)</f>
        <v>315.10000000000002</v>
      </c>
      <c r="L8" s="54">
        <f>SUM('Modified Data'!AE8)</f>
        <v>106</v>
      </c>
    </row>
    <row r="9" spans="1:12">
      <c r="A9" t="s">
        <v>33</v>
      </c>
      <c r="B9">
        <v>2013</v>
      </c>
      <c r="C9" t="s">
        <v>36</v>
      </c>
      <c r="D9" s="54" t="str">
        <f t="shared" si="0"/>
        <v>March</v>
      </c>
      <c r="E9">
        <f>SUM('Modified Data'!E9:P9)</f>
        <v>1279.5</v>
      </c>
      <c r="F9">
        <f>SUM('Modified Data'!S9:U9)</f>
        <v>320.2</v>
      </c>
      <c r="G9" s="54">
        <f>SUM('Modified Data'!V9,'Modified Data'!X9)</f>
        <v>206.10000000000002</v>
      </c>
      <c r="H9">
        <f>SUM('Modified Data'!AC9,'Modified Data'!Y9)</f>
        <v>209.4</v>
      </c>
      <c r="I9" s="54">
        <f>SUM('Modified Data'!W9,'Modified Data'!Z9)</f>
        <v>211.5</v>
      </c>
      <c r="J9" s="54">
        <f>SUM('Modified Data'!AB9)</f>
        <v>103.8</v>
      </c>
      <c r="K9" s="54">
        <f>SUM('Modified Data'!AA9,'Modified Data'!AD9,'Modified Data'!R9)</f>
        <v>315.2</v>
      </c>
      <c r="L9" s="54">
        <f>SUM('Modified Data'!AE9)</f>
        <v>105</v>
      </c>
    </row>
    <row r="10" spans="1:12">
      <c r="A10" t="s">
        <v>34</v>
      </c>
      <c r="B10">
        <v>2013</v>
      </c>
      <c r="C10" t="s">
        <v>36</v>
      </c>
      <c r="D10" s="54" t="str">
        <f t="shared" si="0"/>
        <v>March</v>
      </c>
      <c r="E10">
        <f>SUM('Modified Data'!E10:P10)</f>
        <v>1277.1000000000001</v>
      </c>
      <c r="F10">
        <f>SUM('Modified Data'!S10:U10)</f>
        <v>321.2</v>
      </c>
      <c r="G10" s="54">
        <f>SUM('Modified Data'!V10,'Modified Data'!X10)</f>
        <v>206</v>
      </c>
      <c r="H10">
        <f>SUM('Modified Data'!AC10,'Modified Data'!Y10)</f>
        <v>209.2</v>
      </c>
      <c r="I10" s="54">
        <f>SUM('Modified Data'!W10,'Modified Data'!Z10)</f>
        <v>211.2</v>
      </c>
      <c r="J10" s="54">
        <f>SUM('Modified Data'!AB10)</f>
        <v>104</v>
      </c>
      <c r="K10" s="54">
        <f>SUM('Modified Data'!AA10,'Modified Data'!AD10,'Modified Data'!R10)</f>
        <v>315</v>
      </c>
      <c r="L10" s="54">
        <f>SUM('Modified Data'!AE10)</f>
        <v>105.5</v>
      </c>
    </row>
    <row r="11" spans="1:12">
      <c r="A11" t="s">
        <v>30</v>
      </c>
      <c r="B11">
        <v>2013</v>
      </c>
      <c r="C11" t="s">
        <v>37</v>
      </c>
      <c r="D11" s="54" t="str">
        <f t="shared" si="0"/>
        <v>April</v>
      </c>
      <c r="E11">
        <f>SUM('Modified Data'!E11:P11)</f>
        <v>1278.7</v>
      </c>
      <c r="F11">
        <f>SUM('Modified Data'!S11:U11)</f>
        <v>323.5</v>
      </c>
      <c r="G11" s="54">
        <f>SUM('Modified Data'!V11,'Modified Data'!X11)</f>
        <v>206.6</v>
      </c>
      <c r="H11">
        <f>SUM('Modified Data'!AC11,'Modified Data'!Y11)</f>
        <v>207.8</v>
      </c>
      <c r="I11" s="54">
        <f>SUM('Modified Data'!W11,'Modified Data'!Z11)</f>
        <v>210.9</v>
      </c>
      <c r="J11" s="54">
        <f>SUM('Modified Data'!AB11)</f>
        <v>104.8</v>
      </c>
      <c r="K11" s="54">
        <f>SUM('Modified Data'!AA11,'Modified Data'!AD11,'Modified Data'!R11)</f>
        <v>316.2</v>
      </c>
      <c r="L11" s="54">
        <f>SUM('Modified Data'!AE11)</f>
        <v>106.4</v>
      </c>
    </row>
    <row r="12" spans="1:12">
      <c r="A12" t="s">
        <v>33</v>
      </c>
      <c r="B12">
        <v>2013</v>
      </c>
      <c r="C12" t="s">
        <v>37</v>
      </c>
      <c r="D12" s="54" t="str">
        <f t="shared" si="0"/>
        <v>April</v>
      </c>
      <c r="E12">
        <f>SUM('Modified Data'!E12:P12)</f>
        <v>1288.8999999999999</v>
      </c>
      <c r="F12">
        <f>SUM('Modified Data'!S12:U12)</f>
        <v>322</v>
      </c>
      <c r="G12" s="54">
        <f>SUM('Modified Data'!V12,'Modified Data'!X12)</f>
        <v>207</v>
      </c>
      <c r="H12">
        <f>SUM('Modified Data'!AC12,'Modified Data'!Y12)</f>
        <v>208.9</v>
      </c>
      <c r="I12" s="54">
        <f>SUM('Modified Data'!W12,'Modified Data'!Z12)</f>
        <v>211.4</v>
      </c>
      <c r="J12" s="54">
        <f>SUM('Modified Data'!AB12)</f>
        <v>105.2</v>
      </c>
      <c r="K12" s="54">
        <f>SUM('Modified Data'!AA12,'Modified Data'!AD12,'Modified Data'!R12)</f>
        <v>317.60000000000002</v>
      </c>
      <c r="L12" s="54">
        <f>SUM('Modified Data'!AE12)</f>
        <v>105.7</v>
      </c>
    </row>
    <row r="13" spans="1:12">
      <c r="A13" t="s">
        <v>34</v>
      </c>
      <c r="B13">
        <v>2013</v>
      </c>
      <c r="C13" t="s">
        <v>37</v>
      </c>
      <c r="D13" s="54" t="str">
        <f t="shared" si="0"/>
        <v>April</v>
      </c>
      <c r="E13">
        <f>SUM('Modified Data'!E13:P13)</f>
        <v>1282.5</v>
      </c>
      <c r="F13">
        <f>SUM('Modified Data'!S13:U13)</f>
        <v>322.89999999999998</v>
      </c>
      <c r="G13" s="54">
        <f>SUM('Modified Data'!V13,'Modified Data'!X13)</f>
        <v>206.8</v>
      </c>
      <c r="H13">
        <f>SUM('Modified Data'!AC13,'Modified Data'!Y13)</f>
        <v>208.2</v>
      </c>
      <c r="I13" s="54">
        <f>SUM('Modified Data'!W13,'Modified Data'!Z13)</f>
        <v>211.2</v>
      </c>
      <c r="J13" s="54">
        <f>SUM('Modified Data'!AB13)</f>
        <v>105</v>
      </c>
      <c r="K13" s="54">
        <f>SUM('Modified Data'!AA13,'Modified Data'!AD13,'Modified Data'!R13)</f>
        <v>316.5</v>
      </c>
      <c r="L13" s="54">
        <f>SUM('Modified Data'!AE13)</f>
        <v>106.1</v>
      </c>
    </row>
    <row r="14" spans="1:12">
      <c r="A14" t="s">
        <v>30</v>
      </c>
      <c r="B14">
        <v>2013</v>
      </c>
      <c r="C14" t="s">
        <v>38</v>
      </c>
      <c r="D14" s="54" t="str">
        <f t="shared" si="0"/>
        <v>May</v>
      </c>
      <c r="E14">
        <f>SUM('Modified Data'!E14:P14)</f>
        <v>1285.9000000000001</v>
      </c>
      <c r="F14">
        <f>SUM('Modified Data'!S14:U14)</f>
        <v>325.29999999999995</v>
      </c>
      <c r="G14" s="54">
        <f>SUM('Modified Data'!V14,'Modified Data'!X14)</f>
        <v>207.3</v>
      </c>
      <c r="H14">
        <f>SUM('Modified Data'!AC14,'Modified Data'!Y14)</f>
        <v>207.8</v>
      </c>
      <c r="I14" s="54">
        <f>SUM('Modified Data'!W14,'Modified Data'!Z14)</f>
        <v>211.6</v>
      </c>
      <c r="J14" s="54">
        <f>SUM('Modified Data'!AB14)</f>
        <v>105.5</v>
      </c>
      <c r="K14" s="54">
        <f>SUM('Modified Data'!AA14,'Modified Data'!AD14,'Modified Data'!R14)</f>
        <v>317.89999999999998</v>
      </c>
      <c r="L14" s="54">
        <f>SUM('Modified Data'!AE14)</f>
        <v>107.2</v>
      </c>
    </row>
    <row r="15" spans="1:12">
      <c r="A15" t="s">
        <v>33</v>
      </c>
      <c r="B15">
        <v>2013</v>
      </c>
      <c r="C15" t="s">
        <v>38</v>
      </c>
      <c r="D15" s="54" t="str">
        <f t="shared" si="0"/>
        <v>May</v>
      </c>
      <c r="E15">
        <f>SUM('Modified Data'!E15:P15)</f>
        <v>1306.0999999999999</v>
      </c>
      <c r="F15">
        <f>SUM('Modified Data'!S15:U15)</f>
        <v>323.5</v>
      </c>
      <c r="G15" s="54">
        <f>SUM('Modified Data'!V15,'Modified Data'!X15)</f>
        <v>207.6</v>
      </c>
      <c r="H15">
        <f>SUM('Modified Data'!AC15,'Modified Data'!Y15)</f>
        <v>208.8</v>
      </c>
      <c r="I15" s="54">
        <f>SUM('Modified Data'!W15,'Modified Data'!Z15)</f>
        <v>211.10000000000002</v>
      </c>
      <c r="J15" s="54">
        <f>SUM('Modified Data'!AB15)</f>
        <v>105.7</v>
      </c>
      <c r="K15" s="54">
        <f>SUM('Modified Data'!AA15,'Modified Data'!AD15,'Modified Data'!R15)</f>
        <v>319.3</v>
      </c>
      <c r="L15" s="54">
        <f>SUM('Modified Data'!AE15)</f>
        <v>106.6</v>
      </c>
    </row>
    <row r="16" spans="1:12">
      <c r="A16" t="s">
        <v>34</v>
      </c>
      <c r="B16">
        <v>2013</v>
      </c>
      <c r="C16" t="s">
        <v>38</v>
      </c>
      <c r="D16" s="54" t="str">
        <f t="shared" si="0"/>
        <v>May</v>
      </c>
      <c r="E16">
        <f>SUM('Modified Data'!E16:P16)</f>
        <v>1292.9999999999998</v>
      </c>
      <c r="F16">
        <f>SUM('Modified Data'!S16:U16)</f>
        <v>324.60000000000002</v>
      </c>
      <c r="G16" s="54">
        <f>SUM('Modified Data'!V16,'Modified Data'!X16)</f>
        <v>207.4</v>
      </c>
      <c r="H16">
        <f>SUM('Modified Data'!AC16,'Modified Data'!Y16)</f>
        <v>208.2</v>
      </c>
      <c r="I16" s="54">
        <f>SUM('Modified Data'!W16,'Modified Data'!Z16)</f>
        <v>211.4</v>
      </c>
      <c r="J16" s="54">
        <f>SUM('Modified Data'!AB16)</f>
        <v>105.6</v>
      </c>
      <c r="K16" s="54">
        <f>SUM('Modified Data'!AA16,'Modified Data'!AD16,'Modified Data'!R16)</f>
        <v>318.2</v>
      </c>
      <c r="L16" s="54">
        <f>SUM('Modified Data'!AE16)</f>
        <v>106.9</v>
      </c>
    </row>
    <row r="17" spans="1:12">
      <c r="A17" t="s">
        <v>30</v>
      </c>
      <c r="B17">
        <v>2013</v>
      </c>
      <c r="C17" t="s">
        <v>39</v>
      </c>
      <c r="D17" s="54" t="str">
        <f t="shared" si="0"/>
        <v>June</v>
      </c>
      <c r="E17">
        <f>SUM('Modified Data'!E17:P17)</f>
        <v>1309.4000000000001</v>
      </c>
      <c r="F17">
        <f>SUM('Modified Data'!S17:U17)</f>
        <v>328</v>
      </c>
      <c r="G17" s="54">
        <f>SUM('Modified Data'!V17,'Modified Data'!X17)</f>
        <v>214.1</v>
      </c>
      <c r="H17">
        <f>SUM('Modified Data'!AC17,'Modified Data'!Y17)</f>
        <v>208.8</v>
      </c>
      <c r="I17" s="54">
        <f>SUM('Modified Data'!W17,'Modified Data'!Z17)</f>
        <v>213.5</v>
      </c>
      <c r="J17" s="54">
        <f>SUM('Modified Data'!AB17)</f>
        <v>106.5</v>
      </c>
      <c r="K17" s="54">
        <f>SUM('Modified Data'!AA17,'Modified Data'!AD17,'Modified Data'!R17)</f>
        <v>320.10000000000002</v>
      </c>
      <c r="L17" s="54">
        <f>SUM('Modified Data'!AE17)</f>
        <v>108.9</v>
      </c>
    </row>
    <row r="18" spans="1:12">
      <c r="A18" t="s">
        <v>33</v>
      </c>
      <c r="B18">
        <v>2013</v>
      </c>
      <c r="C18" t="s">
        <v>39</v>
      </c>
      <c r="D18" s="54" t="str">
        <f t="shared" si="0"/>
        <v>June</v>
      </c>
      <c r="E18">
        <f>SUM('Modified Data'!E18:P18)</f>
        <v>1349.6000000000001</v>
      </c>
      <c r="F18">
        <f>SUM('Modified Data'!S18:U18)</f>
        <v>325.3</v>
      </c>
      <c r="G18" s="54">
        <f>SUM('Modified Data'!V18,'Modified Data'!X18)</f>
        <v>214.3</v>
      </c>
      <c r="H18">
        <f>SUM('Modified Data'!AC18,'Modified Data'!Y18)</f>
        <v>209.8</v>
      </c>
      <c r="I18" s="54">
        <f>SUM('Modified Data'!W18,'Modified Data'!Z18)</f>
        <v>213.2</v>
      </c>
      <c r="J18" s="54">
        <f>SUM('Modified Data'!AB18)</f>
        <v>108.1</v>
      </c>
      <c r="K18" s="54">
        <f>SUM('Modified Data'!AA18,'Modified Data'!AD18,'Modified Data'!R18)</f>
        <v>322.20000000000005</v>
      </c>
      <c r="L18" s="54">
        <f>SUM('Modified Data'!AE18)</f>
        <v>109.7</v>
      </c>
    </row>
    <row r="19" spans="1:12">
      <c r="A19" t="s">
        <v>34</v>
      </c>
      <c r="B19">
        <v>2013</v>
      </c>
      <c r="C19" t="s">
        <v>39</v>
      </c>
      <c r="D19" s="54" t="str">
        <f t="shared" si="0"/>
        <v>June</v>
      </c>
      <c r="E19">
        <f>SUM('Modified Data'!E19:P19)</f>
        <v>1323.8</v>
      </c>
      <c r="F19">
        <f>SUM('Modified Data'!S19:U19)</f>
        <v>326.89999999999998</v>
      </c>
      <c r="G19" s="54">
        <f>SUM('Modified Data'!V19,'Modified Data'!X19)</f>
        <v>214.2</v>
      </c>
      <c r="H19">
        <f>SUM('Modified Data'!AC19,'Modified Data'!Y19)</f>
        <v>209.2</v>
      </c>
      <c r="I19" s="54">
        <f>SUM('Modified Data'!W19,'Modified Data'!Z19)</f>
        <v>213.39999999999998</v>
      </c>
      <c r="J19" s="54">
        <f>SUM('Modified Data'!AB19)</f>
        <v>107.4</v>
      </c>
      <c r="K19" s="54">
        <f>SUM('Modified Data'!AA19,'Modified Data'!AD19,'Modified Data'!R19)</f>
        <v>320.7</v>
      </c>
      <c r="L19" s="54">
        <f>SUM('Modified Data'!AE19)</f>
        <v>109.3</v>
      </c>
    </row>
    <row r="20" spans="1:12">
      <c r="A20" t="s">
        <v>30</v>
      </c>
      <c r="B20">
        <v>2013</v>
      </c>
      <c r="C20" t="s">
        <v>40</v>
      </c>
      <c r="D20" s="54" t="str">
        <f t="shared" si="0"/>
        <v>July</v>
      </c>
      <c r="E20">
        <f>SUM('Modified Data'!E20:P20)</f>
        <v>1332.7999999999997</v>
      </c>
      <c r="F20">
        <f>SUM('Modified Data'!S20:U20)</f>
        <v>330.3</v>
      </c>
      <c r="G20" s="54">
        <f>SUM('Modified Data'!V20,'Modified Data'!X20)</f>
        <v>216</v>
      </c>
      <c r="H20">
        <f>SUM('Modified Data'!AC20,'Modified Data'!Y20)</f>
        <v>209.4</v>
      </c>
      <c r="I20" s="54">
        <f>SUM('Modified Data'!W20,'Modified Data'!Z20)</f>
        <v>216.3</v>
      </c>
      <c r="J20" s="54">
        <f>SUM('Modified Data'!AB20)</f>
        <v>107.8</v>
      </c>
      <c r="K20" s="54">
        <f>SUM('Modified Data'!AA20,'Modified Data'!AD20,'Modified Data'!R20)</f>
        <v>322.7</v>
      </c>
      <c r="L20" s="54">
        <f>SUM('Modified Data'!AE20)</f>
        <v>110.7</v>
      </c>
    </row>
    <row r="21" spans="1:12">
      <c r="A21" t="s">
        <v>33</v>
      </c>
      <c r="B21">
        <v>2013</v>
      </c>
      <c r="C21" t="s">
        <v>40</v>
      </c>
      <c r="D21" s="54" t="str">
        <f t="shared" si="0"/>
        <v>July</v>
      </c>
      <c r="E21">
        <f>SUM('Modified Data'!E21:P21)</f>
        <v>1371.9</v>
      </c>
      <c r="F21">
        <f>SUM('Modified Data'!S21:U21)</f>
        <v>327.10000000000002</v>
      </c>
      <c r="G21" s="54">
        <f>SUM('Modified Data'!V21,'Modified Data'!X21)</f>
        <v>215.8</v>
      </c>
      <c r="H21">
        <f>SUM('Modified Data'!AC21,'Modified Data'!Y21)</f>
        <v>210.3</v>
      </c>
      <c r="I21" s="54">
        <f>SUM('Modified Data'!W21,'Modified Data'!Z21)</f>
        <v>215.89999999999998</v>
      </c>
      <c r="J21" s="54">
        <f>SUM('Modified Data'!AB21)</f>
        <v>110.1</v>
      </c>
      <c r="K21" s="54">
        <f>SUM('Modified Data'!AA21,'Modified Data'!AD21,'Modified Data'!R21)</f>
        <v>324.89999999999998</v>
      </c>
      <c r="L21" s="54">
        <f>SUM('Modified Data'!AE21)</f>
        <v>111.4</v>
      </c>
    </row>
    <row r="22" spans="1:12">
      <c r="A22" t="s">
        <v>34</v>
      </c>
      <c r="B22">
        <v>2013</v>
      </c>
      <c r="C22" t="s">
        <v>40</v>
      </c>
      <c r="D22" s="54" t="str">
        <f t="shared" si="0"/>
        <v>July</v>
      </c>
      <c r="E22">
        <f>SUM('Modified Data'!E22:P22)</f>
        <v>1346.6999999999998</v>
      </c>
      <c r="F22">
        <f>SUM('Modified Data'!S22:U22)</f>
        <v>329</v>
      </c>
      <c r="G22" s="54">
        <f>SUM('Modified Data'!V22,'Modified Data'!X22)</f>
        <v>215.9</v>
      </c>
      <c r="H22">
        <f>SUM('Modified Data'!AC22,'Modified Data'!Y22)</f>
        <v>209.8</v>
      </c>
      <c r="I22" s="54">
        <f>SUM('Modified Data'!W22,'Modified Data'!Z22)</f>
        <v>216.3</v>
      </c>
      <c r="J22" s="54">
        <f>SUM('Modified Data'!AB22)</f>
        <v>109.1</v>
      </c>
      <c r="K22" s="54">
        <f>SUM('Modified Data'!AA22,'Modified Data'!AD22,'Modified Data'!R22)</f>
        <v>323.3</v>
      </c>
      <c r="L22" s="54">
        <f>SUM('Modified Data'!AE22)</f>
        <v>111</v>
      </c>
    </row>
    <row r="23" spans="1:12">
      <c r="A23" t="s">
        <v>30</v>
      </c>
      <c r="B23">
        <v>2013</v>
      </c>
      <c r="C23" t="s">
        <v>41</v>
      </c>
      <c r="D23" s="54" t="str">
        <f t="shared" si="0"/>
        <v>August</v>
      </c>
      <c r="E23">
        <f>SUM('Modified Data'!E23:P23)</f>
        <v>1347.6</v>
      </c>
      <c r="F23">
        <f>SUM('Modified Data'!S23:U23)</f>
        <v>332.6</v>
      </c>
      <c r="G23" s="54">
        <f>SUM('Modified Data'!V23,'Modified Data'!X23)</f>
        <v>217.60000000000002</v>
      </c>
      <c r="H23">
        <f>SUM('Modified Data'!AC23,'Modified Data'!Y23)</f>
        <v>212.5</v>
      </c>
      <c r="I23" s="54">
        <f>SUM('Modified Data'!W23,'Modified Data'!Z23)</f>
        <v>217.7</v>
      </c>
      <c r="J23" s="54">
        <f>SUM('Modified Data'!AB23)</f>
        <v>108.7</v>
      </c>
      <c r="K23" s="54">
        <f>SUM('Modified Data'!AA23,'Modified Data'!AD23,'Modified Data'!R23)</f>
        <v>325</v>
      </c>
      <c r="L23" s="54">
        <f>SUM('Modified Data'!AE23)</f>
        <v>112.1</v>
      </c>
    </row>
    <row r="24" spans="1:12">
      <c r="A24" t="s">
        <v>33</v>
      </c>
      <c r="B24">
        <v>2013</v>
      </c>
      <c r="C24" t="s">
        <v>41</v>
      </c>
      <c r="D24" s="54" t="str">
        <f t="shared" si="0"/>
        <v>August</v>
      </c>
      <c r="E24">
        <f>SUM('Modified Data'!E24:P24)</f>
        <v>1386.5000000000002</v>
      </c>
      <c r="F24">
        <f>SUM('Modified Data'!S24:U24)</f>
        <v>329.09999999999997</v>
      </c>
      <c r="G24" s="54">
        <f>SUM('Modified Data'!V24,'Modified Data'!X24)</f>
        <v>217.60000000000002</v>
      </c>
      <c r="H24">
        <f>SUM('Modified Data'!AC24,'Modified Data'!Y24)</f>
        <v>213.6</v>
      </c>
      <c r="I24" s="54">
        <f>SUM('Modified Data'!W24,'Modified Data'!Z24)</f>
        <v>217.39999999999998</v>
      </c>
      <c r="J24" s="54">
        <f>SUM('Modified Data'!AB24)</f>
        <v>110.8</v>
      </c>
      <c r="K24" s="54">
        <f>SUM('Modified Data'!AA24,'Modified Data'!AD24,'Modified Data'!R24)</f>
        <v>327.20000000000005</v>
      </c>
      <c r="L24" s="54">
        <f>SUM('Modified Data'!AE24)</f>
        <v>112.7</v>
      </c>
    </row>
    <row r="25" spans="1:12">
      <c r="A25" t="s">
        <v>34</v>
      </c>
      <c r="B25">
        <v>2013</v>
      </c>
      <c r="C25" t="s">
        <v>41</v>
      </c>
      <c r="D25" s="54" t="str">
        <f t="shared" si="0"/>
        <v>August</v>
      </c>
      <c r="E25">
        <f>SUM('Modified Data'!E25:P25)</f>
        <v>1360.8000000000002</v>
      </c>
      <c r="F25">
        <f>SUM('Modified Data'!S25:U25)</f>
        <v>331.1</v>
      </c>
      <c r="G25" s="54">
        <f>SUM('Modified Data'!V25,'Modified Data'!X25)</f>
        <v>217.60000000000002</v>
      </c>
      <c r="H25">
        <f>SUM('Modified Data'!AC25,'Modified Data'!Y25)</f>
        <v>212.9</v>
      </c>
      <c r="I25" s="54">
        <f>SUM('Modified Data'!W25,'Modified Data'!Z25)</f>
        <v>217.7</v>
      </c>
      <c r="J25" s="54">
        <f>SUM('Modified Data'!AB25)</f>
        <v>109.9</v>
      </c>
      <c r="K25" s="54">
        <f>SUM('Modified Data'!AA25,'Modified Data'!AD25,'Modified Data'!R25)</f>
        <v>325.7</v>
      </c>
      <c r="L25" s="54">
        <f>SUM('Modified Data'!AE25)</f>
        <v>112.4</v>
      </c>
    </row>
    <row r="26" spans="1:12">
      <c r="A26" t="s">
        <v>30</v>
      </c>
      <c r="B26">
        <v>2013</v>
      </c>
      <c r="C26" t="s">
        <v>42</v>
      </c>
      <c r="D26" s="54" t="str">
        <f t="shared" si="0"/>
        <v>September</v>
      </c>
      <c r="E26">
        <f>SUM('Modified Data'!E26:P26)</f>
        <v>1370.7000000000003</v>
      </c>
      <c r="F26">
        <f>SUM('Modified Data'!S26:U26)</f>
        <v>336.6</v>
      </c>
      <c r="G26" s="54">
        <f>SUM('Modified Data'!V26,'Modified Data'!X26)</f>
        <v>219.3</v>
      </c>
      <c r="H26">
        <f>SUM('Modified Data'!AC26,'Modified Data'!Y26)</f>
        <v>215</v>
      </c>
      <c r="I26" s="54">
        <f>SUM('Modified Data'!W26,'Modified Data'!Z26)</f>
        <v>220.39999999999998</v>
      </c>
      <c r="J26" s="54">
        <f>SUM('Modified Data'!AB26)</f>
        <v>109.8</v>
      </c>
      <c r="K26" s="54">
        <f>SUM('Modified Data'!AA26,'Modified Data'!AD26,'Modified Data'!R26)</f>
        <v>328.1</v>
      </c>
      <c r="L26" s="54">
        <f>SUM('Modified Data'!AE26)</f>
        <v>114.2</v>
      </c>
    </row>
    <row r="27" spans="1:12">
      <c r="A27" t="s">
        <v>33</v>
      </c>
      <c r="B27">
        <v>2013</v>
      </c>
      <c r="C27" t="s">
        <v>42</v>
      </c>
      <c r="D27" s="54" t="str">
        <f t="shared" si="0"/>
        <v>September</v>
      </c>
      <c r="E27">
        <f>SUM('Modified Data'!E27:P27)</f>
        <v>1381.2</v>
      </c>
      <c r="F27">
        <f>SUM('Modified Data'!S27:U27)</f>
        <v>331.5</v>
      </c>
      <c r="G27" s="54">
        <f>SUM('Modified Data'!V27,'Modified Data'!X27)</f>
        <v>219.3</v>
      </c>
      <c r="H27">
        <f>SUM('Modified Data'!AC27,'Modified Data'!Y27)</f>
        <v>214.8</v>
      </c>
      <c r="I27" s="54">
        <f>SUM('Modified Data'!W27,'Modified Data'!Z27)</f>
        <v>219.9</v>
      </c>
      <c r="J27" s="54">
        <f>SUM('Modified Data'!AB27)</f>
        <v>111.2</v>
      </c>
      <c r="K27" s="54">
        <f>SUM('Modified Data'!AA27,'Modified Data'!AD27,'Modified Data'!R27)</f>
        <v>329.70000000000005</v>
      </c>
      <c r="L27" s="54">
        <f>SUM('Modified Data'!AE27)</f>
        <v>113.2</v>
      </c>
    </row>
    <row r="28" spans="1:12">
      <c r="A28" t="s">
        <v>34</v>
      </c>
      <c r="B28">
        <v>2013</v>
      </c>
      <c r="C28" t="s">
        <v>42</v>
      </c>
      <c r="D28" s="54" t="str">
        <f t="shared" si="0"/>
        <v>September</v>
      </c>
      <c r="E28">
        <f>SUM('Modified Data'!E28:P28)</f>
        <v>1373.3999999999999</v>
      </c>
      <c r="F28">
        <f>SUM('Modified Data'!S28:U28)</f>
        <v>334.5</v>
      </c>
      <c r="G28" s="54">
        <f>SUM('Modified Data'!V28,'Modified Data'!X28)</f>
        <v>219.3</v>
      </c>
      <c r="H28">
        <f>SUM('Modified Data'!AC28,'Modified Data'!Y28)</f>
        <v>214.89999999999998</v>
      </c>
      <c r="I28" s="54">
        <f>SUM('Modified Data'!W28,'Modified Data'!Z28)</f>
        <v>220.4</v>
      </c>
      <c r="J28" s="54">
        <f>SUM('Modified Data'!AB28)</f>
        <v>110.6</v>
      </c>
      <c r="K28" s="54">
        <f>SUM('Modified Data'!AA28,'Modified Data'!AD28,'Modified Data'!R28)</f>
        <v>328.5</v>
      </c>
      <c r="L28" s="54">
        <f>SUM('Modified Data'!AE28)</f>
        <v>113.7</v>
      </c>
    </row>
    <row r="29" spans="1:12">
      <c r="A29" t="s">
        <v>30</v>
      </c>
      <c r="B29">
        <v>2013</v>
      </c>
      <c r="C29" t="s">
        <v>43</v>
      </c>
      <c r="D29" s="54" t="str">
        <f t="shared" si="0"/>
        <v>October</v>
      </c>
      <c r="E29">
        <f>SUM('Modified Data'!E29:P29)</f>
        <v>1388.2</v>
      </c>
      <c r="F29">
        <f>SUM('Modified Data'!S29:U29)</f>
        <v>339.29999999999995</v>
      </c>
      <c r="G29" s="54">
        <f>SUM('Modified Data'!V29,'Modified Data'!X29)</f>
        <v>220.9</v>
      </c>
      <c r="H29">
        <f>SUM('Modified Data'!AC29,'Modified Data'!Y29)</f>
        <v>216.4</v>
      </c>
      <c r="I29" s="54">
        <f>SUM('Modified Data'!W29,'Modified Data'!Z29)</f>
        <v>220.89999999999998</v>
      </c>
      <c r="J29" s="54">
        <f>SUM('Modified Data'!AB29)</f>
        <v>110.2</v>
      </c>
      <c r="K29" s="54">
        <f>SUM('Modified Data'!AA29,'Modified Data'!AD29,'Modified Data'!R29)</f>
        <v>329.59999999999997</v>
      </c>
      <c r="L29" s="54">
        <f>SUM('Modified Data'!AE29)</f>
        <v>115.5</v>
      </c>
    </row>
    <row r="30" spans="1:12">
      <c r="A30" t="s">
        <v>33</v>
      </c>
      <c r="B30">
        <v>2013</v>
      </c>
      <c r="C30" t="s">
        <v>43</v>
      </c>
      <c r="D30" s="54" t="str">
        <f t="shared" si="0"/>
        <v>October</v>
      </c>
      <c r="E30">
        <f>SUM('Modified Data'!E30:P30)</f>
        <v>1396.3999999999999</v>
      </c>
      <c r="F30">
        <f>SUM('Modified Data'!S30:U30)</f>
        <v>334.2</v>
      </c>
      <c r="G30" s="54">
        <f>SUM('Modified Data'!V30,'Modified Data'!X30)</f>
        <v>220.7</v>
      </c>
      <c r="H30">
        <f>SUM('Modified Data'!AC30,'Modified Data'!Y30)</f>
        <v>215.5</v>
      </c>
      <c r="I30" s="54">
        <f>SUM('Modified Data'!W30,'Modified Data'!Z30)</f>
        <v>219.4</v>
      </c>
      <c r="J30" s="54">
        <f>SUM('Modified Data'!AB30)</f>
        <v>111.3</v>
      </c>
      <c r="K30" s="54">
        <f>SUM('Modified Data'!AA30,'Modified Data'!AD30,'Modified Data'!R30)</f>
        <v>330.9</v>
      </c>
      <c r="L30" s="54">
        <f>SUM('Modified Data'!AE30)</f>
        <v>114</v>
      </c>
    </row>
    <row r="31" spans="1:12">
      <c r="A31" t="s">
        <v>34</v>
      </c>
      <c r="B31">
        <v>2013</v>
      </c>
      <c r="C31" t="s">
        <v>43</v>
      </c>
      <c r="D31" s="54" t="str">
        <f t="shared" si="0"/>
        <v>October</v>
      </c>
      <c r="E31">
        <f>SUM('Modified Data'!E31:P31)</f>
        <v>1390.0000000000002</v>
      </c>
      <c r="F31">
        <f>SUM('Modified Data'!S31:U31)</f>
        <v>337.2</v>
      </c>
      <c r="G31" s="54">
        <f>SUM('Modified Data'!V31,'Modified Data'!X31)</f>
        <v>220.8</v>
      </c>
      <c r="H31">
        <f>SUM('Modified Data'!AC31,'Modified Data'!Y31)</f>
        <v>216</v>
      </c>
      <c r="I31" s="54">
        <f>SUM('Modified Data'!W31,'Modified Data'!Z31)</f>
        <v>220.4</v>
      </c>
      <c r="J31" s="54">
        <f>SUM('Modified Data'!AB31)</f>
        <v>110.8</v>
      </c>
      <c r="K31" s="54">
        <f>SUM('Modified Data'!AA31,'Modified Data'!AD31,'Modified Data'!R31)</f>
        <v>329.8</v>
      </c>
      <c r="L31" s="54">
        <f>SUM('Modified Data'!AE31)</f>
        <v>114.8</v>
      </c>
    </row>
    <row r="32" spans="1:12">
      <c r="A32" t="s">
        <v>30</v>
      </c>
      <c r="B32">
        <v>2013</v>
      </c>
      <c r="C32" t="s">
        <v>44</v>
      </c>
      <c r="D32" s="54" t="str">
        <f t="shared" si="0"/>
        <v>November</v>
      </c>
      <c r="E32">
        <f>SUM('Modified Data'!E32:P32)</f>
        <v>1414.3</v>
      </c>
      <c r="F32">
        <f>SUM('Modified Data'!S32:U32)</f>
        <v>342.1</v>
      </c>
      <c r="G32" s="54">
        <f>SUM('Modified Data'!V32,'Modified Data'!X32)</f>
        <v>222.39999999999998</v>
      </c>
      <c r="H32">
        <f>SUM('Modified Data'!AC32,'Modified Data'!Y32)</f>
        <v>217.9</v>
      </c>
      <c r="I32" s="54">
        <f>SUM('Modified Data'!W32,'Modified Data'!Z32)</f>
        <v>222.2</v>
      </c>
      <c r="J32" s="54">
        <f>SUM('Modified Data'!AB32)</f>
        <v>111</v>
      </c>
      <c r="K32" s="54">
        <f>SUM('Modified Data'!AA32,'Modified Data'!AD32,'Modified Data'!R32)</f>
        <v>331.3</v>
      </c>
      <c r="L32" s="54">
        <f>SUM('Modified Data'!AE32)</f>
        <v>117.4</v>
      </c>
    </row>
    <row r="33" spans="1:12">
      <c r="A33" t="s">
        <v>33</v>
      </c>
      <c r="B33">
        <v>2013</v>
      </c>
      <c r="C33" t="s">
        <v>45</v>
      </c>
      <c r="D33" s="54" t="str">
        <f t="shared" si="0"/>
        <v>November</v>
      </c>
      <c r="E33">
        <f>SUM('Modified Data'!E33:P33)</f>
        <v>1421.6999999999998</v>
      </c>
      <c r="F33">
        <f>SUM('Modified Data'!S33:U33)</f>
        <v>336.8</v>
      </c>
      <c r="G33" s="54">
        <f>SUM('Modified Data'!V33,'Modified Data'!X33)</f>
        <v>222</v>
      </c>
      <c r="H33">
        <f>SUM('Modified Data'!AC33,'Modified Data'!Y33)</f>
        <v>216.5</v>
      </c>
      <c r="I33" s="54">
        <f>SUM('Modified Data'!W33,'Modified Data'!Z33)</f>
        <v>219.5</v>
      </c>
      <c r="J33" s="54">
        <f>SUM('Modified Data'!AB33)</f>
        <v>111.3</v>
      </c>
      <c r="K33" s="54">
        <f>SUM('Modified Data'!AA33,'Modified Data'!AD33,'Modified Data'!R33)</f>
        <v>332.2</v>
      </c>
      <c r="L33" s="54">
        <f>SUM('Modified Data'!AE33)</f>
        <v>115</v>
      </c>
    </row>
    <row r="34" spans="1:12">
      <c r="A34" t="s">
        <v>34</v>
      </c>
      <c r="B34">
        <v>2013</v>
      </c>
      <c r="C34" t="s">
        <v>45</v>
      </c>
      <c r="D34" s="54" t="str">
        <f t="shared" si="0"/>
        <v>November</v>
      </c>
      <c r="E34">
        <f>SUM('Modified Data'!E34:P34)</f>
        <v>1416.2</v>
      </c>
      <c r="F34">
        <f>SUM('Modified Data'!S34:U34)</f>
        <v>339.90000000000003</v>
      </c>
      <c r="G34" s="54">
        <f>SUM('Modified Data'!V34,'Modified Data'!X34)</f>
        <v>222.2</v>
      </c>
      <c r="H34">
        <f>SUM('Modified Data'!AC34,'Modified Data'!Y34)</f>
        <v>217.39999999999998</v>
      </c>
      <c r="I34" s="54">
        <f>SUM('Modified Data'!W34,'Modified Data'!Z34)</f>
        <v>221.1</v>
      </c>
      <c r="J34" s="54">
        <f>SUM('Modified Data'!AB34)</f>
        <v>111.2</v>
      </c>
      <c r="K34" s="54">
        <f>SUM('Modified Data'!AA34,'Modified Data'!AD34,'Modified Data'!R34)</f>
        <v>331.4</v>
      </c>
      <c r="L34" s="54">
        <f>SUM('Modified Data'!AE34)</f>
        <v>116.3</v>
      </c>
    </row>
    <row r="35" spans="1:12">
      <c r="A35" t="s">
        <v>30</v>
      </c>
      <c r="B35">
        <v>2013</v>
      </c>
      <c r="C35" t="s">
        <v>46</v>
      </c>
      <c r="D35" s="54" t="str">
        <f t="shared" si="0"/>
        <v>December</v>
      </c>
      <c r="E35">
        <f>SUM('Modified Data'!E35:P35)</f>
        <v>1390.3</v>
      </c>
      <c r="F35">
        <f>SUM('Modified Data'!S35:U35)</f>
        <v>345.3</v>
      </c>
      <c r="G35" s="54">
        <f>SUM('Modified Data'!V35,'Modified Data'!X35)</f>
        <v>222.8</v>
      </c>
      <c r="H35">
        <f>SUM('Modified Data'!AC35,'Modified Data'!Y35)</f>
        <v>218.2</v>
      </c>
      <c r="I35" s="54">
        <f>SUM('Modified Data'!W35,'Modified Data'!Z35)</f>
        <v>222.7</v>
      </c>
      <c r="J35" s="54">
        <f>SUM('Modified Data'!AB35)</f>
        <v>111.6</v>
      </c>
      <c r="K35" s="54">
        <f>SUM('Modified Data'!AA35,'Modified Data'!AD35,'Modified Data'!R35)</f>
        <v>332.9</v>
      </c>
      <c r="L35" s="54">
        <f>SUM('Modified Data'!AE35)</f>
        <v>115.5</v>
      </c>
    </row>
    <row r="36" spans="1:12">
      <c r="A36" t="s">
        <v>33</v>
      </c>
      <c r="B36">
        <v>2013</v>
      </c>
      <c r="C36" t="s">
        <v>46</v>
      </c>
      <c r="D36" s="54" t="str">
        <f t="shared" si="0"/>
        <v>December</v>
      </c>
      <c r="E36">
        <f>SUM('Modified Data'!E36:P36)</f>
        <v>1386.6000000000001</v>
      </c>
      <c r="F36">
        <f>SUM('Modified Data'!S36:U36)</f>
        <v>338.8</v>
      </c>
      <c r="G36" s="54">
        <f>SUM('Modified Data'!V36,'Modified Data'!X36)</f>
        <v>222</v>
      </c>
      <c r="H36">
        <f>SUM('Modified Data'!AC36,'Modified Data'!Y36)</f>
        <v>216.7</v>
      </c>
      <c r="I36" s="54">
        <f>SUM('Modified Data'!W36,'Modified Data'!Z36)</f>
        <v>220.10000000000002</v>
      </c>
      <c r="J36" s="54">
        <f>SUM('Modified Data'!AB36)</f>
        <v>111.4</v>
      </c>
      <c r="K36" s="54">
        <f>SUM('Modified Data'!AA36,'Modified Data'!AD36,'Modified Data'!R36)</f>
        <v>333.7</v>
      </c>
      <c r="L36" s="54">
        <f>SUM('Modified Data'!AE36)</f>
        <v>113.3</v>
      </c>
    </row>
    <row r="37" spans="1:12">
      <c r="A37" t="s">
        <v>34</v>
      </c>
      <c r="B37">
        <v>2013</v>
      </c>
      <c r="C37" t="s">
        <v>46</v>
      </c>
      <c r="D37" s="54" t="str">
        <f t="shared" si="0"/>
        <v>December</v>
      </c>
      <c r="E37">
        <f>SUM('Modified Data'!E37:P37)</f>
        <v>1388.9</v>
      </c>
      <c r="F37">
        <f>SUM('Modified Data'!S37:U37)</f>
        <v>342.7</v>
      </c>
      <c r="G37" s="54">
        <f>SUM('Modified Data'!V37,'Modified Data'!X37)</f>
        <v>222.4</v>
      </c>
      <c r="H37">
        <f>SUM('Modified Data'!AC37,'Modified Data'!Y37)</f>
        <v>217.60000000000002</v>
      </c>
      <c r="I37" s="54">
        <f>SUM('Modified Data'!W37,'Modified Data'!Z37)</f>
        <v>221.7</v>
      </c>
      <c r="J37" s="54">
        <f>SUM('Modified Data'!AB37)</f>
        <v>111.5</v>
      </c>
      <c r="K37" s="54">
        <f>SUM('Modified Data'!AA37,'Modified Data'!AD37,'Modified Data'!R37)</f>
        <v>333</v>
      </c>
      <c r="L37" s="54">
        <f>SUM('Modified Data'!AE37)</f>
        <v>114.5</v>
      </c>
    </row>
    <row r="38" spans="1:12">
      <c r="A38" t="s">
        <v>30</v>
      </c>
      <c r="B38">
        <v>2014</v>
      </c>
      <c r="C38" t="s">
        <v>31</v>
      </c>
      <c r="D38" s="54" t="str">
        <f t="shared" si="0"/>
        <v>January</v>
      </c>
      <c r="E38">
        <f>SUM('Modified Data'!E38:P38)</f>
        <v>1370.6000000000001</v>
      </c>
      <c r="F38">
        <f>SUM('Modified Data'!S38:U38)</f>
        <v>347.2</v>
      </c>
      <c r="G38" s="54">
        <f>SUM('Modified Data'!V38,'Modified Data'!X38)</f>
        <v>224.2</v>
      </c>
      <c r="H38">
        <f>SUM('Modified Data'!AC38,'Modified Data'!Y38)</f>
        <v>218.89999999999998</v>
      </c>
      <c r="I38" s="54">
        <f>SUM('Modified Data'!W38,'Modified Data'!Z38)</f>
        <v>223.5</v>
      </c>
      <c r="J38" s="54">
        <f>SUM('Modified Data'!AB38)</f>
        <v>111.8</v>
      </c>
      <c r="K38" s="54">
        <f>SUM('Modified Data'!AA38,'Modified Data'!AD38,'Modified Data'!R38)</f>
        <v>334.2</v>
      </c>
      <c r="L38" s="54">
        <f>SUM('Modified Data'!AE38)</f>
        <v>114.2</v>
      </c>
    </row>
    <row r="39" spans="1:12">
      <c r="A39" t="s">
        <v>33</v>
      </c>
      <c r="B39">
        <v>2014</v>
      </c>
      <c r="C39" t="s">
        <v>31</v>
      </c>
      <c r="D39" s="54" t="str">
        <f t="shared" si="0"/>
        <v>January</v>
      </c>
      <c r="E39">
        <f>SUM('Modified Data'!E39:P39)</f>
        <v>1368.8</v>
      </c>
      <c r="F39">
        <f>SUM('Modified Data'!S39:U39)</f>
        <v>340.4</v>
      </c>
      <c r="G39" s="54">
        <f>SUM('Modified Data'!V39,'Modified Data'!X39)</f>
        <v>223.5</v>
      </c>
      <c r="H39">
        <f>SUM('Modified Data'!AC39,'Modified Data'!Y39)</f>
        <v>217.7</v>
      </c>
      <c r="I39" s="54">
        <f>SUM('Modified Data'!W39,'Modified Data'!Z39)</f>
        <v>221.8</v>
      </c>
      <c r="J39" s="54">
        <f>SUM('Modified Data'!AB39)</f>
        <v>111.5</v>
      </c>
      <c r="K39" s="54">
        <f>SUM('Modified Data'!AA39,'Modified Data'!AD39,'Modified Data'!R39)</f>
        <v>336</v>
      </c>
      <c r="L39" s="54">
        <f>SUM('Modified Data'!AE39)</f>
        <v>112.9</v>
      </c>
    </row>
    <row r="40" spans="1:12">
      <c r="A40" t="s">
        <v>34</v>
      </c>
      <c r="B40">
        <v>2014</v>
      </c>
      <c r="C40" t="s">
        <v>31</v>
      </c>
      <c r="D40" s="54" t="str">
        <f t="shared" si="0"/>
        <v>January</v>
      </c>
      <c r="E40">
        <f>SUM('Modified Data'!E40:P40)</f>
        <v>1369.9999999999998</v>
      </c>
      <c r="F40">
        <f>SUM('Modified Data'!S40:U40)</f>
        <v>344.4</v>
      </c>
      <c r="G40" s="54">
        <f>SUM('Modified Data'!V40,'Modified Data'!X40)</f>
        <v>223.89999999999998</v>
      </c>
      <c r="H40">
        <f>SUM('Modified Data'!AC40,'Modified Data'!Y40)</f>
        <v>218.5</v>
      </c>
      <c r="I40" s="54">
        <f>SUM('Modified Data'!W40,'Modified Data'!Z40)</f>
        <v>222.9</v>
      </c>
      <c r="J40" s="54">
        <f>SUM('Modified Data'!AB40)</f>
        <v>111.6</v>
      </c>
      <c r="K40" s="54">
        <f>SUM('Modified Data'!AA40,'Modified Data'!AD40,'Modified Data'!R40)</f>
        <v>334.8</v>
      </c>
      <c r="L40" s="54">
        <f>SUM('Modified Data'!AE40)</f>
        <v>113.6</v>
      </c>
    </row>
    <row r="41" spans="1:12">
      <c r="A41" t="s">
        <v>30</v>
      </c>
      <c r="B41">
        <v>2014</v>
      </c>
      <c r="C41" t="s">
        <v>35</v>
      </c>
      <c r="D41" s="54" t="str">
        <f t="shared" si="0"/>
        <v>February</v>
      </c>
      <c r="E41">
        <f>SUM('Modified Data'!E41:P41)</f>
        <v>1366.9</v>
      </c>
      <c r="F41">
        <f>SUM('Modified Data'!S41:U41)</f>
        <v>348.3</v>
      </c>
      <c r="G41" s="54">
        <f>SUM('Modified Data'!V41,'Modified Data'!X41)</f>
        <v>225.4</v>
      </c>
      <c r="H41">
        <f>SUM('Modified Data'!AC41,'Modified Data'!Y41)</f>
        <v>219.60000000000002</v>
      </c>
      <c r="I41" s="54">
        <f>SUM('Modified Data'!W41,'Modified Data'!Z41)</f>
        <v>224</v>
      </c>
      <c r="J41" s="54">
        <f>SUM('Modified Data'!AB41)</f>
        <v>112</v>
      </c>
      <c r="K41" s="54">
        <f>SUM('Modified Data'!AA41,'Modified Data'!AD41,'Modified Data'!R41)</f>
        <v>335</v>
      </c>
      <c r="L41" s="54">
        <f>SUM('Modified Data'!AE41)</f>
        <v>114</v>
      </c>
    </row>
    <row r="42" spans="1:12">
      <c r="A42" t="s">
        <v>33</v>
      </c>
      <c r="B42">
        <v>2014</v>
      </c>
      <c r="C42" t="s">
        <v>35</v>
      </c>
      <c r="D42" s="54" t="str">
        <f t="shared" si="0"/>
        <v>February</v>
      </c>
      <c r="E42">
        <f>SUM('Modified Data'!E42:P42)</f>
        <v>1360.8</v>
      </c>
      <c r="F42">
        <f>SUM('Modified Data'!S42:U42)</f>
        <v>341.7</v>
      </c>
      <c r="G42" s="54">
        <f>SUM('Modified Data'!V42,'Modified Data'!X42)</f>
        <v>225.1</v>
      </c>
      <c r="H42">
        <f>SUM('Modified Data'!AC42,'Modified Data'!Y42)</f>
        <v>219.10000000000002</v>
      </c>
      <c r="I42" s="54">
        <f>SUM('Modified Data'!W42,'Modified Data'!Z42)</f>
        <v>222.39999999999998</v>
      </c>
      <c r="J42" s="54">
        <f>SUM('Modified Data'!AB42)</f>
        <v>111.6</v>
      </c>
      <c r="K42" s="54">
        <f>SUM('Modified Data'!AA42,'Modified Data'!AD42,'Modified Data'!R42)</f>
        <v>337.5</v>
      </c>
      <c r="L42" s="54">
        <f>SUM('Modified Data'!AE42)</f>
        <v>113.1</v>
      </c>
    </row>
    <row r="43" spans="1:12">
      <c r="A43" t="s">
        <v>34</v>
      </c>
      <c r="B43">
        <v>2014</v>
      </c>
      <c r="C43" t="s">
        <v>35</v>
      </c>
      <c r="D43" s="54" t="str">
        <f t="shared" si="0"/>
        <v>February</v>
      </c>
      <c r="E43">
        <f>SUM('Modified Data'!E43:P43)</f>
        <v>1364.8</v>
      </c>
      <c r="F43">
        <f>SUM('Modified Data'!S43:U43)</f>
        <v>345.6</v>
      </c>
      <c r="G43" s="54">
        <f>SUM('Modified Data'!V43,'Modified Data'!X43)</f>
        <v>225.3</v>
      </c>
      <c r="H43">
        <f>SUM('Modified Data'!AC43,'Modified Data'!Y43)</f>
        <v>219.4</v>
      </c>
      <c r="I43" s="54">
        <f>SUM('Modified Data'!W43,'Modified Data'!Z43)</f>
        <v>223.5</v>
      </c>
      <c r="J43" s="54">
        <f>SUM('Modified Data'!AB43)</f>
        <v>111.8</v>
      </c>
      <c r="K43" s="54">
        <f>SUM('Modified Data'!AA43,'Modified Data'!AD43,'Modified Data'!R43)</f>
        <v>335.7</v>
      </c>
      <c r="L43" s="54">
        <f>SUM('Modified Data'!AE43)</f>
        <v>113.6</v>
      </c>
    </row>
    <row r="44" spans="1:12">
      <c r="A44" t="s">
        <v>30</v>
      </c>
      <c r="B44">
        <v>2014</v>
      </c>
      <c r="C44" t="s">
        <v>36</v>
      </c>
      <c r="D44" s="54" t="str">
        <f t="shared" si="0"/>
        <v>March</v>
      </c>
      <c r="E44">
        <f>SUM('Modified Data'!E44:P44)</f>
        <v>1375.2</v>
      </c>
      <c r="F44">
        <f>SUM('Modified Data'!S44:U44)</f>
        <v>349.6</v>
      </c>
      <c r="G44" s="54">
        <f>SUM('Modified Data'!V44,'Modified Data'!X44)</f>
        <v>226.60000000000002</v>
      </c>
      <c r="H44">
        <f>SUM('Modified Data'!AC44,'Modified Data'!Y44)</f>
        <v>220.3</v>
      </c>
      <c r="I44" s="54">
        <f>SUM('Modified Data'!W44,'Modified Data'!Z44)</f>
        <v>224.60000000000002</v>
      </c>
      <c r="J44" s="54">
        <f>SUM('Modified Data'!AB44)</f>
        <v>112.4</v>
      </c>
      <c r="K44" s="54">
        <f>SUM('Modified Data'!AA44,'Modified Data'!AD44,'Modified Data'!R44)</f>
        <v>336.1</v>
      </c>
      <c r="L44" s="54">
        <f>SUM('Modified Data'!AE44)</f>
        <v>114.6</v>
      </c>
    </row>
    <row r="45" spans="1:12">
      <c r="A45" t="s">
        <v>33</v>
      </c>
      <c r="B45">
        <v>2014</v>
      </c>
      <c r="C45" t="s">
        <v>36</v>
      </c>
      <c r="D45" s="54" t="str">
        <f t="shared" si="0"/>
        <v>March</v>
      </c>
      <c r="E45">
        <f>SUM('Modified Data'!E45:P45)</f>
        <v>1367</v>
      </c>
      <c r="F45">
        <f>SUM('Modified Data'!S45:U45)</f>
        <v>343.09999999999997</v>
      </c>
      <c r="G45" s="54">
        <f>SUM('Modified Data'!V45,'Modified Data'!X45)</f>
        <v>226.2</v>
      </c>
      <c r="H45">
        <f>SUM('Modified Data'!AC45,'Modified Data'!Y45)</f>
        <v>220</v>
      </c>
      <c r="I45" s="54">
        <f>SUM('Modified Data'!W45,'Modified Data'!Z45)</f>
        <v>222.5</v>
      </c>
      <c r="J45" s="54">
        <f>SUM('Modified Data'!AB45)</f>
        <v>111.8</v>
      </c>
      <c r="K45" s="54">
        <f>SUM('Modified Data'!AA45,'Modified Data'!AD45,'Modified Data'!R45)</f>
        <v>339</v>
      </c>
      <c r="L45" s="54">
        <f>SUM('Modified Data'!AE45)</f>
        <v>113.7</v>
      </c>
    </row>
    <row r="46" spans="1:12">
      <c r="A46" t="s">
        <v>34</v>
      </c>
      <c r="B46">
        <v>2014</v>
      </c>
      <c r="C46" t="s">
        <v>36</v>
      </c>
      <c r="D46" s="54" t="str">
        <f t="shared" si="0"/>
        <v>March</v>
      </c>
      <c r="E46">
        <f>SUM('Modified Data'!E46:P46)</f>
        <v>1372.1999999999998</v>
      </c>
      <c r="F46">
        <f>SUM('Modified Data'!S46:U46)</f>
        <v>346.9</v>
      </c>
      <c r="G46" s="54">
        <f>SUM('Modified Data'!V46,'Modified Data'!X46)</f>
        <v>226.4</v>
      </c>
      <c r="H46">
        <f>SUM('Modified Data'!AC46,'Modified Data'!Y46)</f>
        <v>220.2</v>
      </c>
      <c r="I46" s="54">
        <f>SUM('Modified Data'!W46,'Modified Data'!Z46)</f>
        <v>223.9</v>
      </c>
      <c r="J46" s="54">
        <f>SUM('Modified Data'!AB46)</f>
        <v>112</v>
      </c>
      <c r="K46" s="54">
        <f>SUM('Modified Data'!AA46,'Modified Data'!AD46,'Modified Data'!R46)</f>
        <v>337.09999999999997</v>
      </c>
      <c r="L46" s="54">
        <f>SUM('Modified Data'!AE46)</f>
        <v>114.2</v>
      </c>
    </row>
    <row r="47" spans="1:12">
      <c r="A47" t="s">
        <v>30</v>
      </c>
      <c r="B47">
        <v>2014</v>
      </c>
      <c r="C47" t="s">
        <v>37</v>
      </c>
      <c r="D47" s="54" t="str">
        <f t="shared" si="0"/>
        <v>April</v>
      </c>
      <c r="E47">
        <f>SUM('Modified Data'!E47:P47)</f>
        <v>1386.9</v>
      </c>
      <c r="F47">
        <f>SUM('Modified Data'!S47:U47)</f>
        <v>352</v>
      </c>
      <c r="G47" s="54">
        <f>SUM('Modified Data'!V47,'Modified Data'!X47)</f>
        <v>227.60000000000002</v>
      </c>
      <c r="H47">
        <f>SUM('Modified Data'!AC47,'Modified Data'!Y47)</f>
        <v>220.7</v>
      </c>
      <c r="I47" s="54">
        <f>SUM('Modified Data'!W47,'Modified Data'!Z47)</f>
        <v>224.60000000000002</v>
      </c>
      <c r="J47" s="54">
        <f>SUM('Modified Data'!AB47)</f>
        <v>113</v>
      </c>
      <c r="K47" s="54">
        <f>SUM('Modified Data'!AA47,'Modified Data'!AD47,'Modified Data'!R47)</f>
        <v>337.4</v>
      </c>
      <c r="L47" s="54">
        <f>SUM('Modified Data'!AE47)</f>
        <v>115.4</v>
      </c>
    </row>
    <row r="48" spans="1:12">
      <c r="A48" t="s">
        <v>33</v>
      </c>
      <c r="B48">
        <v>2014</v>
      </c>
      <c r="C48" t="s">
        <v>37</v>
      </c>
      <c r="D48" s="54" t="str">
        <f t="shared" si="0"/>
        <v>April</v>
      </c>
      <c r="E48">
        <f>SUM('Modified Data'!E48:P48)</f>
        <v>1385.8000000000002</v>
      </c>
      <c r="F48">
        <f>SUM('Modified Data'!S48:U48)</f>
        <v>344.5</v>
      </c>
      <c r="G48" s="54">
        <f>SUM('Modified Data'!V48,'Modified Data'!X48)</f>
        <v>227.3</v>
      </c>
      <c r="H48">
        <f>SUM('Modified Data'!AC48,'Modified Data'!Y48)</f>
        <v>220.1</v>
      </c>
      <c r="I48" s="54">
        <f>SUM('Modified Data'!W48,'Modified Data'!Z48)</f>
        <v>222.10000000000002</v>
      </c>
      <c r="J48" s="54">
        <f>SUM('Modified Data'!AB48)</f>
        <v>112.5</v>
      </c>
      <c r="K48" s="54">
        <f>SUM('Modified Data'!AA48,'Modified Data'!AD48,'Modified Data'!R48)</f>
        <v>340.20000000000005</v>
      </c>
      <c r="L48" s="54">
        <f>SUM('Modified Data'!AE48)</f>
        <v>114.7</v>
      </c>
    </row>
    <row r="49" spans="1:12">
      <c r="A49" t="s">
        <v>34</v>
      </c>
      <c r="B49">
        <v>2014</v>
      </c>
      <c r="C49" t="s">
        <v>37</v>
      </c>
      <c r="D49" s="54" t="str">
        <f t="shared" si="0"/>
        <v>April</v>
      </c>
      <c r="E49">
        <f>SUM('Modified Data'!E49:P49)</f>
        <v>1386.5</v>
      </c>
      <c r="F49">
        <f>SUM('Modified Data'!S49:U49)</f>
        <v>349</v>
      </c>
      <c r="G49" s="54">
        <f>SUM('Modified Data'!V49,'Modified Data'!X49)</f>
        <v>227.5</v>
      </c>
      <c r="H49">
        <f>SUM('Modified Data'!AC49,'Modified Data'!Y49)</f>
        <v>220.5</v>
      </c>
      <c r="I49" s="54">
        <f>SUM('Modified Data'!W49,'Modified Data'!Z49)</f>
        <v>223.7</v>
      </c>
      <c r="J49" s="54">
        <f>SUM('Modified Data'!AB49)</f>
        <v>112.7</v>
      </c>
      <c r="K49" s="54">
        <f>SUM('Modified Data'!AA49,'Modified Data'!AD49,'Modified Data'!R49)</f>
        <v>338.4</v>
      </c>
      <c r="L49" s="54">
        <f>SUM('Modified Data'!AE49)</f>
        <v>115.1</v>
      </c>
    </row>
    <row r="50" spans="1:12">
      <c r="A50" t="s">
        <v>30</v>
      </c>
      <c r="B50">
        <v>2014</v>
      </c>
      <c r="C50" t="s">
        <v>38</v>
      </c>
      <c r="D50" s="54" t="str">
        <f t="shared" si="0"/>
        <v>May</v>
      </c>
      <c r="E50">
        <f>SUM('Modified Data'!E50:P50)</f>
        <v>1395.6999999999998</v>
      </c>
      <c r="F50">
        <f>SUM('Modified Data'!S50:U50)</f>
        <v>354</v>
      </c>
      <c r="G50" s="54">
        <f>SUM('Modified Data'!V50,'Modified Data'!X50)</f>
        <v>228.39999999999998</v>
      </c>
      <c r="H50">
        <f>SUM('Modified Data'!AC50,'Modified Data'!Y50)</f>
        <v>221</v>
      </c>
      <c r="I50" s="54">
        <f>SUM('Modified Data'!W50,'Modified Data'!Z50)</f>
        <v>224.8</v>
      </c>
      <c r="J50" s="54">
        <f>SUM('Modified Data'!AB50)</f>
        <v>113.1</v>
      </c>
      <c r="K50" s="54">
        <f>SUM('Modified Data'!AA50,'Modified Data'!AD50,'Modified Data'!R50)</f>
        <v>339</v>
      </c>
      <c r="L50" s="54">
        <f>SUM('Modified Data'!AE50)</f>
        <v>116</v>
      </c>
    </row>
    <row r="51" spans="1:12">
      <c r="A51" t="s">
        <v>33</v>
      </c>
      <c r="B51">
        <v>2014</v>
      </c>
      <c r="C51" t="s">
        <v>38</v>
      </c>
      <c r="D51" s="54" t="str">
        <f t="shared" si="0"/>
        <v>May</v>
      </c>
      <c r="E51">
        <f>SUM('Modified Data'!E51:P51)</f>
        <v>1405.3000000000002</v>
      </c>
      <c r="F51">
        <f>SUM('Modified Data'!S51:U51)</f>
        <v>345.9</v>
      </c>
      <c r="G51" s="54">
        <f>SUM('Modified Data'!V51,'Modified Data'!X51)</f>
        <v>228.39999999999998</v>
      </c>
      <c r="H51">
        <f>SUM('Modified Data'!AC51,'Modified Data'!Y51)</f>
        <v>220.5</v>
      </c>
      <c r="I51" s="54">
        <f>SUM('Modified Data'!W51,'Modified Data'!Z51)</f>
        <v>222.39999999999998</v>
      </c>
      <c r="J51" s="54">
        <f>SUM('Modified Data'!AB51)</f>
        <v>112.9</v>
      </c>
      <c r="K51" s="54">
        <f>SUM('Modified Data'!AA51,'Modified Data'!AD51,'Modified Data'!R51)</f>
        <v>341.5</v>
      </c>
      <c r="L51" s="54">
        <f>SUM('Modified Data'!AE51)</f>
        <v>115.6</v>
      </c>
    </row>
    <row r="52" spans="1:12">
      <c r="A52" t="s">
        <v>34</v>
      </c>
      <c r="B52">
        <v>2014</v>
      </c>
      <c r="C52" t="s">
        <v>38</v>
      </c>
      <c r="D52" s="54" t="str">
        <f t="shared" si="0"/>
        <v>May</v>
      </c>
      <c r="E52">
        <f>SUM('Modified Data'!E52:P52)</f>
        <v>1399.6000000000004</v>
      </c>
      <c r="F52">
        <f>SUM('Modified Data'!S52:U52)</f>
        <v>350.79999999999995</v>
      </c>
      <c r="G52" s="54">
        <f>SUM('Modified Data'!V52,'Modified Data'!X52)</f>
        <v>228.39999999999998</v>
      </c>
      <c r="H52">
        <f>SUM('Modified Data'!AC52,'Modified Data'!Y52)</f>
        <v>220.89999999999998</v>
      </c>
      <c r="I52" s="54">
        <f>SUM('Modified Data'!W52,'Modified Data'!Z52)</f>
        <v>223.8</v>
      </c>
      <c r="J52" s="54">
        <f>SUM('Modified Data'!AB52)</f>
        <v>113</v>
      </c>
      <c r="K52" s="54">
        <f>SUM('Modified Data'!AA52,'Modified Data'!AD52,'Modified Data'!R52)</f>
        <v>339.8</v>
      </c>
      <c r="L52" s="54">
        <f>SUM('Modified Data'!AE52)</f>
        <v>115.8</v>
      </c>
    </row>
    <row r="53" spans="1:12">
      <c r="A53" t="s">
        <v>30</v>
      </c>
      <c r="B53">
        <v>2014</v>
      </c>
      <c r="C53" t="s">
        <v>39</v>
      </c>
      <c r="D53" s="54" t="str">
        <f t="shared" si="0"/>
        <v>June</v>
      </c>
      <c r="E53">
        <f>SUM('Modified Data'!E53:P53)</f>
        <v>1406.1999999999998</v>
      </c>
      <c r="F53">
        <f>SUM('Modified Data'!S53:U53)</f>
        <v>356.3</v>
      </c>
      <c r="G53" s="54">
        <f>SUM('Modified Data'!V53,'Modified Data'!X53)</f>
        <v>228.8</v>
      </c>
      <c r="H53">
        <f>SUM('Modified Data'!AC53,'Modified Data'!Y53)</f>
        <v>220.8</v>
      </c>
      <c r="I53" s="54">
        <f>SUM('Modified Data'!W53,'Modified Data'!Z53)</f>
        <v>226.60000000000002</v>
      </c>
      <c r="J53" s="54">
        <f>SUM('Modified Data'!AB53)</f>
        <v>114.3</v>
      </c>
      <c r="K53" s="54">
        <f>SUM('Modified Data'!AA53,'Modified Data'!AD53,'Modified Data'!R53)</f>
        <v>341</v>
      </c>
      <c r="L53" s="54">
        <f>SUM('Modified Data'!AE53)</f>
        <v>117</v>
      </c>
    </row>
    <row r="54" spans="1:12">
      <c r="A54" t="s">
        <v>33</v>
      </c>
      <c r="B54">
        <v>2014</v>
      </c>
      <c r="C54" t="s">
        <v>39</v>
      </c>
      <c r="D54" s="54" t="str">
        <f t="shared" si="0"/>
        <v>June</v>
      </c>
      <c r="E54">
        <f>SUM('Modified Data'!E54:P54)</f>
        <v>1425</v>
      </c>
      <c r="F54">
        <f>SUM('Modified Data'!S54:U54)</f>
        <v>347.3</v>
      </c>
      <c r="G54" s="54">
        <f>SUM('Modified Data'!V54,'Modified Data'!X54)</f>
        <v>228.2</v>
      </c>
      <c r="H54">
        <f>SUM('Modified Data'!AC54,'Modified Data'!Y54)</f>
        <v>220.10000000000002</v>
      </c>
      <c r="I54" s="54">
        <f>SUM('Modified Data'!W54,'Modified Data'!Z54)</f>
        <v>222.7</v>
      </c>
      <c r="J54" s="54">
        <f>SUM('Modified Data'!AB54)</f>
        <v>115.1</v>
      </c>
      <c r="K54" s="54">
        <f>SUM('Modified Data'!AA54,'Modified Data'!AD54,'Modified Data'!R54)</f>
        <v>343</v>
      </c>
      <c r="L54" s="54">
        <f>SUM('Modified Data'!AE54)</f>
        <v>116.4</v>
      </c>
    </row>
    <row r="55" spans="1:12">
      <c r="A55" t="s">
        <v>34</v>
      </c>
      <c r="B55">
        <v>2014</v>
      </c>
      <c r="C55" t="s">
        <v>39</v>
      </c>
      <c r="D55" s="54" t="str">
        <f t="shared" si="0"/>
        <v>June</v>
      </c>
      <c r="E55">
        <f>SUM('Modified Data'!E55:P55)</f>
        <v>1413.3000000000002</v>
      </c>
      <c r="F55">
        <f>SUM('Modified Data'!S55:U55)</f>
        <v>352.7</v>
      </c>
      <c r="G55" s="54">
        <f>SUM('Modified Data'!V55,'Modified Data'!X55)</f>
        <v>228.5</v>
      </c>
      <c r="H55">
        <f>SUM('Modified Data'!AC55,'Modified Data'!Y55)</f>
        <v>220.6</v>
      </c>
      <c r="I55" s="54">
        <f>SUM('Modified Data'!W55,'Modified Data'!Z55)</f>
        <v>225</v>
      </c>
      <c r="J55" s="54">
        <f>SUM('Modified Data'!AB55)</f>
        <v>114.8</v>
      </c>
      <c r="K55" s="54">
        <f>SUM('Modified Data'!AA55,'Modified Data'!AD55,'Modified Data'!R55)</f>
        <v>341.7</v>
      </c>
      <c r="L55" s="54">
        <f>SUM('Modified Data'!AE55)</f>
        <v>116.7</v>
      </c>
    </row>
    <row r="56" spans="1:12">
      <c r="A56" t="s">
        <v>30</v>
      </c>
      <c r="B56">
        <v>2014</v>
      </c>
      <c r="C56" t="s">
        <v>40</v>
      </c>
      <c r="D56" s="54" t="str">
        <f t="shared" si="0"/>
        <v>July</v>
      </c>
      <c r="E56">
        <f>SUM('Modified Data'!E56:P56)</f>
        <v>1439.9</v>
      </c>
      <c r="F56">
        <f>SUM('Modified Data'!S56:U56)</f>
        <v>359.3</v>
      </c>
      <c r="G56" s="54">
        <f>SUM('Modified Data'!V56,'Modified Data'!X56)</f>
        <v>230.2</v>
      </c>
      <c r="H56">
        <f>SUM('Modified Data'!AC56,'Modified Data'!Y56)</f>
        <v>222.2</v>
      </c>
      <c r="I56" s="54">
        <f>SUM('Modified Data'!W56,'Modified Data'!Z56)</f>
        <v>228.5</v>
      </c>
      <c r="J56" s="54">
        <f>SUM('Modified Data'!AB56)</f>
        <v>115.5</v>
      </c>
      <c r="K56" s="54">
        <f>SUM('Modified Data'!AA56,'Modified Data'!AD56,'Modified Data'!R56)</f>
        <v>342.9</v>
      </c>
      <c r="L56" s="54">
        <f>SUM('Modified Data'!AE56)</f>
        <v>119.5</v>
      </c>
    </row>
    <row r="57" spans="1:12">
      <c r="A57" t="s">
        <v>33</v>
      </c>
      <c r="B57">
        <v>2014</v>
      </c>
      <c r="C57" t="s">
        <v>40</v>
      </c>
      <c r="D57" s="54" t="str">
        <f t="shared" si="0"/>
        <v>July</v>
      </c>
      <c r="E57">
        <f>SUM('Modified Data'!E57:P57)</f>
        <v>1472.4</v>
      </c>
      <c r="F57">
        <f>SUM('Modified Data'!S57:U57)</f>
        <v>349</v>
      </c>
      <c r="G57" s="54">
        <f>SUM('Modified Data'!V57,'Modified Data'!X57)</f>
        <v>229.7</v>
      </c>
      <c r="H57">
        <f>SUM('Modified Data'!AC57,'Modified Data'!Y57)</f>
        <v>221.2</v>
      </c>
      <c r="I57" s="54">
        <f>SUM('Modified Data'!W57,'Modified Data'!Z57)</f>
        <v>224.6</v>
      </c>
      <c r="J57" s="54">
        <f>SUM('Modified Data'!AB57)</f>
        <v>117.8</v>
      </c>
      <c r="K57" s="54">
        <f>SUM('Modified Data'!AA57,'Modified Data'!AD57,'Modified Data'!R57)</f>
        <v>346.9</v>
      </c>
      <c r="L57" s="54">
        <f>SUM('Modified Data'!AE57)</f>
        <v>118.9</v>
      </c>
    </row>
    <row r="58" spans="1:12">
      <c r="A58" t="s">
        <v>34</v>
      </c>
      <c r="B58">
        <v>2014</v>
      </c>
      <c r="C58" t="s">
        <v>40</v>
      </c>
      <c r="D58" s="54" t="str">
        <f t="shared" si="0"/>
        <v>July</v>
      </c>
      <c r="E58">
        <f>SUM('Modified Data'!E58:P58)</f>
        <v>1451.6</v>
      </c>
      <c r="F58">
        <f>SUM('Modified Data'!S58:U58)</f>
        <v>355</v>
      </c>
      <c r="G58" s="54">
        <f>SUM('Modified Data'!V58,'Modified Data'!X58)</f>
        <v>230</v>
      </c>
      <c r="H58">
        <f>SUM('Modified Data'!AC58,'Modified Data'!Y58)</f>
        <v>221.9</v>
      </c>
      <c r="I58" s="54">
        <f>SUM('Modified Data'!W58,'Modified Data'!Z58)</f>
        <v>227</v>
      </c>
      <c r="J58" s="54">
        <f>SUM('Modified Data'!AB58)</f>
        <v>116.8</v>
      </c>
      <c r="K58" s="54">
        <f>SUM('Modified Data'!AA58,'Modified Data'!AD58,'Modified Data'!R58)</f>
        <v>344.2</v>
      </c>
      <c r="L58" s="54">
        <f>SUM('Modified Data'!AE58)</f>
        <v>119.2</v>
      </c>
    </row>
    <row r="59" spans="1:12">
      <c r="A59" t="s">
        <v>30</v>
      </c>
      <c r="B59">
        <v>2014</v>
      </c>
      <c r="C59" t="s">
        <v>41</v>
      </c>
      <c r="D59" s="54" t="str">
        <f t="shared" si="0"/>
        <v>August</v>
      </c>
      <c r="E59">
        <f>SUM('Modified Data'!E59:P59)</f>
        <v>1456.9999999999998</v>
      </c>
      <c r="F59">
        <f>SUM('Modified Data'!S59:U59)</f>
        <v>360.4</v>
      </c>
      <c r="G59" s="54">
        <f>SUM('Modified Data'!V59,'Modified Data'!X59)</f>
        <v>231.4</v>
      </c>
      <c r="H59">
        <f>SUM('Modified Data'!AC59,'Modified Data'!Y59)</f>
        <v>223.4</v>
      </c>
      <c r="I59" s="54">
        <f>SUM('Modified Data'!W59,'Modified Data'!Z59)</f>
        <v>228.60000000000002</v>
      </c>
      <c r="J59" s="54">
        <f>SUM('Modified Data'!AB59)</f>
        <v>116.2</v>
      </c>
      <c r="K59" s="54">
        <f>SUM('Modified Data'!AA59,'Modified Data'!AD59,'Modified Data'!R59)</f>
        <v>344.5</v>
      </c>
      <c r="L59" s="54">
        <f>SUM('Modified Data'!AE59)</f>
        <v>120.7</v>
      </c>
    </row>
    <row r="60" spans="1:12">
      <c r="A60" t="s">
        <v>33</v>
      </c>
      <c r="B60">
        <v>2014</v>
      </c>
      <c r="C60" t="s">
        <v>41</v>
      </c>
      <c r="D60" s="54" t="str">
        <f t="shared" si="0"/>
        <v>August</v>
      </c>
      <c r="E60">
        <f>SUM('Modified Data'!E60:P60)</f>
        <v>1488.1</v>
      </c>
      <c r="F60">
        <f>SUM('Modified Data'!S60:U60)</f>
        <v>350.6</v>
      </c>
      <c r="G60" s="54">
        <f>SUM('Modified Data'!V60,'Modified Data'!X60)</f>
        <v>230.8</v>
      </c>
      <c r="H60">
        <f>SUM('Modified Data'!AC60,'Modified Data'!Y60)</f>
        <v>222.7</v>
      </c>
      <c r="I60" s="54">
        <f>SUM('Modified Data'!W60,'Modified Data'!Z60)</f>
        <v>224.3</v>
      </c>
      <c r="J60" s="54">
        <f>SUM('Modified Data'!AB60)</f>
        <v>119.2</v>
      </c>
      <c r="K60" s="54">
        <f>SUM('Modified Data'!AA60,'Modified Data'!AD60,'Modified Data'!R60)</f>
        <v>349.8</v>
      </c>
      <c r="L60" s="54">
        <f>SUM('Modified Data'!AE60)</f>
        <v>119.9</v>
      </c>
    </row>
    <row r="61" spans="1:12">
      <c r="A61" t="s">
        <v>34</v>
      </c>
      <c r="B61">
        <v>2014</v>
      </c>
      <c r="C61" t="s">
        <v>41</v>
      </c>
      <c r="D61" s="54" t="str">
        <f t="shared" si="0"/>
        <v>August</v>
      </c>
      <c r="E61">
        <f>SUM('Modified Data'!E61:P61)</f>
        <v>1467.8999999999999</v>
      </c>
      <c r="F61">
        <f>SUM('Modified Data'!S61:U61)</f>
        <v>356.4</v>
      </c>
      <c r="G61" s="54">
        <f>SUM('Modified Data'!V61,'Modified Data'!X61)</f>
        <v>231.1</v>
      </c>
      <c r="H61">
        <f>SUM('Modified Data'!AC61,'Modified Data'!Y61)</f>
        <v>223.2</v>
      </c>
      <c r="I61" s="54">
        <f>SUM('Modified Data'!W61,'Modified Data'!Z61)</f>
        <v>226.8</v>
      </c>
      <c r="J61" s="54">
        <f>SUM('Modified Data'!AB61)</f>
        <v>118</v>
      </c>
      <c r="K61" s="54">
        <f>SUM('Modified Data'!AA61,'Modified Data'!AD61,'Modified Data'!R61)</f>
        <v>346.20000000000005</v>
      </c>
      <c r="L61" s="54">
        <f>SUM('Modified Data'!AE61)</f>
        <v>120.3</v>
      </c>
    </row>
    <row r="62" spans="1:12">
      <c r="A62" t="s">
        <v>30</v>
      </c>
      <c r="B62">
        <v>2014</v>
      </c>
      <c r="C62" t="s">
        <v>42</v>
      </c>
      <c r="D62" s="54" t="str">
        <f t="shared" si="0"/>
        <v>September</v>
      </c>
      <c r="E62">
        <f>SUM('Modified Data'!E62:P62)</f>
        <v>1457.9</v>
      </c>
      <c r="F62">
        <f>SUM('Modified Data'!S62:U62)</f>
        <v>362.2</v>
      </c>
      <c r="G62" s="54">
        <f>SUM('Modified Data'!V62,'Modified Data'!X62)</f>
        <v>232.8</v>
      </c>
      <c r="H62">
        <f>SUM('Modified Data'!AC62,'Modified Data'!Y62)</f>
        <v>223.6</v>
      </c>
      <c r="I62" s="54">
        <f>SUM('Modified Data'!W62,'Modified Data'!Z62)</f>
        <v>228.6</v>
      </c>
      <c r="J62" s="54">
        <f>SUM('Modified Data'!AB62)</f>
        <v>116.6</v>
      </c>
      <c r="K62" s="54">
        <f>SUM('Modified Data'!AA62,'Modified Data'!AD62,'Modified Data'!R62)</f>
        <v>345.8</v>
      </c>
      <c r="L62" s="54">
        <f>SUM('Modified Data'!AE62)</f>
        <v>120.9</v>
      </c>
    </row>
    <row r="63" spans="1:12">
      <c r="A63" t="s">
        <v>33</v>
      </c>
      <c r="B63">
        <v>2014</v>
      </c>
      <c r="C63" t="s">
        <v>42</v>
      </c>
      <c r="D63" s="54" t="str">
        <f t="shared" si="0"/>
        <v>September</v>
      </c>
      <c r="E63">
        <f>SUM('Modified Data'!E63:P63)</f>
        <v>1467.0000000000002</v>
      </c>
      <c r="F63">
        <f>SUM('Modified Data'!S63:U63)</f>
        <v>352.1</v>
      </c>
      <c r="G63" s="54">
        <f>SUM('Modified Data'!V63,'Modified Data'!X63)</f>
        <v>231.6</v>
      </c>
      <c r="H63">
        <f>SUM('Modified Data'!AC63,'Modified Data'!Y63)</f>
        <v>222.3</v>
      </c>
      <c r="I63" s="54">
        <f>SUM('Modified Data'!W63,'Modified Data'!Z63)</f>
        <v>223</v>
      </c>
      <c r="J63" s="54">
        <f>SUM('Modified Data'!AB63)</f>
        <v>120</v>
      </c>
      <c r="K63" s="54">
        <f>SUM('Modified Data'!AA63,'Modified Data'!AD63,'Modified Data'!R63)</f>
        <v>351.3</v>
      </c>
      <c r="L63" s="54">
        <f>SUM('Modified Data'!AE63)</f>
        <v>119.2</v>
      </c>
    </row>
    <row r="64" spans="1:12">
      <c r="A64" t="s">
        <v>34</v>
      </c>
      <c r="B64">
        <v>2014</v>
      </c>
      <c r="C64" t="s">
        <v>42</v>
      </c>
      <c r="D64" s="54" t="str">
        <f t="shared" si="0"/>
        <v>September</v>
      </c>
      <c r="E64">
        <f>SUM('Modified Data'!E64:P64)</f>
        <v>1460.2999999999997</v>
      </c>
      <c r="F64">
        <f>SUM('Modified Data'!S64:U64)</f>
        <v>358</v>
      </c>
      <c r="G64" s="54">
        <f>SUM('Modified Data'!V64,'Modified Data'!X64)</f>
        <v>232.2</v>
      </c>
      <c r="H64">
        <f>SUM('Modified Data'!AC64,'Modified Data'!Y64)</f>
        <v>223.2</v>
      </c>
      <c r="I64" s="54">
        <f>SUM('Modified Data'!W64,'Modified Data'!Z64)</f>
        <v>226.3</v>
      </c>
      <c r="J64" s="54">
        <f>SUM('Modified Data'!AB64)</f>
        <v>118.6</v>
      </c>
      <c r="K64" s="54">
        <f>SUM('Modified Data'!AA64,'Modified Data'!AD64,'Modified Data'!R64)</f>
        <v>347.6</v>
      </c>
      <c r="L64" s="54">
        <f>SUM('Modified Data'!AE64)</f>
        <v>120.1</v>
      </c>
    </row>
    <row r="65" spans="1:12">
      <c r="A65" t="s">
        <v>30</v>
      </c>
      <c r="B65">
        <v>2014</v>
      </c>
      <c r="C65" t="s">
        <v>43</v>
      </c>
      <c r="D65" s="54" t="str">
        <f t="shared" si="0"/>
        <v>October</v>
      </c>
      <c r="E65">
        <f>SUM('Modified Data'!E65:P65)</f>
        <v>1456.1</v>
      </c>
      <c r="F65">
        <f>SUM('Modified Data'!S65:U65)</f>
        <v>365.3</v>
      </c>
      <c r="G65" s="54">
        <f>SUM('Modified Data'!V65,'Modified Data'!X65)</f>
        <v>234.2</v>
      </c>
      <c r="H65">
        <f>SUM('Modified Data'!AC65,'Modified Data'!Y65)</f>
        <v>224.6</v>
      </c>
      <c r="I65" s="54">
        <f>SUM('Modified Data'!W65,'Modified Data'!Z65)</f>
        <v>229</v>
      </c>
      <c r="J65" s="54">
        <f>SUM('Modified Data'!AB65)</f>
        <v>116.9</v>
      </c>
      <c r="K65" s="54">
        <f>SUM('Modified Data'!AA65,'Modified Data'!AD65,'Modified Data'!R65)</f>
        <v>347</v>
      </c>
      <c r="L65" s="54">
        <f>SUM('Modified Data'!AE65)</f>
        <v>121</v>
      </c>
    </row>
    <row r="66" spans="1:12">
      <c r="A66" t="s">
        <v>33</v>
      </c>
      <c r="B66">
        <v>2014</v>
      </c>
      <c r="C66" t="s">
        <v>43</v>
      </c>
      <c r="D66" s="54" t="str">
        <f t="shared" si="0"/>
        <v>October</v>
      </c>
      <c r="E66">
        <f>SUM('Modified Data'!E66:P66)</f>
        <v>1461.7</v>
      </c>
      <c r="F66">
        <f>SUM('Modified Data'!S66:U66)</f>
        <v>353.4</v>
      </c>
      <c r="G66" s="54">
        <f>SUM('Modified Data'!V66,'Modified Data'!X66)</f>
        <v>232.5</v>
      </c>
      <c r="H66">
        <f>SUM('Modified Data'!AC66,'Modified Data'!Y66)</f>
        <v>222.7</v>
      </c>
      <c r="I66" s="54">
        <f>SUM('Modified Data'!W66,'Modified Data'!Z66)</f>
        <v>223</v>
      </c>
      <c r="J66" s="54">
        <f>SUM('Modified Data'!AB66)</f>
        <v>120.2</v>
      </c>
      <c r="K66" s="54">
        <f>SUM('Modified Data'!AA66,'Modified Data'!AD66,'Modified Data'!R66)</f>
        <v>351.6</v>
      </c>
      <c r="L66" s="54">
        <f>SUM('Modified Data'!AE66)</f>
        <v>119.1</v>
      </c>
    </row>
    <row r="67" spans="1:12">
      <c r="A67" t="s">
        <v>34</v>
      </c>
      <c r="B67">
        <v>2014</v>
      </c>
      <c r="C67" t="s">
        <v>43</v>
      </c>
      <c r="D67" s="54" t="str">
        <f t="shared" ref="D67:D130" si="1">TRIM(C67)</f>
        <v>October</v>
      </c>
      <c r="E67">
        <f>SUM('Modified Data'!E67:P67)</f>
        <v>1457.3</v>
      </c>
      <c r="F67">
        <f>SUM('Modified Data'!S67:U67)</f>
        <v>360.6</v>
      </c>
      <c r="G67" s="54">
        <f>SUM('Modified Data'!V67,'Modified Data'!X67)</f>
        <v>233.4</v>
      </c>
      <c r="H67">
        <f>SUM('Modified Data'!AC67,'Modified Data'!Y67)</f>
        <v>223.89999999999998</v>
      </c>
      <c r="I67" s="54">
        <f>SUM('Modified Data'!W67,'Modified Data'!Z67)</f>
        <v>226.5</v>
      </c>
      <c r="J67" s="54">
        <f>SUM('Modified Data'!AB67)</f>
        <v>118.8</v>
      </c>
      <c r="K67" s="54">
        <f>SUM('Modified Data'!AA67,'Modified Data'!AD67,'Modified Data'!R67)</f>
        <v>348.29999999999995</v>
      </c>
      <c r="L67" s="54">
        <f>SUM('Modified Data'!AE67)</f>
        <v>120.1</v>
      </c>
    </row>
    <row r="68" spans="1:12">
      <c r="A68" t="s">
        <v>30</v>
      </c>
      <c r="B68">
        <v>2014</v>
      </c>
      <c r="C68" t="s">
        <v>45</v>
      </c>
      <c r="D68" s="54" t="str">
        <f t="shared" si="1"/>
        <v>November</v>
      </c>
      <c r="E68">
        <f>SUM('Modified Data'!E68:P68)</f>
        <v>1457.1</v>
      </c>
      <c r="F68">
        <f>SUM('Modified Data'!S68:U68)</f>
        <v>366.70000000000005</v>
      </c>
      <c r="G68" s="54">
        <f>SUM('Modified Data'!V68,'Modified Data'!X68)</f>
        <v>235.2</v>
      </c>
      <c r="H68">
        <f>SUM('Modified Data'!AC68,'Modified Data'!Y68)</f>
        <v>224.7</v>
      </c>
      <c r="I68" s="54">
        <f>SUM('Modified Data'!W68,'Modified Data'!Z68)</f>
        <v>229.3</v>
      </c>
      <c r="J68" s="54">
        <f>SUM('Modified Data'!AB68)</f>
        <v>117.2</v>
      </c>
      <c r="K68" s="54">
        <f>SUM('Modified Data'!AA68,'Modified Data'!AD68,'Modified Data'!R68)</f>
        <v>348.2</v>
      </c>
      <c r="L68" s="54">
        <f>SUM('Modified Data'!AE68)</f>
        <v>121.1</v>
      </c>
    </row>
    <row r="69" spans="1:12">
      <c r="A69" t="s">
        <v>33</v>
      </c>
      <c r="B69">
        <v>2014</v>
      </c>
      <c r="C69" t="s">
        <v>45</v>
      </c>
      <c r="D69" s="54" t="str">
        <f t="shared" si="1"/>
        <v>November</v>
      </c>
      <c r="E69">
        <f>SUM('Modified Data'!E69:P69)</f>
        <v>1462.3999999999999</v>
      </c>
      <c r="F69">
        <f>SUM('Modified Data'!S69:U69)</f>
        <v>355.2</v>
      </c>
      <c r="G69" s="54">
        <f>SUM('Modified Data'!V69,'Modified Data'!X69)</f>
        <v>233.5</v>
      </c>
      <c r="H69">
        <f>SUM('Modified Data'!AC69,'Modified Data'!Y69)</f>
        <v>222.6</v>
      </c>
      <c r="I69" s="54">
        <f>SUM('Modified Data'!W69,'Modified Data'!Z69)</f>
        <v>222.3</v>
      </c>
      <c r="J69" s="54">
        <f>SUM('Modified Data'!AB69)</f>
        <v>120.3</v>
      </c>
      <c r="K69" s="54">
        <f>SUM('Modified Data'!AA69,'Modified Data'!AD69,'Modified Data'!R69)</f>
        <v>353.2</v>
      </c>
      <c r="L69" s="54">
        <f>SUM('Modified Data'!AE69)</f>
        <v>119</v>
      </c>
    </row>
    <row r="70" spans="1:12">
      <c r="A70" t="s">
        <v>34</v>
      </c>
      <c r="B70">
        <v>2014</v>
      </c>
      <c r="C70" t="s">
        <v>45</v>
      </c>
      <c r="D70" s="54" t="str">
        <f t="shared" si="1"/>
        <v>November</v>
      </c>
      <c r="E70">
        <f>SUM('Modified Data'!E70:P70)</f>
        <v>1458.1000000000001</v>
      </c>
      <c r="F70">
        <f>SUM('Modified Data'!S70:U70)</f>
        <v>362.1</v>
      </c>
      <c r="G70" s="54">
        <f>SUM('Modified Data'!V70,'Modified Data'!X70)</f>
        <v>234.39999999999998</v>
      </c>
      <c r="H70">
        <f>SUM('Modified Data'!AC70,'Modified Data'!Y70)</f>
        <v>223.89999999999998</v>
      </c>
      <c r="I70" s="54">
        <f>SUM('Modified Data'!W70,'Modified Data'!Z70)</f>
        <v>226.3</v>
      </c>
      <c r="J70" s="54">
        <f>SUM('Modified Data'!AB70)</f>
        <v>119</v>
      </c>
      <c r="K70" s="54">
        <f>SUM('Modified Data'!AA70,'Modified Data'!AD70,'Modified Data'!R70)</f>
        <v>349.6</v>
      </c>
      <c r="L70" s="54">
        <f>SUM('Modified Data'!AE70)</f>
        <v>120.1</v>
      </c>
    </row>
    <row r="71" spans="1:12">
      <c r="A71" t="s">
        <v>30</v>
      </c>
      <c r="B71">
        <v>2014</v>
      </c>
      <c r="C71" t="s">
        <v>46</v>
      </c>
      <c r="D71" s="54" t="str">
        <f t="shared" si="1"/>
        <v>December</v>
      </c>
      <c r="E71">
        <f>SUM('Modified Data'!E71:P71)</f>
        <v>1446.3</v>
      </c>
      <c r="F71">
        <f>SUM('Modified Data'!S71:U71)</f>
        <v>367.7</v>
      </c>
      <c r="G71" s="54">
        <f>SUM('Modified Data'!V71,'Modified Data'!X71)</f>
        <v>234.7</v>
      </c>
      <c r="H71">
        <f>SUM('Modified Data'!AC71,'Modified Data'!Y71)</f>
        <v>225.60000000000002</v>
      </c>
      <c r="I71" s="54">
        <f>SUM('Modified Data'!W71,'Modified Data'!Z71)</f>
        <v>228.9</v>
      </c>
      <c r="J71" s="54">
        <f>SUM('Modified Data'!AB71)</f>
        <v>117.7</v>
      </c>
      <c r="K71" s="54">
        <f>SUM('Modified Data'!AA71,'Modified Data'!AD71,'Modified Data'!R71)</f>
        <v>349.2</v>
      </c>
      <c r="L71" s="54">
        <f>SUM('Modified Data'!AE71)</f>
        <v>120.3</v>
      </c>
    </row>
    <row r="72" spans="1:12">
      <c r="A72" t="s">
        <v>33</v>
      </c>
      <c r="B72">
        <v>2014</v>
      </c>
      <c r="C72" t="s">
        <v>46</v>
      </c>
      <c r="D72" s="54" t="str">
        <f t="shared" si="1"/>
        <v>December</v>
      </c>
      <c r="E72">
        <f>SUM('Modified Data'!E72:P72)</f>
        <v>1453.1999999999998</v>
      </c>
      <c r="F72">
        <f>SUM('Modified Data'!S72:U72)</f>
        <v>356.5</v>
      </c>
      <c r="G72" s="54">
        <f>SUM('Modified Data'!V72,'Modified Data'!X72)</f>
        <v>233.3</v>
      </c>
      <c r="H72">
        <f>SUM('Modified Data'!AC72,'Modified Data'!Y72)</f>
        <v>223.60000000000002</v>
      </c>
      <c r="I72" s="54">
        <f>SUM('Modified Data'!W72,'Modified Data'!Z72)</f>
        <v>221.8</v>
      </c>
      <c r="J72" s="54">
        <f>SUM('Modified Data'!AB72)</f>
        <v>120.7</v>
      </c>
      <c r="K72" s="54">
        <f>SUM('Modified Data'!AA72,'Modified Data'!AD72,'Modified Data'!R72)</f>
        <v>354.1</v>
      </c>
      <c r="L72" s="54">
        <f>SUM('Modified Data'!AE72)</f>
        <v>118.4</v>
      </c>
    </row>
    <row r="73" spans="1:12">
      <c r="A73" t="s">
        <v>34</v>
      </c>
      <c r="B73">
        <v>2014</v>
      </c>
      <c r="C73" t="s">
        <v>46</v>
      </c>
      <c r="D73" s="54" t="str">
        <f t="shared" si="1"/>
        <v>December</v>
      </c>
      <c r="E73">
        <f>SUM('Modified Data'!E73:P73)</f>
        <v>1448.1</v>
      </c>
      <c r="F73">
        <f>SUM('Modified Data'!S73:U73)</f>
        <v>363.2</v>
      </c>
      <c r="G73" s="54">
        <f>SUM('Modified Data'!V73,'Modified Data'!X73)</f>
        <v>234</v>
      </c>
      <c r="H73">
        <f>SUM('Modified Data'!AC73,'Modified Data'!Y73)</f>
        <v>224.89999999999998</v>
      </c>
      <c r="I73" s="54">
        <f>SUM('Modified Data'!W73,'Modified Data'!Z73)</f>
        <v>225.8</v>
      </c>
      <c r="J73" s="54">
        <f>SUM('Modified Data'!AB73)</f>
        <v>119.5</v>
      </c>
      <c r="K73" s="54">
        <f>SUM('Modified Data'!AA73,'Modified Data'!AD73,'Modified Data'!R73)</f>
        <v>350.7</v>
      </c>
      <c r="L73" s="54">
        <f>SUM('Modified Data'!AE73)</f>
        <v>119.4</v>
      </c>
    </row>
    <row r="74" spans="1:12">
      <c r="A74" t="s">
        <v>30</v>
      </c>
      <c r="B74">
        <v>2015</v>
      </c>
      <c r="C74" t="s">
        <v>31</v>
      </c>
      <c r="D74" s="54" t="str">
        <f t="shared" si="1"/>
        <v>January</v>
      </c>
      <c r="E74">
        <f>SUM('Modified Data'!E74:P74)</f>
        <v>1445.3</v>
      </c>
      <c r="F74">
        <f>SUM('Modified Data'!S74:U74)</f>
        <v>370</v>
      </c>
      <c r="G74" s="54">
        <f>SUM('Modified Data'!V74,'Modified Data'!X74)</f>
        <v>236.2</v>
      </c>
      <c r="H74">
        <f>SUM('Modified Data'!AC74,'Modified Data'!Y74)</f>
        <v>226.8</v>
      </c>
      <c r="I74" s="54">
        <f>SUM('Modified Data'!W74,'Modified Data'!Z74)</f>
        <v>229.4</v>
      </c>
      <c r="J74" s="54">
        <f>SUM('Modified Data'!AB74)</f>
        <v>118.2</v>
      </c>
      <c r="K74" s="54">
        <f>SUM('Modified Data'!AA74,'Modified Data'!AD74,'Modified Data'!R74)</f>
        <v>351.2</v>
      </c>
      <c r="L74" s="54">
        <f>SUM('Modified Data'!AE74)</f>
        <v>120.3</v>
      </c>
    </row>
    <row r="75" spans="1:12">
      <c r="A75" t="s">
        <v>33</v>
      </c>
      <c r="B75">
        <v>2015</v>
      </c>
      <c r="C75" t="s">
        <v>31</v>
      </c>
      <c r="D75" s="54" t="str">
        <f t="shared" si="1"/>
        <v>January</v>
      </c>
      <c r="E75">
        <f>SUM('Modified Data'!E75:P75)</f>
        <v>1451.3999999999999</v>
      </c>
      <c r="F75">
        <f>SUM('Modified Data'!S75:U75)</f>
        <v>357.3</v>
      </c>
      <c r="G75" s="54">
        <f>SUM('Modified Data'!V75,'Modified Data'!X75)</f>
        <v>234.5</v>
      </c>
      <c r="H75">
        <f>SUM('Modified Data'!AC75,'Modified Data'!Y75)</f>
        <v>225.10000000000002</v>
      </c>
      <c r="I75" s="54">
        <f>SUM('Modified Data'!W75,'Modified Data'!Z75)</f>
        <v>221.3</v>
      </c>
      <c r="J75" s="54">
        <f>SUM('Modified Data'!AB75)</f>
        <v>120.8</v>
      </c>
      <c r="K75" s="54">
        <f>SUM('Modified Data'!AA75,'Modified Data'!AD75,'Modified Data'!R75)</f>
        <v>355.4</v>
      </c>
      <c r="L75" s="54">
        <f>SUM('Modified Data'!AE75)</f>
        <v>118.5</v>
      </c>
    </row>
    <row r="76" spans="1:12">
      <c r="A76" t="s">
        <v>34</v>
      </c>
      <c r="B76">
        <v>2015</v>
      </c>
      <c r="C76" t="s">
        <v>31</v>
      </c>
      <c r="D76" s="54" t="str">
        <f t="shared" si="1"/>
        <v>January</v>
      </c>
      <c r="E76">
        <f>SUM('Modified Data'!E76:P76)</f>
        <v>1446.2</v>
      </c>
      <c r="F76">
        <f>SUM('Modified Data'!S76:U76)</f>
        <v>364.9</v>
      </c>
      <c r="G76" s="54">
        <f>SUM('Modified Data'!V76,'Modified Data'!X76)</f>
        <v>235.39999999999998</v>
      </c>
      <c r="H76">
        <f>SUM('Modified Data'!AC76,'Modified Data'!Y76)</f>
        <v>226.2</v>
      </c>
      <c r="I76" s="54">
        <f>SUM('Modified Data'!W76,'Modified Data'!Z76)</f>
        <v>225.9</v>
      </c>
      <c r="J76" s="54">
        <f>SUM('Modified Data'!AB76)</f>
        <v>119.7</v>
      </c>
      <c r="K76" s="54">
        <f>SUM('Modified Data'!AA76,'Modified Data'!AD76,'Modified Data'!R76)</f>
        <v>352.3</v>
      </c>
      <c r="L76" s="54">
        <f>SUM('Modified Data'!AE76)</f>
        <v>119.5</v>
      </c>
    </row>
    <row r="77" spans="1:12">
      <c r="A77" t="s">
        <v>30</v>
      </c>
      <c r="B77">
        <v>2015</v>
      </c>
      <c r="C77" t="s">
        <v>35</v>
      </c>
      <c r="D77" s="54" t="str">
        <f t="shared" si="1"/>
        <v>February</v>
      </c>
      <c r="E77">
        <f>SUM('Modified Data'!E77:P77)</f>
        <v>1447.7999999999997</v>
      </c>
      <c r="F77">
        <f>SUM('Modified Data'!S77:U77)</f>
        <v>373.1</v>
      </c>
      <c r="G77" s="54">
        <f>SUM('Modified Data'!V77,'Modified Data'!X77)</f>
        <v>237.7</v>
      </c>
      <c r="H77">
        <f>SUM('Modified Data'!AC77,'Modified Data'!Y77)</f>
        <v>228.5</v>
      </c>
      <c r="I77" s="54">
        <f>SUM('Modified Data'!W77,'Modified Data'!Z77)</f>
        <v>230.9</v>
      </c>
      <c r="J77" s="54">
        <f>SUM('Modified Data'!AB77)</f>
        <v>118.7</v>
      </c>
      <c r="K77" s="54">
        <f>SUM('Modified Data'!AA77,'Modified Data'!AD77,'Modified Data'!R77)</f>
        <v>354</v>
      </c>
      <c r="L77" s="54">
        <f>SUM('Modified Data'!AE77)</f>
        <v>120.6</v>
      </c>
    </row>
    <row r="78" spans="1:12">
      <c r="A78" t="s">
        <v>33</v>
      </c>
      <c r="B78">
        <v>2015</v>
      </c>
      <c r="C78" t="s">
        <v>35</v>
      </c>
      <c r="D78" s="54" t="str">
        <f t="shared" si="1"/>
        <v>February</v>
      </c>
      <c r="E78">
        <f>SUM('Modified Data'!E78:P78)</f>
        <v>1447.4</v>
      </c>
      <c r="F78">
        <f>SUM('Modified Data'!S78:U78)</f>
        <v>358.4</v>
      </c>
      <c r="G78" s="54">
        <f>SUM('Modified Data'!V78,'Modified Data'!X78)</f>
        <v>235.8</v>
      </c>
      <c r="H78">
        <f>SUM('Modified Data'!AC78,'Modified Data'!Y78)</f>
        <v>225.8</v>
      </c>
      <c r="I78" s="54">
        <f>SUM('Modified Data'!W78,'Modified Data'!Z78)</f>
        <v>220.8</v>
      </c>
      <c r="J78" s="54">
        <f>SUM('Modified Data'!AB78)</f>
        <v>120.4</v>
      </c>
      <c r="K78" s="54">
        <f>SUM('Modified Data'!AA78,'Modified Data'!AD78,'Modified Data'!R78)</f>
        <v>356.20000000000005</v>
      </c>
      <c r="L78" s="54">
        <f>SUM('Modified Data'!AE78)</f>
        <v>118.7</v>
      </c>
    </row>
    <row r="79" spans="1:12">
      <c r="A79" t="s">
        <v>34</v>
      </c>
      <c r="B79">
        <v>2015</v>
      </c>
      <c r="C79" t="s">
        <v>35</v>
      </c>
      <c r="D79" s="54" t="str">
        <f t="shared" si="1"/>
        <v>February</v>
      </c>
      <c r="E79">
        <f>SUM('Modified Data'!E79:P79)</f>
        <v>1446.2999999999997</v>
      </c>
      <c r="F79">
        <f>SUM('Modified Data'!S79:U79)</f>
        <v>367.2</v>
      </c>
      <c r="G79" s="54">
        <f>SUM('Modified Data'!V79,'Modified Data'!X79)</f>
        <v>236.8</v>
      </c>
      <c r="H79">
        <f>SUM('Modified Data'!AC79,'Modified Data'!Y79)</f>
        <v>227.5</v>
      </c>
      <c r="I79" s="54">
        <f>SUM('Modified Data'!W79,'Modified Data'!Z79)</f>
        <v>226.4</v>
      </c>
      <c r="J79" s="54">
        <f>SUM('Modified Data'!AB79)</f>
        <v>119.7</v>
      </c>
      <c r="K79" s="54">
        <f>SUM('Modified Data'!AA79,'Modified Data'!AD79,'Modified Data'!R79)</f>
        <v>354.2</v>
      </c>
      <c r="L79" s="54">
        <f>SUM('Modified Data'!AE79)</f>
        <v>119.7</v>
      </c>
    </row>
    <row r="80" spans="1:12">
      <c r="A80" t="s">
        <v>30</v>
      </c>
      <c r="B80">
        <v>2015</v>
      </c>
      <c r="C80" t="s">
        <v>36</v>
      </c>
      <c r="D80" s="54" t="str">
        <f t="shared" si="1"/>
        <v>March</v>
      </c>
      <c r="E80">
        <f>SUM('Modified Data'!E80:P80)</f>
        <v>1448.4</v>
      </c>
      <c r="F80">
        <f>SUM('Modified Data'!S80:U80)</f>
        <v>374.4</v>
      </c>
      <c r="G80" s="54">
        <f>SUM('Modified Data'!V80,'Modified Data'!X80)</f>
        <v>238.8</v>
      </c>
      <c r="H80">
        <f>SUM('Modified Data'!AC80,'Modified Data'!Y80)</f>
        <v>229</v>
      </c>
      <c r="I80" s="54">
        <f>SUM('Modified Data'!W80,'Modified Data'!Z80)</f>
        <v>232.2</v>
      </c>
      <c r="J80" s="54">
        <f>SUM('Modified Data'!AB80)</f>
        <v>119.4</v>
      </c>
      <c r="K80" s="54">
        <f>SUM('Modified Data'!AA80,'Modified Data'!AD80,'Modified Data'!R80)</f>
        <v>355.7</v>
      </c>
      <c r="L80" s="54">
        <f>SUM('Modified Data'!AE80)</f>
        <v>121.1</v>
      </c>
    </row>
    <row r="81" spans="1:12">
      <c r="A81" t="s">
        <v>33</v>
      </c>
      <c r="B81">
        <v>2015</v>
      </c>
      <c r="C81" t="s">
        <v>36</v>
      </c>
      <c r="D81" s="54" t="str">
        <f t="shared" si="1"/>
        <v>March</v>
      </c>
      <c r="E81">
        <f>SUM('Modified Data'!E81:P81)</f>
        <v>1444.1000000000001</v>
      </c>
      <c r="F81">
        <f>SUM('Modified Data'!S81:U81)</f>
        <v>359.5</v>
      </c>
      <c r="G81" s="54">
        <f>SUM('Modified Data'!V81,'Modified Data'!X81)</f>
        <v>236.6</v>
      </c>
      <c r="H81">
        <f>SUM('Modified Data'!AC81,'Modified Data'!Y81)</f>
        <v>225.6</v>
      </c>
      <c r="I81" s="54">
        <f>SUM('Modified Data'!W81,'Modified Data'!Z81)</f>
        <v>222.8</v>
      </c>
      <c r="J81" s="54">
        <f>SUM('Modified Data'!AB81)</f>
        <v>120.6</v>
      </c>
      <c r="K81" s="54">
        <f>SUM('Modified Data'!AA81,'Modified Data'!AD81,'Modified Data'!R81)</f>
        <v>358</v>
      </c>
      <c r="L81" s="54">
        <f>SUM('Modified Data'!AE81)</f>
        <v>119.1</v>
      </c>
    </row>
    <row r="82" spans="1:12">
      <c r="A82" t="s">
        <v>34</v>
      </c>
      <c r="B82">
        <v>2015</v>
      </c>
      <c r="C82" t="s">
        <v>36</v>
      </c>
      <c r="D82" s="54" t="str">
        <f t="shared" si="1"/>
        <v>March</v>
      </c>
      <c r="E82">
        <f>SUM('Modified Data'!E82:P82)</f>
        <v>1445.6999999999998</v>
      </c>
      <c r="F82">
        <f>SUM('Modified Data'!S82:U82)</f>
        <v>368.4</v>
      </c>
      <c r="G82" s="54">
        <f>SUM('Modified Data'!V82,'Modified Data'!X82)</f>
        <v>237.8</v>
      </c>
      <c r="H82">
        <f>SUM('Modified Data'!AC82,'Modified Data'!Y82)</f>
        <v>227.7</v>
      </c>
      <c r="I82" s="54">
        <f>SUM('Modified Data'!W82,'Modified Data'!Z82)</f>
        <v>228.2</v>
      </c>
      <c r="J82" s="54">
        <f>SUM('Modified Data'!AB82)</f>
        <v>120.1</v>
      </c>
      <c r="K82" s="54">
        <f>SUM('Modified Data'!AA82,'Modified Data'!AD82,'Modified Data'!R82)</f>
        <v>355.90000000000003</v>
      </c>
      <c r="L82" s="54">
        <f>SUM('Modified Data'!AE82)</f>
        <v>120.2</v>
      </c>
    </row>
    <row r="83" spans="1:12">
      <c r="A83" t="s">
        <v>30</v>
      </c>
      <c r="B83">
        <v>2015</v>
      </c>
      <c r="C83" t="s">
        <v>37</v>
      </c>
      <c r="D83" s="54" t="str">
        <f t="shared" si="1"/>
        <v>April</v>
      </c>
      <c r="E83">
        <f>SUM('Modified Data'!E83:P83)</f>
        <v>1453.6000000000001</v>
      </c>
      <c r="F83">
        <f>SUM('Modified Data'!S83:U83)</f>
        <v>375.7</v>
      </c>
      <c r="G83" s="54">
        <f>SUM('Modified Data'!V83,'Modified Data'!X83)</f>
        <v>240.10000000000002</v>
      </c>
      <c r="H83">
        <f>SUM('Modified Data'!AC83,'Modified Data'!Y83)</f>
        <v>230.2</v>
      </c>
      <c r="I83" s="54">
        <f>SUM('Modified Data'!W83,'Modified Data'!Z83)</f>
        <v>233.10000000000002</v>
      </c>
      <c r="J83" s="54">
        <f>SUM('Modified Data'!AB83)</f>
        <v>119.9</v>
      </c>
      <c r="K83" s="54">
        <f>SUM('Modified Data'!AA83,'Modified Data'!AD83,'Modified Data'!R83)</f>
        <v>357.9</v>
      </c>
      <c r="L83" s="54">
        <f>SUM('Modified Data'!AE83)</f>
        <v>121.5</v>
      </c>
    </row>
    <row r="84" spans="1:12">
      <c r="A84" t="s">
        <v>33</v>
      </c>
      <c r="B84">
        <v>2015</v>
      </c>
      <c r="C84" t="s">
        <v>37</v>
      </c>
      <c r="D84" s="54" t="str">
        <f t="shared" si="1"/>
        <v>April</v>
      </c>
      <c r="E84">
        <f>SUM('Modified Data'!E84:P84)</f>
        <v>1451.5</v>
      </c>
      <c r="F84">
        <f>SUM('Modified Data'!S84:U84)</f>
        <v>360.6</v>
      </c>
      <c r="G84" s="54">
        <f>SUM('Modified Data'!V84,'Modified Data'!X84)</f>
        <v>237.60000000000002</v>
      </c>
      <c r="H84">
        <f>SUM('Modified Data'!AC84,'Modified Data'!Y84)</f>
        <v>226.39999999999998</v>
      </c>
      <c r="I84" s="54">
        <f>SUM('Modified Data'!W84,'Modified Data'!Z84)</f>
        <v>223.10000000000002</v>
      </c>
      <c r="J84" s="54">
        <f>SUM('Modified Data'!AB84)</f>
        <v>121.7</v>
      </c>
      <c r="K84" s="54">
        <f>SUM('Modified Data'!AA84,'Modified Data'!AD84,'Modified Data'!R84)</f>
        <v>359.9</v>
      </c>
      <c r="L84" s="54">
        <f>SUM('Modified Data'!AE84)</f>
        <v>119.7</v>
      </c>
    </row>
    <row r="85" spans="1:12">
      <c r="A85" t="s">
        <v>34</v>
      </c>
      <c r="B85">
        <v>2015</v>
      </c>
      <c r="C85" t="s">
        <v>37</v>
      </c>
      <c r="D85" s="54" t="str">
        <f t="shared" si="1"/>
        <v>April</v>
      </c>
      <c r="E85">
        <f>SUM('Modified Data'!E85:P85)</f>
        <v>1451.7</v>
      </c>
      <c r="F85">
        <f>SUM('Modified Data'!S85:U85)</f>
        <v>369.6</v>
      </c>
      <c r="G85" s="54">
        <f>SUM('Modified Data'!V85,'Modified Data'!X85)</f>
        <v>238.9</v>
      </c>
      <c r="H85">
        <f>SUM('Modified Data'!AC85,'Modified Data'!Y85)</f>
        <v>228.8</v>
      </c>
      <c r="I85" s="54">
        <f>SUM('Modified Data'!W85,'Modified Data'!Z85)</f>
        <v>228.8</v>
      </c>
      <c r="J85" s="54">
        <f>SUM('Modified Data'!AB85)</f>
        <v>121</v>
      </c>
      <c r="K85" s="54">
        <f>SUM('Modified Data'!AA85,'Modified Data'!AD85,'Modified Data'!R85)</f>
        <v>357.9</v>
      </c>
      <c r="L85" s="54">
        <f>SUM('Modified Data'!AE85)</f>
        <v>120.7</v>
      </c>
    </row>
    <row r="86" spans="1:12">
      <c r="A86" t="s">
        <v>30</v>
      </c>
      <c r="B86">
        <v>2015</v>
      </c>
      <c r="C86" t="s">
        <v>38</v>
      </c>
      <c r="D86" s="54" t="str">
        <f t="shared" si="1"/>
        <v>May</v>
      </c>
      <c r="E86">
        <f>SUM('Modified Data'!E86:P86)</f>
        <v>1463.3</v>
      </c>
      <c r="F86">
        <f>SUM('Modified Data'!S86:U86)</f>
        <v>378.2</v>
      </c>
      <c r="G86" s="54">
        <f>SUM('Modified Data'!V86,'Modified Data'!X86)</f>
        <v>241.1</v>
      </c>
      <c r="H86">
        <f>SUM('Modified Data'!AC86,'Modified Data'!Y86)</f>
        <v>231.7</v>
      </c>
      <c r="I86" s="54">
        <f>SUM('Modified Data'!W86,'Modified Data'!Z86)</f>
        <v>235.2</v>
      </c>
      <c r="J86" s="54">
        <f>SUM('Modified Data'!AB86)</f>
        <v>120.5</v>
      </c>
      <c r="K86" s="54">
        <f>SUM('Modified Data'!AA86,'Modified Data'!AD86,'Modified Data'!R86)</f>
        <v>360.3</v>
      </c>
      <c r="L86" s="54">
        <f>SUM('Modified Data'!AE86)</f>
        <v>122.4</v>
      </c>
    </row>
    <row r="87" spans="1:12">
      <c r="A87" t="s">
        <v>33</v>
      </c>
      <c r="B87">
        <v>2015</v>
      </c>
      <c r="C87" t="s">
        <v>38</v>
      </c>
      <c r="D87" s="54" t="str">
        <f t="shared" si="1"/>
        <v>May</v>
      </c>
      <c r="E87">
        <f>SUM('Modified Data'!E87:P87)</f>
        <v>1472.8000000000002</v>
      </c>
      <c r="F87">
        <f>SUM('Modified Data'!S87:U87)</f>
        <v>361.4</v>
      </c>
      <c r="G87" s="54">
        <f>SUM('Modified Data'!V87,'Modified Data'!X87)</f>
        <v>238.3</v>
      </c>
      <c r="H87">
        <f>SUM('Modified Data'!AC87,'Modified Data'!Y87)</f>
        <v>227.3</v>
      </c>
      <c r="I87" s="54">
        <f>SUM('Modified Data'!W87,'Modified Data'!Z87)</f>
        <v>225.7</v>
      </c>
      <c r="J87" s="54">
        <f>SUM('Modified Data'!AB87)</f>
        <v>122</v>
      </c>
      <c r="K87" s="54">
        <f>SUM('Modified Data'!AA87,'Modified Data'!AD87,'Modified Data'!R87)</f>
        <v>362.5</v>
      </c>
      <c r="L87" s="54">
        <f>SUM('Modified Data'!AE87)</f>
        <v>120.7</v>
      </c>
    </row>
    <row r="88" spans="1:12">
      <c r="A88" t="s">
        <v>34</v>
      </c>
      <c r="B88">
        <v>2015</v>
      </c>
      <c r="C88" t="s">
        <v>38</v>
      </c>
      <c r="D88" s="54" t="str">
        <f t="shared" si="1"/>
        <v>May</v>
      </c>
      <c r="E88">
        <f>SUM('Modified Data'!E88:P88)</f>
        <v>1465.4</v>
      </c>
      <c r="F88">
        <f>SUM('Modified Data'!S88:U88)</f>
        <v>371.4</v>
      </c>
      <c r="G88" s="54">
        <f>SUM('Modified Data'!V88,'Modified Data'!X88)</f>
        <v>239.8</v>
      </c>
      <c r="H88">
        <f>SUM('Modified Data'!AC88,'Modified Data'!Y88)</f>
        <v>230</v>
      </c>
      <c r="I88" s="54">
        <f>SUM('Modified Data'!W88,'Modified Data'!Z88)</f>
        <v>231.2</v>
      </c>
      <c r="J88" s="54">
        <f>SUM('Modified Data'!AB88)</f>
        <v>121.4</v>
      </c>
      <c r="K88" s="54">
        <f>SUM('Modified Data'!AA88,'Modified Data'!AD88,'Modified Data'!R88)</f>
        <v>360.29999999999995</v>
      </c>
      <c r="L88" s="54">
        <f>SUM('Modified Data'!AE88)</f>
        <v>121.6</v>
      </c>
    </row>
    <row r="89" spans="1:12">
      <c r="A89" t="s">
        <v>30</v>
      </c>
      <c r="B89">
        <v>2015</v>
      </c>
      <c r="C89" t="s">
        <v>39</v>
      </c>
      <c r="D89" s="54" t="str">
        <f t="shared" si="1"/>
        <v>June</v>
      </c>
      <c r="E89">
        <f>SUM('Modified Data'!E89:P89)</f>
        <v>1491.3</v>
      </c>
      <c r="F89">
        <f>SUM('Modified Data'!S89:U89)</f>
        <v>381.5</v>
      </c>
      <c r="G89" s="54">
        <f>SUM('Modified Data'!V89,'Modified Data'!X89)</f>
        <v>241.8</v>
      </c>
      <c r="H89">
        <f>SUM('Modified Data'!AC89,'Modified Data'!Y89)</f>
        <v>233.4</v>
      </c>
      <c r="I89" s="54">
        <f>SUM('Modified Data'!W89,'Modified Data'!Z89)</f>
        <v>236.8</v>
      </c>
      <c r="J89" s="54">
        <f>SUM('Modified Data'!AB89)</f>
        <v>122</v>
      </c>
      <c r="K89" s="54">
        <f>SUM('Modified Data'!AA89,'Modified Data'!AD89,'Modified Data'!R89)</f>
        <v>364</v>
      </c>
      <c r="L89" s="54">
        <f>SUM('Modified Data'!AE89)</f>
        <v>124.1</v>
      </c>
    </row>
    <row r="90" spans="1:12">
      <c r="A90" t="s">
        <v>33</v>
      </c>
      <c r="B90">
        <v>2015</v>
      </c>
      <c r="C90" t="s">
        <v>39</v>
      </c>
      <c r="D90" s="54" t="str">
        <f t="shared" si="1"/>
        <v>June</v>
      </c>
      <c r="E90">
        <f>SUM('Modified Data'!E90:P90)</f>
        <v>1508.1</v>
      </c>
      <c r="F90">
        <f>SUM('Modified Data'!S90:U90)</f>
        <v>363.1</v>
      </c>
      <c r="G90" s="54">
        <f>SUM('Modified Data'!V90,'Modified Data'!X90)</f>
        <v>238.2</v>
      </c>
      <c r="H90">
        <f>SUM('Modified Data'!AC90,'Modified Data'!Y90)</f>
        <v>227.9</v>
      </c>
      <c r="I90" s="54">
        <f>SUM('Modified Data'!W90,'Modified Data'!Z90)</f>
        <v>226.8</v>
      </c>
      <c r="J90" s="54">
        <f>SUM('Modified Data'!AB90)</f>
        <v>123.8</v>
      </c>
      <c r="K90" s="54">
        <f>SUM('Modified Data'!AA90,'Modified Data'!AD90,'Modified Data'!R90)</f>
        <v>364.29999999999995</v>
      </c>
      <c r="L90" s="54">
        <f>SUM('Modified Data'!AE90)</f>
        <v>121.7</v>
      </c>
    </row>
    <row r="91" spans="1:12">
      <c r="A91" t="s">
        <v>34</v>
      </c>
      <c r="B91">
        <v>2015</v>
      </c>
      <c r="C91" t="s">
        <v>39</v>
      </c>
      <c r="D91" s="54" t="str">
        <f t="shared" si="1"/>
        <v>June</v>
      </c>
      <c r="E91">
        <f>SUM('Modified Data'!E91:P91)</f>
        <v>1496.2</v>
      </c>
      <c r="F91">
        <f>SUM('Modified Data'!S91:U91)</f>
        <v>374.1</v>
      </c>
      <c r="G91" s="54">
        <f>SUM('Modified Data'!V91,'Modified Data'!X91)</f>
        <v>240.1</v>
      </c>
      <c r="H91">
        <f>SUM('Modified Data'!AC91,'Modified Data'!Y91)</f>
        <v>231.3</v>
      </c>
      <c r="I91" s="54">
        <f>SUM('Modified Data'!W91,'Modified Data'!Z91)</f>
        <v>232.7</v>
      </c>
      <c r="J91" s="54">
        <f>SUM('Modified Data'!AB91)</f>
        <v>123.1</v>
      </c>
      <c r="K91" s="54">
        <f>SUM('Modified Data'!AA91,'Modified Data'!AD91,'Modified Data'!R91)</f>
        <v>363.1</v>
      </c>
      <c r="L91" s="54">
        <f>SUM('Modified Data'!AE91)</f>
        <v>123</v>
      </c>
    </row>
    <row r="92" spans="1:12">
      <c r="A92" t="s">
        <v>30</v>
      </c>
      <c r="B92">
        <v>2015</v>
      </c>
      <c r="C92" t="s">
        <v>40</v>
      </c>
      <c r="D92" s="54" t="str">
        <f t="shared" si="1"/>
        <v>July</v>
      </c>
      <c r="E92">
        <f>SUM('Modified Data'!E92:P92)</f>
        <v>1497.8</v>
      </c>
      <c r="F92">
        <f>SUM('Modified Data'!S92:U92)</f>
        <v>382.6</v>
      </c>
      <c r="G92" s="54">
        <f>SUM('Modified Data'!V92,'Modified Data'!X92)</f>
        <v>242.9</v>
      </c>
      <c r="H92">
        <f>SUM('Modified Data'!AC92,'Modified Data'!Y92)</f>
        <v>233.5</v>
      </c>
      <c r="I92" s="54">
        <f>SUM('Modified Data'!W92,'Modified Data'!Z92)</f>
        <v>237.1</v>
      </c>
      <c r="J92" s="54">
        <f>SUM('Modified Data'!AB92)</f>
        <v>122.9</v>
      </c>
      <c r="K92" s="54">
        <f>SUM('Modified Data'!AA92,'Modified Data'!AD92,'Modified Data'!R92)</f>
        <v>365.5</v>
      </c>
      <c r="L92" s="54">
        <f>SUM('Modified Data'!AE92)</f>
        <v>124.7</v>
      </c>
    </row>
    <row r="93" spans="1:12">
      <c r="A93" t="s">
        <v>33</v>
      </c>
      <c r="B93">
        <v>2015</v>
      </c>
      <c r="C93" t="s">
        <v>40</v>
      </c>
      <c r="D93" s="54" t="str">
        <f t="shared" si="1"/>
        <v>July</v>
      </c>
      <c r="E93">
        <f>SUM('Modified Data'!E93:P93)</f>
        <v>1513.3999999999999</v>
      </c>
      <c r="F93">
        <f>SUM('Modified Data'!S93:U93)</f>
        <v>364.1</v>
      </c>
      <c r="G93" s="54">
        <f>SUM('Modified Data'!V93,'Modified Data'!X93)</f>
        <v>239.4</v>
      </c>
      <c r="H93">
        <f>SUM('Modified Data'!AC93,'Modified Data'!Y93)</f>
        <v>227.7</v>
      </c>
      <c r="I93" s="54">
        <f>SUM('Modified Data'!W93,'Modified Data'!Z93)</f>
        <v>226.8</v>
      </c>
      <c r="J93" s="54">
        <f>SUM('Modified Data'!AB93)</f>
        <v>125.4</v>
      </c>
      <c r="K93" s="54">
        <f>SUM('Modified Data'!AA93,'Modified Data'!AD93,'Modified Data'!R93)</f>
        <v>366</v>
      </c>
      <c r="L93" s="54">
        <f>SUM('Modified Data'!AE93)</f>
        <v>122.4</v>
      </c>
    </row>
    <row r="94" spans="1:12">
      <c r="A94" t="s">
        <v>34</v>
      </c>
      <c r="B94">
        <v>2015</v>
      </c>
      <c r="C94" t="s">
        <v>40</v>
      </c>
      <c r="D94" s="54" t="str">
        <f t="shared" si="1"/>
        <v>July</v>
      </c>
      <c r="E94">
        <f>SUM('Modified Data'!E94:P94)</f>
        <v>1502.4</v>
      </c>
      <c r="F94">
        <f>SUM('Modified Data'!S94:U94)</f>
        <v>375.1</v>
      </c>
      <c r="G94" s="54">
        <f>SUM('Modified Data'!V94,'Modified Data'!X94)</f>
        <v>241.2</v>
      </c>
      <c r="H94">
        <f>SUM('Modified Data'!AC94,'Modified Data'!Y94)</f>
        <v>231.3</v>
      </c>
      <c r="I94" s="54">
        <f>SUM('Modified Data'!W94,'Modified Data'!Z94)</f>
        <v>232.8</v>
      </c>
      <c r="J94" s="54">
        <f>SUM('Modified Data'!AB94)</f>
        <v>124.4</v>
      </c>
      <c r="K94" s="54">
        <f>SUM('Modified Data'!AA94,'Modified Data'!AD94,'Modified Data'!R94)</f>
        <v>364.8</v>
      </c>
      <c r="L94" s="54">
        <f>SUM('Modified Data'!AE94)</f>
        <v>123.6</v>
      </c>
    </row>
    <row r="95" spans="1:12">
      <c r="A95" t="s">
        <v>30</v>
      </c>
      <c r="B95">
        <v>2015</v>
      </c>
      <c r="C95" t="s">
        <v>41</v>
      </c>
      <c r="D95" s="54" t="str">
        <f t="shared" si="1"/>
        <v>August</v>
      </c>
      <c r="E95">
        <f>SUM('Modified Data'!E95:P95)</f>
        <v>1516.8</v>
      </c>
      <c r="F95">
        <f>SUM('Modified Data'!S95:U95)</f>
        <v>384.8</v>
      </c>
      <c r="G95" s="54">
        <f>SUM('Modified Data'!V95,'Modified Data'!X95)</f>
        <v>244.60000000000002</v>
      </c>
      <c r="H95">
        <f>SUM('Modified Data'!AC95,'Modified Data'!Y95)</f>
        <v>233.6</v>
      </c>
      <c r="I95" s="54">
        <f>SUM('Modified Data'!W95,'Modified Data'!Z95)</f>
        <v>237.39999999999998</v>
      </c>
      <c r="J95" s="54">
        <f>SUM('Modified Data'!AB95)</f>
        <v>123.6</v>
      </c>
      <c r="K95" s="54">
        <f>SUM('Modified Data'!AA95,'Modified Data'!AD95,'Modified Data'!R95)</f>
        <v>366.79999999999995</v>
      </c>
      <c r="L95" s="54">
        <f>SUM('Modified Data'!AE95)</f>
        <v>126.1</v>
      </c>
    </row>
    <row r="96" spans="1:12">
      <c r="A96" t="s">
        <v>33</v>
      </c>
      <c r="B96">
        <v>2015</v>
      </c>
      <c r="C96" t="s">
        <v>41</v>
      </c>
      <c r="D96" s="54" t="str">
        <f t="shared" si="1"/>
        <v>August</v>
      </c>
      <c r="E96">
        <f>SUM('Modified Data'!E96:P96)</f>
        <v>1527.8</v>
      </c>
      <c r="F96">
        <f>SUM('Modified Data'!S96:U96)</f>
        <v>364.8</v>
      </c>
      <c r="G96" s="54">
        <f>SUM('Modified Data'!V96,'Modified Data'!X96)</f>
        <v>240.9</v>
      </c>
      <c r="H96">
        <f>SUM('Modified Data'!AC96,'Modified Data'!Y96)</f>
        <v>228.6</v>
      </c>
      <c r="I96" s="54">
        <f>SUM('Modified Data'!W96,'Modified Data'!Z96)</f>
        <v>225.2</v>
      </c>
      <c r="J96" s="54">
        <f>SUM('Modified Data'!AB96)</f>
        <v>126.2</v>
      </c>
      <c r="K96" s="54">
        <f>SUM('Modified Data'!AA96,'Modified Data'!AD96,'Modified Data'!R96)</f>
        <v>367.6</v>
      </c>
      <c r="L96" s="54">
        <f>SUM('Modified Data'!AE96)</f>
        <v>123.2</v>
      </c>
    </row>
    <row r="97" spans="1:12">
      <c r="A97" t="s">
        <v>34</v>
      </c>
      <c r="B97">
        <v>2015</v>
      </c>
      <c r="C97" t="s">
        <v>41</v>
      </c>
      <c r="D97" s="54" t="str">
        <f t="shared" si="1"/>
        <v>August</v>
      </c>
      <c r="E97">
        <f>SUM('Modified Data'!E97:P97)</f>
        <v>1519.3</v>
      </c>
      <c r="F97">
        <f>SUM('Modified Data'!S97:U97)</f>
        <v>376.70000000000005</v>
      </c>
      <c r="G97" s="54">
        <f>SUM('Modified Data'!V97,'Modified Data'!X97)</f>
        <v>242.9</v>
      </c>
      <c r="H97">
        <f>SUM('Modified Data'!AC97,'Modified Data'!Y97)</f>
        <v>231.7</v>
      </c>
      <c r="I97" s="54">
        <f>SUM('Modified Data'!W97,'Modified Data'!Z97)</f>
        <v>232.3</v>
      </c>
      <c r="J97" s="54">
        <f>SUM('Modified Data'!AB97)</f>
        <v>125.1</v>
      </c>
      <c r="K97" s="54">
        <f>SUM('Modified Data'!AA97,'Modified Data'!AD97,'Modified Data'!R97)</f>
        <v>366.2</v>
      </c>
      <c r="L97" s="54">
        <f>SUM('Modified Data'!AE97)</f>
        <v>124.8</v>
      </c>
    </row>
    <row r="98" spans="1:12">
      <c r="A98" t="s">
        <v>30</v>
      </c>
      <c r="B98">
        <v>2015</v>
      </c>
      <c r="C98" t="s">
        <v>42</v>
      </c>
      <c r="D98" s="54" t="str">
        <f t="shared" si="1"/>
        <v>September</v>
      </c>
      <c r="E98">
        <f>SUM('Modified Data'!E98:P98)</f>
        <v>1526.6000000000001</v>
      </c>
      <c r="F98">
        <f>SUM('Modified Data'!S98:U98)</f>
        <v>387.1</v>
      </c>
      <c r="G98" s="54">
        <f>SUM('Modified Data'!V98,'Modified Data'!X98)</f>
        <v>246.1</v>
      </c>
      <c r="H98">
        <f>SUM('Modified Data'!AC98,'Modified Data'!Y98)</f>
        <v>235.10000000000002</v>
      </c>
      <c r="I98" s="54">
        <f>SUM('Modified Data'!W98,'Modified Data'!Z98)</f>
        <v>237.5</v>
      </c>
      <c r="J98" s="54">
        <f>SUM('Modified Data'!AB98)</f>
        <v>124.5</v>
      </c>
      <c r="K98" s="54">
        <f>SUM('Modified Data'!AA98,'Modified Data'!AD98,'Modified Data'!R98)</f>
        <v>369.4</v>
      </c>
      <c r="L98" s="54">
        <f>SUM('Modified Data'!AE98)</f>
        <v>127</v>
      </c>
    </row>
    <row r="99" spans="1:12">
      <c r="A99" t="s">
        <v>33</v>
      </c>
      <c r="B99">
        <v>2015</v>
      </c>
      <c r="C99" t="s">
        <v>42</v>
      </c>
      <c r="D99" s="54" t="str">
        <f t="shared" si="1"/>
        <v>September</v>
      </c>
      <c r="E99">
        <f>SUM('Modified Data'!E99:P99)</f>
        <v>1533.3</v>
      </c>
      <c r="F99">
        <f>SUM('Modified Data'!S99:U99)</f>
        <v>365.8</v>
      </c>
      <c r="G99" s="54">
        <f>SUM('Modified Data'!V99,'Modified Data'!X99)</f>
        <v>242</v>
      </c>
      <c r="H99">
        <f>SUM('Modified Data'!AC99,'Modified Data'!Y99)</f>
        <v>230</v>
      </c>
      <c r="I99" s="54">
        <f>SUM('Modified Data'!W99,'Modified Data'!Z99)</f>
        <v>224.2</v>
      </c>
      <c r="J99" s="54">
        <f>SUM('Modified Data'!AB99)</f>
        <v>126.5</v>
      </c>
      <c r="K99" s="54">
        <f>SUM('Modified Data'!AA99,'Modified Data'!AD99,'Modified Data'!R99)</f>
        <v>368.2</v>
      </c>
      <c r="L99" s="54">
        <f>SUM('Modified Data'!AE99)</f>
        <v>123.5</v>
      </c>
    </row>
    <row r="100" spans="1:12">
      <c r="A100" t="s">
        <v>34</v>
      </c>
      <c r="B100">
        <v>2015</v>
      </c>
      <c r="C100" t="s">
        <v>42</v>
      </c>
      <c r="D100" s="54" t="str">
        <f t="shared" si="1"/>
        <v>September</v>
      </c>
      <c r="E100">
        <f>SUM('Modified Data'!E100:P100)</f>
        <v>1527.1000000000001</v>
      </c>
      <c r="F100">
        <f>SUM('Modified Data'!S100:U100)</f>
        <v>378.5</v>
      </c>
      <c r="G100" s="54">
        <f>SUM('Modified Data'!V100,'Modified Data'!X100)</f>
        <v>244.2</v>
      </c>
      <c r="H100">
        <f>SUM('Modified Data'!AC100,'Modified Data'!Y100)</f>
        <v>233.2</v>
      </c>
      <c r="I100" s="54">
        <f>SUM('Modified Data'!W100,'Modified Data'!Z100)</f>
        <v>231.7</v>
      </c>
      <c r="J100" s="54">
        <f>SUM('Modified Data'!AB100)</f>
        <v>125.7</v>
      </c>
      <c r="K100" s="54">
        <f>SUM('Modified Data'!AA100,'Modified Data'!AD100,'Modified Data'!R100)</f>
        <v>367.8</v>
      </c>
      <c r="L100" s="54">
        <f>SUM('Modified Data'!AE100)</f>
        <v>125.4</v>
      </c>
    </row>
    <row r="101" spans="1:12">
      <c r="A101" t="s">
        <v>30</v>
      </c>
      <c r="B101">
        <v>2015</v>
      </c>
      <c r="C101" t="s">
        <v>43</v>
      </c>
      <c r="D101" s="54" t="str">
        <f t="shared" si="1"/>
        <v>October</v>
      </c>
      <c r="E101">
        <f>SUM('Modified Data'!E101:P101)</f>
        <v>1542.8</v>
      </c>
      <c r="F101">
        <f>SUM('Modified Data'!S101:U101)</f>
        <v>389</v>
      </c>
      <c r="G101" s="54">
        <f>SUM('Modified Data'!V101,'Modified Data'!X101)</f>
        <v>247.5</v>
      </c>
      <c r="H101">
        <f>SUM('Modified Data'!AC101,'Modified Data'!Y101)</f>
        <v>236.2</v>
      </c>
      <c r="I101" s="54">
        <f>SUM('Modified Data'!W101,'Modified Data'!Z101)</f>
        <v>238.2</v>
      </c>
      <c r="J101" s="54">
        <f>SUM('Modified Data'!AB101)</f>
        <v>125.1</v>
      </c>
      <c r="K101" s="54">
        <f>SUM('Modified Data'!AA101,'Modified Data'!AD101,'Modified Data'!R101)</f>
        <v>370.8</v>
      </c>
      <c r="L101" s="54">
        <f>SUM('Modified Data'!AE101)</f>
        <v>127.7</v>
      </c>
    </row>
    <row r="102" spans="1:12">
      <c r="A102" t="s">
        <v>33</v>
      </c>
      <c r="B102">
        <v>2015</v>
      </c>
      <c r="C102" t="s">
        <v>43</v>
      </c>
      <c r="D102" s="54" t="str">
        <f t="shared" si="1"/>
        <v>October</v>
      </c>
      <c r="E102">
        <f>SUM('Modified Data'!E102:P102)</f>
        <v>1560.2000000000003</v>
      </c>
      <c r="F102">
        <f>SUM('Modified Data'!S102:U102)</f>
        <v>366.79999999999995</v>
      </c>
      <c r="G102" s="54">
        <f>SUM('Modified Data'!V102,'Modified Data'!X102)</f>
        <v>243.10000000000002</v>
      </c>
      <c r="H102">
        <f>SUM('Modified Data'!AC102,'Modified Data'!Y102)</f>
        <v>231.2</v>
      </c>
      <c r="I102" s="54">
        <f>SUM('Modified Data'!W102,'Modified Data'!Z102)</f>
        <v>224.2</v>
      </c>
      <c r="J102" s="54">
        <f>SUM('Modified Data'!AB102)</f>
        <v>126.5</v>
      </c>
      <c r="K102" s="54">
        <f>SUM('Modified Data'!AA102,'Modified Data'!AD102,'Modified Data'!R102)</f>
        <v>369.5</v>
      </c>
      <c r="L102" s="54">
        <f>SUM('Modified Data'!AE102)</f>
        <v>124.2</v>
      </c>
    </row>
    <row r="103" spans="1:12">
      <c r="A103" t="s">
        <v>34</v>
      </c>
      <c r="B103">
        <v>2015</v>
      </c>
      <c r="C103" t="s">
        <v>43</v>
      </c>
      <c r="D103" s="54" t="str">
        <f t="shared" si="1"/>
        <v>October</v>
      </c>
      <c r="E103">
        <f>SUM('Modified Data'!E103:P103)</f>
        <v>1546.8999999999999</v>
      </c>
      <c r="F103">
        <f>SUM('Modified Data'!S103:U103)</f>
        <v>380.1</v>
      </c>
      <c r="G103" s="54">
        <f>SUM('Modified Data'!V103,'Modified Data'!X103)</f>
        <v>245.4</v>
      </c>
      <c r="H103">
        <f>SUM('Modified Data'!AC103,'Modified Data'!Y103)</f>
        <v>234.3</v>
      </c>
      <c r="I103" s="54">
        <f>SUM('Modified Data'!W103,'Modified Data'!Z103)</f>
        <v>232.2</v>
      </c>
      <c r="J103" s="54">
        <f>SUM('Modified Data'!AB103)</f>
        <v>125.9</v>
      </c>
      <c r="K103" s="54">
        <f>SUM('Modified Data'!AA103,'Modified Data'!AD103,'Modified Data'!R103)</f>
        <v>369.1</v>
      </c>
      <c r="L103" s="54">
        <f>SUM('Modified Data'!AE103)</f>
        <v>126.1</v>
      </c>
    </row>
    <row r="104" spans="1:12">
      <c r="A104" t="s">
        <v>30</v>
      </c>
      <c r="B104">
        <v>2015</v>
      </c>
      <c r="C104" t="s">
        <v>45</v>
      </c>
      <c r="D104" s="54" t="str">
        <f t="shared" si="1"/>
        <v>November</v>
      </c>
      <c r="E104">
        <f>SUM('Modified Data'!E104:P104)</f>
        <v>1553.8999999999999</v>
      </c>
      <c r="F104">
        <f>SUM('Modified Data'!S104:U104)</f>
        <v>391.79999999999995</v>
      </c>
      <c r="G104" s="54">
        <f>SUM('Modified Data'!V104,'Modified Data'!X104)</f>
        <v>248.5</v>
      </c>
      <c r="H104">
        <f>SUM('Modified Data'!AC104,'Modified Data'!Y104)</f>
        <v>236.8</v>
      </c>
      <c r="I104" s="54">
        <f>SUM('Modified Data'!W104,'Modified Data'!Z104)</f>
        <v>239.6</v>
      </c>
      <c r="J104" s="54">
        <f>SUM('Modified Data'!AB104)</f>
        <v>125.8</v>
      </c>
      <c r="K104" s="54">
        <f>SUM('Modified Data'!AA104,'Modified Data'!AD104,'Modified Data'!R104)</f>
        <v>372.7</v>
      </c>
      <c r="L104" s="54">
        <f>SUM('Modified Data'!AE104)</f>
        <v>128.30000000000001</v>
      </c>
    </row>
    <row r="105" spans="1:12">
      <c r="A105" t="s">
        <v>33</v>
      </c>
      <c r="B105">
        <v>2015</v>
      </c>
      <c r="C105" t="s">
        <v>45</v>
      </c>
      <c r="D105" s="54" t="str">
        <f t="shared" si="1"/>
        <v>November</v>
      </c>
      <c r="E105">
        <f>SUM('Modified Data'!E105:P105)</f>
        <v>1575.1999999999998</v>
      </c>
      <c r="F105">
        <f>SUM('Modified Data'!S105:U105)</f>
        <v>368.5</v>
      </c>
      <c r="G105" s="54">
        <f>SUM('Modified Data'!V105,'Modified Data'!X105)</f>
        <v>243.9</v>
      </c>
      <c r="H105">
        <f>SUM('Modified Data'!AC105,'Modified Data'!Y105)</f>
        <v>231.39999999999998</v>
      </c>
      <c r="I105" s="54">
        <f>SUM('Modified Data'!W105,'Modified Data'!Z105)</f>
        <v>224.39999999999998</v>
      </c>
      <c r="J105" s="54">
        <f>SUM('Modified Data'!AB105)</f>
        <v>126.6</v>
      </c>
      <c r="K105" s="54">
        <f>SUM('Modified Data'!AA105,'Modified Data'!AD105,'Modified Data'!R105)</f>
        <v>372.1</v>
      </c>
      <c r="L105" s="54">
        <f>SUM('Modified Data'!AE105)</f>
        <v>124.6</v>
      </c>
    </row>
    <row r="106" spans="1:12">
      <c r="A106" t="s">
        <v>34</v>
      </c>
      <c r="B106">
        <v>2015</v>
      </c>
      <c r="C106" t="s">
        <v>45</v>
      </c>
      <c r="D106" s="54" t="str">
        <f t="shared" si="1"/>
        <v>November</v>
      </c>
      <c r="E106">
        <f>SUM('Modified Data'!E106:P106)</f>
        <v>1559.3999999999999</v>
      </c>
      <c r="F106">
        <f>SUM('Modified Data'!S106:U106)</f>
        <v>382.4</v>
      </c>
      <c r="G106" s="54">
        <f>SUM('Modified Data'!V106,'Modified Data'!X106)</f>
        <v>246.3</v>
      </c>
      <c r="H106">
        <f>SUM('Modified Data'!AC106,'Modified Data'!Y106)</f>
        <v>234.7</v>
      </c>
      <c r="I106" s="54">
        <f>SUM('Modified Data'!W106,'Modified Data'!Z106)</f>
        <v>233.1</v>
      </c>
      <c r="J106" s="54">
        <f>SUM('Modified Data'!AB106)</f>
        <v>126.3</v>
      </c>
      <c r="K106" s="54">
        <f>SUM('Modified Data'!AA106,'Modified Data'!AD106,'Modified Data'!R106)</f>
        <v>370.9</v>
      </c>
      <c r="L106" s="54">
        <f>SUM('Modified Data'!AE106)</f>
        <v>126.6</v>
      </c>
    </row>
    <row r="107" spans="1:12">
      <c r="A107" t="s">
        <v>30</v>
      </c>
      <c r="B107">
        <v>2015</v>
      </c>
      <c r="C107" t="s">
        <v>46</v>
      </c>
      <c r="D107" s="54" t="str">
        <f t="shared" si="1"/>
        <v>December</v>
      </c>
      <c r="E107">
        <f>SUM('Modified Data'!E107:P107)</f>
        <v>1550.9</v>
      </c>
      <c r="F107">
        <f>SUM('Modified Data'!S107:U107)</f>
        <v>392.9</v>
      </c>
      <c r="G107" s="54">
        <f>SUM('Modified Data'!V107,'Modified Data'!X107)</f>
        <v>248.4</v>
      </c>
      <c r="H107">
        <f>SUM('Modified Data'!AC107,'Modified Data'!Y107)</f>
        <v>237.2</v>
      </c>
      <c r="I107" s="54">
        <f>SUM('Modified Data'!W107,'Modified Data'!Z107)</f>
        <v>239.7</v>
      </c>
      <c r="J107" s="54">
        <f>SUM('Modified Data'!AB107)</f>
        <v>125.6</v>
      </c>
      <c r="K107" s="54">
        <f>SUM('Modified Data'!AA107,'Modified Data'!AD107,'Modified Data'!R107)</f>
        <v>374.5</v>
      </c>
      <c r="L107" s="54">
        <f>SUM('Modified Data'!AE107)</f>
        <v>127.9</v>
      </c>
    </row>
    <row r="108" spans="1:12">
      <c r="A108" t="s">
        <v>33</v>
      </c>
      <c r="B108">
        <v>2015</v>
      </c>
      <c r="C108" t="s">
        <v>46</v>
      </c>
      <c r="D108" s="54" t="str">
        <f t="shared" si="1"/>
        <v>December</v>
      </c>
      <c r="E108">
        <f>SUM('Modified Data'!E108:P108)</f>
        <v>1567.3</v>
      </c>
      <c r="F108">
        <f>SUM('Modified Data'!S108:U108)</f>
        <v>369.4</v>
      </c>
      <c r="G108" s="54">
        <f>SUM('Modified Data'!V108,'Modified Data'!X108)</f>
        <v>243.4</v>
      </c>
      <c r="H108">
        <f>SUM('Modified Data'!AC108,'Modified Data'!Y108)</f>
        <v>231.8</v>
      </c>
      <c r="I108" s="54">
        <f>SUM('Modified Data'!W108,'Modified Data'!Z108)</f>
        <v>225.3</v>
      </c>
      <c r="J108" s="54">
        <f>SUM('Modified Data'!AB108)</f>
        <v>126.6</v>
      </c>
      <c r="K108" s="54">
        <f>SUM('Modified Data'!AA108,'Modified Data'!AD108,'Modified Data'!R108)</f>
        <v>373</v>
      </c>
      <c r="L108" s="54">
        <f>SUM('Modified Data'!AE108)</f>
        <v>124</v>
      </c>
    </row>
    <row r="109" spans="1:12">
      <c r="A109" t="s">
        <v>34</v>
      </c>
      <c r="B109">
        <v>2015</v>
      </c>
      <c r="C109" t="s">
        <v>46</v>
      </c>
      <c r="D109" s="54" t="str">
        <f t="shared" si="1"/>
        <v>December</v>
      </c>
      <c r="E109">
        <f>SUM('Modified Data'!E109:P109)</f>
        <v>1554.7</v>
      </c>
      <c r="F109">
        <f>SUM('Modified Data'!S109:U109)</f>
        <v>383.5</v>
      </c>
      <c r="G109" s="54">
        <f>SUM('Modified Data'!V109,'Modified Data'!X109)</f>
        <v>246</v>
      </c>
      <c r="H109">
        <f>SUM('Modified Data'!AC109,'Modified Data'!Y109)</f>
        <v>235.10000000000002</v>
      </c>
      <c r="I109" s="54">
        <f>SUM('Modified Data'!W109,'Modified Data'!Z109)</f>
        <v>233.5</v>
      </c>
      <c r="J109" s="54">
        <f>SUM('Modified Data'!AB109)</f>
        <v>126.2</v>
      </c>
      <c r="K109" s="54">
        <f>SUM('Modified Data'!AA109,'Modified Data'!AD109,'Modified Data'!R109)</f>
        <v>372.4</v>
      </c>
      <c r="L109" s="54">
        <f>SUM('Modified Data'!AE109)</f>
        <v>126.1</v>
      </c>
    </row>
    <row r="110" spans="1:12">
      <c r="A110" t="s">
        <v>30</v>
      </c>
      <c r="B110">
        <v>2016</v>
      </c>
      <c r="C110" t="s">
        <v>31</v>
      </c>
      <c r="D110" s="54" t="str">
        <f t="shared" si="1"/>
        <v>January</v>
      </c>
      <c r="E110">
        <f>SUM('Modified Data'!E110:P110)</f>
        <v>1558.7</v>
      </c>
      <c r="F110">
        <f>SUM('Modified Data'!S110:U110)</f>
        <v>394.70000000000005</v>
      </c>
      <c r="G110" s="54">
        <f>SUM('Modified Data'!V110,'Modified Data'!X110)</f>
        <v>250</v>
      </c>
      <c r="H110">
        <f>SUM('Modified Data'!AC110,'Modified Data'!Y110)</f>
        <v>238.60000000000002</v>
      </c>
      <c r="I110" s="54">
        <f>SUM('Modified Data'!W110,'Modified Data'!Z110)</f>
        <v>239.8</v>
      </c>
      <c r="J110" s="54">
        <f>SUM('Modified Data'!AB110)</f>
        <v>126.2</v>
      </c>
      <c r="K110" s="54">
        <f>SUM('Modified Data'!AA110,'Modified Data'!AD110,'Modified Data'!R110)</f>
        <v>375.1</v>
      </c>
      <c r="L110" s="54">
        <f>SUM('Modified Data'!AE110)</f>
        <v>128.1</v>
      </c>
    </row>
    <row r="111" spans="1:12">
      <c r="A111" t="s">
        <v>33</v>
      </c>
      <c r="B111">
        <v>2016</v>
      </c>
      <c r="C111" t="s">
        <v>31</v>
      </c>
      <c r="D111" s="54" t="str">
        <f t="shared" si="1"/>
        <v>January</v>
      </c>
      <c r="E111">
        <f>SUM('Modified Data'!E111:P111)</f>
        <v>1570.2</v>
      </c>
      <c r="F111">
        <f>SUM('Modified Data'!S111:U111)</f>
        <v>370.5</v>
      </c>
      <c r="G111" s="54">
        <f>SUM('Modified Data'!V111,'Modified Data'!X111)</f>
        <v>245</v>
      </c>
      <c r="H111">
        <f>SUM('Modified Data'!AC111,'Modified Data'!Y111)</f>
        <v>233.1</v>
      </c>
      <c r="I111" s="54">
        <f>SUM('Modified Data'!W111,'Modified Data'!Z111)</f>
        <v>225.8</v>
      </c>
      <c r="J111" s="54">
        <f>SUM('Modified Data'!AB111)</f>
        <v>126.4</v>
      </c>
      <c r="K111" s="54">
        <f>SUM('Modified Data'!AA111,'Modified Data'!AD111,'Modified Data'!R111)</f>
        <v>374.8</v>
      </c>
      <c r="L111" s="54">
        <f>SUM('Modified Data'!AE111)</f>
        <v>124.2</v>
      </c>
    </row>
    <row r="112" spans="1:12">
      <c r="A112" t="s">
        <v>34</v>
      </c>
      <c r="B112">
        <v>2016</v>
      </c>
      <c r="C112" t="s">
        <v>31</v>
      </c>
      <c r="D112" s="54" t="str">
        <f t="shared" si="1"/>
        <v>January</v>
      </c>
      <c r="E112">
        <f>SUM('Modified Data'!E112:P112)</f>
        <v>1560.4</v>
      </c>
      <c r="F112">
        <f>SUM('Modified Data'!S112:U112)</f>
        <v>384.9</v>
      </c>
      <c r="G112" s="54">
        <f>SUM('Modified Data'!V112,'Modified Data'!X112)</f>
        <v>247.60000000000002</v>
      </c>
      <c r="H112">
        <f>SUM('Modified Data'!AC112,'Modified Data'!Y112)</f>
        <v>236.5</v>
      </c>
      <c r="I112" s="54">
        <f>SUM('Modified Data'!W112,'Modified Data'!Z112)</f>
        <v>233.8</v>
      </c>
      <c r="J112" s="54">
        <f>SUM('Modified Data'!AB112)</f>
        <v>126.3</v>
      </c>
      <c r="K112" s="54">
        <f>SUM('Modified Data'!AA112,'Modified Data'!AD112,'Modified Data'!R112)</f>
        <v>373.5</v>
      </c>
      <c r="L112" s="54">
        <f>SUM('Modified Data'!AE112)</f>
        <v>126.3</v>
      </c>
    </row>
    <row r="113" spans="1:12">
      <c r="A113" t="s">
        <v>30</v>
      </c>
      <c r="B113">
        <v>2016</v>
      </c>
      <c r="C113" t="s">
        <v>35</v>
      </c>
      <c r="D113" s="54" t="str">
        <f t="shared" si="1"/>
        <v>February</v>
      </c>
      <c r="E113">
        <f>SUM('Modified Data'!E113:P113)</f>
        <v>1552.3</v>
      </c>
      <c r="F113">
        <f>SUM('Modified Data'!S113:U113)</f>
        <v>397.1</v>
      </c>
      <c r="G113" s="54">
        <f>SUM('Modified Data'!V113,'Modified Data'!X113)</f>
        <v>251.5</v>
      </c>
      <c r="H113">
        <f>SUM('Modified Data'!AC113,'Modified Data'!Y113)</f>
        <v>241.1</v>
      </c>
      <c r="I113" s="54">
        <f>SUM('Modified Data'!W113,'Modified Data'!Z113)</f>
        <v>241.4</v>
      </c>
      <c r="J113" s="54">
        <f>SUM('Modified Data'!AB113)</f>
        <v>127.1</v>
      </c>
      <c r="K113" s="54">
        <f>SUM('Modified Data'!AA113,'Modified Data'!AD113,'Modified Data'!R113)</f>
        <v>377.6</v>
      </c>
      <c r="L113" s="54">
        <f>SUM('Modified Data'!AE113)</f>
        <v>127.9</v>
      </c>
    </row>
    <row r="114" spans="1:12">
      <c r="A114" t="s">
        <v>33</v>
      </c>
      <c r="B114">
        <v>2016</v>
      </c>
      <c r="C114" t="s">
        <v>35</v>
      </c>
      <c r="D114" s="54" t="str">
        <f t="shared" si="1"/>
        <v>February</v>
      </c>
      <c r="E114">
        <f>SUM('Modified Data'!E114:P114)</f>
        <v>1547</v>
      </c>
      <c r="F114">
        <f>SUM('Modified Data'!S114:U114)</f>
        <v>371.6</v>
      </c>
      <c r="G114" s="54">
        <f>SUM('Modified Data'!V114,'Modified Data'!X114)</f>
        <v>246.2</v>
      </c>
      <c r="H114">
        <f>SUM('Modified Data'!AC114,'Modified Data'!Y114)</f>
        <v>235.7</v>
      </c>
      <c r="I114" s="54">
        <f>SUM('Modified Data'!W114,'Modified Data'!Z114)</f>
        <v>225.1</v>
      </c>
      <c r="J114" s="54">
        <f>SUM('Modified Data'!AB114)</f>
        <v>126.3</v>
      </c>
      <c r="K114" s="54">
        <f>SUM('Modified Data'!AA114,'Modified Data'!AD114,'Modified Data'!R114)</f>
        <v>376</v>
      </c>
      <c r="L114" s="54">
        <f>SUM('Modified Data'!AE114)</f>
        <v>123.8</v>
      </c>
    </row>
    <row r="115" spans="1:12">
      <c r="A115" t="s">
        <v>34</v>
      </c>
      <c r="B115">
        <v>2016</v>
      </c>
      <c r="C115" t="s">
        <v>35</v>
      </c>
      <c r="D115" s="54" t="str">
        <f t="shared" si="1"/>
        <v>February</v>
      </c>
      <c r="E115">
        <f>SUM('Modified Data'!E115:P115)</f>
        <v>1548.1999999999998</v>
      </c>
      <c r="F115">
        <f>SUM('Modified Data'!S115:U115)</f>
        <v>386.9</v>
      </c>
      <c r="G115" s="54">
        <f>SUM('Modified Data'!V115,'Modified Data'!X115)</f>
        <v>249</v>
      </c>
      <c r="H115">
        <f>SUM('Modified Data'!AC115,'Modified Data'!Y115)</f>
        <v>239.1</v>
      </c>
      <c r="I115" s="54">
        <f>SUM('Modified Data'!W115,'Modified Data'!Z115)</f>
        <v>234.5</v>
      </c>
      <c r="J115" s="54">
        <f>SUM('Modified Data'!AB115)</f>
        <v>126.6</v>
      </c>
      <c r="K115" s="54">
        <f>SUM('Modified Data'!AA115,'Modified Data'!AD115,'Modified Data'!R115)</f>
        <v>375.29999999999995</v>
      </c>
      <c r="L115" s="54">
        <f>SUM('Modified Data'!AE115)</f>
        <v>126</v>
      </c>
    </row>
    <row r="116" spans="1:12">
      <c r="A116" t="s">
        <v>30</v>
      </c>
      <c r="B116">
        <v>2016</v>
      </c>
      <c r="C116" t="s">
        <v>36</v>
      </c>
      <c r="D116" s="54" t="str">
        <f t="shared" si="1"/>
        <v>March</v>
      </c>
      <c r="E116">
        <f>SUM('Modified Data'!E116:P116)</f>
        <v>1552.3000000000002</v>
      </c>
      <c r="F116">
        <f>SUM('Modified Data'!S116:U116)</f>
        <v>398.40000000000003</v>
      </c>
      <c r="G116" s="54">
        <f>SUM('Modified Data'!V116,'Modified Data'!X116)</f>
        <v>252.60000000000002</v>
      </c>
      <c r="H116">
        <f>SUM('Modified Data'!AC116,'Modified Data'!Y116)</f>
        <v>242.2</v>
      </c>
      <c r="I116" s="54">
        <f>SUM('Modified Data'!W116,'Modified Data'!Z116)</f>
        <v>240.6</v>
      </c>
      <c r="J116" s="54">
        <f>SUM('Modified Data'!AB116)</f>
        <v>127.5</v>
      </c>
      <c r="K116" s="54">
        <f>SUM('Modified Data'!AA116,'Modified Data'!AD116,'Modified Data'!R116)</f>
        <v>378.6</v>
      </c>
      <c r="L116" s="54">
        <f>SUM('Modified Data'!AE116)</f>
        <v>128</v>
      </c>
    </row>
    <row r="117" spans="1:12">
      <c r="A117" t="s">
        <v>33</v>
      </c>
      <c r="B117">
        <v>2016</v>
      </c>
      <c r="C117" t="s">
        <v>36</v>
      </c>
      <c r="D117" s="54" t="str">
        <f t="shared" si="1"/>
        <v>March</v>
      </c>
      <c r="E117">
        <f>SUM('Modified Data'!E117:P117)</f>
        <v>1538.7</v>
      </c>
      <c r="F117">
        <f>SUM('Modified Data'!S117:U117)</f>
        <v>372.2</v>
      </c>
      <c r="G117" s="54">
        <f>SUM('Modified Data'!V117,'Modified Data'!X117)</f>
        <v>247.2</v>
      </c>
      <c r="H117">
        <f>SUM('Modified Data'!AC117,'Modified Data'!Y117)</f>
        <v>236.8</v>
      </c>
      <c r="I117" s="54">
        <f>SUM('Modified Data'!W117,'Modified Data'!Z117)</f>
        <v>223.3</v>
      </c>
      <c r="J117" s="54">
        <f>SUM('Modified Data'!AB117)</f>
        <v>126.4</v>
      </c>
      <c r="K117" s="54">
        <f>SUM('Modified Data'!AA117,'Modified Data'!AD117,'Modified Data'!R117)</f>
        <v>377</v>
      </c>
      <c r="L117" s="54">
        <f>SUM('Modified Data'!AE117)</f>
        <v>123.8</v>
      </c>
    </row>
    <row r="118" spans="1:12">
      <c r="A118" t="s">
        <v>34</v>
      </c>
      <c r="B118">
        <v>2016</v>
      </c>
      <c r="C118" t="s">
        <v>36</v>
      </c>
      <c r="D118" s="54" t="str">
        <f t="shared" si="1"/>
        <v>March</v>
      </c>
      <c r="E118">
        <f>SUM('Modified Data'!E118:P118)</f>
        <v>1545.4</v>
      </c>
      <c r="F118">
        <f>SUM('Modified Data'!S118:U118)</f>
        <v>387.9</v>
      </c>
      <c r="G118" s="54">
        <f>SUM('Modified Data'!V118,'Modified Data'!X118)</f>
        <v>250</v>
      </c>
      <c r="H118">
        <f>SUM('Modified Data'!AC118,'Modified Data'!Y118)</f>
        <v>240.2</v>
      </c>
      <c r="I118" s="54">
        <f>SUM('Modified Data'!W118,'Modified Data'!Z118)</f>
        <v>233.3</v>
      </c>
      <c r="J118" s="54">
        <f>SUM('Modified Data'!AB118)</f>
        <v>126.9</v>
      </c>
      <c r="K118" s="54">
        <f>SUM('Modified Data'!AA118,'Modified Data'!AD118,'Modified Data'!R118)</f>
        <v>376.4</v>
      </c>
      <c r="L118" s="54">
        <f>SUM('Modified Data'!AE118)</f>
        <v>126</v>
      </c>
    </row>
    <row r="119" spans="1:12">
      <c r="A119" t="s">
        <v>30</v>
      </c>
      <c r="B119">
        <v>2016</v>
      </c>
      <c r="C119" t="s">
        <v>37</v>
      </c>
      <c r="D119" s="54" t="str">
        <f t="shared" si="1"/>
        <v>April</v>
      </c>
      <c r="E119">
        <f>SUM('Modified Data'!E119:P119)</f>
        <v>1569.8000000000004</v>
      </c>
      <c r="F119">
        <f>SUM('Modified Data'!S119:U119)</f>
        <v>400</v>
      </c>
      <c r="G119" s="54">
        <f>SUM('Modified Data'!V119,'Modified Data'!X119)</f>
        <v>253.6</v>
      </c>
      <c r="H119">
        <f>SUM('Modified Data'!AC119,'Modified Data'!Y119)</f>
        <v>243.60000000000002</v>
      </c>
      <c r="I119" s="54">
        <f>SUM('Modified Data'!W119,'Modified Data'!Z119)</f>
        <v>241.4</v>
      </c>
      <c r="J119" s="54">
        <f>SUM('Modified Data'!AB119)</f>
        <v>127.9</v>
      </c>
      <c r="K119" s="54">
        <f>SUM('Modified Data'!AA119,'Modified Data'!AD119,'Modified Data'!R119)</f>
        <v>380.4</v>
      </c>
      <c r="L119" s="54">
        <f>SUM('Modified Data'!AE119)</f>
        <v>129</v>
      </c>
    </row>
    <row r="120" spans="1:12">
      <c r="A120" t="s">
        <v>33</v>
      </c>
      <c r="B120">
        <v>2016</v>
      </c>
      <c r="C120" t="s">
        <v>37</v>
      </c>
      <c r="D120" s="54" t="str">
        <f t="shared" si="1"/>
        <v>April</v>
      </c>
      <c r="E120">
        <f>SUM('Modified Data'!E120:P120)</f>
        <v>1574.5</v>
      </c>
      <c r="F120">
        <f>SUM('Modified Data'!S120:U120)</f>
        <v>373.1</v>
      </c>
      <c r="G120" s="54">
        <f>SUM('Modified Data'!V120,'Modified Data'!X120)</f>
        <v>248.39999999999998</v>
      </c>
      <c r="H120">
        <f>SUM('Modified Data'!AC120,'Modified Data'!Y120)</f>
        <v>237.6</v>
      </c>
      <c r="I120" s="54">
        <f>SUM('Modified Data'!W120,'Modified Data'!Z120)</f>
        <v>224.6</v>
      </c>
      <c r="J120" s="54">
        <f>SUM('Modified Data'!AB120)</f>
        <v>127.6</v>
      </c>
      <c r="K120" s="54">
        <f>SUM('Modified Data'!AA120,'Modified Data'!AD120,'Modified Data'!R120)</f>
        <v>379.2</v>
      </c>
      <c r="L120" s="54">
        <f>SUM('Modified Data'!AE120)</f>
        <v>125.3</v>
      </c>
    </row>
    <row r="121" spans="1:12">
      <c r="A121" t="s">
        <v>34</v>
      </c>
      <c r="B121">
        <v>2016</v>
      </c>
      <c r="C121" t="s">
        <v>37</v>
      </c>
      <c r="D121" s="54" t="str">
        <f t="shared" si="1"/>
        <v>April</v>
      </c>
      <c r="E121">
        <f>SUM('Modified Data'!E121:P121)</f>
        <v>1569.5</v>
      </c>
      <c r="F121">
        <f>SUM('Modified Data'!S121:U121)</f>
        <v>389.20000000000005</v>
      </c>
      <c r="G121" s="54">
        <f>SUM('Modified Data'!V121,'Modified Data'!X121)</f>
        <v>251.1</v>
      </c>
      <c r="H121">
        <f>SUM('Modified Data'!AC121,'Modified Data'!Y121)</f>
        <v>241.3</v>
      </c>
      <c r="I121" s="54">
        <f>SUM('Modified Data'!W121,'Modified Data'!Z121)</f>
        <v>234.39999999999998</v>
      </c>
      <c r="J121" s="54">
        <f>SUM('Modified Data'!AB121)</f>
        <v>127.7</v>
      </c>
      <c r="K121" s="54">
        <f>SUM('Modified Data'!AA121,'Modified Data'!AD121,'Modified Data'!R121)</f>
        <v>378.2</v>
      </c>
      <c r="L121" s="54">
        <f>SUM('Modified Data'!AE121)</f>
        <v>127.3</v>
      </c>
    </row>
    <row r="122" spans="1:12">
      <c r="A122" t="s">
        <v>30</v>
      </c>
      <c r="B122">
        <v>2016</v>
      </c>
      <c r="C122" t="s">
        <v>38</v>
      </c>
      <c r="D122" s="54" t="str">
        <f t="shared" si="1"/>
        <v>May</v>
      </c>
      <c r="E122">
        <f>SUM('Modified Data'!E122:P122)</f>
        <v>1590.1</v>
      </c>
      <c r="F122">
        <f>SUM('Modified Data'!S122:U122)</f>
        <v>401.3</v>
      </c>
      <c r="G122" s="54">
        <f>SUM('Modified Data'!V122,'Modified Data'!X122)</f>
        <v>254.5</v>
      </c>
      <c r="H122">
        <f>SUM('Modified Data'!AC122,'Modified Data'!Y122)</f>
        <v>245.5</v>
      </c>
      <c r="I122" s="54">
        <f>SUM('Modified Data'!W122,'Modified Data'!Z122)</f>
        <v>242.5</v>
      </c>
      <c r="J122" s="54">
        <f>SUM('Modified Data'!AB122)</f>
        <v>129.1</v>
      </c>
      <c r="K122" s="54">
        <f>SUM('Modified Data'!AA122,'Modified Data'!AD122,'Modified Data'!R122)</f>
        <v>382.1</v>
      </c>
      <c r="L122" s="54">
        <f>SUM('Modified Data'!AE122)</f>
        <v>130.30000000000001</v>
      </c>
    </row>
    <row r="123" spans="1:12">
      <c r="A123" t="s">
        <v>33</v>
      </c>
      <c r="B123">
        <v>2016</v>
      </c>
      <c r="C123" t="s">
        <v>38</v>
      </c>
      <c r="D123" s="54" t="str">
        <f t="shared" si="1"/>
        <v>May</v>
      </c>
      <c r="E123">
        <f>SUM('Modified Data'!E123:P123)</f>
        <v>1612.1999999999998</v>
      </c>
      <c r="F123">
        <f>SUM('Modified Data'!S123:U123)</f>
        <v>374.1</v>
      </c>
      <c r="G123" s="54">
        <f>SUM('Modified Data'!V123,'Modified Data'!X123)</f>
        <v>249.2</v>
      </c>
      <c r="H123">
        <f>SUM('Modified Data'!AC123,'Modified Data'!Y123)</f>
        <v>238.8</v>
      </c>
      <c r="I123" s="54">
        <f>SUM('Modified Data'!W123,'Modified Data'!Z123)</f>
        <v>225.7</v>
      </c>
      <c r="J123" s="54">
        <f>SUM('Modified Data'!AB123)</f>
        <v>128</v>
      </c>
      <c r="K123" s="54">
        <f>SUM('Modified Data'!AA123,'Modified Data'!AD123,'Modified Data'!R123)</f>
        <v>380.7</v>
      </c>
      <c r="L123" s="54">
        <f>SUM('Modified Data'!AE123)</f>
        <v>126.6</v>
      </c>
    </row>
    <row r="124" spans="1:12">
      <c r="A124" t="s">
        <v>34</v>
      </c>
      <c r="B124">
        <v>2016</v>
      </c>
      <c r="C124" t="s">
        <v>38</v>
      </c>
      <c r="D124" s="54" t="str">
        <f t="shared" si="1"/>
        <v>May</v>
      </c>
      <c r="E124">
        <f>SUM('Modified Data'!E124:P124)</f>
        <v>1596.4</v>
      </c>
      <c r="F124">
        <f>SUM('Modified Data'!S124:U124)</f>
        <v>390.4</v>
      </c>
      <c r="G124" s="54">
        <f>SUM('Modified Data'!V124,'Modified Data'!X124)</f>
        <v>252</v>
      </c>
      <c r="H124">
        <f>SUM('Modified Data'!AC124,'Modified Data'!Y124)</f>
        <v>242.9</v>
      </c>
      <c r="I124" s="54">
        <f>SUM('Modified Data'!W124,'Modified Data'!Z124)</f>
        <v>235.5</v>
      </c>
      <c r="J124" s="54">
        <f>SUM('Modified Data'!AB124)</f>
        <v>128.5</v>
      </c>
      <c r="K124" s="54">
        <f>SUM('Modified Data'!AA124,'Modified Data'!AD124,'Modified Data'!R124)</f>
        <v>379.9</v>
      </c>
      <c r="L124" s="54">
        <f>SUM('Modified Data'!AE124)</f>
        <v>128.6</v>
      </c>
    </row>
    <row r="125" spans="1:12">
      <c r="A125" t="s">
        <v>30</v>
      </c>
      <c r="B125">
        <v>2016</v>
      </c>
      <c r="C125" t="s">
        <v>39</v>
      </c>
      <c r="D125" s="54" t="str">
        <f t="shared" si="1"/>
        <v>June</v>
      </c>
      <c r="E125">
        <f>SUM('Modified Data'!E125:P125)</f>
        <v>1612.6</v>
      </c>
      <c r="F125">
        <f>SUM('Modified Data'!S125:U125)</f>
        <v>403.5</v>
      </c>
      <c r="G125" s="54">
        <f>SUM('Modified Data'!V125,'Modified Data'!X125)</f>
        <v>254.8</v>
      </c>
      <c r="H125">
        <f>SUM('Modified Data'!AC125,'Modified Data'!Y125)</f>
        <v>246.10000000000002</v>
      </c>
      <c r="I125" s="54">
        <f>SUM('Modified Data'!W125,'Modified Data'!Z125)</f>
        <v>244.3</v>
      </c>
      <c r="J125" s="54">
        <f>SUM('Modified Data'!AB125)</f>
        <v>130.19999999999999</v>
      </c>
      <c r="K125" s="54">
        <f>SUM('Modified Data'!AA125,'Modified Data'!AD125,'Modified Data'!R125)</f>
        <v>384.59999999999997</v>
      </c>
      <c r="L125" s="54">
        <f>SUM('Modified Data'!AE125)</f>
        <v>131.9</v>
      </c>
    </row>
    <row r="126" spans="1:12">
      <c r="A126" t="s">
        <v>33</v>
      </c>
      <c r="B126">
        <v>2016</v>
      </c>
      <c r="C126" t="s">
        <v>39</v>
      </c>
      <c r="D126" s="54" t="str">
        <f t="shared" si="1"/>
        <v>June</v>
      </c>
      <c r="E126">
        <f>SUM('Modified Data'!E126:P126)</f>
        <v>1648.8000000000002</v>
      </c>
      <c r="F126">
        <f>SUM('Modified Data'!S126:U126)</f>
        <v>375.29999999999995</v>
      </c>
      <c r="G126" s="54">
        <f>SUM('Modified Data'!V126,'Modified Data'!X126)</f>
        <v>248.7</v>
      </c>
      <c r="H126">
        <f>SUM('Modified Data'!AC126,'Modified Data'!Y126)</f>
        <v>239.39999999999998</v>
      </c>
      <c r="I126" s="54">
        <f>SUM('Modified Data'!W126,'Modified Data'!Z126)</f>
        <v>227.8</v>
      </c>
      <c r="J126" s="54">
        <f>SUM('Modified Data'!AB126)</f>
        <v>129.30000000000001</v>
      </c>
      <c r="K126" s="54">
        <f>SUM('Modified Data'!AA126,'Modified Data'!AD126,'Modified Data'!R126)</f>
        <v>382.2</v>
      </c>
      <c r="L126" s="54">
        <f>SUM('Modified Data'!AE126)</f>
        <v>128.1</v>
      </c>
    </row>
    <row r="127" spans="1:12">
      <c r="A127" t="s">
        <v>34</v>
      </c>
      <c r="B127">
        <v>2016</v>
      </c>
      <c r="C127" t="s">
        <v>39</v>
      </c>
      <c r="D127" s="54" t="str">
        <f t="shared" si="1"/>
        <v>June</v>
      </c>
      <c r="E127">
        <f>SUM('Modified Data'!E127:P127)</f>
        <v>1623.8</v>
      </c>
      <c r="F127">
        <f>SUM('Modified Data'!S127:U127)</f>
        <v>392.1</v>
      </c>
      <c r="G127" s="54">
        <f>SUM('Modified Data'!V127,'Modified Data'!X127)</f>
        <v>251.9</v>
      </c>
      <c r="H127">
        <f>SUM('Modified Data'!AC127,'Modified Data'!Y127)</f>
        <v>243.5</v>
      </c>
      <c r="I127" s="54">
        <f>SUM('Modified Data'!W127,'Modified Data'!Z127)</f>
        <v>237.5</v>
      </c>
      <c r="J127" s="54">
        <f>SUM('Modified Data'!AB127)</f>
        <v>129.69999999999999</v>
      </c>
      <c r="K127" s="54">
        <f>SUM('Modified Data'!AA127,'Modified Data'!AD127,'Modified Data'!R127)</f>
        <v>381.9</v>
      </c>
      <c r="L127" s="54">
        <f>SUM('Modified Data'!AE127)</f>
        <v>130.1</v>
      </c>
    </row>
    <row r="128" spans="1:12">
      <c r="A128" t="s">
        <v>30</v>
      </c>
      <c r="B128">
        <v>2016</v>
      </c>
      <c r="C128" t="s">
        <v>40</v>
      </c>
      <c r="D128" s="54" t="str">
        <f t="shared" si="1"/>
        <v>July</v>
      </c>
      <c r="E128">
        <f>SUM('Modified Data'!E128:P128)</f>
        <v>1632.6999999999998</v>
      </c>
      <c r="F128">
        <f>SUM('Modified Data'!S128:U128)</f>
        <v>405.9</v>
      </c>
      <c r="G128" s="54">
        <f>SUM('Modified Data'!V128,'Modified Data'!X128)</f>
        <v>256.39999999999998</v>
      </c>
      <c r="H128">
        <f>SUM('Modified Data'!AC128,'Modified Data'!Y128)</f>
        <v>247.60000000000002</v>
      </c>
      <c r="I128" s="54">
        <f>SUM('Modified Data'!W128,'Modified Data'!Z128)</f>
        <v>244.6</v>
      </c>
      <c r="J128" s="54">
        <f>SUM('Modified Data'!AB128)</f>
        <v>130.80000000000001</v>
      </c>
      <c r="K128" s="54">
        <f>SUM('Modified Data'!AA128,'Modified Data'!AD128,'Modified Data'!R128)</f>
        <v>387</v>
      </c>
      <c r="L128" s="54">
        <f>SUM('Modified Data'!AE128)</f>
        <v>133</v>
      </c>
    </row>
    <row r="129" spans="1:12">
      <c r="A129" t="s">
        <v>33</v>
      </c>
      <c r="B129">
        <v>2016</v>
      </c>
      <c r="C129" t="s">
        <v>40</v>
      </c>
      <c r="D129" s="54" t="str">
        <f t="shared" si="1"/>
        <v>July</v>
      </c>
      <c r="E129">
        <f>SUM('Modified Data'!E129:P129)</f>
        <v>1671.7000000000003</v>
      </c>
      <c r="F129">
        <f>SUM('Modified Data'!S129:U129)</f>
        <v>375.9</v>
      </c>
      <c r="G129" s="54">
        <f>SUM('Modified Data'!V129,'Modified Data'!X129)</f>
        <v>249.9</v>
      </c>
      <c r="H129">
        <f>SUM('Modified Data'!AC129,'Modified Data'!Y129)</f>
        <v>240.9</v>
      </c>
      <c r="I129" s="54">
        <f>SUM('Modified Data'!W129,'Modified Data'!Z129)</f>
        <v>227.2</v>
      </c>
      <c r="J129" s="54">
        <f>SUM('Modified Data'!AB129)</f>
        <v>130.80000000000001</v>
      </c>
      <c r="K129" s="54">
        <f>SUM('Modified Data'!AA129,'Modified Data'!AD129,'Modified Data'!R129)</f>
        <v>383.1</v>
      </c>
      <c r="L129" s="54">
        <f>SUM('Modified Data'!AE129)</f>
        <v>129</v>
      </c>
    </row>
    <row r="130" spans="1:12">
      <c r="A130" t="s">
        <v>34</v>
      </c>
      <c r="B130">
        <v>2016</v>
      </c>
      <c r="C130" t="s">
        <v>40</v>
      </c>
      <c r="D130" s="54" t="str">
        <f t="shared" si="1"/>
        <v>July</v>
      </c>
      <c r="E130">
        <f>SUM('Modified Data'!E130:P130)</f>
        <v>1645.1</v>
      </c>
      <c r="F130">
        <f>SUM('Modified Data'!S130:U130)</f>
        <v>393.8</v>
      </c>
      <c r="G130" s="54">
        <f>SUM('Modified Data'!V130,'Modified Data'!X130)</f>
        <v>253.3</v>
      </c>
      <c r="H130">
        <f>SUM('Modified Data'!AC130,'Modified Data'!Y130)</f>
        <v>245</v>
      </c>
      <c r="I130" s="54">
        <f>SUM('Modified Data'!W130,'Modified Data'!Z130)</f>
        <v>237.3</v>
      </c>
      <c r="J130" s="54">
        <f>SUM('Modified Data'!AB130)</f>
        <v>130.80000000000001</v>
      </c>
      <c r="K130" s="54">
        <f>SUM('Modified Data'!AA130,'Modified Data'!AD130,'Modified Data'!R130)</f>
        <v>383.6</v>
      </c>
      <c r="L130" s="54">
        <f>SUM('Modified Data'!AE130)</f>
        <v>131.1</v>
      </c>
    </row>
    <row r="131" spans="1:12">
      <c r="A131" t="s">
        <v>30</v>
      </c>
      <c r="B131">
        <v>2016</v>
      </c>
      <c r="C131" t="s">
        <v>41</v>
      </c>
      <c r="D131" s="54" t="str">
        <f t="shared" ref="D131:D194" si="2">TRIM(C131)</f>
        <v>August</v>
      </c>
      <c r="E131">
        <f>SUM('Modified Data'!E131:P131)</f>
        <v>1639.4999999999998</v>
      </c>
      <c r="F131">
        <f>SUM('Modified Data'!S131:U131)</f>
        <v>407.9</v>
      </c>
      <c r="G131" s="54">
        <f>SUM('Modified Data'!V131,'Modified Data'!X131)</f>
        <v>257.89999999999998</v>
      </c>
      <c r="H131">
        <f>SUM('Modified Data'!AC131,'Modified Data'!Y131)</f>
        <v>249</v>
      </c>
      <c r="I131" s="54">
        <f>SUM('Modified Data'!W131,'Modified Data'!Z131)</f>
        <v>245.1</v>
      </c>
      <c r="J131" s="54">
        <f>SUM('Modified Data'!AB131)</f>
        <v>131.9</v>
      </c>
      <c r="K131" s="54">
        <f>SUM('Modified Data'!AA131,'Modified Data'!AD131,'Modified Data'!R131)</f>
        <v>388.6</v>
      </c>
      <c r="L131" s="54">
        <f>SUM('Modified Data'!AE131)</f>
        <v>133.5</v>
      </c>
    </row>
    <row r="132" spans="1:12">
      <c r="A132" t="s">
        <v>33</v>
      </c>
      <c r="B132">
        <v>2016</v>
      </c>
      <c r="C132" t="s">
        <v>41</v>
      </c>
      <c r="D132" s="54" t="str">
        <f t="shared" si="2"/>
        <v>August</v>
      </c>
      <c r="E132">
        <f>SUM('Modified Data'!E132:P132)</f>
        <v>1646.3999999999996</v>
      </c>
      <c r="F132">
        <f>SUM('Modified Data'!S132:U132)</f>
        <v>377</v>
      </c>
      <c r="G132" s="54">
        <f>SUM('Modified Data'!V132,'Modified Data'!X132)</f>
        <v>251.2</v>
      </c>
      <c r="H132">
        <f>SUM('Modified Data'!AC132,'Modified Data'!Y132)</f>
        <v>242.10000000000002</v>
      </c>
      <c r="I132" s="54">
        <f>SUM('Modified Data'!W132,'Modified Data'!Z132)</f>
        <v>225.10000000000002</v>
      </c>
      <c r="J132" s="54">
        <f>SUM('Modified Data'!AB132)</f>
        <v>131.5</v>
      </c>
      <c r="K132" s="54">
        <f>SUM('Modified Data'!AA132,'Modified Data'!AD132,'Modified Data'!R132)</f>
        <v>384.1</v>
      </c>
      <c r="L132" s="54">
        <f>SUM('Modified Data'!AE132)</f>
        <v>128.4</v>
      </c>
    </row>
    <row r="133" spans="1:12">
      <c r="A133" t="s">
        <v>34</v>
      </c>
      <c r="B133">
        <v>2016</v>
      </c>
      <c r="C133" t="s">
        <v>41</v>
      </c>
      <c r="D133" s="54" t="str">
        <f t="shared" si="2"/>
        <v>August</v>
      </c>
      <c r="E133">
        <f>SUM('Modified Data'!E133:P133)</f>
        <v>1640</v>
      </c>
      <c r="F133">
        <f>SUM('Modified Data'!S133:U133)</f>
        <v>395.49999999999994</v>
      </c>
      <c r="G133" s="54">
        <f>SUM('Modified Data'!V133,'Modified Data'!X133)</f>
        <v>254.7</v>
      </c>
      <c r="H133">
        <f>SUM('Modified Data'!AC133,'Modified Data'!Y133)</f>
        <v>246.3</v>
      </c>
      <c r="I133" s="54">
        <f>SUM('Modified Data'!W133,'Modified Data'!Z133)</f>
        <v>236.7</v>
      </c>
      <c r="J133" s="54">
        <f>SUM('Modified Data'!AB133)</f>
        <v>131.69999999999999</v>
      </c>
      <c r="K133" s="54">
        <f>SUM('Modified Data'!AA133,'Modified Data'!AD133,'Modified Data'!R133)</f>
        <v>385</v>
      </c>
      <c r="L133" s="54">
        <f>SUM('Modified Data'!AE133)</f>
        <v>131.1</v>
      </c>
    </row>
    <row r="134" spans="1:12">
      <c r="A134" t="s">
        <v>30</v>
      </c>
      <c r="B134">
        <v>2016</v>
      </c>
      <c r="C134" t="s">
        <v>42</v>
      </c>
      <c r="D134" s="54" t="str">
        <f t="shared" si="2"/>
        <v>September</v>
      </c>
      <c r="E134">
        <f>SUM('Modified Data'!E134:P134)</f>
        <v>1633.5</v>
      </c>
      <c r="F134">
        <f>SUM('Modified Data'!S134:U134)</f>
        <v>409.8</v>
      </c>
      <c r="G134" s="54">
        <f>SUM('Modified Data'!V134,'Modified Data'!X134)</f>
        <v>259</v>
      </c>
      <c r="H134">
        <f>SUM('Modified Data'!AC134,'Modified Data'!Y134)</f>
        <v>250.6</v>
      </c>
      <c r="I134" s="54">
        <f>SUM('Modified Data'!W134,'Modified Data'!Z134)</f>
        <v>246.7</v>
      </c>
      <c r="J134" s="54">
        <f>SUM('Modified Data'!AB134)</f>
        <v>132.19999999999999</v>
      </c>
      <c r="K134" s="54">
        <f>SUM('Modified Data'!AA134,'Modified Data'!AD134,'Modified Data'!R134)</f>
        <v>390.5</v>
      </c>
      <c r="L134" s="54">
        <f>SUM('Modified Data'!AE134)</f>
        <v>133.4</v>
      </c>
    </row>
    <row r="135" spans="1:12">
      <c r="A135" t="s">
        <v>33</v>
      </c>
      <c r="B135">
        <v>2016</v>
      </c>
      <c r="C135" t="s">
        <v>42</v>
      </c>
      <c r="D135" s="54" t="str">
        <f t="shared" si="2"/>
        <v>September</v>
      </c>
      <c r="E135">
        <f>SUM('Modified Data'!E135:P135)</f>
        <v>1620.6999999999996</v>
      </c>
      <c r="F135">
        <f>SUM('Modified Data'!S135:U135)</f>
        <v>378</v>
      </c>
      <c r="G135" s="54">
        <f>SUM('Modified Data'!V135,'Modified Data'!X135)</f>
        <v>252.2</v>
      </c>
      <c r="H135">
        <f>SUM('Modified Data'!AC135,'Modified Data'!Y135)</f>
        <v>242.60000000000002</v>
      </c>
      <c r="I135" s="54">
        <f>SUM('Modified Data'!W135,'Modified Data'!Z135)</f>
        <v>226.6</v>
      </c>
      <c r="J135" s="54">
        <f>SUM('Modified Data'!AB135)</f>
        <v>131.6</v>
      </c>
      <c r="K135" s="54">
        <f>SUM('Modified Data'!AA135,'Modified Data'!AD135,'Modified Data'!R135)</f>
        <v>385.20000000000005</v>
      </c>
      <c r="L135" s="54">
        <f>SUM('Modified Data'!AE135)</f>
        <v>128</v>
      </c>
    </row>
    <row r="136" spans="1:12">
      <c r="A136" t="s">
        <v>34</v>
      </c>
      <c r="B136">
        <v>2016</v>
      </c>
      <c r="C136" t="s">
        <v>42</v>
      </c>
      <c r="D136" s="54" t="str">
        <f t="shared" si="2"/>
        <v>September</v>
      </c>
      <c r="E136">
        <f>SUM('Modified Data'!E136:P136)</f>
        <v>1627.1</v>
      </c>
      <c r="F136">
        <f>SUM('Modified Data'!S136:U136)</f>
        <v>397</v>
      </c>
      <c r="G136" s="54">
        <f>SUM('Modified Data'!V136,'Modified Data'!X136)</f>
        <v>255.8</v>
      </c>
      <c r="H136">
        <f>SUM('Modified Data'!AC136,'Modified Data'!Y136)</f>
        <v>247.5</v>
      </c>
      <c r="I136" s="54">
        <f>SUM('Modified Data'!W136,'Modified Data'!Z136)</f>
        <v>238.39999999999998</v>
      </c>
      <c r="J136" s="54">
        <f>SUM('Modified Data'!AB136)</f>
        <v>131.80000000000001</v>
      </c>
      <c r="K136" s="54">
        <f>SUM('Modified Data'!AA136,'Modified Data'!AD136,'Modified Data'!R136)</f>
        <v>386.7</v>
      </c>
      <c r="L136" s="54">
        <f>SUM('Modified Data'!AE136)</f>
        <v>130.9</v>
      </c>
    </row>
    <row r="137" spans="1:12">
      <c r="A137" t="s">
        <v>30</v>
      </c>
      <c r="B137">
        <v>2016</v>
      </c>
      <c r="C137" t="s">
        <v>43</v>
      </c>
      <c r="D137" s="54" t="str">
        <f t="shared" si="2"/>
        <v>October</v>
      </c>
      <c r="E137">
        <f>SUM('Modified Data'!E137:P137)</f>
        <v>1634.4</v>
      </c>
      <c r="F137">
        <f>SUM('Modified Data'!S137:U137)</f>
        <v>412.7</v>
      </c>
      <c r="G137" s="54">
        <f>SUM('Modified Data'!V137,'Modified Data'!X137)</f>
        <v>260.5</v>
      </c>
      <c r="H137">
        <f>SUM('Modified Data'!AC137,'Modified Data'!Y137)</f>
        <v>251.7</v>
      </c>
      <c r="I137" s="54">
        <f>SUM('Modified Data'!W137,'Modified Data'!Z137)</f>
        <v>247.60000000000002</v>
      </c>
      <c r="J137" s="54">
        <f>SUM('Modified Data'!AB137)</f>
        <v>133</v>
      </c>
      <c r="K137" s="54">
        <f>SUM('Modified Data'!AA137,'Modified Data'!AD137,'Modified Data'!R137)</f>
        <v>393.1</v>
      </c>
      <c r="L137" s="54">
        <f>SUM('Modified Data'!AE137)</f>
        <v>133.80000000000001</v>
      </c>
    </row>
    <row r="138" spans="1:12">
      <c r="A138" t="s">
        <v>33</v>
      </c>
      <c r="B138">
        <v>2016</v>
      </c>
      <c r="C138" t="s">
        <v>43</v>
      </c>
      <c r="D138" s="54" t="str">
        <f t="shared" si="2"/>
        <v>October</v>
      </c>
      <c r="E138">
        <f>SUM('Modified Data'!E138:P138)</f>
        <v>1626.6</v>
      </c>
      <c r="F138">
        <f>SUM('Modified Data'!S138:U138)</f>
        <v>379</v>
      </c>
      <c r="G138" s="54">
        <f>SUM('Modified Data'!V138,'Modified Data'!X138)</f>
        <v>253.2</v>
      </c>
      <c r="H138">
        <f>SUM('Modified Data'!AC138,'Modified Data'!Y138)</f>
        <v>242.6</v>
      </c>
      <c r="I138" s="54">
        <f>SUM('Modified Data'!W138,'Modified Data'!Z138)</f>
        <v>228</v>
      </c>
      <c r="J138" s="54">
        <f>SUM('Modified Data'!AB138)</f>
        <v>131.9</v>
      </c>
      <c r="K138" s="54">
        <f>SUM('Modified Data'!AA138,'Modified Data'!AD138,'Modified Data'!R138)</f>
        <v>386.40000000000003</v>
      </c>
      <c r="L138" s="54">
        <f>SUM('Modified Data'!AE138)</f>
        <v>128.6</v>
      </c>
    </row>
    <row r="139" spans="1:12">
      <c r="A139" t="s">
        <v>34</v>
      </c>
      <c r="B139">
        <v>2016</v>
      </c>
      <c r="C139" t="s">
        <v>43</v>
      </c>
      <c r="D139" s="54" t="str">
        <f t="shared" si="2"/>
        <v>October</v>
      </c>
      <c r="E139">
        <f>SUM('Modified Data'!E139:P139)</f>
        <v>1629.7999999999995</v>
      </c>
      <c r="F139">
        <f>SUM('Modified Data'!S139:U139)</f>
        <v>399.1</v>
      </c>
      <c r="G139" s="54">
        <f>SUM('Modified Data'!V139,'Modified Data'!X139)</f>
        <v>257.10000000000002</v>
      </c>
      <c r="H139">
        <f>SUM('Modified Data'!AC139,'Modified Data'!Y139)</f>
        <v>248.2</v>
      </c>
      <c r="I139" s="54">
        <f>SUM('Modified Data'!W139,'Modified Data'!Z139)</f>
        <v>239.5</v>
      </c>
      <c r="J139" s="54">
        <f>SUM('Modified Data'!AB139)</f>
        <v>132.4</v>
      </c>
      <c r="K139" s="54">
        <f>SUM('Modified Data'!AA139,'Modified Data'!AD139,'Modified Data'!R139)</f>
        <v>388.70000000000005</v>
      </c>
      <c r="L139" s="54">
        <f>SUM('Modified Data'!AE139)</f>
        <v>131.4</v>
      </c>
    </row>
    <row r="140" spans="1:12">
      <c r="A140" t="s">
        <v>30</v>
      </c>
      <c r="B140">
        <v>2016</v>
      </c>
      <c r="C140" t="s">
        <v>45</v>
      </c>
      <c r="D140" s="54" t="str">
        <f t="shared" si="2"/>
        <v>November</v>
      </c>
      <c r="E140">
        <f>SUM('Modified Data'!E140:P140)</f>
        <v>1628</v>
      </c>
      <c r="F140">
        <f>SUM('Modified Data'!S140:U140)</f>
        <v>413.59999999999997</v>
      </c>
      <c r="G140" s="54">
        <f>SUM('Modified Data'!V140,'Modified Data'!X140)</f>
        <v>261.2</v>
      </c>
      <c r="H140">
        <f>SUM('Modified Data'!AC140,'Modified Data'!Y140)</f>
        <v>252.6</v>
      </c>
      <c r="I140" s="54">
        <f>SUM('Modified Data'!W140,'Modified Data'!Z140)</f>
        <v>248.5</v>
      </c>
      <c r="J140" s="54">
        <f>SUM('Modified Data'!AB140)</f>
        <v>133.69999999999999</v>
      </c>
      <c r="K140" s="54">
        <f>SUM('Modified Data'!AA140,'Modified Data'!AD140,'Modified Data'!R140)</f>
        <v>394.2</v>
      </c>
      <c r="L140" s="54">
        <f>SUM('Modified Data'!AE140)</f>
        <v>133.6</v>
      </c>
    </row>
    <row r="141" spans="1:12">
      <c r="A141" t="s">
        <v>33</v>
      </c>
      <c r="B141">
        <v>2016</v>
      </c>
      <c r="C141" t="s">
        <v>45</v>
      </c>
      <c r="D141" s="54" t="str">
        <f t="shared" si="2"/>
        <v>November</v>
      </c>
      <c r="E141">
        <f>SUM('Modified Data'!E141:P141)</f>
        <v>1620</v>
      </c>
      <c r="F141">
        <f>SUM('Modified Data'!S141:U141)</f>
        <v>380.2</v>
      </c>
      <c r="G141" s="54">
        <f>SUM('Modified Data'!V141,'Modified Data'!X141)</f>
        <v>253.8</v>
      </c>
      <c r="H141">
        <f>SUM('Modified Data'!AC141,'Modified Data'!Y141)</f>
        <v>243.39999999999998</v>
      </c>
      <c r="I141" s="54">
        <f>SUM('Modified Data'!W141,'Modified Data'!Z141)</f>
        <v>229.60000000000002</v>
      </c>
      <c r="J141" s="54">
        <f>SUM('Modified Data'!AB141)</f>
        <v>132.1</v>
      </c>
      <c r="K141" s="54">
        <f>SUM('Modified Data'!AA141,'Modified Data'!AD141,'Modified Data'!R141)</f>
        <v>387.3</v>
      </c>
      <c r="L141" s="54">
        <f>SUM('Modified Data'!AE141)</f>
        <v>128.5</v>
      </c>
    </row>
    <row r="142" spans="1:12">
      <c r="A142" t="s">
        <v>34</v>
      </c>
      <c r="B142">
        <v>2016</v>
      </c>
      <c r="C142" t="s">
        <v>45</v>
      </c>
      <c r="D142" s="54" t="str">
        <f t="shared" si="2"/>
        <v>November</v>
      </c>
      <c r="E142">
        <f>SUM('Modified Data'!E142:P142)</f>
        <v>1623.7</v>
      </c>
      <c r="F142">
        <f>SUM('Modified Data'!S142:U142)</f>
        <v>400.1</v>
      </c>
      <c r="G142" s="54">
        <f>SUM('Modified Data'!V142,'Modified Data'!X142)</f>
        <v>257.7</v>
      </c>
      <c r="H142">
        <f>SUM('Modified Data'!AC142,'Modified Data'!Y142)</f>
        <v>249</v>
      </c>
      <c r="I142" s="54">
        <f>SUM('Modified Data'!W142,'Modified Data'!Z142)</f>
        <v>240.7</v>
      </c>
      <c r="J142" s="54">
        <f>SUM('Modified Data'!AB142)</f>
        <v>132.80000000000001</v>
      </c>
      <c r="K142" s="54">
        <f>SUM('Modified Data'!AA142,'Modified Data'!AD142,'Modified Data'!R142)</f>
        <v>389.8</v>
      </c>
      <c r="L142" s="54">
        <f>SUM('Modified Data'!AE142)</f>
        <v>131.19999999999999</v>
      </c>
    </row>
    <row r="143" spans="1:12">
      <c r="A143" t="s">
        <v>30</v>
      </c>
      <c r="B143">
        <v>2016</v>
      </c>
      <c r="C143" t="s">
        <v>46</v>
      </c>
      <c r="D143" s="54" t="str">
        <f t="shared" si="2"/>
        <v>December</v>
      </c>
      <c r="E143">
        <f>SUM('Modified Data'!E143:P143)</f>
        <v>1614.3999999999999</v>
      </c>
      <c r="F143">
        <f>SUM('Modified Data'!S143:U143)</f>
        <v>415.3</v>
      </c>
      <c r="G143" s="54">
        <f>SUM('Modified Data'!V143,'Modified Data'!X143)</f>
        <v>261.39999999999998</v>
      </c>
      <c r="H143">
        <f>SUM('Modified Data'!AC143,'Modified Data'!Y143)</f>
        <v>251.6</v>
      </c>
      <c r="I143" s="54">
        <f>SUM('Modified Data'!W143,'Modified Data'!Z143)</f>
        <v>250.6</v>
      </c>
      <c r="J143" s="54">
        <f>SUM('Modified Data'!AB143)</f>
        <v>134.19999999999999</v>
      </c>
      <c r="K143" s="54">
        <f>SUM('Modified Data'!AA143,'Modified Data'!AD143,'Modified Data'!R143)</f>
        <v>396</v>
      </c>
      <c r="L143" s="54">
        <f>SUM('Modified Data'!AE143)</f>
        <v>132.80000000000001</v>
      </c>
    </row>
    <row r="144" spans="1:12">
      <c r="A144" t="s">
        <v>33</v>
      </c>
      <c r="B144">
        <v>2016</v>
      </c>
      <c r="C144" t="s">
        <v>46</v>
      </c>
      <c r="D144" s="54" t="str">
        <f t="shared" si="2"/>
        <v>December</v>
      </c>
      <c r="E144">
        <f>SUM('Modified Data'!E144:P144)</f>
        <v>1597</v>
      </c>
      <c r="F144">
        <f>SUM('Modified Data'!S144:U144)</f>
        <v>381</v>
      </c>
      <c r="G144" s="54">
        <f>SUM('Modified Data'!V144,'Modified Data'!X144)</f>
        <v>253.5</v>
      </c>
      <c r="H144">
        <f>SUM('Modified Data'!AC144,'Modified Data'!Y144)</f>
        <v>242.2</v>
      </c>
      <c r="I144" s="54">
        <f>SUM('Modified Data'!W144,'Modified Data'!Z144)</f>
        <v>231.5</v>
      </c>
      <c r="J144" s="54">
        <f>SUM('Modified Data'!AB144)</f>
        <v>132.30000000000001</v>
      </c>
      <c r="K144" s="54">
        <f>SUM('Modified Data'!AA144,'Modified Data'!AD144,'Modified Data'!R144)</f>
        <v>388.2</v>
      </c>
      <c r="L144" s="54">
        <f>SUM('Modified Data'!AE144)</f>
        <v>127.6</v>
      </c>
    </row>
    <row r="145" spans="1:12">
      <c r="A145" t="s">
        <v>34</v>
      </c>
      <c r="B145">
        <v>2016</v>
      </c>
      <c r="C145" t="s">
        <v>46</v>
      </c>
      <c r="D145" s="54" t="str">
        <f t="shared" si="2"/>
        <v>December</v>
      </c>
      <c r="E145">
        <f>SUM('Modified Data'!E145:P145)</f>
        <v>1606.7</v>
      </c>
      <c r="F145">
        <f>SUM('Modified Data'!S145:U145)</f>
        <v>401.5</v>
      </c>
      <c r="G145" s="54">
        <f>SUM('Modified Data'!V145,'Modified Data'!X145)</f>
        <v>257.7</v>
      </c>
      <c r="H145">
        <f>SUM('Modified Data'!AC145,'Modified Data'!Y145)</f>
        <v>248</v>
      </c>
      <c r="I145" s="54">
        <f>SUM('Modified Data'!W145,'Modified Data'!Z145)</f>
        <v>242.6</v>
      </c>
      <c r="J145" s="54">
        <f>SUM('Modified Data'!AB145)</f>
        <v>133.1</v>
      </c>
      <c r="K145" s="54">
        <f>SUM('Modified Data'!AA145,'Modified Data'!AD145,'Modified Data'!R145)</f>
        <v>391.20000000000005</v>
      </c>
      <c r="L145" s="54">
        <f>SUM('Modified Data'!AE145)</f>
        <v>130.4</v>
      </c>
    </row>
    <row r="146" spans="1:12">
      <c r="A146" t="s">
        <v>30</v>
      </c>
      <c r="B146">
        <v>2017</v>
      </c>
      <c r="C146" t="s">
        <v>31</v>
      </c>
      <c r="D146" s="54" t="str">
        <f t="shared" si="2"/>
        <v>January</v>
      </c>
      <c r="E146">
        <f>SUM('Modified Data'!E146:P146)</f>
        <v>1603.6000000000001</v>
      </c>
      <c r="F146">
        <f>SUM('Modified Data'!S146:U146)</f>
        <v>416.5</v>
      </c>
      <c r="G146" s="54">
        <f>SUM('Modified Data'!V146,'Modified Data'!X146)</f>
        <v>262.79999999999995</v>
      </c>
      <c r="H146">
        <f>SUM('Modified Data'!AC146,'Modified Data'!Y146)</f>
        <v>252.2</v>
      </c>
      <c r="I146" s="54">
        <f>SUM('Modified Data'!W146,'Modified Data'!Z146)</f>
        <v>251.2</v>
      </c>
      <c r="J146" s="54">
        <f>SUM('Modified Data'!AB146)</f>
        <v>134.6</v>
      </c>
      <c r="K146" s="54">
        <f>SUM('Modified Data'!AA146,'Modified Data'!AD146,'Modified Data'!R146)</f>
        <v>396.7</v>
      </c>
      <c r="L146" s="54">
        <f>SUM('Modified Data'!AE146)</f>
        <v>132.4</v>
      </c>
    </row>
    <row r="147" spans="1:12">
      <c r="A147" t="s">
        <v>33</v>
      </c>
      <c r="B147">
        <v>2017</v>
      </c>
      <c r="C147" t="s">
        <v>31</v>
      </c>
      <c r="D147" s="54" t="str">
        <f t="shared" si="2"/>
        <v>January</v>
      </c>
      <c r="E147">
        <f>SUM('Modified Data'!E147:P147)</f>
        <v>1581.2</v>
      </c>
      <c r="F147">
        <f>SUM('Modified Data'!S147:U147)</f>
        <v>381.5</v>
      </c>
      <c r="G147" s="54">
        <f>SUM('Modified Data'!V147,'Modified Data'!X147)</f>
        <v>254.7</v>
      </c>
      <c r="H147">
        <f>SUM('Modified Data'!AC147,'Modified Data'!Y147)</f>
        <v>243.5</v>
      </c>
      <c r="I147" s="54">
        <f>SUM('Modified Data'!W147,'Modified Data'!Z147)</f>
        <v>233.2</v>
      </c>
      <c r="J147" s="54">
        <f>SUM('Modified Data'!AB147)</f>
        <v>132.4</v>
      </c>
      <c r="K147" s="54">
        <f>SUM('Modified Data'!AA147,'Modified Data'!AD147,'Modified Data'!R147)</f>
        <v>389.7</v>
      </c>
      <c r="L147" s="54">
        <f>SUM('Modified Data'!AE147)</f>
        <v>127.8</v>
      </c>
    </row>
    <row r="148" spans="1:12">
      <c r="A148" t="s">
        <v>34</v>
      </c>
      <c r="B148">
        <v>2017</v>
      </c>
      <c r="C148" t="s">
        <v>31</v>
      </c>
      <c r="D148" s="54" t="str">
        <f t="shared" si="2"/>
        <v>January</v>
      </c>
      <c r="E148">
        <f>SUM('Modified Data'!E148:P148)</f>
        <v>1594.1999999999996</v>
      </c>
      <c r="F148">
        <f>SUM('Modified Data'!S148:U148)</f>
        <v>402.4</v>
      </c>
      <c r="G148" s="54">
        <f>SUM('Modified Data'!V148,'Modified Data'!X148)</f>
        <v>259</v>
      </c>
      <c r="H148">
        <f>SUM('Modified Data'!AC148,'Modified Data'!Y148)</f>
        <v>248.8</v>
      </c>
      <c r="I148" s="54">
        <f>SUM('Modified Data'!W148,'Modified Data'!Z148)</f>
        <v>243.8</v>
      </c>
      <c r="J148" s="54">
        <f>SUM('Modified Data'!AB148)</f>
        <v>133.30000000000001</v>
      </c>
      <c r="K148" s="54">
        <f>SUM('Modified Data'!AA148,'Modified Data'!AD148,'Modified Data'!R148)</f>
        <v>392.40000000000003</v>
      </c>
      <c r="L148" s="54">
        <f>SUM('Modified Data'!AE148)</f>
        <v>130.30000000000001</v>
      </c>
    </row>
    <row r="149" spans="1:12">
      <c r="A149" t="s">
        <v>30</v>
      </c>
      <c r="B149">
        <v>2017</v>
      </c>
      <c r="C149" t="s">
        <v>35</v>
      </c>
      <c r="D149" s="54" t="str">
        <f t="shared" si="2"/>
        <v>February</v>
      </c>
      <c r="E149">
        <f>SUM('Modified Data'!E149:P149)</f>
        <v>1600.9000000000003</v>
      </c>
      <c r="F149">
        <f>SUM('Modified Data'!S149:U149)</f>
        <v>416.90000000000003</v>
      </c>
      <c r="G149" s="54">
        <f>SUM('Modified Data'!V149,'Modified Data'!X149)</f>
        <v>264.10000000000002</v>
      </c>
      <c r="H149">
        <f>SUM('Modified Data'!AC149,'Modified Data'!Y149)</f>
        <v>253.3</v>
      </c>
      <c r="I149" s="54">
        <f>SUM('Modified Data'!W149,'Modified Data'!Z149)</f>
        <v>252.7</v>
      </c>
      <c r="J149" s="54">
        <f>SUM('Modified Data'!AB149)</f>
        <v>134.9</v>
      </c>
      <c r="K149" s="54">
        <f>SUM('Modified Data'!AA149,'Modified Data'!AD149,'Modified Data'!R149)</f>
        <v>398.4</v>
      </c>
      <c r="L149" s="54">
        <f>SUM('Modified Data'!AE149)</f>
        <v>132.6</v>
      </c>
    </row>
    <row r="150" spans="1:12">
      <c r="A150" t="s">
        <v>33</v>
      </c>
      <c r="B150">
        <v>2017</v>
      </c>
      <c r="C150" t="s">
        <v>35</v>
      </c>
      <c r="D150" s="54" t="str">
        <f t="shared" si="2"/>
        <v>February</v>
      </c>
      <c r="E150">
        <f>SUM('Modified Data'!E150:P150)</f>
        <v>1573.2000000000003</v>
      </c>
      <c r="F150">
        <f>SUM('Modified Data'!S150:U150)</f>
        <v>382.3</v>
      </c>
      <c r="G150" s="54">
        <f>SUM('Modified Data'!V150,'Modified Data'!X150)</f>
        <v>255.8</v>
      </c>
      <c r="H150">
        <f>SUM('Modified Data'!AC150,'Modified Data'!Y150)</f>
        <v>244.60000000000002</v>
      </c>
      <c r="I150" s="54">
        <f>SUM('Modified Data'!W150,'Modified Data'!Z150)</f>
        <v>234.7</v>
      </c>
      <c r="J150" s="54">
        <f>SUM('Modified Data'!AB150)</f>
        <v>132.4</v>
      </c>
      <c r="K150" s="54">
        <f>SUM('Modified Data'!AA150,'Modified Data'!AD150,'Modified Data'!R150)</f>
        <v>390.90000000000003</v>
      </c>
      <c r="L150" s="54">
        <f>SUM('Modified Data'!AE150)</f>
        <v>128.19999999999999</v>
      </c>
    </row>
    <row r="151" spans="1:12">
      <c r="A151" t="s">
        <v>34</v>
      </c>
      <c r="B151">
        <v>2017</v>
      </c>
      <c r="C151" t="s">
        <v>35</v>
      </c>
      <c r="D151" s="54" t="str">
        <f t="shared" si="2"/>
        <v>February</v>
      </c>
      <c r="E151">
        <f>SUM('Modified Data'!E151:P151)</f>
        <v>1589.3000000000002</v>
      </c>
      <c r="F151">
        <f>SUM('Modified Data'!S151:U151)</f>
        <v>403</v>
      </c>
      <c r="G151" s="54">
        <f>SUM('Modified Data'!V151,'Modified Data'!X151)</f>
        <v>260.2</v>
      </c>
      <c r="H151">
        <f>SUM('Modified Data'!AC151,'Modified Data'!Y151)</f>
        <v>250</v>
      </c>
      <c r="I151" s="54">
        <f>SUM('Modified Data'!W151,'Modified Data'!Z151)</f>
        <v>245.3</v>
      </c>
      <c r="J151" s="54">
        <f>SUM('Modified Data'!AB151)</f>
        <v>133.4</v>
      </c>
      <c r="K151" s="54">
        <f>SUM('Modified Data'!AA151,'Modified Data'!AD151,'Modified Data'!R151)</f>
        <v>393.79999999999995</v>
      </c>
      <c r="L151" s="54">
        <f>SUM('Modified Data'!AE151)</f>
        <v>130.6</v>
      </c>
    </row>
    <row r="152" spans="1:12">
      <c r="A152" t="s">
        <v>30</v>
      </c>
      <c r="B152">
        <v>2017</v>
      </c>
      <c r="C152" t="s">
        <v>36</v>
      </c>
      <c r="D152" s="54" t="str">
        <f t="shared" si="2"/>
        <v>March</v>
      </c>
      <c r="E152">
        <f>SUM('Modified Data'!E152:P152)</f>
        <v>1595.1000000000001</v>
      </c>
      <c r="F152">
        <f>SUM('Modified Data'!S152:U152)</f>
        <v>418.59999999999997</v>
      </c>
      <c r="G152" s="54">
        <f>SUM('Modified Data'!V152,'Modified Data'!X152)</f>
        <v>265.2</v>
      </c>
      <c r="H152">
        <f>SUM('Modified Data'!AC152,'Modified Data'!Y152)</f>
        <v>253.89999999999998</v>
      </c>
      <c r="I152" s="54">
        <f>SUM('Modified Data'!W152,'Modified Data'!Z152)</f>
        <v>254</v>
      </c>
      <c r="J152" s="54">
        <f>SUM('Modified Data'!AB152)</f>
        <v>135.19999999999999</v>
      </c>
      <c r="K152" s="54">
        <f>SUM('Modified Data'!AA152,'Modified Data'!AD152,'Modified Data'!R152)</f>
        <v>399.9</v>
      </c>
      <c r="L152" s="54">
        <f>SUM('Modified Data'!AE152)</f>
        <v>132.80000000000001</v>
      </c>
    </row>
    <row r="153" spans="1:12">
      <c r="A153" t="s">
        <v>33</v>
      </c>
      <c r="B153">
        <v>2017</v>
      </c>
      <c r="C153" t="s">
        <v>36</v>
      </c>
      <c r="D153" s="54" t="str">
        <f t="shared" si="2"/>
        <v>March</v>
      </c>
      <c r="E153">
        <f>SUM('Modified Data'!E153:P153)</f>
        <v>1573.1</v>
      </c>
      <c r="F153">
        <f>SUM('Modified Data'!S153:U153)</f>
        <v>383.20000000000005</v>
      </c>
      <c r="G153" s="54">
        <f>SUM('Modified Data'!V153,'Modified Data'!X153)</f>
        <v>256.7</v>
      </c>
      <c r="H153">
        <f>SUM('Modified Data'!AC153,'Modified Data'!Y153)</f>
        <v>244.8</v>
      </c>
      <c r="I153" s="54">
        <f>SUM('Modified Data'!W153,'Modified Data'!Z153)</f>
        <v>236.39999999999998</v>
      </c>
      <c r="J153" s="54">
        <f>SUM('Modified Data'!AB153)</f>
        <v>132.80000000000001</v>
      </c>
      <c r="K153" s="54">
        <f>SUM('Modified Data'!AA153,'Modified Data'!AD153,'Modified Data'!R153)</f>
        <v>392.5</v>
      </c>
      <c r="L153" s="54">
        <f>SUM('Modified Data'!AE153)</f>
        <v>128.69999999999999</v>
      </c>
    </row>
    <row r="154" spans="1:12">
      <c r="A154" t="s">
        <v>34</v>
      </c>
      <c r="B154">
        <v>2017</v>
      </c>
      <c r="C154" t="s">
        <v>36</v>
      </c>
      <c r="D154" s="54" t="str">
        <f t="shared" si="2"/>
        <v>March</v>
      </c>
      <c r="E154">
        <f>SUM('Modified Data'!E154:P154)</f>
        <v>1585.8000000000002</v>
      </c>
      <c r="F154">
        <f>SUM('Modified Data'!S154:U154)</f>
        <v>404.29999999999995</v>
      </c>
      <c r="G154" s="54">
        <f>SUM('Modified Data'!V154,'Modified Data'!X154)</f>
        <v>261.2</v>
      </c>
      <c r="H154">
        <f>SUM('Modified Data'!AC154,'Modified Data'!Y154)</f>
        <v>250.39999999999998</v>
      </c>
      <c r="I154" s="54">
        <f>SUM('Modified Data'!W154,'Modified Data'!Z154)</f>
        <v>246.7</v>
      </c>
      <c r="J154" s="54">
        <f>SUM('Modified Data'!AB154)</f>
        <v>133.80000000000001</v>
      </c>
      <c r="K154" s="54">
        <f>SUM('Modified Data'!AA154,'Modified Data'!AD154,'Modified Data'!R154)</f>
        <v>395.2</v>
      </c>
      <c r="L154" s="54">
        <f>SUM('Modified Data'!AE154)</f>
        <v>130.9</v>
      </c>
    </row>
    <row r="155" spans="1:12">
      <c r="A155" t="s">
        <v>30</v>
      </c>
      <c r="B155">
        <v>2017</v>
      </c>
      <c r="C155" t="s">
        <v>37</v>
      </c>
      <c r="D155" s="54" t="str">
        <f t="shared" si="2"/>
        <v>April</v>
      </c>
      <c r="E155">
        <f>SUM('Modified Data'!E155:P155)</f>
        <v>1592.8</v>
      </c>
      <c r="F155">
        <f>SUM('Modified Data'!S155:U155)</f>
        <v>420.80000000000007</v>
      </c>
      <c r="G155" s="54">
        <f>SUM('Modified Data'!V155,'Modified Data'!X155)</f>
        <v>266</v>
      </c>
      <c r="H155">
        <f>SUM('Modified Data'!AC155,'Modified Data'!Y155)</f>
        <v>254.7</v>
      </c>
      <c r="I155" s="54">
        <f>SUM('Modified Data'!W155,'Modified Data'!Z155)</f>
        <v>254.2</v>
      </c>
      <c r="J155" s="54">
        <f>SUM('Modified Data'!AB155)</f>
        <v>135.69999999999999</v>
      </c>
      <c r="K155" s="54">
        <f>SUM('Modified Data'!AA155,'Modified Data'!AD155,'Modified Data'!R155)</f>
        <v>400.20000000000005</v>
      </c>
      <c r="L155" s="54">
        <f>SUM('Modified Data'!AE155)</f>
        <v>132.9</v>
      </c>
    </row>
    <row r="156" spans="1:12">
      <c r="A156" t="s">
        <v>33</v>
      </c>
      <c r="B156">
        <v>2017</v>
      </c>
      <c r="C156" t="s">
        <v>37</v>
      </c>
      <c r="D156" s="54" t="str">
        <f t="shared" si="2"/>
        <v>April</v>
      </c>
      <c r="E156">
        <f>SUM('Modified Data'!E156:P156)</f>
        <v>1574.6999999999998</v>
      </c>
      <c r="F156">
        <f>SUM('Modified Data'!S156:U156)</f>
        <v>384.2</v>
      </c>
      <c r="G156" s="54">
        <f>SUM('Modified Data'!V156,'Modified Data'!X156)</f>
        <v>257.7</v>
      </c>
      <c r="H156">
        <f>SUM('Modified Data'!AC156,'Modified Data'!Y156)</f>
        <v>245.60000000000002</v>
      </c>
      <c r="I156" s="54">
        <f>SUM('Modified Data'!W156,'Modified Data'!Z156)</f>
        <v>235.7</v>
      </c>
      <c r="J156" s="54">
        <f>SUM('Modified Data'!AB156)</f>
        <v>133.6</v>
      </c>
      <c r="K156" s="54">
        <f>SUM('Modified Data'!AA156,'Modified Data'!AD156,'Modified Data'!R156)</f>
        <v>393.1</v>
      </c>
      <c r="L156" s="54">
        <f>SUM('Modified Data'!AE156)</f>
        <v>129.1</v>
      </c>
    </row>
    <row r="157" spans="1:12">
      <c r="A157" t="s">
        <v>34</v>
      </c>
      <c r="B157">
        <v>2017</v>
      </c>
      <c r="C157" t="s">
        <v>37</v>
      </c>
      <c r="D157" s="54" t="str">
        <f t="shared" si="2"/>
        <v>April</v>
      </c>
      <c r="E157">
        <f>SUM('Modified Data'!E157:P157)</f>
        <v>1584.9</v>
      </c>
      <c r="F157">
        <f>SUM('Modified Data'!S157:U157)</f>
        <v>406.1</v>
      </c>
      <c r="G157" s="54">
        <f>SUM('Modified Data'!V157,'Modified Data'!X157)</f>
        <v>262.10000000000002</v>
      </c>
      <c r="H157">
        <f>SUM('Modified Data'!AC157,'Modified Data'!Y157)</f>
        <v>251.2</v>
      </c>
      <c r="I157" s="54">
        <f>SUM('Modified Data'!W157,'Modified Data'!Z157)</f>
        <v>246.4</v>
      </c>
      <c r="J157" s="54">
        <f>SUM('Modified Data'!AB157)</f>
        <v>134.5</v>
      </c>
      <c r="K157" s="54">
        <f>SUM('Modified Data'!AA157,'Modified Data'!AD157,'Modified Data'!R157)</f>
        <v>395.6</v>
      </c>
      <c r="L157" s="54">
        <f>SUM('Modified Data'!AE157)</f>
        <v>131.1</v>
      </c>
    </row>
    <row r="158" spans="1:12">
      <c r="A158" t="s">
        <v>30</v>
      </c>
      <c r="B158">
        <v>2017</v>
      </c>
      <c r="C158" t="s">
        <v>38</v>
      </c>
      <c r="D158" s="54" t="str">
        <f t="shared" si="2"/>
        <v>May</v>
      </c>
      <c r="E158">
        <f>SUM('Modified Data'!E158:P158)</f>
        <v>1593.6999999999996</v>
      </c>
      <c r="F158">
        <f>SUM('Modified Data'!S158:U158)</f>
        <v>421.6</v>
      </c>
      <c r="G158" s="54">
        <f>SUM('Modified Data'!V158,'Modified Data'!X158)</f>
        <v>267</v>
      </c>
      <c r="H158">
        <f>SUM('Modified Data'!AC158,'Modified Data'!Y158)</f>
        <v>255.10000000000002</v>
      </c>
      <c r="I158" s="54">
        <f>SUM('Modified Data'!W158,'Modified Data'!Z158)</f>
        <v>254.4</v>
      </c>
      <c r="J158" s="54">
        <f>SUM('Modified Data'!AB158)</f>
        <v>136.30000000000001</v>
      </c>
      <c r="K158" s="54">
        <f>SUM('Modified Data'!AA158,'Modified Data'!AD158,'Modified Data'!R158)</f>
        <v>402.8</v>
      </c>
      <c r="L158" s="54">
        <f>SUM('Modified Data'!AE158)</f>
        <v>133.30000000000001</v>
      </c>
    </row>
    <row r="159" spans="1:12">
      <c r="A159" t="s">
        <v>33</v>
      </c>
      <c r="B159">
        <v>2017</v>
      </c>
      <c r="C159" t="s">
        <v>38</v>
      </c>
      <c r="D159" s="54" t="str">
        <f t="shared" si="2"/>
        <v>May</v>
      </c>
      <c r="E159">
        <f>SUM('Modified Data'!E159:P159)</f>
        <v>1576</v>
      </c>
      <c r="F159">
        <f>SUM('Modified Data'!S159:U159)</f>
        <v>384.9</v>
      </c>
      <c r="G159" s="54">
        <f>SUM('Modified Data'!V159,'Modified Data'!X159)</f>
        <v>258.60000000000002</v>
      </c>
      <c r="H159">
        <f>SUM('Modified Data'!AC159,'Modified Data'!Y159)</f>
        <v>245.6</v>
      </c>
      <c r="I159" s="54">
        <f>SUM('Modified Data'!W159,'Modified Data'!Z159)</f>
        <v>234.39999999999998</v>
      </c>
      <c r="J159" s="54">
        <f>SUM('Modified Data'!AB159)</f>
        <v>133.80000000000001</v>
      </c>
      <c r="K159" s="54">
        <f>SUM('Modified Data'!AA159,'Modified Data'!AD159,'Modified Data'!R159)</f>
        <v>393.7</v>
      </c>
      <c r="L159" s="54">
        <f>SUM('Modified Data'!AE159)</f>
        <v>129.30000000000001</v>
      </c>
    </row>
    <row r="160" spans="1:12">
      <c r="A160" t="s">
        <v>34</v>
      </c>
      <c r="B160">
        <v>2017</v>
      </c>
      <c r="C160" t="s">
        <v>38</v>
      </c>
      <c r="D160" s="54" t="str">
        <f t="shared" si="2"/>
        <v>May</v>
      </c>
      <c r="E160">
        <f>SUM('Modified Data'!E160:P160)</f>
        <v>1585.9</v>
      </c>
      <c r="F160">
        <f>SUM('Modified Data'!S160:U160)</f>
        <v>406.8</v>
      </c>
      <c r="G160" s="54">
        <f>SUM('Modified Data'!V160,'Modified Data'!X160)</f>
        <v>263</v>
      </c>
      <c r="H160">
        <f>SUM('Modified Data'!AC160,'Modified Data'!Y160)</f>
        <v>251.4</v>
      </c>
      <c r="I160" s="54">
        <f>SUM('Modified Data'!W160,'Modified Data'!Z160)</f>
        <v>246.10000000000002</v>
      </c>
      <c r="J160" s="54">
        <f>SUM('Modified Data'!AB160)</f>
        <v>134.80000000000001</v>
      </c>
      <c r="K160" s="54">
        <f>SUM('Modified Data'!AA160,'Modified Data'!AD160,'Modified Data'!R160)</f>
        <v>397.2</v>
      </c>
      <c r="L160" s="54">
        <f>SUM('Modified Data'!AE160)</f>
        <v>131.4</v>
      </c>
    </row>
    <row r="161" spans="1:12">
      <c r="A161" t="s">
        <v>30</v>
      </c>
      <c r="B161">
        <v>2017</v>
      </c>
      <c r="C161" t="s">
        <v>39</v>
      </c>
      <c r="D161" s="54" t="str">
        <f t="shared" si="2"/>
        <v>June</v>
      </c>
      <c r="E161">
        <f>SUM('Modified Data'!E161:P161)</f>
        <v>1603.9</v>
      </c>
      <c r="F161">
        <f>SUM('Modified Data'!S161:U161)</f>
        <v>423.09999999999997</v>
      </c>
      <c r="G161" s="54">
        <f>SUM('Modified Data'!V161,'Modified Data'!X161)</f>
        <v>266.60000000000002</v>
      </c>
      <c r="H161">
        <f>SUM('Modified Data'!AC161,'Modified Data'!Y161)</f>
        <v>255.4</v>
      </c>
      <c r="I161" s="54">
        <f>SUM('Modified Data'!W161,'Modified Data'!Z161)</f>
        <v>254.20000000000002</v>
      </c>
      <c r="J161" s="54">
        <f>SUM('Modified Data'!AB161)</f>
        <v>136.9</v>
      </c>
      <c r="K161" s="54">
        <f>SUM('Modified Data'!AA161,'Modified Data'!AD161,'Modified Data'!R161)</f>
        <v>403.7</v>
      </c>
      <c r="L161" s="54">
        <f>SUM('Modified Data'!AE161)</f>
        <v>133.9</v>
      </c>
    </row>
    <row r="162" spans="1:12">
      <c r="A162" t="s">
        <v>33</v>
      </c>
      <c r="B162">
        <v>2017</v>
      </c>
      <c r="C162" t="s">
        <v>39</v>
      </c>
      <c r="D162" s="54" t="str">
        <f t="shared" si="2"/>
        <v>June</v>
      </c>
      <c r="E162">
        <f>SUM('Modified Data'!E162:P162)</f>
        <v>1595.3000000000002</v>
      </c>
      <c r="F162">
        <f>SUM('Modified Data'!S162:U162)</f>
        <v>384.9</v>
      </c>
      <c r="G162" s="54">
        <f>SUM('Modified Data'!V162,'Modified Data'!X162)</f>
        <v>258.2</v>
      </c>
      <c r="H162">
        <f>SUM('Modified Data'!AC162,'Modified Data'!Y162)</f>
        <v>246.3</v>
      </c>
      <c r="I162" s="54">
        <f>SUM('Modified Data'!W162,'Modified Data'!Z162)</f>
        <v>232.9</v>
      </c>
      <c r="J162" s="54">
        <f>SUM('Modified Data'!AB162)</f>
        <v>134.30000000000001</v>
      </c>
      <c r="K162" s="54">
        <f>SUM('Modified Data'!AA162,'Modified Data'!AD162,'Modified Data'!R162)</f>
        <v>394.20000000000005</v>
      </c>
      <c r="L162" s="54">
        <f>SUM('Modified Data'!AE162)</f>
        <v>129.9</v>
      </c>
    </row>
    <row r="163" spans="1:12">
      <c r="A163" t="s">
        <v>34</v>
      </c>
      <c r="B163">
        <v>2017</v>
      </c>
      <c r="C163" t="s">
        <v>39</v>
      </c>
      <c r="D163" s="54" t="str">
        <f t="shared" si="2"/>
        <v>June</v>
      </c>
      <c r="E163">
        <f>SUM('Modified Data'!E163:P163)</f>
        <v>1599.5</v>
      </c>
      <c r="F163">
        <f>SUM('Modified Data'!S163:U163)</f>
        <v>407.7</v>
      </c>
      <c r="G163" s="54">
        <f>SUM('Modified Data'!V163,'Modified Data'!X163)</f>
        <v>262.60000000000002</v>
      </c>
      <c r="H163">
        <f>SUM('Modified Data'!AC163,'Modified Data'!Y163)</f>
        <v>251.9</v>
      </c>
      <c r="I163" s="54">
        <f>SUM('Modified Data'!W163,'Modified Data'!Z163)</f>
        <v>245.3</v>
      </c>
      <c r="J163" s="54">
        <f>SUM('Modified Data'!AB163)</f>
        <v>135.4</v>
      </c>
      <c r="K163" s="54">
        <f>SUM('Modified Data'!AA163,'Modified Data'!AD163,'Modified Data'!R163)</f>
        <v>397.9</v>
      </c>
      <c r="L163" s="54">
        <f>SUM('Modified Data'!AE163)</f>
        <v>132</v>
      </c>
    </row>
    <row r="164" spans="1:12">
      <c r="A164" t="s">
        <v>30</v>
      </c>
      <c r="B164">
        <v>2017</v>
      </c>
      <c r="C164" t="s">
        <v>40</v>
      </c>
      <c r="D164" s="54" t="str">
        <f t="shared" si="2"/>
        <v>July</v>
      </c>
      <c r="E164">
        <f>SUM('Modified Data'!E164:P164)</f>
        <v>1634.4</v>
      </c>
      <c r="F164">
        <f>SUM('Modified Data'!S164:U164)</f>
        <v>425.9</v>
      </c>
      <c r="G164" s="54">
        <f>SUM('Modified Data'!V164,'Modified Data'!X164)</f>
        <v>268.7</v>
      </c>
      <c r="H164">
        <f>SUM('Modified Data'!AC164,'Modified Data'!Y164)</f>
        <v>256.5</v>
      </c>
      <c r="I164" s="54">
        <f>SUM('Modified Data'!W164,'Modified Data'!Z164)</f>
        <v>254.4</v>
      </c>
      <c r="J164" s="54">
        <f>SUM('Modified Data'!AB164)</f>
        <v>138.6</v>
      </c>
      <c r="K164" s="54">
        <f>SUM('Modified Data'!AA164,'Modified Data'!AD164,'Modified Data'!R164)</f>
        <v>406.6</v>
      </c>
      <c r="L164" s="54">
        <f>SUM('Modified Data'!AE164)</f>
        <v>136.19999999999999</v>
      </c>
    </row>
    <row r="165" spans="1:12">
      <c r="A165" t="s">
        <v>33</v>
      </c>
      <c r="B165">
        <v>2017</v>
      </c>
      <c r="C165" t="s">
        <v>40</v>
      </c>
      <c r="D165" s="54" t="str">
        <f t="shared" si="2"/>
        <v>July</v>
      </c>
      <c r="E165">
        <f>SUM('Modified Data'!E165:P165)</f>
        <v>1628.3</v>
      </c>
      <c r="F165">
        <f>SUM('Modified Data'!S165:U165)</f>
        <v>385.70000000000005</v>
      </c>
      <c r="G165" s="54">
        <f>SUM('Modified Data'!V165,'Modified Data'!X165)</f>
        <v>259.8</v>
      </c>
      <c r="H165">
        <f>SUM('Modified Data'!AC165,'Modified Data'!Y165)</f>
        <v>247.4</v>
      </c>
      <c r="I165" s="54">
        <f>SUM('Modified Data'!W165,'Modified Data'!Z165)</f>
        <v>232.9</v>
      </c>
      <c r="J165" s="54">
        <f>SUM('Modified Data'!AB165)</f>
        <v>135.5</v>
      </c>
      <c r="K165" s="54">
        <f>SUM('Modified Data'!AA165,'Modified Data'!AD165,'Modified Data'!R165)</f>
        <v>397</v>
      </c>
      <c r="L165" s="54">
        <f>SUM('Modified Data'!AE165)</f>
        <v>131.80000000000001</v>
      </c>
    </row>
    <row r="166" spans="1:12">
      <c r="A166" t="s">
        <v>34</v>
      </c>
      <c r="B166">
        <v>2017</v>
      </c>
      <c r="C166" t="s">
        <v>40</v>
      </c>
      <c r="D166" s="54" t="str">
        <f t="shared" si="2"/>
        <v>July</v>
      </c>
      <c r="E166">
        <f>SUM('Modified Data'!E166:P166)</f>
        <v>1630.3999999999999</v>
      </c>
      <c r="F166">
        <f>SUM('Modified Data'!S166:U166)</f>
        <v>409.7</v>
      </c>
      <c r="G166" s="54">
        <f>SUM('Modified Data'!V166,'Modified Data'!X166)</f>
        <v>264.5</v>
      </c>
      <c r="H166">
        <f>SUM('Modified Data'!AC166,'Modified Data'!Y166)</f>
        <v>253</v>
      </c>
      <c r="I166" s="54">
        <f>SUM('Modified Data'!W166,'Modified Data'!Z166)</f>
        <v>245.4</v>
      </c>
      <c r="J166" s="54">
        <f>SUM('Modified Data'!AB166)</f>
        <v>136.80000000000001</v>
      </c>
      <c r="K166" s="54">
        <f>SUM('Modified Data'!AA166,'Modified Data'!AD166,'Modified Data'!R166)</f>
        <v>400.7</v>
      </c>
      <c r="L166" s="54">
        <f>SUM('Modified Data'!AE166)</f>
        <v>134.19999999999999</v>
      </c>
    </row>
    <row r="167" spans="1:12">
      <c r="A167" t="s">
        <v>30</v>
      </c>
      <c r="B167">
        <v>2017</v>
      </c>
      <c r="C167" t="s">
        <v>41</v>
      </c>
      <c r="D167" s="54" t="str">
        <f t="shared" si="2"/>
        <v>August</v>
      </c>
      <c r="E167">
        <f>SUM('Modified Data'!E167:P167)</f>
        <v>1651.8999999999999</v>
      </c>
      <c r="F167">
        <f>SUM('Modified Data'!S167:U167)</f>
        <v>429</v>
      </c>
      <c r="G167" s="54">
        <f>SUM('Modified Data'!V167,'Modified Data'!X167)</f>
        <v>271.70000000000005</v>
      </c>
      <c r="H167">
        <f>SUM('Modified Data'!AC167,'Modified Data'!Y167)</f>
        <v>258.39999999999998</v>
      </c>
      <c r="I167" s="54">
        <f>SUM('Modified Data'!W167,'Modified Data'!Z167)</f>
        <v>256.7</v>
      </c>
      <c r="J167" s="54">
        <f>SUM('Modified Data'!AB167)</f>
        <v>140.19999999999999</v>
      </c>
      <c r="K167" s="54">
        <f>SUM('Modified Data'!AA167,'Modified Data'!AD167,'Modified Data'!R167)</f>
        <v>410.2</v>
      </c>
      <c r="L167" s="54">
        <f>SUM('Modified Data'!AE167)</f>
        <v>137.80000000000001</v>
      </c>
    </row>
    <row r="168" spans="1:12">
      <c r="A168" t="s">
        <v>33</v>
      </c>
      <c r="B168">
        <v>2017</v>
      </c>
      <c r="C168" t="s">
        <v>41</v>
      </c>
      <c r="D168" s="54" t="str">
        <f t="shared" si="2"/>
        <v>August</v>
      </c>
      <c r="E168">
        <f>SUM('Modified Data'!E168:P168)</f>
        <v>1632.4999999999998</v>
      </c>
      <c r="F168">
        <f>SUM('Modified Data'!S168:U168)</f>
        <v>388.4</v>
      </c>
      <c r="G168" s="54">
        <f>SUM('Modified Data'!V168,'Modified Data'!X168)</f>
        <v>262.10000000000002</v>
      </c>
      <c r="H168">
        <f>SUM('Modified Data'!AC168,'Modified Data'!Y168)</f>
        <v>249</v>
      </c>
      <c r="I168" s="54">
        <f>SUM('Modified Data'!W168,'Modified Data'!Z168)</f>
        <v>233.5</v>
      </c>
      <c r="J168" s="54">
        <f>SUM('Modified Data'!AB168)</f>
        <v>135.69999999999999</v>
      </c>
      <c r="K168" s="54">
        <f>SUM('Modified Data'!AA168,'Modified Data'!AD168,'Modified Data'!R168)</f>
        <v>400</v>
      </c>
      <c r="L168" s="54">
        <f>SUM('Modified Data'!AE168)</f>
        <v>132.69999999999999</v>
      </c>
    </row>
    <row r="169" spans="1:12">
      <c r="A169" t="s">
        <v>34</v>
      </c>
      <c r="B169">
        <v>2017</v>
      </c>
      <c r="C169" t="s">
        <v>41</v>
      </c>
      <c r="D169" s="54" t="str">
        <f t="shared" si="2"/>
        <v>August</v>
      </c>
      <c r="E169">
        <f>SUM('Modified Data'!E169:P169)</f>
        <v>1643.2</v>
      </c>
      <c r="F169">
        <f>SUM('Modified Data'!S169:U169)</f>
        <v>412.6</v>
      </c>
      <c r="G169" s="54">
        <f>SUM('Modified Data'!V169,'Modified Data'!X169)</f>
        <v>267.20000000000005</v>
      </c>
      <c r="H169">
        <f>SUM('Modified Data'!AC169,'Modified Data'!Y169)</f>
        <v>254.7</v>
      </c>
      <c r="I169" s="54">
        <f>SUM('Modified Data'!W169,'Modified Data'!Z169)</f>
        <v>247.10000000000002</v>
      </c>
      <c r="J169" s="54">
        <f>SUM('Modified Data'!AB169)</f>
        <v>137.6</v>
      </c>
      <c r="K169" s="54">
        <f>SUM('Modified Data'!AA169,'Modified Data'!AD169,'Modified Data'!R169)</f>
        <v>403.9</v>
      </c>
      <c r="L169" s="54">
        <f>SUM('Modified Data'!AE169)</f>
        <v>135.4</v>
      </c>
    </row>
    <row r="170" spans="1:12">
      <c r="A170" t="s">
        <v>30</v>
      </c>
      <c r="B170">
        <v>2017</v>
      </c>
      <c r="C170" t="s">
        <v>42</v>
      </c>
      <c r="D170" s="54" t="str">
        <f t="shared" si="2"/>
        <v>September</v>
      </c>
      <c r="E170">
        <f>SUM('Modified Data'!E170:P170)</f>
        <v>1644.7</v>
      </c>
      <c r="F170">
        <f>SUM('Modified Data'!S170:U170)</f>
        <v>430.99999999999994</v>
      </c>
      <c r="G170" s="54">
        <f>SUM('Modified Data'!V170,'Modified Data'!X170)</f>
        <v>273.60000000000002</v>
      </c>
      <c r="H170">
        <f>SUM('Modified Data'!AC170,'Modified Data'!Y170)</f>
        <v>260.10000000000002</v>
      </c>
      <c r="I170" s="54">
        <f>SUM('Modified Data'!W170,'Modified Data'!Z170)</f>
        <v>258.60000000000002</v>
      </c>
      <c r="J170" s="54">
        <f>SUM('Modified Data'!AB170)</f>
        <v>139.6</v>
      </c>
      <c r="K170" s="54">
        <f>SUM('Modified Data'!AA170,'Modified Data'!AD170,'Modified Data'!R170)</f>
        <v>412.40000000000003</v>
      </c>
      <c r="L170" s="54">
        <f>SUM('Modified Data'!AE170)</f>
        <v>137.6</v>
      </c>
    </row>
    <row r="171" spans="1:12">
      <c r="A171" t="s">
        <v>33</v>
      </c>
      <c r="B171">
        <v>2017</v>
      </c>
      <c r="C171" t="s">
        <v>42</v>
      </c>
      <c r="D171" s="54" t="str">
        <f t="shared" si="2"/>
        <v>September</v>
      </c>
      <c r="E171">
        <f>SUM('Modified Data'!E171:P171)</f>
        <v>1611.7</v>
      </c>
      <c r="F171">
        <f>SUM('Modified Data'!S171:U171)</f>
        <v>389.9</v>
      </c>
      <c r="G171" s="54">
        <f>SUM('Modified Data'!V171,'Modified Data'!X171)</f>
        <v>263.79999999999995</v>
      </c>
      <c r="H171">
        <f>SUM('Modified Data'!AC171,'Modified Data'!Y171)</f>
        <v>250.5</v>
      </c>
      <c r="I171" s="54">
        <f>SUM('Modified Data'!W171,'Modified Data'!Z171)</f>
        <v>236.3</v>
      </c>
      <c r="J171" s="54">
        <f>SUM('Modified Data'!AB171)</f>
        <v>135.9</v>
      </c>
      <c r="K171" s="54">
        <f>SUM('Modified Data'!AA171,'Modified Data'!AD171,'Modified Data'!R171)</f>
        <v>402.6</v>
      </c>
      <c r="L171" s="54">
        <f>SUM('Modified Data'!AE171)</f>
        <v>132.4</v>
      </c>
    </row>
    <row r="172" spans="1:12">
      <c r="A172" t="s">
        <v>34</v>
      </c>
      <c r="B172">
        <v>2017</v>
      </c>
      <c r="C172" t="s">
        <v>42</v>
      </c>
      <c r="D172" s="54" t="str">
        <f t="shared" si="2"/>
        <v>September</v>
      </c>
      <c r="E172">
        <f>SUM('Modified Data'!E172:P172)</f>
        <v>1630.9999999999998</v>
      </c>
      <c r="F172">
        <f>SUM('Modified Data'!S172:U172)</f>
        <v>414.5</v>
      </c>
      <c r="G172" s="54">
        <f>SUM('Modified Data'!V172,'Modified Data'!X172)</f>
        <v>269</v>
      </c>
      <c r="H172">
        <f>SUM('Modified Data'!AC172,'Modified Data'!Y172)</f>
        <v>256.3</v>
      </c>
      <c r="I172" s="54">
        <f>SUM('Modified Data'!W172,'Modified Data'!Z172)</f>
        <v>249.3</v>
      </c>
      <c r="J172" s="54">
        <f>SUM('Modified Data'!AB172)</f>
        <v>137.4</v>
      </c>
      <c r="K172" s="54">
        <f>SUM('Modified Data'!AA172,'Modified Data'!AD172,'Modified Data'!R172)</f>
        <v>406.20000000000005</v>
      </c>
      <c r="L172" s="54">
        <f>SUM('Modified Data'!AE172)</f>
        <v>135.19999999999999</v>
      </c>
    </row>
    <row r="173" spans="1:12">
      <c r="A173" t="s">
        <v>30</v>
      </c>
      <c r="B173">
        <v>2017</v>
      </c>
      <c r="C173" t="s">
        <v>43</v>
      </c>
      <c r="D173" s="54" t="str">
        <f t="shared" si="2"/>
        <v>October</v>
      </c>
      <c r="E173">
        <f>SUM('Modified Data'!E173:P173)</f>
        <v>1650.4999999999998</v>
      </c>
      <c r="F173">
        <f>SUM('Modified Data'!S173:U173)</f>
        <v>433.99999999999994</v>
      </c>
      <c r="G173" s="54">
        <f>SUM('Modified Data'!V173,'Modified Data'!X173)</f>
        <v>275.70000000000005</v>
      </c>
      <c r="H173">
        <f>SUM('Modified Data'!AC173,'Modified Data'!Y173)</f>
        <v>261.60000000000002</v>
      </c>
      <c r="I173" s="54">
        <f>SUM('Modified Data'!W173,'Modified Data'!Z173)</f>
        <v>259.10000000000002</v>
      </c>
      <c r="J173" s="54">
        <f>SUM('Modified Data'!AB173)</f>
        <v>140.1</v>
      </c>
      <c r="K173" s="54">
        <f>SUM('Modified Data'!AA173,'Modified Data'!AD173,'Modified Data'!R173)</f>
        <v>414.2</v>
      </c>
      <c r="L173" s="54">
        <f>SUM('Modified Data'!AE173)</f>
        <v>138.30000000000001</v>
      </c>
    </row>
    <row r="174" spans="1:12">
      <c r="A174" t="s">
        <v>33</v>
      </c>
      <c r="B174">
        <v>2017</v>
      </c>
      <c r="C174" t="s">
        <v>43</v>
      </c>
      <c r="D174" s="54" t="str">
        <f t="shared" si="2"/>
        <v>October</v>
      </c>
      <c r="E174">
        <f>SUM('Modified Data'!E174:P174)</f>
        <v>1625.9999999999998</v>
      </c>
      <c r="F174">
        <f>SUM('Modified Data'!S174:U174)</f>
        <v>391.5</v>
      </c>
      <c r="G174" s="54">
        <f>SUM('Modified Data'!V174,'Modified Data'!X174)</f>
        <v>265.60000000000002</v>
      </c>
      <c r="H174">
        <f>SUM('Modified Data'!AC174,'Modified Data'!Y174)</f>
        <v>251.2</v>
      </c>
      <c r="I174" s="54">
        <f>SUM('Modified Data'!W174,'Modified Data'!Z174)</f>
        <v>237.6</v>
      </c>
      <c r="J174" s="54">
        <f>SUM('Modified Data'!AB174)</f>
        <v>136.30000000000001</v>
      </c>
      <c r="K174" s="54">
        <f>SUM('Modified Data'!AA174,'Modified Data'!AD174,'Modified Data'!R174)</f>
        <v>403.9</v>
      </c>
      <c r="L174" s="54">
        <f>SUM('Modified Data'!AE174)</f>
        <v>133.5</v>
      </c>
    </row>
    <row r="175" spans="1:12">
      <c r="A175" t="s">
        <v>34</v>
      </c>
      <c r="B175">
        <v>2017</v>
      </c>
      <c r="C175" t="s">
        <v>43</v>
      </c>
      <c r="D175" s="54" t="str">
        <f t="shared" si="2"/>
        <v>October</v>
      </c>
      <c r="E175">
        <f>SUM('Modified Data'!E175:P175)</f>
        <v>1639.6</v>
      </c>
      <c r="F175">
        <f>SUM('Modified Data'!S175:U175)</f>
        <v>416.90000000000003</v>
      </c>
      <c r="G175" s="54">
        <f>SUM('Modified Data'!V175,'Modified Data'!X175)</f>
        <v>270.89999999999998</v>
      </c>
      <c r="H175">
        <f>SUM('Modified Data'!AC175,'Modified Data'!Y175)</f>
        <v>257.5</v>
      </c>
      <c r="I175" s="54">
        <f>SUM('Modified Data'!W175,'Modified Data'!Z175)</f>
        <v>250</v>
      </c>
      <c r="J175" s="54">
        <f>SUM('Modified Data'!AB175)</f>
        <v>137.9</v>
      </c>
      <c r="K175" s="54">
        <f>SUM('Modified Data'!AA175,'Modified Data'!AD175,'Modified Data'!R175)</f>
        <v>407.70000000000005</v>
      </c>
      <c r="L175" s="54">
        <f>SUM('Modified Data'!AE175)</f>
        <v>136.1</v>
      </c>
    </row>
    <row r="176" spans="1:12">
      <c r="A176" t="s">
        <v>30</v>
      </c>
      <c r="B176">
        <v>2017</v>
      </c>
      <c r="C176" t="s">
        <v>45</v>
      </c>
      <c r="D176" s="54" t="str">
        <f t="shared" si="2"/>
        <v>November</v>
      </c>
      <c r="E176">
        <f>SUM('Modified Data'!E176:P176)</f>
        <v>1675.3000000000002</v>
      </c>
      <c r="F176">
        <f>SUM('Modified Data'!S176:U176)</f>
        <v>437</v>
      </c>
      <c r="G176" s="54">
        <f>SUM('Modified Data'!V176,'Modified Data'!X176)</f>
        <v>278</v>
      </c>
      <c r="H176">
        <f>SUM('Modified Data'!AC176,'Modified Data'!Y176)</f>
        <v>263.89999999999998</v>
      </c>
      <c r="I176" s="54">
        <f>SUM('Modified Data'!W176,'Modified Data'!Z176)</f>
        <v>262.7</v>
      </c>
      <c r="J176" s="54">
        <f>SUM('Modified Data'!AB176)</f>
        <v>141.5</v>
      </c>
      <c r="K176" s="54">
        <f>SUM('Modified Data'!AA176,'Modified Data'!AD176,'Modified Data'!R176)</f>
        <v>417.5</v>
      </c>
      <c r="L176" s="54">
        <f>SUM('Modified Data'!AE176)</f>
        <v>140</v>
      </c>
    </row>
    <row r="177" spans="1:12">
      <c r="A177" t="s">
        <v>33</v>
      </c>
      <c r="B177">
        <v>2017</v>
      </c>
      <c r="C177" t="s">
        <v>45</v>
      </c>
      <c r="D177" s="54" t="str">
        <f t="shared" si="2"/>
        <v>November</v>
      </c>
      <c r="E177">
        <f>SUM('Modified Data'!E177:P177)</f>
        <v>1655.2</v>
      </c>
      <c r="F177">
        <f>SUM('Modified Data'!S177:U177)</f>
        <v>393.9</v>
      </c>
      <c r="G177" s="54">
        <f>SUM('Modified Data'!V177,'Modified Data'!X177)</f>
        <v>267.39999999999998</v>
      </c>
      <c r="H177">
        <f>SUM('Modified Data'!AC177,'Modified Data'!Y177)</f>
        <v>252.3</v>
      </c>
      <c r="I177" s="54">
        <f>SUM('Modified Data'!W177,'Modified Data'!Z177)</f>
        <v>241</v>
      </c>
      <c r="J177" s="54">
        <f>SUM('Modified Data'!AB177)</f>
        <v>136.6</v>
      </c>
      <c r="K177" s="54">
        <f>SUM('Modified Data'!AA177,'Modified Data'!AD177,'Modified Data'!R177)</f>
        <v>406.2</v>
      </c>
      <c r="L177" s="54">
        <f>SUM('Modified Data'!AE177)</f>
        <v>134.80000000000001</v>
      </c>
    </row>
    <row r="178" spans="1:12">
      <c r="A178" t="s">
        <v>34</v>
      </c>
      <c r="B178">
        <v>2017</v>
      </c>
      <c r="C178" t="s">
        <v>45</v>
      </c>
      <c r="D178" s="54" t="str">
        <f t="shared" si="2"/>
        <v>November</v>
      </c>
      <c r="E178">
        <f>SUM('Modified Data'!E178:P178)</f>
        <v>1666.1000000000001</v>
      </c>
      <c r="F178">
        <f>SUM('Modified Data'!S178:U178)</f>
        <v>419.6</v>
      </c>
      <c r="G178" s="54">
        <f>SUM('Modified Data'!V178,'Modified Data'!X178)</f>
        <v>273</v>
      </c>
      <c r="H178">
        <f>SUM('Modified Data'!AC178,'Modified Data'!Y178)</f>
        <v>259.39999999999998</v>
      </c>
      <c r="I178" s="54">
        <f>SUM('Modified Data'!W178,'Modified Data'!Z178)</f>
        <v>253.60000000000002</v>
      </c>
      <c r="J178" s="54">
        <f>SUM('Modified Data'!AB178)</f>
        <v>138.6</v>
      </c>
      <c r="K178" s="54">
        <f>SUM('Modified Data'!AA178,'Modified Data'!AD178,'Modified Data'!R178)</f>
        <v>410.5</v>
      </c>
      <c r="L178" s="54">
        <f>SUM('Modified Data'!AE178)</f>
        <v>137.6</v>
      </c>
    </row>
    <row r="179" spans="1:12">
      <c r="A179" t="s">
        <v>30</v>
      </c>
      <c r="B179">
        <v>2017</v>
      </c>
      <c r="C179" t="s">
        <v>46</v>
      </c>
      <c r="D179" s="54" t="str">
        <f t="shared" si="2"/>
        <v>December</v>
      </c>
      <c r="E179">
        <f>SUM('Modified Data'!E179:P179)</f>
        <v>1672.1000000000001</v>
      </c>
      <c r="F179">
        <f>SUM('Modified Data'!S179:U179)</f>
        <v>437.09999999999997</v>
      </c>
      <c r="G179" s="54">
        <f>SUM('Modified Data'!V179,'Modified Data'!X179)</f>
        <v>278.60000000000002</v>
      </c>
      <c r="H179">
        <f>SUM('Modified Data'!AC179,'Modified Data'!Y179)</f>
        <v>263.89999999999998</v>
      </c>
      <c r="I179" s="54">
        <f>SUM('Modified Data'!W179,'Modified Data'!Z179)</f>
        <v>264.60000000000002</v>
      </c>
      <c r="J179" s="54">
        <f>SUM('Modified Data'!AB179)</f>
        <v>141.1</v>
      </c>
      <c r="K179" s="54">
        <f>SUM('Modified Data'!AA179,'Modified Data'!AD179,'Modified Data'!R179)</f>
        <v>418.5</v>
      </c>
      <c r="L179" s="54">
        <f>SUM('Modified Data'!AE179)</f>
        <v>139.80000000000001</v>
      </c>
    </row>
    <row r="180" spans="1:12">
      <c r="A180" t="s">
        <v>33</v>
      </c>
      <c r="B180">
        <v>2017</v>
      </c>
      <c r="C180" t="s">
        <v>46</v>
      </c>
      <c r="D180" s="54" t="str">
        <f t="shared" si="2"/>
        <v>December</v>
      </c>
      <c r="E180">
        <f>SUM('Modified Data'!E180:P180)</f>
        <v>1628.7</v>
      </c>
      <c r="F180">
        <f>SUM('Modified Data'!S180:U180)</f>
        <v>395.2</v>
      </c>
      <c r="G180" s="54">
        <f>SUM('Modified Data'!V180,'Modified Data'!X180)</f>
        <v>268.39999999999998</v>
      </c>
      <c r="H180">
        <f>SUM('Modified Data'!AC180,'Modified Data'!Y180)</f>
        <v>252.79999999999998</v>
      </c>
      <c r="I180" s="54">
        <f>SUM('Modified Data'!W180,'Modified Data'!Z180)</f>
        <v>242.1</v>
      </c>
      <c r="J180" s="54">
        <f>SUM('Modified Data'!AB180)</f>
        <v>136.69999999999999</v>
      </c>
      <c r="K180" s="54">
        <f>SUM('Modified Data'!AA180,'Modified Data'!AD180,'Modified Data'!R180)</f>
        <v>407.7</v>
      </c>
      <c r="L180" s="54">
        <f>SUM('Modified Data'!AE180)</f>
        <v>134.1</v>
      </c>
    </row>
    <row r="181" spans="1:12">
      <c r="A181" t="s">
        <v>34</v>
      </c>
      <c r="B181">
        <v>2017</v>
      </c>
      <c r="C181" t="s">
        <v>46</v>
      </c>
      <c r="D181" s="54" t="str">
        <f t="shared" si="2"/>
        <v>December</v>
      </c>
      <c r="E181">
        <f>SUM('Modified Data'!E181:P181)</f>
        <v>1654.4999999999998</v>
      </c>
      <c r="F181">
        <f>SUM('Modified Data'!S181:U181)</f>
        <v>420.2</v>
      </c>
      <c r="G181" s="54">
        <f>SUM('Modified Data'!V181,'Modified Data'!X181)</f>
        <v>273.79999999999995</v>
      </c>
      <c r="H181">
        <f>SUM('Modified Data'!AC181,'Modified Data'!Y181)</f>
        <v>259.60000000000002</v>
      </c>
      <c r="I181" s="54">
        <f>SUM('Modified Data'!W181,'Modified Data'!Z181)</f>
        <v>255.1</v>
      </c>
      <c r="J181" s="54">
        <f>SUM('Modified Data'!AB181)</f>
        <v>138.5</v>
      </c>
      <c r="K181" s="54">
        <f>SUM('Modified Data'!AA181,'Modified Data'!AD181,'Modified Data'!R181)</f>
        <v>411.8</v>
      </c>
      <c r="L181" s="54">
        <f>SUM('Modified Data'!AE181)</f>
        <v>137.19999999999999</v>
      </c>
    </row>
    <row r="182" spans="1:12">
      <c r="A182" t="s">
        <v>30</v>
      </c>
      <c r="B182">
        <v>2018</v>
      </c>
      <c r="C182" t="s">
        <v>31</v>
      </c>
      <c r="D182" s="54" t="str">
        <f t="shared" si="2"/>
        <v>January</v>
      </c>
      <c r="E182">
        <f>SUM('Modified Data'!E182:P182)</f>
        <v>1660.3</v>
      </c>
      <c r="F182">
        <f>SUM('Modified Data'!S182:U182)</f>
        <v>438.1</v>
      </c>
      <c r="G182" s="54">
        <f>SUM('Modified Data'!V182,'Modified Data'!X182)</f>
        <v>280.20000000000005</v>
      </c>
      <c r="H182">
        <f>SUM('Modified Data'!AC182,'Modified Data'!Y182)</f>
        <v>264.60000000000002</v>
      </c>
      <c r="I182" s="54">
        <f>SUM('Modified Data'!W182,'Modified Data'!Z182)</f>
        <v>265</v>
      </c>
      <c r="J182" s="54">
        <f>SUM('Modified Data'!AB182)</f>
        <v>141.6</v>
      </c>
      <c r="K182" s="54">
        <f>SUM('Modified Data'!AA182,'Modified Data'!AD182,'Modified Data'!R182)</f>
        <v>420.20000000000005</v>
      </c>
      <c r="L182" s="54">
        <f>SUM('Modified Data'!AE182)</f>
        <v>139.30000000000001</v>
      </c>
    </row>
    <row r="183" spans="1:12">
      <c r="A183" t="s">
        <v>33</v>
      </c>
      <c r="B183">
        <v>2018</v>
      </c>
      <c r="C183" t="s">
        <v>31</v>
      </c>
      <c r="D183" s="54" t="str">
        <f t="shared" si="2"/>
        <v>January</v>
      </c>
      <c r="E183">
        <f>SUM('Modified Data'!E183:P183)</f>
        <v>1611.1000000000001</v>
      </c>
      <c r="F183">
        <f>SUM('Modified Data'!S183:U183)</f>
        <v>396.29999999999995</v>
      </c>
      <c r="G183" s="54">
        <f>SUM('Modified Data'!V183,'Modified Data'!X183)</f>
        <v>269.89999999999998</v>
      </c>
      <c r="H183">
        <f>SUM('Modified Data'!AC183,'Modified Data'!Y183)</f>
        <v>254.5</v>
      </c>
      <c r="I183" s="54">
        <f>SUM('Modified Data'!W183,'Modified Data'!Z183)</f>
        <v>243.6</v>
      </c>
      <c r="J183" s="54">
        <f>SUM('Modified Data'!AB183)</f>
        <v>137.1</v>
      </c>
      <c r="K183" s="54">
        <f>SUM('Modified Data'!AA183,'Modified Data'!AD183,'Modified Data'!R183)</f>
        <v>409.7</v>
      </c>
      <c r="L183" s="54">
        <f>SUM('Modified Data'!AE183)</f>
        <v>134.1</v>
      </c>
    </row>
    <row r="184" spans="1:12">
      <c r="A184" t="s">
        <v>34</v>
      </c>
      <c r="B184">
        <v>2018</v>
      </c>
      <c r="C184" t="s">
        <v>31</v>
      </c>
      <c r="D184" s="54" t="str">
        <f t="shared" si="2"/>
        <v>January</v>
      </c>
      <c r="E184">
        <f>SUM('Modified Data'!E184:P184)</f>
        <v>1640.7</v>
      </c>
      <c r="F184">
        <f>SUM('Modified Data'!S184:U184)</f>
        <v>421.3</v>
      </c>
      <c r="G184" s="54">
        <f>SUM('Modified Data'!V184,'Modified Data'!X184)</f>
        <v>275.3</v>
      </c>
      <c r="H184">
        <f>SUM('Modified Data'!AC184,'Modified Data'!Y184)</f>
        <v>260.60000000000002</v>
      </c>
      <c r="I184" s="54">
        <f>SUM('Modified Data'!W184,'Modified Data'!Z184)</f>
        <v>255.89999999999998</v>
      </c>
      <c r="J184" s="54">
        <f>SUM('Modified Data'!AB184)</f>
        <v>139</v>
      </c>
      <c r="K184" s="54">
        <f>SUM('Modified Data'!AA184,'Modified Data'!AD184,'Modified Data'!R184)</f>
        <v>413.49999999999994</v>
      </c>
      <c r="L184" s="54">
        <f>SUM('Modified Data'!AE184)</f>
        <v>136.9</v>
      </c>
    </row>
    <row r="185" spans="1:12">
      <c r="A185" t="s">
        <v>30</v>
      </c>
      <c r="B185">
        <v>2018</v>
      </c>
      <c r="C185" t="s">
        <v>35</v>
      </c>
      <c r="D185" s="54" t="str">
        <f t="shared" si="2"/>
        <v>February</v>
      </c>
      <c r="E185">
        <f>SUM('Modified Data'!E185:P185)</f>
        <v>1642.8</v>
      </c>
      <c r="F185">
        <f>SUM('Modified Data'!S185:U185)</f>
        <v>438.90000000000003</v>
      </c>
      <c r="G185" s="54">
        <f>SUM('Modified Data'!V185,'Modified Data'!X185)</f>
        <v>281.20000000000005</v>
      </c>
      <c r="H185">
        <f>SUM('Modified Data'!AC185,'Modified Data'!Y185)</f>
        <v>265</v>
      </c>
      <c r="I185" s="54">
        <f>SUM('Modified Data'!W185,'Modified Data'!Z185)</f>
        <v>265.7</v>
      </c>
      <c r="J185" s="54">
        <f>SUM('Modified Data'!AB185)</f>
        <v>141.5</v>
      </c>
      <c r="K185" s="54">
        <f>SUM('Modified Data'!AA185,'Modified Data'!AD185,'Modified Data'!R185)</f>
        <v>420.1</v>
      </c>
      <c r="L185" s="54">
        <f>SUM('Modified Data'!AE185)</f>
        <v>138.5</v>
      </c>
    </row>
    <row r="186" spans="1:12">
      <c r="A186" t="s">
        <v>33</v>
      </c>
      <c r="B186">
        <v>2018</v>
      </c>
      <c r="C186" t="s">
        <v>35</v>
      </c>
      <c r="D186" s="54" t="str">
        <f t="shared" si="2"/>
        <v>February</v>
      </c>
      <c r="E186">
        <f>SUM('Modified Data'!E186:P186)</f>
        <v>1592.3000000000002</v>
      </c>
      <c r="F186">
        <f>SUM('Modified Data'!S186:U186)</f>
        <v>397.09999999999997</v>
      </c>
      <c r="G186" s="54">
        <f>SUM('Modified Data'!V186,'Modified Data'!X186)</f>
        <v>271.20000000000005</v>
      </c>
      <c r="H186">
        <f>SUM('Modified Data'!AC186,'Modified Data'!Y186)</f>
        <v>256</v>
      </c>
      <c r="I186" s="54">
        <f>SUM('Modified Data'!W186,'Modified Data'!Z186)</f>
        <v>244.7</v>
      </c>
      <c r="J186" s="54">
        <f>SUM('Modified Data'!AB186)</f>
        <v>137.19999999999999</v>
      </c>
      <c r="K186" s="54">
        <f>SUM('Modified Data'!AA186,'Modified Data'!AD186,'Modified Data'!R186)</f>
        <v>412.3</v>
      </c>
      <c r="L186" s="54">
        <f>SUM('Modified Data'!AE186)</f>
        <v>134</v>
      </c>
    </row>
    <row r="187" spans="1:12">
      <c r="A187" t="s">
        <v>34</v>
      </c>
      <c r="B187">
        <v>2018</v>
      </c>
      <c r="C187" t="s">
        <v>35</v>
      </c>
      <c r="D187" s="54" t="str">
        <f t="shared" si="2"/>
        <v>February</v>
      </c>
      <c r="E187">
        <f>SUM('Modified Data'!E187:P187)</f>
        <v>1622.7999999999997</v>
      </c>
      <c r="F187">
        <f>SUM('Modified Data'!S187:U187)</f>
        <v>422</v>
      </c>
      <c r="G187" s="54">
        <f>SUM('Modified Data'!V187,'Modified Data'!X187)</f>
        <v>276.5</v>
      </c>
      <c r="H187">
        <f>SUM('Modified Data'!AC187,'Modified Data'!Y187)</f>
        <v>261.5</v>
      </c>
      <c r="I187" s="54">
        <f>SUM('Modified Data'!W187,'Modified Data'!Z187)</f>
        <v>256.89999999999998</v>
      </c>
      <c r="J187" s="54">
        <f>SUM('Modified Data'!AB187)</f>
        <v>139</v>
      </c>
      <c r="K187" s="54">
        <f>SUM('Modified Data'!AA187,'Modified Data'!AD187,'Modified Data'!R187)</f>
        <v>414.4</v>
      </c>
      <c r="L187" s="54">
        <f>SUM('Modified Data'!AE187)</f>
        <v>136.4</v>
      </c>
    </row>
    <row r="188" spans="1:12">
      <c r="A188" t="s">
        <v>30</v>
      </c>
      <c r="B188">
        <v>2018</v>
      </c>
      <c r="C188" t="s">
        <v>36</v>
      </c>
      <c r="D188" s="54" t="str">
        <f t="shared" si="2"/>
        <v>March</v>
      </c>
      <c r="E188">
        <f>SUM('Modified Data'!E188:P188)</f>
        <v>1643.3999999999999</v>
      </c>
      <c r="F188">
        <f>SUM('Modified Data'!S188:U188)</f>
        <v>440.5</v>
      </c>
      <c r="G188" s="54">
        <f>SUM('Modified Data'!V188,'Modified Data'!X188)</f>
        <v>281.89999999999998</v>
      </c>
      <c r="H188">
        <f>SUM('Modified Data'!AC188,'Modified Data'!Y188)</f>
        <v>266</v>
      </c>
      <c r="I188" s="54">
        <f>SUM('Modified Data'!W188,'Modified Data'!Z188)</f>
        <v>267.2</v>
      </c>
      <c r="J188" s="54">
        <f>SUM('Modified Data'!AB188)</f>
        <v>142.69999999999999</v>
      </c>
      <c r="K188" s="54">
        <f>SUM('Modified Data'!AA188,'Modified Data'!AD188,'Modified Data'!R188)</f>
        <v>423.5</v>
      </c>
      <c r="L188" s="54">
        <f>SUM('Modified Data'!AE188)</f>
        <v>138.69999999999999</v>
      </c>
    </row>
    <row r="189" spans="1:12">
      <c r="A189" t="s">
        <v>33</v>
      </c>
      <c r="B189">
        <v>2018</v>
      </c>
      <c r="C189" t="s">
        <v>36</v>
      </c>
      <c r="D189" s="54" t="str">
        <f t="shared" si="2"/>
        <v>March</v>
      </c>
      <c r="E189">
        <f>SUM('Modified Data'!E189:P189)</f>
        <v>1580.7</v>
      </c>
      <c r="F189">
        <f>SUM('Modified Data'!S189:U189)</f>
        <v>398.59999999999997</v>
      </c>
      <c r="G189" s="54">
        <f>SUM('Modified Data'!V189,'Modified Data'!X189)</f>
        <v>272.8</v>
      </c>
      <c r="H189">
        <f>SUM('Modified Data'!AC189,'Modified Data'!Y189)</f>
        <v>257.2</v>
      </c>
      <c r="I189" s="54">
        <f>SUM('Modified Data'!W189,'Modified Data'!Z189)</f>
        <v>244.2</v>
      </c>
      <c r="J189" s="54">
        <f>SUM('Modified Data'!AB189)</f>
        <v>137.80000000000001</v>
      </c>
      <c r="K189" s="54">
        <f>SUM('Modified Data'!AA189,'Modified Data'!AD189,'Modified Data'!R189)</f>
        <v>413.59999999999997</v>
      </c>
      <c r="L189" s="54">
        <f>SUM('Modified Data'!AE189)</f>
        <v>134</v>
      </c>
    </row>
    <row r="190" spans="1:12">
      <c r="A190" t="s">
        <v>34</v>
      </c>
      <c r="B190">
        <v>2018</v>
      </c>
      <c r="C190" t="s">
        <v>36</v>
      </c>
      <c r="D190" s="54" t="str">
        <f t="shared" si="2"/>
        <v>March</v>
      </c>
      <c r="E190">
        <f>SUM('Modified Data'!E190:P190)</f>
        <v>1618.8</v>
      </c>
      <c r="F190">
        <f>SUM('Modified Data'!S190:U190)</f>
        <v>423.6</v>
      </c>
      <c r="G190" s="54">
        <f>SUM('Modified Data'!V190,'Modified Data'!X190)</f>
        <v>277.60000000000002</v>
      </c>
      <c r="H190">
        <f>SUM('Modified Data'!AC190,'Modified Data'!Y190)</f>
        <v>262.5</v>
      </c>
      <c r="I190" s="54">
        <f>SUM('Modified Data'!W190,'Modified Data'!Z190)</f>
        <v>257.5</v>
      </c>
      <c r="J190" s="54">
        <f>SUM('Modified Data'!AB190)</f>
        <v>139.80000000000001</v>
      </c>
      <c r="K190" s="54">
        <f>SUM('Modified Data'!AA190,'Modified Data'!AD190,'Modified Data'!R190)</f>
        <v>417.00000000000006</v>
      </c>
      <c r="L190" s="54">
        <f>SUM('Modified Data'!AE190)</f>
        <v>136.5</v>
      </c>
    </row>
    <row r="191" spans="1:12">
      <c r="A191" t="s">
        <v>30</v>
      </c>
      <c r="B191">
        <v>2018</v>
      </c>
      <c r="C191" t="s">
        <v>37</v>
      </c>
      <c r="D191" s="54" t="str">
        <f t="shared" si="2"/>
        <v>April</v>
      </c>
      <c r="E191">
        <f>SUM('Modified Data'!E191:P191)</f>
        <v>1641.4</v>
      </c>
      <c r="F191">
        <f>SUM('Modified Data'!S191:U191)</f>
        <v>442.5</v>
      </c>
      <c r="G191" s="54">
        <f>SUM('Modified Data'!V191,'Modified Data'!X191)</f>
        <v>283.8</v>
      </c>
      <c r="H191">
        <f>SUM('Modified Data'!AC191,'Modified Data'!Y191)</f>
        <v>268</v>
      </c>
      <c r="I191" s="54">
        <f>SUM('Modified Data'!W191,'Modified Data'!Z191)</f>
        <v>269.10000000000002</v>
      </c>
      <c r="J191" s="54">
        <f>SUM('Modified Data'!AB191)</f>
        <v>143.69999999999999</v>
      </c>
      <c r="K191" s="54">
        <f>SUM('Modified Data'!AA191,'Modified Data'!AD191,'Modified Data'!R191)</f>
        <v>426.29999999999995</v>
      </c>
      <c r="L191" s="54">
        <f>SUM('Modified Data'!AE191)</f>
        <v>139.1</v>
      </c>
    </row>
    <row r="192" spans="1:12">
      <c r="A192" t="s">
        <v>33</v>
      </c>
      <c r="B192">
        <v>2018</v>
      </c>
      <c r="C192" t="s">
        <v>37</v>
      </c>
      <c r="D192" s="54" t="str">
        <f t="shared" si="2"/>
        <v>April</v>
      </c>
      <c r="E192">
        <f>SUM('Modified Data'!E192:P192)</f>
        <v>1584.3000000000002</v>
      </c>
      <c r="F192">
        <f>SUM('Modified Data'!S192:U192)</f>
        <v>401.40000000000003</v>
      </c>
      <c r="G192" s="54">
        <f>SUM('Modified Data'!V192,'Modified Data'!X192)</f>
        <v>274.70000000000005</v>
      </c>
      <c r="H192">
        <f>SUM('Modified Data'!AC192,'Modified Data'!Y192)</f>
        <v>258.89999999999998</v>
      </c>
      <c r="I192" s="54">
        <f>SUM('Modified Data'!W192,'Modified Data'!Z192)</f>
        <v>243.5</v>
      </c>
      <c r="J192" s="54">
        <f>SUM('Modified Data'!AB192)</f>
        <v>139.69999999999999</v>
      </c>
      <c r="K192" s="54">
        <f>SUM('Modified Data'!AA192,'Modified Data'!AD192,'Modified Data'!R192)</f>
        <v>415</v>
      </c>
      <c r="L192" s="54">
        <f>SUM('Modified Data'!AE192)</f>
        <v>134.80000000000001</v>
      </c>
    </row>
    <row r="193" spans="1:12">
      <c r="A193" t="s">
        <v>34</v>
      </c>
      <c r="B193">
        <v>2018</v>
      </c>
      <c r="C193" t="s">
        <v>37</v>
      </c>
      <c r="D193" s="54" t="str">
        <f t="shared" si="2"/>
        <v>April</v>
      </c>
      <c r="E193">
        <f>SUM('Modified Data'!E193:P193)</f>
        <v>1619.6000000000001</v>
      </c>
      <c r="F193">
        <f>SUM('Modified Data'!S193:U193)</f>
        <v>426</v>
      </c>
      <c r="G193" s="54">
        <f>SUM('Modified Data'!V193,'Modified Data'!X193)</f>
        <v>279.5</v>
      </c>
      <c r="H193">
        <f>SUM('Modified Data'!AC193,'Modified Data'!Y193)</f>
        <v>264.39999999999998</v>
      </c>
      <c r="I193" s="54">
        <f>SUM('Modified Data'!W193,'Modified Data'!Z193)</f>
        <v>258.39999999999998</v>
      </c>
      <c r="J193" s="54">
        <f>SUM('Modified Data'!AB193)</f>
        <v>141.4</v>
      </c>
      <c r="K193" s="54">
        <f>SUM('Modified Data'!AA193,'Modified Data'!AD193,'Modified Data'!R193)</f>
        <v>419.5</v>
      </c>
      <c r="L193" s="54">
        <f>SUM('Modified Data'!AE193)</f>
        <v>137.1</v>
      </c>
    </row>
    <row r="194" spans="1:12">
      <c r="A194" t="s">
        <v>30</v>
      </c>
      <c r="B194">
        <v>2018</v>
      </c>
      <c r="C194" t="s">
        <v>38</v>
      </c>
      <c r="D194" s="54" t="str">
        <f t="shared" si="2"/>
        <v>May</v>
      </c>
      <c r="E194">
        <f>SUM('Modified Data'!E194:P194)</f>
        <v>1643.3000000000002</v>
      </c>
      <c r="F194">
        <f>SUM('Modified Data'!S194:U194)</f>
        <v>444.7</v>
      </c>
      <c r="G194" s="54">
        <f>SUM('Modified Data'!V194,'Modified Data'!X194)</f>
        <v>285</v>
      </c>
      <c r="H194">
        <f>SUM('Modified Data'!AC194,'Modified Data'!Y194)</f>
        <v>269.60000000000002</v>
      </c>
      <c r="I194" s="54">
        <f>SUM('Modified Data'!W194,'Modified Data'!Z194)</f>
        <v>270.70000000000005</v>
      </c>
      <c r="J194" s="54">
        <f>SUM('Modified Data'!AB194)</f>
        <v>144.4</v>
      </c>
      <c r="K194" s="54">
        <f>SUM('Modified Data'!AA194,'Modified Data'!AD194,'Modified Data'!R194)</f>
        <v>428.9</v>
      </c>
      <c r="L194" s="54">
        <f>SUM('Modified Data'!AE194)</f>
        <v>139.80000000000001</v>
      </c>
    </row>
    <row r="195" spans="1:12">
      <c r="A195" t="s">
        <v>33</v>
      </c>
      <c r="B195">
        <v>2018</v>
      </c>
      <c r="C195" t="s">
        <v>38</v>
      </c>
      <c r="D195" s="54" t="str">
        <f t="shared" ref="D195:D258" si="3">TRIM(C195)</f>
        <v>May</v>
      </c>
      <c r="E195">
        <f>SUM('Modified Data'!E195:P195)</f>
        <v>1586.4999999999998</v>
      </c>
      <c r="F195">
        <f>SUM('Modified Data'!S195:U195)</f>
        <v>403.5</v>
      </c>
      <c r="G195" s="54">
        <f>SUM('Modified Data'!V195,'Modified Data'!X195)</f>
        <v>275.7</v>
      </c>
      <c r="H195">
        <f>SUM('Modified Data'!AC195,'Modified Data'!Y195)</f>
        <v>260.10000000000002</v>
      </c>
      <c r="I195" s="54">
        <f>SUM('Modified Data'!W195,'Modified Data'!Z195)</f>
        <v>244.5</v>
      </c>
      <c r="J195" s="54">
        <f>SUM('Modified Data'!AB195)</f>
        <v>140.4</v>
      </c>
      <c r="K195" s="54">
        <f>SUM('Modified Data'!AA195,'Modified Data'!AD195,'Modified Data'!R195)</f>
        <v>417.2</v>
      </c>
      <c r="L195" s="54">
        <f>SUM('Modified Data'!AE195)</f>
        <v>135.4</v>
      </c>
    </row>
    <row r="196" spans="1:12">
      <c r="A196" t="s">
        <v>34</v>
      </c>
      <c r="B196">
        <v>2018</v>
      </c>
      <c r="C196" t="s">
        <v>38</v>
      </c>
      <c r="D196" s="54" t="str">
        <f t="shared" si="3"/>
        <v>May</v>
      </c>
      <c r="E196">
        <f>SUM('Modified Data'!E196:P196)</f>
        <v>1621.7</v>
      </c>
      <c r="F196">
        <f>SUM('Modified Data'!S196:U196)</f>
        <v>428.09999999999997</v>
      </c>
      <c r="G196" s="54">
        <f>SUM('Modified Data'!V196,'Modified Data'!X196)</f>
        <v>280.60000000000002</v>
      </c>
      <c r="H196">
        <f>SUM('Modified Data'!AC196,'Modified Data'!Y196)</f>
        <v>265.89999999999998</v>
      </c>
      <c r="I196" s="54">
        <f>SUM('Modified Data'!W196,'Modified Data'!Z196)</f>
        <v>259.8</v>
      </c>
      <c r="J196" s="54">
        <f>SUM('Modified Data'!AB196)</f>
        <v>142.1</v>
      </c>
      <c r="K196" s="54">
        <f>SUM('Modified Data'!AA196,'Modified Data'!AD196,'Modified Data'!R196)</f>
        <v>421.79999999999995</v>
      </c>
      <c r="L196" s="54">
        <f>SUM('Modified Data'!AE196)</f>
        <v>137.80000000000001</v>
      </c>
    </row>
    <row r="197" spans="1:12">
      <c r="A197" t="s">
        <v>30</v>
      </c>
      <c r="B197">
        <v>2018</v>
      </c>
      <c r="C197" t="s">
        <v>39</v>
      </c>
      <c r="D197" s="54" t="str">
        <f t="shared" si="3"/>
        <v>June</v>
      </c>
      <c r="E197">
        <f>SUM('Modified Data'!E197:P197)</f>
        <v>1650.2999999999997</v>
      </c>
      <c r="F197">
        <f>SUM('Modified Data'!S197:U197)</f>
        <v>446.3</v>
      </c>
      <c r="G197" s="54">
        <f>SUM('Modified Data'!V197,'Modified Data'!X197)</f>
        <v>284.7</v>
      </c>
      <c r="H197">
        <f>SUM('Modified Data'!AC197,'Modified Data'!Y197)</f>
        <v>269.8</v>
      </c>
      <c r="I197" s="54">
        <f>SUM('Modified Data'!W197,'Modified Data'!Z197)</f>
        <v>272.5</v>
      </c>
      <c r="J197" s="54">
        <f>SUM('Modified Data'!AB197)</f>
        <v>145.1</v>
      </c>
      <c r="K197" s="54">
        <f>SUM('Modified Data'!AA197,'Modified Data'!AD197,'Modified Data'!R197)</f>
        <v>430.7</v>
      </c>
      <c r="L197" s="54">
        <f>SUM('Modified Data'!AE197)</f>
        <v>140.5</v>
      </c>
    </row>
    <row r="198" spans="1:12">
      <c r="A198" t="s">
        <v>33</v>
      </c>
      <c r="B198">
        <v>2018</v>
      </c>
      <c r="C198" t="s">
        <v>39</v>
      </c>
      <c r="D198" s="54" t="str">
        <f t="shared" si="3"/>
        <v>June</v>
      </c>
      <c r="E198">
        <f>SUM('Modified Data'!E198:P198)</f>
        <v>1608.9</v>
      </c>
      <c r="F198">
        <f>SUM('Modified Data'!S198:U198)</f>
        <v>405</v>
      </c>
      <c r="G198" s="54">
        <f>SUM('Modified Data'!V198,'Modified Data'!X198)</f>
        <v>275.60000000000002</v>
      </c>
      <c r="H198">
        <f>SUM('Modified Data'!AC198,'Modified Data'!Y198)</f>
        <v>260.79999999999995</v>
      </c>
      <c r="I198" s="54">
        <f>SUM('Modified Data'!W198,'Modified Data'!Z198)</f>
        <v>246.9</v>
      </c>
      <c r="J198" s="54">
        <f>SUM('Modified Data'!AB198)</f>
        <v>141.19999999999999</v>
      </c>
      <c r="K198" s="54">
        <f>SUM('Modified Data'!AA198,'Modified Data'!AD198,'Modified Data'!R198)</f>
        <v>419</v>
      </c>
      <c r="L198" s="54">
        <f>SUM('Modified Data'!AE198)</f>
        <v>136.19999999999999</v>
      </c>
    </row>
    <row r="199" spans="1:12">
      <c r="A199" t="s">
        <v>34</v>
      </c>
      <c r="B199">
        <v>2018</v>
      </c>
      <c r="C199" t="s">
        <v>39</v>
      </c>
      <c r="D199" s="54" t="str">
        <f t="shared" si="3"/>
        <v>June</v>
      </c>
      <c r="E199">
        <f>SUM('Modified Data'!E199:P199)</f>
        <v>1634.7</v>
      </c>
      <c r="F199">
        <f>SUM('Modified Data'!S199:U199)</f>
        <v>429.7</v>
      </c>
      <c r="G199" s="54">
        <f>SUM('Modified Data'!V199,'Modified Data'!X199)</f>
        <v>280.39999999999998</v>
      </c>
      <c r="H199">
        <f>SUM('Modified Data'!AC199,'Modified Data'!Y199)</f>
        <v>266.29999999999995</v>
      </c>
      <c r="I199" s="54">
        <f>SUM('Modified Data'!W199,'Modified Data'!Z199)</f>
        <v>261.8</v>
      </c>
      <c r="J199" s="54">
        <f>SUM('Modified Data'!AB199)</f>
        <v>142.80000000000001</v>
      </c>
      <c r="K199" s="54">
        <f>SUM('Modified Data'!AA199,'Modified Data'!AD199,'Modified Data'!R199)</f>
        <v>423.5</v>
      </c>
      <c r="L199" s="54">
        <f>SUM('Modified Data'!AE199)</f>
        <v>138.5</v>
      </c>
    </row>
    <row r="200" spans="1:12">
      <c r="A200" t="s">
        <v>30</v>
      </c>
      <c r="B200">
        <v>2018</v>
      </c>
      <c r="C200" t="s">
        <v>40</v>
      </c>
      <c r="D200" s="54" t="str">
        <f t="shared" si="3"/>
        <v>July</v>
      </c>
      <c r="E200">
        <f>SUM('Modified Data'!E200:P200)</f>
        <v>1668.5000000000002</v>
      </c>
      <c r="F200">
        <f>SUM('Modified Data'!S200:U200)</f>
        <v>447.20000000000005</v>
      </c>
      <c r="G200" s="54">
        <f>SUM('Modified Data'!V200,'Modified Data'!X200)</f>
        <v>286.7</v>
      </c>
      <c r="H200">
        <f>SUM('Modified Data'!AC200,'Modified Data'!Y200)</f>
        <v>270.39999999999998</v>
      </c>
      <c r="I200" s="54">
        <f>SUM('Modified Data'!W200,'Modified Data'!Z200)</f>
        <v>274.3</v>
      </c>
      <c r="J200" s="54">
        <f>SUM('Modified Data'!AB200)</f>
        <v>145.80000000000001</v>
      </c>
      <c r="K200" s="54">
        <f>SUM('Modified Data'!AA200,'Modified Data'!AD200,'Modified Data'!R200)</f>
        <v>430.5</v>
      </c>
      <c r="L200" s="54">
        <f>SUM('Modified Data'!AE200)</f>
        <v>141.80000000000001</v>
      </c>
    </row>
    <row r="201" spans="1:12">
      <c r="A201" t="s">
        <v>33</v>
      </c>
      <c r="B201">
        <v>2018</v>
      </c>
      <c r="C201" t="s">
        <v>40</v>
      </c>
      <c r="D201" s="54" t="str">
        <f t="shared" si="3"/>
        <v>July</v>
      </c>
      <c r="E201">
        <f>SUM('Modified Data'!E201:P201)</f>
        <v>1630.8</v>
      </c>
      <c r="F201">
        <f>SUM('Modified Data'!S201:U201)</f>
        <v>406.4</v>
      </c>
      <c r="G201" s="54">
        <f>SUM('Modified Data'!V201,'Modified Data'!X201)</f>
        <v>277.2</v>
      </c>
      <c r="H201">
        <f>SUM('Modified Data'!AC201,'Modified Data'!Y201)</f>
        <v>261.79999999999995</v>
      </c>
      <c r="I201" s="54">
        <f>SUM('Modified Data'!W201,'Modified Data'!Z201)</f>
        <v>248.2</v>
      </c>
      <c r="J201" s="54">
        <f>SUM('Modified Data'!AB201)</f>
        <v>144</v>
      </c>
      <c r="K201" s="54">
        <f>SUM('Modified Data'!AA201,'Modified Data'!AD201,'Modified Data'!R201)</f>
        <v>420.6</v>
      </c>
      <c r="L201" s="54">
        <f>SUM('Modified Data'!AE201)</f>
        <v>137.5</v>
      </c>
    </row>
    <row r="202" spans="1:12">
      <c r="A202" t="s">
        <v>34</v>
      </c>
      <c r="B202">
        <v>2018</v>
      </c>
      <c r="C202" t="s">
        <v>40</v>
      </c>
      <c r="D202" s="54" t="str">
        <f t="shared" si="3"/>
        <v>July</v>
      </c>
      <c r="E202">
        <f>SUM('Modified Data'!E202:P202)</f>
        <v>1653.8999999999999</v>
      </c>
      <c r="F202">
        <f>SUM('Modified Data'!S202:U202)</f>
        <v>430.80000000000007</v>
      </c>
      <c r="G202" s="54">
        <f>SUM('Modified Data'!V202,'Modified Data'!X202)</f>
        <v>282.2</v>
      </c>
      <c r="H202">
        <f>SUM('Modified Data'!AC202,'Modified Data'!Y202)</f>
        <v>267.10000000000002</v>
      </c>
      <c r="I202" s="54">
        <f>SUM('Modified Data'!W202,'Modified Data'!Z202)</f>
        <v>263.29999999999995</v>
      </c>
      <c r="J202" s="54">
        <f>SUM('Modified Data'!AB202)</f>
        <v>144.69999999999999</v>
      </c>
      <c r="K202" s="54">
        <f>SUM('Modified Data'!AA202,'Modified Data'!AD202,'Modified Data'!R202)</f>
        <v>423.79999999999995</v>
      </c>
      <c r="L202" s="54">
        <f>SUM('Modified Data'!AE202)</f>
        <v>139.80000000000001</v>
      </c>
    </row>
    <row r="203" spans="1:12">
      <c r="A203" t="s">
        <v>30</v>
      </c>
      <c r="B203">
        <v>2018</v>
      </c>
      <c r="C203" t="s">
        <v>41</v>
      </c>
      <c r="D203" s="54" t="str">
        <f t="shared" si="3"/>
        <v>August</v>
      </c>
      <c r="E203">
        <f>SUM('Modified Data'!E203:P203)</f>
        <v>1676.1</v>
      </c>
      <c r="F203">
        <f>SUM('Modified Data'!S203:U203)</f>
        <v>449.2</v>
      </c>
      <c r="G203" s="54">
        <f>SUM('Modified Data'!V203,'Modified Data'!X203)</f>
        <v>288.39999999999998</v>
      </c>
      <c r="H203">
        <f>SUM('Modified Data'!AC203,'Modified Data'!Y203)</f>
        <v>270.70000000000005</v>
      </c>
      <c r="I203" s="54">
        <f>SUM('Modified Data'!W203,'Modified Data'!Z203)</f>
        <v>276</v>
      </c>
      <c r="J203" s="54">
        <f>SUM('Modified Data'!AB203)</f>
        <v>146.9</v>
      </c>
      <c r="K203" s="54">
        <f>SUM('Modified Data'!AA203,'Modified Data'!AD203,'Modified Data'!R203)</f>
        <v>431.6</v>
      </c>
      <c r="L203" s="54">
        <f>SUM('Modified Data'!AE203)</f>
        <v>142.5</v>
      </c>
    </row>
    <row r="204" spans="1:12">
      <c r="A204" t="s">
        <v>33</v>
      </c>
      <c r="B204">
        <v>2018</v>
      </c>
      <c r="C204" t="s">
        <v>41</v>
      </c>
      <c r="D204" s="54" t="str">
        <f t="shared" si="3"/>
        <v>August</v>
      </c>
      <c r="E204">
        <f>SUM('Modified Data'!E204:P204)</f>
        <v>1627.5</v>
      </c>
      <c r="F204">
        <f>SUM('Modified Data'!S204:U204)</f>
        <v>407.3</v>
      </c>
      <c r="G204" s="54">
        <f>SUM('Modified Data'!V204,'Modified Data'!X204)</f>
        <v>279</v>
      </c>
      <c r="H204">
        <f>SUM('Modified Data'!AC204,'Modified Data'!Y204)</f>
        <v>263.20000000000005</v>
      </c>
      <c r="I204" s="54">
        <f>SUM('Modified Data'!W204,'Modified Data'!Z204)</f>
        <v>250.5</v>
      </c>
      <c r="J204" s="54">
        <f>SUM('Modified Data'!AB204)</f>
        <v>145.30000000000001</v>
      </c>
      <c r="K204" s="54">
        <f>SUM('Modified Data'!AA204,'Modified Data'!AD204,'Modified Data'!R204)</f>
        <v>422.9</v>
      </c>
      <c r="L204" s="54">
        <f>SUM('Modified Data'!AE204)</f>
        <v>138</v>
      </c>
    </row>
    <row r="205" spans="1:12">
      <c r="A205" t="s">
        <v>34</v>
      </c>
      <c r="B205">
        <v>2018</v>
      </c>
      <c r="C205" t="s">
        <v>41</v>
      </c>
      <c r="D205" s="54" t="str">
        <f t="shared" si="3"/>
        <v>August</v>
      </c>
      <c r="E205">
        <f>SUM('Modified Data'!E205:P205)</f>
        <v>1657.0000000000002</v>
      </c>
      <c r="F205">
        <f>SUM('Modified Data'!S205:U205)</f>
        <v>432.20000000000005</v>
      </c>
      <c r="G205" s="54">
        <f>SUM('Modified Data'!V205,'Modified Data'!X205)</f>
        <v>284</v>
      </c>
      <c r="H205">
        <f>SUM('Modified Data'!AC205,'Modified Data'!Y205)</f>
        <v>267.79999999999995</v>
      </c>
      <c r="I205" s="54">
        <f>SUM('Modified Data'!W205,'Modified Data'!Z205)</f>
        <v>265.2</v>
      </c>
      <c r="J205" s="54">
        <f>SUM('Modified Data'!AB205)</f>
        <v>146</v>
      </c>
      <c r="K205" s="54">
        <f>SUM('Modified Data'!AA205,'Modified Data'!AD205,'Modified Data'!R205)</f>
        <v>425.4</v>
      </c>
      <c r="L205" s="54">
        <f>SUM('Modified Data'!AE205)</f>
        <v>140.4</v>
      </c>
    </row>
    <row r="206" spans="1:12">
      <c r="A206" t="s">
        <v>30</v>
      </c>
      <c r="B206">
        <v>2018</v>
      </c>
      <c r="C206" t="s">
        <v>42</v>
      </c>
      <c r="D206" s="54" t="str">
        <f t="shared" si="3"/>
        <v>September</v>
      </c>
      <c r="E206">
        <f>SUM('Modified Data'!E206:P206)</f>
        <v>1658.5000000000002</v>
      </c>
      <c r="F206">
        <f>SUM('Modified Data'!S206:U206)</f>
        <v>449.5</v>
      </c>
      <c r="G206" s="54">
        <f>SUM('Modified Data'!V206,'Modified Data'!X206)</f>
        <v>289.3</v>
      </c>
      <c r="H206">
        <f>SUM('Modified Data'!AC206,'Modified Data'!Y206)</f>
        <v>272</v>
      </c>
      <c r="I206" s="54">
        <f>SUM('Modified Data'!W206,'Modified Data'!Z206)</f>
        <v>278.89999999999998</v>
      </c>
      <c r="J206" s="54">
        <f>SUM('Modified Data'!AB206)</f>
        <v>147.6</v>
      </c>
      <c r="K206" s="54">
        <f>SUM('Modified Data'!AA206,'Modified Data'!AD206,'Modified Data'!R206)</f>
        <v>435.09999999999997</v>
      </c>
      <c r="L206" s="54">
        <f>SUM('Modified Data'!AE206)</f>
        <v>142.1</v>
      </c>
    </row>
    <row r="207" spans="1:12">
      <c r="A207" t="s">
        <v>33</v>
      </c>
      <c r="B207">
        <v>2018</v>
      </c>
      <c r="C207" t="s">
        <v>42</v>
      </c>
      <c r="D207" s="54" t="str">
        <f t="shared" si="3"/>
        <v>September</v>
      </c>
      <c r="E207">
        <f>SUM('Modified Data'!E207:P207)</f>
        <v>1609.5</v>
      </c>
      <c r="F207">
        <f>SUM('Modified Data'!S207:U207)</f>
        <v>409.20000000000005</v>
      </c>
      <c r="G207" s="54">
        <f>SUM('Modified Data'!V207,'Modified Data'!X207)</f>
        <v>280.20000000000005</v>
      </c>
      <c r="H207">
        <f>SUM('Modified Data'!AC207,'Modified Data'!Y207)</f>
        <v>265</v>
      </c>
      <c r="I207" s="54">
        <f>SUM('Modified Data'!W207,'Modified Data'!Z207)</f>
        <v>253.7</v>
      </c>
      <c r="J207" s="54">
        <f>SUM('Modified Data'!AB207)</f>
        <v>145.19999999999999</v>
      </c>
      <c r="K207" s="54">
        <f>SUM('Modified Data'!AA207,'Modified Data'!AD207,'Modified Data'!R207)</f>
        <v>425.40000000000003</v>
      </c>
      <c r="L207" s="54">
        <f>SUM('Modified Data'!AE207)</f>
        <v>138.1</v>
      </c>
    </row>
    <row r="208" spans="1:12">
      <c r="A208" t="s">
        <v>34</v>
      </c>
      <c r="B208">
        <v>2018</v>
      </c>
      <c r="C208" t="s">
        <v>42</v>
      </c>
      <c r="D208" s="54" t="str">
        <f t="shared" si="3"/>
        <v>September</v>
      </c>
      <c r="E208">
        <f>SUM('Modified Data'!E208:P208)</f>
        <v>1639.1</v>
      </c>
      <c r="F208">
        <f>SUM('Modified Data'!S208:U208)</f>
        <v>433.29999999999995</v>
      </c>
      <c r="G208" s="54">
        <f>SUM('Modified Data'!V208,'Modified Data'!X208)</f>
        <v>285</v>
      </c>
      <c r="H208">
        <f>SUM('Modified Data'!AC208,'Modified Data'!Y208)</f>
        <v>269.3</v>
      </c>
      <c r="I208" s="54">
        <f>SUM('Modified Data'!W208,'Modified Data'!Z208)</f>
        <v>268.3</v>
      </c>
      <c r="J208" s="54">
        <f>SUM('Modified Data'!AB208)</f>
        <v>146.19999999999999</v>
      </c>
      <c r="K208" s="54">
        <f>SUM('Modified Data'!AA208,'Modified Data'!AD208,'Modified Data'!R208)</f>
        <v>428.4</v>
      </c>
      <c r="L208" s="54">
        <f>SUM('Modified Data'!AE208)</f>
        <v>140.19999999999999</v>
      </c>
    </row>
    <row r="209" spans="1:12">
      <c r="A209" t="s">
        <v>30</v>
      </c>
      <c r="B209">
        <v>2018</v>
      </c>
      <c r="C209" t="s">
        <v>43</v>
      </c>
      <c r="D209" s="54" t="str">
        <f t="shared" si="3"/>
        <v>October</v>
      </c>
      <c r="E209">
        <f>SUM('Modified Data'!E209:P209)</f>
        <v>1642</v>
      </c>
      <c r="F209">
        <f>SUM('Modified Data'!S209:U209)</f>
        <v>445</v>
      </c>
      <c r="G209" s="54">
        <f>SUM('Modified Data'!V209,'Modified Data'!X209)</f>
        <v>293.8</v>
      </c>
      <c r="H209">
        <f>SUM('Modified Data'!AC209,'Modified Data'!Y209)</f>
        <v>279.20000000000005</v>
      </c>
      <c r="I209" s="54">
        <f>SUM('Modified Data'!W209,'Modified Data'!Z209)</f>
        <v>280.5</v>
      </c>
      <c r="J209" s="54">
        <f>SUM('Modified Data'!AB209)</f>
        <v>148</v>
      </c>
      <c r="K209" s="54">
        <f>SUM('Modified Data'!AA209,'Modified Data'!AD209,'Modified Data'!R209)</f>
        <v>439.5</v>
      </c>
      <c r="L209" s="54">
        <f>SUM('Modified Data'!AE209)</f>
        <v>142.19999999999999</v>
      </c>
    </row>
    <row r="210" spans="1:12">
      <c r="A210" t="s">
        <v>33</v>
      </c>
      <c r="B210">
        <v>2018</v>
      </c>
      <c r="C210" t="s">
        <v>43</v>
      </c>
      <c r="D210" s="54" t="str">
        <f t="shared" si="3"/>
        <v>October</v>
      </c>
      <c r="E210">
        <f>SUM('Modified Data'!E210:P210)</f>
        <v>1614.6999999999998</v>
      </c>
      <c r="F210">
        <f>SUM('Modified Data'!S210:U210)</f>
        <v>411</v>
      </c>
      <c r="G210" s="54">
        <f>SUM('Modified Data'!V210,'Modified Data'!X210)</f>
        <v>281.39999999999998</v>
      </c>
      <c r="H210">
        <f>SUM('Modified Data'!AC210,'Modified Data'!Y210)</f>
        <v>266.60000000000002</v>
      </c>
      <c r="I210" s="54">
        <f>SUM('Modified Data'!W210,'Modified Data'!Z210)</f>
        <v>256.7</v>
      </c>
      <c r="J210" s="54">
        <f>SUM('Modified Data'!AB210)</f>
        <v>145.5</v>
      </c>
      <c r="K210" s="54">
        <f>SUM('Modified Data'!AA210,'Modified Data'!AD210,'Modified Data'!R210)</f>
        <v>427.2</v>
      </c>
      <c r="L210" s="54">
        <f>SUM('Modified Data'!AE210)</f>
        <v>138.9</v>
      </c>
    </row>
    <row r="211" spans="1:12">
      <c r="A211" t="s">
        <v>34</v>
      </c>
      <c r="B211">
        <v>2018</v>
      </c>
      <c r="C211" t="s">
        <v>43</v>
      </c>
      <c r="D211" s="54" t="str">
        <f t="shared" si="3"/>
        <v>October</v>
      </c>
      <c r="E211">
        <f>SUM('Modified Data'!E211:P211)</f>
        <v>1636.5</v>
      </c>
      <c r="F211">
        <f>SUM('Modified Data'!S211:U211)</f>
        <v>434</v>
      </c>
      <c r="G211" s="54">
        <f>SUM('Modified Data'!V211,'Modified Data'!X211)</f>
        <v>289.10000000000002</v>
      </c>
      <c r="H211">
        <f>SUM('Modified Data'!AC211,'Modified Data'!Y211)</f>
        <v>274.10000000000002</v>
      </c>
      <c r="I211" s="54">
        <f>SUM('Modified Data'!W211,'Modified Data'!Z211)</f>
        <v>270.8</v>
      </c>
      <c r="J211" s="54">
        <f>SUM('Modified Data'!AB211)</f>
        <v>147.80000000000001</v>
      </c>
      <c r="K211" s="54">
        <f>SUM('Modified Data'!AA211,'Modified Data'!AD211,'Modified Data'!R211)</f>
        <v>435.4</v>
      </c>
      <c r="L211" s="54">
        <f>SUM('Modified Data'!AE211)</f>
        <v>140.80000000000001</v>
      </c>
    </row>
    <row r="212" spans="1:12">
      <c r="A212" t="s">
        <v>30</v>
      </c>
      <c r="B212">
        <v>2018</v>
      </c>
      <c r="C212" t="s">
        <v>45</v>
      </c>
      <c r="D212" s="54" t="str">
        <f t="shared" si="3"/>
        <v>November</v>
      </c>
      <c r="E212">
        <f>SUM('Modified Data'!E212:P212)</f>
        <v>1647.4999999999995</v>
      </c>
      <c r="F212">
        <f>SUM('Modified Data'!S212:U212)</f>
        <v>448</v>
      </c>
      <c r="G212" s="54">
        <f>SUM('Modified Data'!V212,'Modified Data'!X212)</f>
        <v>294.89999999999998</v>
      </c>
      <c r="H212">
        <f>SUM('Modified Data'!AC212,'Modified Data'!Y212)</f>
        <v>278.5</v>
      </c>
      <c r="I212" s="54">
        <f>SUM('Modified Data'!W212,'Modified Data'!Z212)</f>
        <v>280.60000000000002</v>
      </c>
      <c r="J212" s="54">
        <f>SUM('Modified Data'!AB212)</f>
        <v>150.19999999999999</v>
      </c>
      <c r="K212" s="54">
        <f>SUM('Modified Data'!AA212,'Modified Data'!AD212,'Modified Data'!R212)</f>
        <v>445.1</v>
      </c>
      <c r="L212" s="54">
        <f>SUM('Modified Data'!AE212)</f>
        <v>142.4</v>
      </c>
    </row>
    <row r="213" spans="1:12">
      <c r="A213" t="s">
        <v>33</v>
      </c>
      <c r="B213">
        <v>2018</v>
      </c>
      <c r="C213" t="s">
        <v>45</v>
      </c>
      <c r="D213" s="54" t="str">
        <f t="shared" si="3"/>
        <v>November</v>
      </c>
      <c r="E213">
        <f>SUM('Modified Data'!E213:P213)</f>
        <v>1618.3999999999999</v>
      </c>
      <c r="F213">
        <f>SUM('Modified Data'!S213:U213)</f>
        <v>413.1</v>
      </c>
      <c r="G213" s="54">
        <f>SUM('Modified Data'!V213,'Modified Data'!X213)</f>
        <v>282.70000000000005</v>
      </c>
      <c r="H213">
        <f>SUM('Modified Data'!AC213,'Modified Data'!Y213)</f>
        <v>267.3</v>
      </c>
      <c r="I213" s="54">
        <f>SUM('Modified Data'!W213,'Modified Data'!Z213)</f>
        <v>257.89999999999998</v>
      </c>
      <c r="J213" s="54">
        <f>SUM('Modified Data'!AB213)</f>
        <v>146.1</v>
      </c>
      <c r="K213" s="54">
        <f>SUM('Modified Data'!AA213,'Modified Data'!AD213,'Modified Data'!R213)</f>
        <v>427.9</v>
      </c>
      <c r="L213" s="54">
        <f>SUM('Modified Data'!AE213)</f>
        <v>139</v>
      </c>
    </row>
    <row r="214" spans="1:12">
      <c r="A214" t="s">
        <v>34</v>
      </c>
      <c r="B214">
        <v>2018</v>
      </c>
      <c r="C214" t="s">
        <v>45</v>
      </c>
      <c r="D214" s="54" t="str">
        <f t="shared" si="3"/>
        <v>November</v>
      </c>
      <c r="E214">
        <f>SUM('Modified Data'!E214:P214)</f>
        <v>1636.0000000000002</v>
      </c>
      <c r="F214">
        <f>SUM('Modified Data'!S214:U214)</f>
        <v>433.8</v>
      </c>
      <c r="G214" s="54">
        <f>SUM('Modified Data'!V214,'Modified Data'!X214)</f>
        <v>289.10000000000002</v>
      </c>
      <c r="H214">
        <f>SUM('Modified Data'!AC214,'Modified Data'!Y214)</f>
        <v>274.10000000000002</v>
      </c>
      <c r="I214" s="54">
        <f>SUM('Modified Data'!W214,'Modified Data'!Z214)</f>
        <v>270.60000000000002</v>
      </c>
      <c r="J214" s="54">
        <f>SUM('Modified Data'!AB214)</f>
        <v>147.80000000000001</v>
      </c>
      <c r="K214" s="54">
        <f>SUM('Modified Data'!AA214,'Modified Data'!AD214,'Modified Data'!R214)</f>
        <v>435.4</v>
      </c>
      <c r="L214" s="54">
        <f>SUM('Modified Data'!AE214)</f>
        <v>140.80000000000001</v>
      </c>
    </row>
    <row r="215" spans="1:12">
      <c r="A215" t="s">
        <v>30</v>
      </c>
      <c r="B215">
        <v>2018</v>
      </c>
      <c r="C215" t="s">
        <v>46</v>
      </c>
      <c r="D215" s="54" t="str">
        <f t="shared" si="3"/>
        <v>December</v>
      </c>
      <c r="E215">
        <f>SUM('Modified Data'!E215:P215)</f>
        <v>1634.6000000000001</v>
      </c>
      <c r="F215">
        <f>SUM('Modified Data'!S215:U215)</f>
        <v>448.3</v>
      </c>
      <c r="G215" s="54">
        <f>SUM('Modified Data'!V215,'Modified Data'!X215)</f>
        <v>296</v>
      </c>
      <c r="H215">
        <f>SUM('Modified Data'!AC215,'Modified Data'!Y215)</f>
        <v>282.79999999999995</v>
      </c>
      <c r="I215" s="54">
        <f>SUM('Modified Data'!W215,'Modified Data'!Z215)</f>
        <v>277.89999999999998</v>
      </c>
      <c r="J215" s="54">
        <f>SUM('Modified Data'!AB215)</f>
        <v>155.1</v>
      </c>
      <c r="K215" s="54">
        <f>SUM('Modified Data'!AA215,'Modified Data'!AD215,'Modified Data'!R215)</f>
        <v>447.29999999999995</v>
      </c>
      <c r="L215" s="54">
        <f>SUM('Modified Data'!AE215)</f>
        <v>141.9</v>
      </c>
    </row>
    <row r="216" spans="1:12">
      <c r="A216" t="s">
        <v>33</v>
      </c>
      <c r="B216">
        <v>2018</v>
      </c>
      <c r="C216" t="s">
        <v>46</v>
      </c>
      <c r="D216" s="54" t="str">
        <f t="shared" si="3"/>
        <v>December</v>
      </c>
      <c r="E216">
        <f>SUM('Modified Data'!E216:P216)</f>
        <v>1609</v>
      </c>
      <c r="F216">
        <f>SUM('Modified Data'!S216:U216)</f>
        <v>413.8</v>
      </c>
      <c r="G216" s="54">
        <f>SUM('Modified Data'!V216,'Modified Data'!X216)</f>
        <v>282.7</v>
      </c>
      <c r="H216">
        <f>SUM('Modified Data'!AC216,'Modified Data'!Y216)</f>
        <v>268.10000000000002</v>
      </c>
      <c r="I216" s="54">
        <f>SUM('Modified Data'!W216,'Modified Data'!Z216)</f>
        <v>251.2</v>
      </c>
      <c r="J216" s="54">
        <f>SUM('Modified Data'!AB216)</f>
        <v>146.5</v>
      </c>
      <c r="K216" s="54">
        <f>SUM('Modified Data'!AA216,'Modified Data'!AD216,'Modified Data'!R216)</f>
        <v>428</v>
      </c>
      <c r="L216" s="54">
        <f>SUM('Modified Data'!AE216)</f>
        <v>138</v>
      </c>
    </row>
    <row r="217" spans="1:12">
      <c r="A217" t="s">
        <v>34</v>
      </c>
      <c r="B217">
        <v>2018</v>
      </c>
      <c r="C217" t="s">
        <v>46</v>
      </c>
      <c r="D217" s="54" t="str">
        <f t="shared" si="3"/>
        <v>December</v>
      </c>
      <c r="E217">
        <f>SUM('Modified Data'!E217:P217)</f>
        <v>1624.5999999999997</v>
      </c>
      <c r="F217">
        <f>SUM('Modified Data'!S217:U217)</f>
        <v>434.3</v>
      </c>
      <c r="G217" s="54">
        <f>SUM('Modified Data'!V217,'Modified Data'!X217)</f>
        <v>289.7</v>
      </c>
      <c r="H217">
        <f>SUM('Modified Data'!AC217,'Modified Data'!Y217)</f>
        <v>277.10000000000002</v>
      </c>
      <c r="I217" s="54">
        <f>SUM('Modified Data'!W217,'Modified Data'!Z217)</f>
        <v>266.29999999999995</v>
      </c>
      <c r="J217" s="54">
        <f>SUM('Modified Data'!AB217)</f>
        <v>150.1</v>
      </c>
      <c r="K217" s="54">
        <f>SUM('Modified Data'!AA217,'Modified Data'!AD217,'Modified Data'!R217)</f>
        <v>436.6</v>
      </c>
      <c r="L217" s="54">
        <f>SUM('Modified Data'!AE217)</f>
        <v>140.1</v>
      </c>
    </row>
    <row r="218" spans="1:12">
      <c r="A218" t="s">
        <v>30</v>
      </c>
      <c r="B218">
        <v>2019</v>
      </c>
      <c r="C218" t="s">
        <v>31</v>
      </c>
      <c r="D218" s="54" t="str">
        <f t="shared" si="3"/>
        <v>January</v>
      </c>
      <c r="E218">
        <f>SUM('Modified Data'!E218:P218)</f>
        <v>1622.2</v>
      </c>
      <c r="F218">
        <f>SUM('Modified Data'!S218:U218)</f>
        <v>445.6</v>
      </c>
      <c r="G218" s="54">
        <f>SUM('Modified Data'!V218,'Modified Data'!X218)</f>
        <v>297.79999999999995</v>
      </c>
      <c r="H218">
        <f>SUM('Modified Data'!AC218,'Modified Data'!Y218)</f>
        <v>283.10000000000002</v>
      </c>
      <c r="I218" s="54">
        <f>SUM('Modified Data'!W218,'Modified Data'!Z218)</f>
        <v>274.79999999999995</v>
      </c>
      <c r="J218" s="54">
        <f>SUM('Modified Data'!AB218)</f>
        <v>155.19999999999999</v>
      </c>
      <c r="K218" s="54">
        <f>SUM('Modified Data'!AA218,'Modified Data'!AD218,'Modified Data'!R218)</f>
        <v>447.3</v>
      </c>
      <c r="L218" s="54">
        <f>SUM('Modified Data'!AE218)</f>
        <v>141</v>
      </c>
    </row>
    <row r="219" spans="1:12">
      <c r="A219" t="s">
        <v>33</v>
      </c>
      <c r="B219">
        <v>2019</v>
      </c>
      <c r="C219" t="s">
        <v>31</v>
      </c>
      <c r="D219" s="54" t="str">
        <f t="shared" si="3"/>
        <v>January</v>
      </c>
      <c r="E219">
        <f>SUM('Modified Data'!E219:P219)</f>
        <v>1607.0000000000002</v>
      </c>
      <c r="F219">
        <f>SUM('Modified Data'!S219:U219)</f>
        <v>414.5</v>
      </c>
      <c r="G219" s="54">
        <f>SUM('Modified Data'!V219,'Modified Data'!X219)</f>
        <v>284</v>
      </c>
      <c r="H219">
        <f>SUM('Modified Data'!AC219,'Modified Data'!Y219)</f>
        <v>269.5</v>
      </c>
      <c r="I219" s="54">
        <f>SUM('Modified Data'!W219,'Modified Data'!Z219)</f>
        <v>247.2</v>
      </c>
      <c r="J219" s="54">
        <f>SUM('Modified Data'!AB219)</f>
        <v>146.6</v>
      </c>
      <c r="K219" s="54">
        <f>SUM('Modified Data'!AA219,'Modified Data'!AD219,'Modified Data'!R219)</f>
        <v>428.40000000000003</v>
      </c>
      <c r="L219" s="54">
        <f>SUM('Modified Data'!AE219)</f>
        <v>138</v>
      </c>
    </row>
    <row r="220" spans="1:12">
      <c r="A220" t="s">
        <v>34</v>
      </c>
      <c r="B220">
        <v>2019</v>
      </c>
      <c r="C220" t="s">
        <v>31</v>
      </c>
      <c r="D220" s="54" t="str">
        <f t="shared" si="3"/>
        <v>January</v>
      </c>
      <c r="E220">
        <f>SUM('Modified Data'!E220:P220)</f>
        <v>1615.9999999999998</v>
      </c>
      <c r="F220">
        <f>SUM('Modified Data'!S220:U220)</f>
        <v>433</v>
      </c>
      <c r="G220" s="54">
        <f>SUM('Modified Data'!V220,'Modified Data'!X220)</f>
        <v>291.29999999999995</v>
      </c>
      <c r="H220">
        <f>SUM('Modified Data'!AC220,'Modified Data'!Y220)</f>
        <v>277.89999999999998</v>
      </c>
      <c r="I220" s="54">
        <f>SUM('Modified Data'!W220,'Modified Data'!Z220)</f>
        <v>262.8</v>
      </c>
      <c r="J220" s="54">
        <f>SUM('Modified Data'!AB220)</f>
        <v>150.19999999999999</v>
      </c>
      <c r="K220" s="54">
        <f>SUM('Modified Data'!AA220,'Modified Data'!AD220,'Modified Data'!R220)</f>
        <v>436.8</v>
      </c>
      <c r="L220" s="54">
        <f>SUM('Modified Data'!AE220)</f>
        <v>139.6</v>
      </c>
    </row>
    <row r="221" spans="1:12">
      <c r="A221" t="s">
        <v>30</v>
      </c>
      <c r="B221">
        <v>2019</v>
      </c>
      <c r="C221" t="s">
        <v>35</v>
      </c>
      <c r="D221" s="54" t="str">
        <f t="shared" si="3"/>
        <v>February</v>
      </c>
      <c r="E221">
        <f>SUM('Modified Data'!E221:P221)</f>
        <v>1622.6000000000001</v>
      </c>
      <c r="F221">
        <f>SUM('Modified Data'!S221:U221)</f>
        <v>446.5</v>
      </c>
      <c r="G221" s="54">
        <f>SUM('Modified Data'!V221,'Modified Data'!X221)</f>
        <v>298.60000000000002</v>
      </c>
      <c r="H221">
        <f>SUM('Modified Data'!AC221,'Modified Data'!Y221)</f>
        <v>284.8</v>
      </c>
      <c r="I221" s="54">
        <f>SUM('Modified Data'!W221,'Modified Data'!Z221)</f>
        <v>274.5</v>
      </c>
      <c r="J221" s="54">
        <f>SUM('Modified Data'!AB221)</f>
        <v>155.5</v>
      </c>
      <c r="K221" s="54">
        <f>SUM('Modified Data'!AA221,'Modified Data'!AD221,'Modified Data'!R221)</f>
        <v>448.40000000000003</v>
      </c>
      <c r="L221" s="54">
        <f>SUM('Modified Data'!AE221)</f>
        <v>141</v>
      </c>
    </row>
    <row r="222" spans="1:12">
      <c r="A222" t="s">
        <v>33</v>
      </c>
      <c r="B222">
        <v>2019</v>
      </c>
      <c r="C222" t="s">
        <v>35</v>
      </c>
      <c r="D222" s="54" t="str">
        <f t="shared" si="3"/>
        <v>February</v>
      </c>
      <c r="E222">
        <f>SUM('Modified Data'!E222:P222)</f>
        <v>1616.4</v>
      </c>
      <c r="F222">
        <f>SUM('Modified Data'!S222:U222)</f>
        <v>415.5</v>
      </c>
      <c r="G222" s="54">
        <f>SUM('Modified Data'!V222,'Modified Data'!X222)</f>
        <v>285.10000000000002</v>
      </c>
      <c r="H222">
        <f>SUM('Modified Data'!AC222,'Modified Data'!Y222)</f>
        <v>271.5</v>
      </c>
      <c r="I222" s="54">
        <f>SUM('Modified Data'!W222,'Modified Data'!Z222)</f>
        <v>246.3</v>
      </c>
      <c r="J222" s="54">
        <f>SUM('Modified Data'!AB222)</f>
        <v>146.6</v>
      </c>
      <c r="K222" s="54">
        <f>SUM('Modified Data'!AA222,'Modified Data'!AD222,'Modified Data'!R222)</f>
        <v>429.5</v>
      </c>
      <c r="L222" s="54">
        <f>SUM('Modified Data'!AE222)</f>
        <v>138.6</v>
      </c>
    </row>
    <row r="223" spans="1:12">
      <c r="A223" t="s">
        <v>34</v>
      </c>
      <c r="B223">
        <v>2019</v>
      </c>
      <c r="C223" t="s">
        <v>35</v>
      </c>
      <c r="D223" s="54" t="str">
        <f t="shared" si="3"/>
        <v>February</v>
      </c>
      <c r="E223">
        <f>SUM('Modified Data'!E223:P223)</f>
        <v>1619.6</v>
      </c>
      <c r="F223">
        <f>SUM('Modified Data'!S223:U223)</f>
        <v>433.9</v>
      </c>
      <c r="G223" s="54">
        <f>SUM('Modified Data'!V223,'Modified Data'!X223)</f>
        <v>292.2</v>
      </c>
      <c r="H223">
        <f>SUM('Modified Data'!AC223,'Modified Data'!Y223)</f>
        <v>279.7</v>
      </c>
      <c r="I223" s="54">
        <f>SUM('Modified Data'!W223,'Modified Data'!Z223)</f>
        <v>262.3</v>
      </c>
      <c r="J223" s="54">
        <f>SUM('Modified Data'!AB223)</f>
        <v>150.30000000000001</v>
      </c>
      <c r="K223" s="54">
        <f>SUM('Modified Data'!AA223,'Modified Data'!AD223,'Modified Data'!R223)</f>
        <v>437.9</v>
      </c>
      <c r="L223" s="54">
        <f>SUM('Modified Data'!AE223)</f>
        <v>139.9</v>
      </c>
    </row>
    <row r="224" spans="1:12">
      <c r="A224" t="s">
        <v>30</v>
      </c>
      <c r="B224">
        <v>2019</v>
      </c>
      <c r="C224" t="s">
        <v>36</v>
      </c>
      <c r="D224" s="54" t="str">
        <f t="shared" si="3"/>
        <v>March</v>
      </c>
      <c r="E224">
        <f>SUM('Modified Data'!E224:P224)</f>
        <v>1623.9000000000003</v>
      </c>
      <c r="F224">
        <f>SUM('Modified Data'!S224:U224)</f>
        <v>447</v>
      </c>
      <c r="G224" s="54">
        <f>SUM('Modified Data'!V224,'Modified Data'!X224)</f>
        <v>299</v>
      </c>
      <c r="H224">
        <f>SUM('Modified Data'!AC224,'Modified Data'!Y224)</f>
        <v>284.39999999999998</v>
      </c>
      <c r="I224" s="54">
        <f>SUM('Modified Data'!W224,'Modified Data'!Z224)</f>
        <v>276.3</v>
      </c>
      <c r="J224" s="54">
        <f>SUM('Modified Data'!AB224)</f>
        <v>155.5</v>
      </c>
      <c r="K224" s="54">
        <f>SUM('Modified Data'!AA224,'Modified Data'!AD224,'Modified Data'!R224)</f>
        <v>449.1</v>
      </c>
      <c r="L224" s="54">
        <f>SUM('Modified Data'!AE224)</f>
        <v>141.19999999999999</v>
      </c>
    </row>
    <row r="225" spans="1:12">
      <c r="A225" t="s">
        <v>33</v>
      </c>
      <c r="B225">
        <v>2019</v>
      </c>
      <c r="C225" t="s">
        <v>36</v>
      </c>
      <c r="D225" s="54" t="str">
        <f t="shared" si="3"/>
        <v>March</v>
      </c>
      <c r="E225">
        <f>SUM('Modified Data'!E225:P225)</f>
        <v>1628.8000000000002</v>
      </c>
      <c r="F225">
        <f>SUM('Modified Data'!S225:U225)</f>
        <v>416.29999999999995</v>
      </c>
      <c r="G225" s="54">
        <f>SUM('Modified Data'!V225,'Modified Data'!X225)</f>
        <v>285.8</v>
      </c>
      <c r="H225">
        <f>SUM('Modified Data'!AC225,'Modified Data'!Y225)</f>
        <v>271.7</v>
      </c>
      <c r="I225" s="54">
        <f>SUM('Modified Data'!W225,'Modified Data'!Z225)</f>
        <v>248.70000000000002</v>
      </c>
      <c r="J225" s="54">
        <f>SUM('Modified Data'!AB225)</f>
        <v>146.69999999999999</v>
      </c>
      <c r="K225" s="54">
        <f>SUM('Modified Data'!AA225,'Modified Data'!AD225,'Modified Data'!R225)</f>
        <v>431.1</v>
      </c>
      <c r="L225" s="54">
        <f>SUM('Modified Data'!AE225)</f>
        <v>139.5</v>
      </c>
    </row>
    <row r="226" spans="1:12">
      <c r="A226" t="s">
        <v>34</v>
      </c>
      <c r="B226">
        <v>2019</v>
      </c>
      <c r="C226" t="s">
        <v>36</v>
      </c>
      <c r="D226" s="54" t="str">
        <f t="shared" si="3"/>
        <v>March</v>
      </c>
      <c r="E226">
        <f>SUM('Modified Data'!E226:P226)</f>
        <v>1624.8000000000002</v>
      </c>
      <c r="F226">
        <f>SUM('Modified Data'!S226:U226)</f>
        <v>434.5</v>
      </c>
      <c r="G226" s="54">
        <f>SUM('Modified Data'!V226,'Modified Data'!X226)</f>
        <v>292.8</v>
      </c>
      <c r="H226">
        <f>SUM('Modified Data'!AC226,'Modified Data'!Y226)</f>
        <v>279.60000000000002</v>
      </c>
      <c r="I226" s="54">
        <f>SUM('Modified Data'!W226,'Modified Data'!Z226)</f>
        <v>264.29999999999995</v>
      </c>
      <c r="J226" s="54">
        <f>SUM('Modified Data'!AB226)</f>
        <v>150.30000000000001</v>
      </c>
      <c r="K226" s="54">
        <f>SUM('Modified Data'!AA226,'Modified Data'!AD226,'Modified Data'!R226)</f>
        <v>438.9</v>
      </c>
      <c r="L226" s="54">
        <f>SUM('Modified Data'!AE226)</f>
        <v>140.4</v>
      </c>
    </row>
    <row r="227" spans="1:12">
      <c r="A227" t="s">
        <v>30</v>
      </c>
      <c r="B227">
        <v>2019</v>
      </c>
      <c r="C227" t="s">
        <v>38</v>
      </c>
      <c r="D227" s="54" t="str">
        <f t="shared" si="3"/>
        <v>May</v>
      </c>
      <c r="E227">
        <f>SUM('Modified Data'!E227:P227)</f>
        <v>1642.9</v>
      </c>
      <c r="F227">
        <f>SUM('Modified Data'!S227:U227)</f>
        <v>448.59999999999997</v>
      </c>
      <c r="G227" s="54">
        <f>SUM('Modified Data'!V227,'Modified Data'!X227)</f>
        <v>299.60000000000002</v>
      </c>
      <c r="H227">
        <f>SUM('Modified Data'!AC227,'Modified Data'!Y227)</f>
        <v>285.20000000000005</v>
      </c>
      <c r="I227" s="54">
        <f>SUM('Modified Data'!W227,'Modified Data'!Z227)</f>
        <v>277.10000000000002</v>
      </c>
      <c r="J227" s="54">
        <f>SUM('Modified Data'!AB227)</f>
        <v>156.69999999999999</v>
      </c>
      <c r="K227" s="54">
        <f>SUM('Modified Data'!AA227,'Modified Data'!AD227,'Modified Data'!R227)</f>
        <v>452.1</v>
      </c>
      <c r="L227" s="54">
        <f>SUM('Modified Data'!AE227)</f>
        <v>142.4</v>
      </c>
    </row>
    <row r="228" spans="1:12">
      <c r="A228" t="s">
        <v>33</v>
      </c>
      <c r="B228">
        <v>2019</v>
      </c>
      <c r="C228" t="s">
        <v>38</v>
      </c>
      <c r="D228" s="54" t="str">
        <f t="shared" si="3"/>
        <v>May</v>
      </c>
      <c r="E228">
        <f>SUM('Modified Data'!E228:P228)</f>
        <v>1667.7000000000003</v>
      </c>
      <c r="F228">
        <f>SUM('Modified Data'!S228:U228)</f>
        <v>417.9</v>
      </c>
      <c r="G228" s="54">
        <f>SUM('Modified Data'!V228,'Modified Data'!X228)</f>
        <v>287.29999999999995</v>
      </c>
      <c r="H228">
        <f>SUM('Modified Data'!AC228,'Modified Data'!Y228)</f>
        <v>272.39999999999998</v>
      </c>
      <c r="I228" s="54">
        <f>SUM('Modified Data'!W228,'Modified Data'!Z228)</f>
        <v>249.5</v>
      </c>
      <c r="J228" s="54">
        <f>SUM('Modified Data'!AB228)</f>
        <v>148</v>
      </c>
      <c r="K228" s="54">
        <f>SUM('Modified Data'!AA228,'Modified Data'!AD228,'Modified Data'!R228)</f>
        <v>433.5</v>
      </c>
      <c r="L228" s="54">
        <f>SUM('Modified Data'!AE228)</f>
        <v>141.5</v>
      </c>
    </row>
    <row r="229" spans="1:12">
      <c r="A229" t="s">
        <v>34</v>
      </c>
      <c r="B229">
        <v>2019</v>
      </c>
      <c r="C229" t="s">
        <v>38</v>
      </c>
      <c r="D229" s="54" t="str">
        <f t="shared" si="3"/>
        <v>May</v>
      </c>
      <c r="E229">
        <f>SUM('Modified Data'!E229:P229)</f>
        <v>1651.0000000000002</v>
      </c>
      <c r="F229">
        <f>SUM('Modified Data'!S229:U229)</f>
        <v>436.1</v>
      </c>
      <c r="G229" s="54">
        <f>SUM('Modified Data'!V229,'Modified Data'!X229)</f>
        <v>293.79999999999995</v>
      </c>
      <c r="H229">
        <f>SUM('Modified Data'!AC229,'Modified Data'!Y229)</f>
        <v>280.3</v>
      </c>
      <c r="I229" s="54">
        <f>SUM('Modified Data'!W229,'Modified Data'!Z229)</f>
        <v>265.20000000000005</v>
      </c>
      <c r="J229" s="54">
        <f>SUM('Modified Data'!AB229)</f>
        <v>151.6</v>
      </c>
      <c r="K229" s="54">
        <f>SUM('Modified Data'!AA229,'Modified Data'!AD229,'Modified Data'!R229)</f>
        <v>441.5</v>
      </c>
      <c r="L229" s="54">
        <f>SUM('Modified Data'!AE229)</f>
        <v>142</v>
      </c>
    </row>
    <row r="230" spans="1:12">
      <c r="A230" t="s">
        <v>30</v>
      </c>
      <c r="B230">
        <v>2019</v>
      </c>
      <c r="C230" t="s">
        <v>39</v>
      </c>
      <c r="D230" s="54" t="str">
        <f t="shared" si="3"/>
        <v>June</v>
      </c>
      <c r="E230">
        <f>SUM('Modified Data'!E230:P230)</f>
        <v>1663.1999999999998</v>
      </c>
      <c r="F230">
        <f>SUM('Modified Data'!S230:U230)</f>
        <v>448.59999999999997</v>
      </c>
      <c r="G230" s="54">
        <f>SUM('Modified Data'!V230,'Modified Data'!X230)</f>
        <v>299</v>
      </c>
      <c r="H230">
        <f>SUM('Modified Data'!AC230,'Modified Data'!Y230)</f>
        <v>286.5</v>
      </c>
      <c r="I230" s="54">
        <f>SUM('Modified Data'!W230,'Modified Data'!Z230)</f>
        <v>278</v>
      </c>
      <c r="J230" s="54">
        <f>SUM('Modified Data'!AB230)</f>
        <v>157.69999999999999</v>
      </c>
      <c r="K230" s="54">
        <f>SUM('Modified Data'!AA230,'Modified Data'!AD230,'Modified Data'!R230)</f>
        <v>453.90000000000003</v>
      </c>
      <c r="L230" s="54">
        <f>SUM('Modified Data'!AE230)</f>
        <v>143.6</v>
      </c>
    </row>
    <row r="231" spans="1:12">
      <c r="A231" t="s">
        <v>33</v>
      </c>
      <c r="B231">
        <v>2019</v>
      </c>
      <c r="C231" t="s">
        <v>39</v>
      </c>
      <c r="D231" s="54" t="str">
        <f t="shared" si="3"/>
        <v>June</v>
      </c>
      <c r="E231">
        <f>SUM('Modified Data'!E231:P231)</f>
        <v>1687.6999999999998</v>
      </c>
      <c r="F231">
        <f>SUM('Modified Data'!S231:U231)</f>
        <v>418.4</v>
      </c>
      <c r="G231" s="54">
        <f>SUM('Modified Data'!V231,'Modified Data'!X231)</f>
        <v>286.8</v>
      </c>
      <c r="H231">
        <f>SUM('Modified Data'!AC231,'Modified Data'!Y231)</f>
        <v>274</v>
      </c>
      <c r="I231" s="54">
        <f>SUM('Modified Data'!W231,'Modified Data'!Z231)</f>
        <v>250.1</v>
      </c>
      <c r="J231" s="54">
        <f>SUM('Modified Data'!AB231)</f>
        <v>148.9</v>
      </c>
      <c r="K231" s="54">
        <f>SUM('Modified Data'!AA231,'Modified Data'!AD231,'Modified Data'!R231)</f>
        <v>434.59999999999997</v>
      </c>
      <c r="L231" s="54">
        <f>SUM('Modified Data'!AE231)</f>
        <v>142.1</v>
      </c>
    </row>
    <row r="232" spans="1:12">
      <c r="A232" t="s">
        <v>34</v>
      </c>
      <c r="B232">
        <v>2019</v>
      </c>
      <c r="C232" t="s">
        <v>39</v>
      </c>
      <c r="D232" s="54" t="str">
        <f t="shared" si="3"/>
        <v>June</v>
      </c>
      <c r="E232">
        <f>SUM('Modified Data'!E232:P232)</f>
        <v>1671.4</v>
      </c>
      <c r="F232">
        <f>SUM('Modified Data'!S232:U232)</f>
        <v>436.4</v>
      </c>
      <c r="G232" s="54">
        <f>SUM('Modified Data'!V232,'Modified Data'!X232)</f>
        <v>293.20000000000005</v>
      </c>
      <c r="H232">
        <f>SUM('Modified Data'!AC232,'Modified Data'!Y232)</f>
        <v>281.70000000000005</v>
      </c>
      <c r="I232" s="54">
        <f>SUM('Modified Data'!W232,'Modified Data'!Z232)</f>
        <v>265.79999999999995</v>
      </c>
      <c r="J232" s="54">
        <f>SUM('Modified Data'!AB232)</f>
        <v>152.5</v>
      </c>
      <c r="K232" s="54">
        <f>SUM('Modified Data'!AA232,'Modified Data'!AD232,'Modified Data'!R232)</f>
        <v>443.1</v>
      </c>
      <c r="L232" s="54">
        <f>SUM('Modified Data'!AE232)</f>
        <v>142.9</v>
      </c>
    </row>
    <row r="233" spans="1:12">
      <c r="A233" t="s">
        <v>30</v>
      </c>
      <c r="B233">
        <v>2019</v>
      </c>
      <c r="C233" t="s">
        <v>40</v>
      </c>
      <c r="D233" s="54" t="str">
        <f t="shared" si="3"/>
        <v>July</v>
      </c>
      <c r="E233">
        <f>SUM('Modified Data'!E233:P233)</f>
        <v>1683.8999999999999</v>
      </c>
      <c r="F233">
        <f>SUM('Modified Data'!S233:U233)</f>
        <v>449.1</v>
      </c>
      <c r="G233" s="54">
        <f>SUM('Modified Data'!V233,'Modified Data'!X233)</f>
        <v>300.60000000000002</v>
      </c>
      <c r="H233">
        <f>SUM('Modified Data'!AC233,'Modified Data'!Y233)</f>
        <v>288.29999999999995</v>
      </c>
      <c r="I233" s="54">
        <f>SUM('Modified Data'!W233,'Modified Data'!Z233)</f>
        <v>278</v>
      </c>
      <c r="J233" s="54">
        <f>SUM('Modified Data'!AB233)</f>
        <v>159.1</v>
      </c>
      <c r="K233" s="54">
        <f>SUM('Modified Data'!AA233,'Modified Data'!AD233,'Modified Data'!R233)</f>
        <v>456.2</v>
      </c>
      <c r="L233" s="54">
        <f>SUM('Modified Data'!AE233)</f>
        <v>144.9</v>
      </c>
    </row>
    <row r="234" spans="1:12">
      <c r="A234" t="s">
        <v>33</v>
      </c>
      <c r="B234">
        <v>2019</v>
      </c>
      <c r="C234" t="s">
        <v>40</v>
      </c>
      <c r="D234" s="54" t="str">
        <f t="shared" si="3"/>
        <v>July</v>
      </c>
      <c r="E234">
        <f>SUM('Modified Data'!E234:P234)</f>
        <v>1709.6999999999998</v>
      </c>
      <c r="F234">
        <f>SUM('Modified Data'!S234:U234)</f>
        <v>419.3</v>
      </c>
      <c r="G234" s="54">
        <f>SUM('Modified Data'!V234,'Modified Data'!X234)</f>
        <v>288.29999999999995</v>
      </c>
      <c r="H234">
        <f>SUM('Modified Data'!AC234,'Modified Data'!Y234)</f>
        <v>275.89999999999998</v>
      </c>
      <c r="I234" s="54">
        <f>SUM('Modified Data'!W234,'Modified Data'!Z234)</f>
        <v>247.6</v>
      </c>
      <c r="J234" s="54">
        <f>SUM('Modified Data'!AB234)</f>
        <v>150.4</v>
      </c>
      <c r="K234" s="54">
        <f>SUM('Modified Data'!AA234,'Modified Data'!AD234,'Modified Data'!R234)</f>
        <v>436.7</v>
      </c>
      <c r="L234" s="54">
        <f>SUM('Modified Data'!AE234)</f>
        <v>143.30000000000001</v>
      </c>
    </row>
    <row r="235" spans="1:12">
      <c r="A235" t="s">
        <v>34</v>
      </c>
      <c r="B235">
        <v>2019</v>
      </c>
      <c r="C235" t="s">
        <v>40</v>
      </c>
      <c r="D235" s="54" t="str">
        <f t="shared" si="3"/>
        <v>July</v>
      </c>
      <c r="E235">
        <f>SUM('Modified Data'!E235:P235)</f>
        <v>1692.8</v>
      </c>
      <c r="F235">
        <f>SUM('Modified Data'!S235:U235)</f>
        <v>437</v>
      </c>
      <c r="G235" s="54">
        <f>SUM('Modified Data'!V235,'Modified Data'!X235)</f>
        <v>294.79999999999995</v>
      </c>
      <c r="H235">
        <f>SUM('Modified Data'!AC235,'Modified Data'!Y235)</f>
        <v>283.60000000000002</v>
      </c>
      <c r="I235" s="54">
        <f>SUM('Modified Data'!W235,'Modified Data'!Z235)</f>
        <v>264.89999999999998</v>
      </c>
      <c r="J235" s="54">
        <f>SUM('Modified Data'!AB235)</f>
        <v>154</v>
      </c>
      <c r="K235" s="54">
        <f>SUM('Modified Data'!AA235,'Modified Data'!AD235,'Modified Data'!R235)</f>
        <v>445.2</v>
      </c>
      <c r="L235" s="54">
        <f>SUM('Modified Data'!AE235)</f>
        <v>144.19999999999999</v>
      </c>
    </row>
    <row r="236" spans="1:12">
      <c r="A236" t="s">
        <v>30</v>
      </c>
      <c r="B236">
        <v>2019</v>
      </c>
      <c r="C236" t="s">
        <v>41</v>
      </c>
      <c r="D236" s="54" t="str">
        <f t="shared" si="3"/>
        <v>August</v>
      </c>
      <c r="E236">
        <f>SUM('Modified Data'!E236:P236)</f>
        <v>1690.5000000000002</v>
      </c>
      <c r="F236">
        <f>SUM('Modified Data'!S236:U236)</f>
        <v>449.5</v>
      </c>
      <c r="G236" s="54">
        <f>SUM('Modified Data'!V236,'Modified Data'!X236)</f>
        <v>301.79999999999995</v>
      </c>
      <c r="H236">
        <f>SUM('Modified Data'!AC236,'Modified Data'!Y236)</f>
        <v>291.5</v>
      </c>
      <c r="I236" s="54">
        <f>SUM('Modified Data'!W236,'Modified Data'!Z236)</f>
        <v>277.8</v>
      </c>
      <c r="J236" s="54">
        <f>SUM('Modified Data'!AB236)</f>
        <v>159.69999999999999</v>
      </c>
      <c r="K236" s="54">
        <f>SUM('Modified Data'!AA236,'Modified Data'!AD236,'Modified Data'!R236)</f>
        <v>458</v>
      </c>
      <c r="L236" s="54">
        <f>SUM('Modified Data'!AE236)</f>
        <v>145.69999999999999</v>
      </c>
    </row>
    <row r="237" spans="1:12">
      <c r="A237" t="s">
        <v>33</v>
      </c>
      <c r="B237">
        <v>2019</v>
      </c>
      <c r="C237" t="s">
        <v>41</v>
      </c>
      <c r="D237" s="54" t="str">
        <f t="shared" si="3"/>
        <v>August</v>
      </c>
      <c r="E237">
        <f>SUM('Modified Data'!E237:P237)</f>
        <v>1720</v>
      </c>
      <c r="F237">
        <f>SUM('Modified Data'!S237:U237)</f>
        <v>420.2</v>
      </c>
      <c r="G237" s="54">
        <f>SUM('Modified Data'!V237,'Modified Data'!X237)</f>
        <v>289.7</v>
      </c>
      <c r="H237">
        <f>SUM('Modified Data'!AC237,'Modified Data'!Y237)</f>
        <v>279.3</v>
      </c>
      <c r="I237" s="54">
        <f>SUM('Modified Data'!W237,'Modified Data'!Z237)</f>
        <v>246.3</v>
      </c>
      <c r="J237" s="54">
        <f>SUM('Modified Data'!AB237)</f>
        <v>151.5</v>
      </c>
      <c r="K237" s="54">
        <f>SUM('Modified Data'!AA237,'Modified Data'!AD237,'Modified Data'!R237)</f>
        <v>438.6</v>
      </c>
      <c r="L237" s="54">
        <f>SUM('Modified Data'!AE237)</f>
        <v>144.19999999999999</v>
      </c>
    </row>
    <row r="238" spans="1:12">
      <c r="A238" t="s">
        <v>34</v>
      </c>
      <c r="B238">
        <v>2019</v>
      </c>
      <c r="C238" t="s">
        <v>41</v>
      </c>
      <c r="D238" s="54" t="str">
        <f t="shared" si="3"/>
        <v>August</v>
      </c>
      <c r="E238">
        <f>SUM('Modified Data'!E238:P238)</f>
        <v>1700.6</v>
      </c>
      <c r="F238">
        <f>SUM('Modified Data'!S238:U238)</f>
        <v>437.6</v>
      </c>
      <c r="G238" s="54">
        <f>SUM('Modified Data'!V238,'Modified Data'!X238)</f>
        <v>296.10000000000002</v>
      </c>
      <c r="H238">
        <f>SUM('Modified Data'!AC238,'Modified Data'!Y238)</f>
        <v>286.89999999999998</v>
      </c>
      <c r="I238" s="54">
        <f>SUM('Modified Data'!W238,'Modified Data'!Z238)</f>
        <v>264.3</v>
      </c>
      <c r="J238" s="54">
        <f>SUM('Modified Data'!AB238)</f>
        <v>154.9</v>
      </c>
      <c r="K238" s="54">
        <f>SUM('Modified Data'!AA238,'Modified Data'!AD238,'Modified Data'!R238)</f>
        <v>446.90000000000003</v>
      </c>
      <c r="L238" s="54">
        <f>SUM('Modified Data'!AE238)</f>
        <v>145</v>
      </c>
    </row>
    <row r="239" spans="1:12">
      <c r="A239" t="s">
        <v>30</v>
      </c>
      <c r="B239">
        <v>2019</v>
      </c>
      <c r="C239" t="s">
        <v>42</v>
      </c>
      <c r="D239" s="54" t="str">
        <f t="shared" si="3"/>
        <v>September</v>
      </c>
      <c r="E239">
        <f>SUM('Modified Data'!E239:P239)</f>
        <v>1703.2</v>
      </c>
      <c r="F239">
        <f>SUM('Modified Data'!S239:U239)</f>
        <v>449.29999999999995</v>
      </c>
      <c r="G239" s="54">
        <f>SUM('Modified Data'!V239,'Modified Data'!X239)</f>
        <v>302.5</v>
      </c>
      <c r="H239">
        <f>SUM('Modified Data'!AC239,'Modified Data'!Y239)</f>
        <v>293.60000000000002</v>
      </c>
      <c r="I239" s="54">
        <f>SUM('Modified Data'!W239,'Modified Data'!Z239)</f>
        <v>278.5</v>
      </c>
      <c r="J239" s="54">
        <f>SUM('Modified Data'!AB239)</f>
        <v>160.19999999999999</v>
      </c>
      <c r="K239" s="54">
        <f>SUM('Modified Data'!AA239,'Modified Data'!AD239,'Modified Data'!R239)</f>
        <v>459.40000000000003</v>
      </c>
      <c r="L239" s="54">
        <f>SUM('Modified Data'!AE239)</f>
        <v>146.69999999999999</v>
      </c>
    </row>
    <row r="240" spans="1:12">
      <c r="A240" t="s">
        <v>33</v>
      </c>
      <c r="B240">
        <v>2019</v>
      </c>
      <c r="C240" t="s">
        <v>42</v>
      </c>
      <c r="D240" s="54" t="str">
        <f t="shared" si="3"/>
        <v>September</v>
      </c>
      <c r="E240">
        <f>SUM('Modified Data'!E240:P240)</f>
        <v>1725.4</v>
      </c>
      <c r="F240">
        <f>SUM('Modified Data'!S240:U240)</f>
        <v>420.8</v>
      </c>
      <c r="G240" s="54">
        <f>SUM('Modified Data'!V240,'Modified Data'!X240)</f>
        <v>290.5</v>
      </c>
      <c r="H240">
        <f>SUM('Modified Data'!AC240,'Modified Data'!Y240)</f>
        <v>280.89999999999998</v>
      </c>
      <c r="I240" s="54">
        <f>SUM('Modified Data'!W240,'Modified Data'!Z240)</f>
        <v>247.8</v>
      </c>
      <c r="J240" s="54">
        <f>SUM('Modified Data'!AB240)</f>
        <v>151.6</v>
      </c>
      <c r="K240" s="54">
        <f>SUM('Modified Data'!AA240,'Modified Data'!AD240,'Modified Data'!R240)</f>
        <v>440.20000000000005</v>
      </c>
      <c r="L240" s="54">
        <f>SUM('Modified Data'!AE240)</f>
        <v>144.69999999999999</v>
      </c>
    </row>
    <row r="241" spans="1:12">
      <c r="A241" t="s">
        <v>34</v>
      </c>
      <c r="B241">
        <v>2019</v>
      </c>
      <c r="C241" t="s">
        <v>42</v>
      </c>
      <c r="D241" s="54" t="str">
        <f t="shared" si="3"/>
        <v>September</v>
      </c>
      <c r="E241">
        <f>SUM('Modified Data'!E241:P241)</f>
        <v>1710.6999999999998</v>
      </c>
      <c r="F241">
        <f>SUM('Modified Data'!S241:U241)</f>
        <v>437.69999999999993</v>
      </c>
      <c r="G241" s="54">
        <f>SUM('Modified Data'!V241,'Modified Data'!X241)</f>
        <v>296.79999999999995</v>
      </c>
      <c r="H241">
        <f>SUM('Modified Data'!AC241,'Modified Data'!Y241)</f>
        <v>288.7</v>
      </c>
      <c r="I241" s="54">
        <f>SUM('Modified Data'!W241,'Modified Data'!Z241)</f>
        <v>265.29999999999995</v>
      </c>
      <c r="J241" s="54">
        <f>SUM('Modified Data'!AB241)</f>
        <v>155.19999999999999</v>
      </c>
      <c r="K241" s="54">
        <f>SUM('Modified Data'!AA241,'Modified Data'!AD241,'Modified Data'!R241)</f>
        <v>448.5</v>
      </c>
      <c r="L241" s="54">
        <f>SUM('Modified Data'!AE241)</f>
        <v>145.80000000000001</v>
      </c>
    </row>
    <row r="242" spans="1:12">
      <c r="A242" t="s">
        <v>30</v>
      </c>
      <c r="B242">
        <v>2019</v>
      </c>
      <c r="C242" t="s">
        <v>43</v>
      </c>
      <c r="D242" s="54" t="str">
        <f t="shared" si="3"/>
        <v>October</v>
      </c>
      <c r="E242">
        <f>SUM('Modified Data'!E242:P242)</f>
        <v>1728.5999999999997</v>
      </c>
      <c r="F242">
        <f>SUM('Modified Data'!S242:U242)</f>
        <v>449.4</v>
      </c>
      <c r="G242" s="54">
        <f>SUM('Modified Data'!V242,'Modified Data'!X242)</f>
        <v>303.60000000000002</v>
      </c>
      <c r="H242">
        <f>SUM('Modified Data'!AC242,'Modified Data'!Y242)</f>
        <v>294</v>
      </c>
      <c r="I242" s="54">
        <f>SUM('Modified Data'!W242,'Modified Data'!Z242)</f>
        <v>279.39999999999998</v>
      </c>
      <c r="J242" s="54">
        <f>SUM('Modified Data'!AB242)</f>
        <v>160.69999999999999</v>
      </c>
      <c r="K242" s="54">
        <f>SUM('Modified Data'!AA242,'Modified Data'!AD242,'Modified Data'!R242)</f>
        <v>460.7</v>
      </c>
      <c r="L242" s="54">
        <f>SUM('Modified Data'!AE242)</f>
        <v>148.30000000000001</v>
      </c>
    </row>
    <row r="243" spans="1:12">
      <c r="A243" t="s">
        <v>33</v>
      </c>
      <c r="B243">
        <v>2019</v>
      </c>
      <c r="C243" t="s">
        <v>43</v>
      </c>
      <c r="D243" s="54" t="str">
        <f t="shared" si="3"/>
        <v>October</v>
      </c>
      <c r="E243">
        <f>SUM('Modified Data'!E243:P243)</f>
        <v>1750.7</v>
      </c>
      <c r="F243">
        <f>SUM('Modified Data'!S243:U243)</f>
        <v>422.20000000000005</v>
      </c>
      <c r="G243" s="54">
        <f>SUM('Modified Data'!V243,'Modified Data'!X243)</f>
        <v>291.7</v>
      </c>
      <c r="H243">
        <f>SUM('Modified Data'!AC243,'Modified Data'!Y243)</f>
        <v>281.89999999999998</v>
      </c>
      <c r="I243" s="54">
        <f>SUM('Modified Data'!W243,'Modified Data'!Z243)</f>
        <v>250.4</v>
      </c>
      <c r="J243" s="54">
        <f>SUM('Modified Data'!AB243)</f>
        <v>151.69999999999999</v>
      </c>
      <c r="K243" s="54">
        <f>SUM('Modified Data'!AA243,'Modified Data'!AD243,'Modified Data'!R243)</f>
        <v>441.5</v>
      </c>
      <c r="L243" s="54">
        <f>SUM('Modified Data'!AE243)</f>
        <v>146</v>
      </c>
    </row>
    <row r="244" spans="1:12">
      <c r="A244" t="s">
        <v>34</v>
      </c>
      <c r="B244">
        <v>2019</v>
      </c>
      <c r="C244" t="s">
        <v>43</v>
      </c>
      <c r="D244" s="54" t="str">
        <f t="shared" si="3"/>
        <v>October</v>
      </c>
      <c r="E244">
        <f>SUM('Modified Data'!E244:P244)</f>
        <v>1735.9999999999998</v>
      </c>
      <c r="F244">
        <f>SUM('Modified Data'!S244:U244)</f>
        <v>438.40000000000003</v>
      </c>
      <c r="G244" s="54">
        <f>SUM('Modified Data'!V244,'Modified Data'!X244)</f>
        <v>298</v>
      </c>
      <c r="H244">
        <f>SUM('Modified Data'!AC244,'Modified Data'!Y244)</f>
        <v>289.39999999999998</v>
      </c>
      <c r="I244" s="54">
        <f>SUM('Modified Data'!W244,'Modified Data'!Z244)</f>
        <v>266.89999999999998</v>
      </c>
      <c r="J244" s="54">
        <f>SUM('Modified Data'!AB244)</f>
        <v>155.4</v>
      </c>
      <c r="K244" s="54">
        <f>SUM('Modified Data'!AA244,'Modified Data'!AD244,'Modified Data'!R244)</f>
        <v>449.79999999999995</v>
      </c>
      <c r="L244" s="54">
        <f>SUM('Modified Data'!AE244)</f>
        <v>147.19999999999999</v>
      </c>
    </row>
    <row r="245" spans="1:12">
      <c r="A245" t="s">
        <v>30</v>
      </c>
      <c r="B245">
        <v>2019</v>
      </c>
      <c r="C245" t="s">
        <v>45</v>
      </c>
      <c r="D245" s="54" t="str">
        <f t="shared" si="3"/>
        <v>November</v>
      </c>
      <c r="E245">
        <f>SUM('Modified Data'!E245:P245)</f>
        <v>1753.7</v>
      </c>
      <c r="F245">
        <f>SUM('Modified Data'!S245:U245)</f>
        <v>450.8</v>
      </c>
      <c r="G245" s="54">
        <f>SUM('Modified Data'!V245,'Modified Data'!X245)</f>
        <v>304.39999999999998</v>
      </c>
      <c r="H245">
        <f>SUM('Modified Data'!AC245,'Modified Data'!Y245)</f>
        <v>294.89999999999998</v>
      </c>
      <c r="I245" s="54">
        <f>SUM('Modified Data'!W245,'Modified Data'!Z245)</f>
        <v>280.5</v>
      </c>
      <c r="J245" s="54">
        <f>SUM('Modified Data'!AB245)</f>
        <v>160.80000000000001</v>
      </c>
      <c r="K245" s="54">
        <f>SUM('Modified Data'!AA245,'Modified Data'!AD245,'Modified Data'!R245)</f>
        <v>462.4</v>
      </c>
      <c r="L245" s="54">
        <f>SUM('Modified Data'!AE245)</f>
        <v>149.9</v>
      </c>
    </row>
    <row r="246" spans="1:12">
      <c r="A246" t="s">
        <v>33</v>
      </c>
      <c r="B246">
        <v>2019</v>
      </c>
      <c r="C246" t="s">
        <v>45</v>
      </c>
      <c r="D246" s="54" t="str">
        <f t="shared" si="3"/>
        <v>November</v>
      </c>
      <c r="E246">
        <f>SUM('Modified Data'!E246:P246)</f>
        <v>1770.3999999999999</v>
      </c>
      <c r="F246">
        <f>SUM('Modified Data'!S246:U246)</f>
        <v>423.09999999999997</v>
      </c>
      <c r="G246" s="54">
        <f>SUM('Modified Data'!V246,'Modified Data'!X246)</f>
        <v>292.60000000000002</v>
      </c>
      <c r="H246">
        <f>SUM('Modified Data'!AC246,'Modified Data'!Y246)</f>
        <v>282.60000000000002</v>
      </c>
      <c r="I246" s="54">
        <f>SUM('Modified Data'!W246,'Modified Data'!Z246)</f>
        <v>253.89999999999998</v>
      </c>
      <c r="J246" s="54">
        <f>SUM('Modified Data'!AB246)</f>
        <v>151.80000000000001</v>
      </c>
      <c r="K246" s="54">
        <f>SUM('Modified Data'!AA246,'Modified Data'!AD246,'Modified Data'!R246)</f>
        <v>442.9</v>
      </c>
      <c r="L246" s="54">
        <f>SUM('Modified Data'!AE246)</f>
        <v>147</v>
      </c>
    </row>
    <row r="247" spans="1:12">
      <c r="A247" t="s">
        <v>34</v>
      </c>
      <c r="B247">
        <v>2019</v>
      </c>
      <c r="C247" t="s">
        <v>45</v>
      </c>
      <c r="D247" s="54" t="str">
        <f t="shared" si="3"/>
        <v>November</v>
      </c>
      <c r="E247">
        <f>SUM('Modified Data'!E247:P247)</f>
        <v>1759</v>
      </c>
      <c r="F247">
        <f>SUM('Modified Data'!S247:U247)</f>
        <v>439.5</v>
      </c>
      <c r="G247" s="54">
        <f>SUM('Modified Data'!V247,'Modified Data'!X247)</f>
        <v>298.8</v>
      </c>
      <c r="H247">
        <f>SUM('Modified Data'!AC247,'Modified Data'!Y247)</f>
        <v>290.20000000000005</v>
      </c>
      <c r="I247" s="54">
        <f>SUM('Modified Data'!W247,'Modified Data'!Z247)</f>
        <v>268.89999999999998</v>
      </c>
      <c r="J247" s="54">
        <f>SUM('Modified Data'!AB247)</f>
        <v>155.5</v>
      </c>
      <c r="K247" s="54">
        <f>SUM('Modified Data'!AA247,'Modified Data'!AD247,'Modified Data'!R247)</f>
        <v>451.29999999999995</v>
      </c>
      <c r="L247" s="54">
        <f>SUM('Modified Data'!AE247)</f>
        <v>148.6</v>
      </c>
    </row>
    <row r="248" spans="1:12">
      <c r="A248" t="s">
        <v>30</v>
      </c>
      <c r="B248">
        <v>2019</v>
      </c>
      <c r="C248" t="s">
        <v>46</v>
      </c>
      <c r="D248" s="54" t="str">
        <f t="shared" si="3"/>
        <v>December</v>
      </c>
      <c r="E248">
        <f>SUM('Modified Data'!E248:P248)</f>
        <v>1786.6999999999996</v>
      </c>
      <c r="F248">
        <f>SUM('Modified Data'!S248:U248)</f>
        <v>451.79999999999995</v>
      </c>
      <c r="G248" s="54">
        <f>SUM('Modified Data'!V248,'Modified Data'!X248)</f>
        <v>304</v>
      </c>
      <c r="H248">
        <f>SUM('Modified Data'!AC248,'Modified Data'!Y248)</f>
        <v>295.39999999999998</v>
      </c>
      <c r="I248" s="54">
        <f>SUM('Modified Data'!W248,'Modified Data'!Z248)</f>
        <v>284.89999999999998</v>
      </c>
      <c r="J248" s="54">
        <f>SUM('Modified Data'!AB248)</f>
        <v>161.1</v>
      </c>
      <c r="K248" s="54">
        <f>SUM('Modified Data'!AA248,'Modified Data'!AD248,'Modified Data'!R248)</f>
        <v>464.40000000000003</v>
      </c>
      <c r="L248" s="54">
        <f>SUM('Modified Data'!AE248)</f>
        <v>152.30000000000001</v>
      </c>
    </row>
    <row r="249" spans="1:12">
      <c r="A249" t="s">
        <v>33</v>
      </c>
      <c r="B249">
        <v>2019</v>
      </c>
      <c r="C249" t="s">
        <v>46</v>
      </c>
      <c r="D249" s="54" t="str">
        <f t="shared" si="3"/>
        <v>December</v>
      </c>
      <c r="E249">
        <f>SUM('Modified Data'!E249:P249)</f>
        <v>1800.4</v>
      </c>
      <c r="F249">
        <f>SUM('Modified Data'!S249:U249)</f>
        <v>424.20000000000005</v>
      </c>
      <c r="G249" s="54">
        <f>SUM('Modified Data'!V249,'Modified Data'!X249)</f>
        <v>292.60000000000002</v>
      </c>
      <c r="H249">
        <f>SUM('Modified Data'!AC249,'Modified Data'!Y249)</f>
        <v>283.39999999999998</v>
      </c>
      <c r="I249" s="54">
        <f>SUM('Modified Data'!W249,'Modified Data'!Z249)</f>
        <v>258.8</v>
      </c>
      <c r="J249" s="54">
        <f>SUM('Modified Data'!AB249)</f>
        <v>151.9</v>
      </c>
      <c r="K249" s="54">
        <f>SUM('Modified Data'!AA249,'Modified Data'!AD249,'Modified Data'!R249)</f>
        <v>444.9</v>
      </c>
      <c r="L249" s="54">
        <f>SUM('Modified Data'!AE249)</f>
        <v>148.30000000000001</v>
      </c>
    </row>
    <row r="250" spans="1:12">
      <c r="A250" t="s">
        <v>34</v>
      </c>
      <c r="B250">
        <v>2019</v>
      </c>
      <c r="C250" t="s">
        <v>46</v>
      </c>
      <c r="D250" s="54" t="str">
        <f t="shared" si="3"/>
        <v>December</v>
      </c>
      <c r="E250">
        <f>SUM('Modified Data'!E250:P250)</f>
        <v>1791.1000000000001</v>
      </c>
      <c r="F250">
        <f>SUM('Modified Data'!S250:U250)</f>
        <v>440.6</v>
      </c>
      <c r="G250" s="54">
        <f>SUM('Modified Data'!V250,'Modified Data'!X250)</f>
        <v>298.60000000000002</v>
      </c>
      <c r="H250">
        <f>SUM('Modified Data'!AC250,'Modified Data'!Y250)</f>
        <v>290.8</v>
      </c>
      <c r="I250" s="54">
        <f>SUM('Modified Data'!W250,'Modified Data'!Z250)</f>
        <v>273.5</v>
      </c>
      <c r="J250" s="54">
        <f>SUM('Modified Data'!AB250)</f>
        <v>155.69999999999999</v>
      </c>
      <c r="K250" s="54">
        <f>SUM('Modified Data'!AA250,'Modified Data'!AD250,'Modified Data'!R250)</f>
        <v>453.3</v>
      </c>
      <c r="L250" s="54">
        <f>SUM('Modified Data'!AE250)</f>
        <v>150.4</v>
      </c>
    </row>
    <row r="251" spans="1:12">
      <c r="A251" t="s">
        <v>30</v>
      </c>
      <c r="B251">
        <v>2020</v>
      </c>
      <c r="C251" t="s">
        <v>31</v>
      </c>
      <c r="D251" s="54" t="str">
        <f t="shared" si="3"/>
        <v>January</v>
      </c>
      <c r="E251">
        <f>SUM('Modified Data'!E251:P251)</f>
        <v>1785.6</v>
      </c>
      <c r="F251">
        <f>SUM('Modified Data'!S251:U251)</f>
        <v>452.30000000000007</v>
      </c>
      <c r="G251" s="54">
        <f>SUM('Modified Data'!V251,'Modified Data'!X251)</f>
        <v>305.60000000000002</v>
      </c>
      <c r="H251">
        <f>SUM('Modified Data'!AC251,'Modified Data'!Y251)</f>
        <v>298.2</v>
      </c>
      <c r="I251" s="54">
        <f>SUM('Modified Data'!W251,'Modified Data'!Z251)</f>
        <v>286.70000000000005</v>
      </c>
      <c r="J251" s="54">
        <f>SUM('Modified Data'!AB251)</f>
        <v>161.69999999999999</v>
      </c>
      <c r="K251" s="54">
        <f>SUM('Modified Data'!AA251,'Modified Data'!AD251,'Modified Data'!R251)</f>
        <v>466.79999999999995</v>
      </c>
      <c r="L251" s="54">
        <f>SUM('Modified Data'!AE251)</f>
        <v>151.9</v>
      </c>
    </row>
    <row r="252" spans="1:12">
      <c r="A252" t="s">
        <v>33</v>
      </c>
      <c r="B252">
        <v>2020</v>
      </c>
      <c r="C252" t="s">
        <v>31</v>
      </c>
      <c r="D252" s="54" t="str">
        <f t="shared" si="3"/>
        <v>January</v>
      </c>
      <c r="E252">
        <f>SUM('Modified Data'!E252:P252)</f>
        <v>1790.9999999999998</v>
      </c>
      <c r="F252">
        <f>SUM('Modified Data'!S252:U252)</f>
        <v>425.1</v>
      </c>
      <c r="G252" s="54">
        <f>SUM('Modified Data'!V252,'Modified Data'!X252)</f>
        <v>294</v>
      </c>
      <c r="H252">
        <f>SUM('Modified Data'!AC252,'Modified Data'!Y252)</f>
        <v>285.89999999999998</v>
      </c>
      <c r="I252" s="54">
        <f>SUM('Modified Data'!W252,'Modified Data'!Z252)</f>
        <v>261.2</v>
      </c>
      <c r="J252" s="54">
        <f>SUM('Modified Data'!AB252)</f>
        <v>152.1</v>
      </c>
      <c r="K252" s="54">
        <f>SUM('Modified Data'!AA252,'Modified Data'!AD252,'Modified Data'!R252)</f>
        <v>446.40000000000003</v>
      </c>
      <c r="L252" s="54">
        <f>SUM('Modified Data'!AE252)</f>
        <v>148.19999999999999</v>
      </c>
    </row>
    <row r="253" spans="1:12">
      <c r="A253" t="s">
        <v>34</v>
      </c>
      <c r="B253">
        <v>2020</v>
      </c>
      <c r="C253" t="s">
        <v>31</v>
      </c>
      <c r="D253" s="54" t="str">
        <f t="shared" si="3"/>
        <v>January</v>
      </c>
      <c r="E253">
        <f>SUM('Modified Data'!E253:P253)</f>
        <v>1786.8999999999999</v>
      </c>
      <c r="F253">
        <f>SUM('Modified Data'!S253:U253)</f>
        <v>441.2</v>
      </c>
      <c r="G253" s="54">
        <f>SUM('Modified Data'!V253,'Modified Data'!X253)</f>
        <v>300.10000000000002</v>
      </c>
      <c r="H253">
        <f>SUM('Modified Data'!AC253,'Modified Data'!Y253)</f>
        <v>293.5</v>
      </c>
      <c r="I253" s="54">
        <f>SUM('Modified Data'!W253,'Modified Data'!Z253)</f>
        <v>275.5</v>
      </c>
      <c r="J253" s="54">
        <f>SUM('Modified Data'!AB253)</f>
        <v>156.1</v>
      </c>
      <c r="K253" s="54">
        <f>SUM('Modified Data'!AA253,'Modified Data'!AD253,'Modified Data'!R253)</f>
        <v>455.40000000000003</v>
      </c>
      <c r="L253" s="54">
        <f>SUM('Modified Data'!AE253)</f>
        <v>150.19999999999999</v>
      </c>
    </row>
    <row r="254" spans="1:12">
      <c r="A254" t="s">
        <v>30</v>
      </c>
      <c r="B254">
        <v>2020</v>
      </c>
      <c r="C254" t="s">
        <v>35</v>
      </c>
      <c r="D254" s="54" t="str">
        <f t="shared" si="3"/>
        <v>February</v>
      </c>
      <c r="E254">
        <f>SUM('Modified Data'!E254:P254)</f>
        <v>1759.9999999999998</v>
      </c>
      <c r="F254">
        <f>SUM('Modified Data'!S254:U254)</f>
        <v>452.8</v>
      </c>
      <c r="G254" s="54">
        <f>SUM('Modified Data'!V254,'Modified Data'!X254)</f>
        <v>306.60000000000002</v>
      </c>
      <c r="H254">
        <f>SUM('Modified Data'!AC254,'Modified Data'!Y254)</f>
        <v>299.60000000000002</v>
      </c>
      <c r="I254" s="54">
        <f>SUM('Modified Data'!W254,'Modified Data'!Z254)</f>
        <v>288.3</v>
      </c>
      <c r="J254" s="54">
        <f>SUM('Modified Data'!AB254)</f>
        <v>161.9</v>
      </c>
      <c r="K254" s="54">
        <f>SUM('Modified Data'!AA254,'Modified Data'!AD254,'Modified Data'!R254)</f>
        <v>468.20000000000005</v>
      </c>
      <c r="L254" s="54">
        <f>SUM('Modified Data'!AE254)</f>
        <v>150.4</v>
      </c>
    </row>
    <row r="255" spans="1:12">
      <c r="A255" t="s">
        <v>33</v>
      </c>
      <c r="B255">
        <v>2020</v>
      </c>
      <c r="C255" t="s">
        <v>35</v>
      </c>
      <c r="D255" s="54" t="str">
        <f t="shared" si="3"/>
        <v>February</v>
      </c>
      <c r="E255">
        <f>SUM('Modified Data'!E255:P255)</f>
        <v>1764.8999999999999</v>
      </c>
      <c r="F255">
        <f>SUM('Modified Data'!S255:U255)</f>
        <v>426</v>
      </c>
      <c r="G255" s="54">
        <f>SUM('Modified Data'!V255,'Modified Data'!X255)</f>
        <v>295.20000000000005</v>
      </c>
      <c r="H255">
        <f>SUM('Modified Data'!AC255,'Modified Data'!Y255)</f>
        <v>287.89999999999998</v>
      </c>
      <c r="I255" s="54">
        <f>SUM('Modified Data'!W255,'Modified Data'!Z255)</f>
        <v>264.10000000000002</v>
      </c>
      <c r="J255" s="54">
        <f>SUM('Modified Data'!AB255)</f>
        <v>152.19999999999999</v>
      </c>
      <c r="K255" s="54">
        <f>SUM('Modified Data'!AA255,'Modified Data'!AD255,'Modified Data'!R255)</f>
        <v>448.1</v>
      </c>
      <c r="L255" s="54">
        <f>SUM('Modified Data'!AE255)</f>
        <v>147.69999999999999</v>
      </c>
    </row>
    <row r="256" spans="1:12">
      <c r="A256" t="s">
        <v>34</v>
      </c>
      <c r="B256">
        <v>2020</v>
      </c>
      <c r="C256" t="s">
        <v>35</v>
      </c>
      <c r="D256" s="54" t="str">
        <f t="shared" si="3"/>
        <v>February</v>
      </c>
      <c r="E256">
        <f>SUM('Modified Data'!E256:P256)</f>
        <v>1761.1</v>
      </c>
      <c r="F256">
        <f>SUM('Modified Data'!S256:U256)</f>
        <v>442</v>
      </c>
      <c r="G256" s="54">
        <f>SUM('Modified Data'!V256,'Modified Data'!X256)</f>
        <v>301.20000000000005</v>
      </c>
      <c r="H256">
        <f>SUM('Modified Data'!AC256,'Modified Data'!Y256)</f>
        <v>295.10000000000002</v>
      </c>
      <c r="I256" s="54">
        <f>SUM('Modified Data'!W256,'Modified Data'!Z256)</f>
        <v>277.5</v>
      </c>
      <c r="J256" s="54">
        <f>SUM('Modified Data'!AB256)</f>
        <v>156.19999999999999</v>
      </c>
      <c r="K256" s="54">
        <f>SUM('Modified Data'!AA256,'Modified Data'!AD256,'Modified Data'!R256)</f>
        <v>456.9</v>
      </c>
      <c r="L256" s="54">
        <f>SUM('Modified Data'!AE256)</f>
        <v>149.1</v>
      </c>
    </row>
    <row r="257" spans="1:12">
      <c r="A257" t="s">
        <v>30</v>
      </c>
      <c r="B257">
        <v>2020</v>
      </c>
      <c r="C257" t="s">
        <v>36</v>
      </c>
      <c r="D257" s="54" t="str">
        <f t="shared" si="3"/>
        <v>March</v>
      </c>
      <c r="E257">
        <f>SUM('Modified Data'!E257:P257)</f>
        <v>1746.3999999999996</v>
      </c>
      <c r="F257">
        <f>SUM('Modified Data'!S257:U257)</f>
        <v>453.5</v>
      </c>
      <c r="G257" s="54">
        <f>SUM('Modified Data'!V257,'Modified Data'!X257)</f>
        <v>306</v>
      </c>
      <c r="H257">
        <f>SUM('Modified Data'!AC257,'Modified Data'!Y257)</f>
        <v>301.79999999999995</v>
      </c>
      <c r="I257" s="54">
        <f>SUM('Modified Data'!W257,'Modified Data'!Z257)</f>
        <v>289.20000000000005</v>
      </c>
      <c r="J257" s="54">
        <f>SUM('Modified Data'!AB257)</f>
        <v>161.19999999999999</v>
      </c>
      <c r="K257" s="54">
        <f>SUM('Modified Data'!AA257,'Modified Data'!AD257,'Modified Data'!R257)</f>
        <v>470.29999999999995</v>
      </c>
      <c r="L257" s="54">
        <f>SUM('Modified Data'!AE257)</f>
        <v>149.80000000000001</v>
      </c>
    </row>
    <row r="258" spans="1:12">
      <c r="A258" t="s">
        <v>33</v>
      </c>
      <c r="B258">
        <v>2020</v>
      </c>
      <c r="C258" t="s">
        <v>36</v>
      </c>
      <c r="D258" s="54" t="str">
        <f t="shared" si="3"/>
        <v>March</v>
      </c>
      <c r="E258">
        <f>SUM('Modified Data'!E258:P258)</f>
        <v>1748.4</v>
      </c>
      <c r="F258">
        <f>SUM('Modified Data'!S258:U258)</f>
        <v>427.1</v>
      </c>
      <c r="G258" s="54">
        <f>SUM('Modified Data'!V258,'Modified Data'!X258)</f>
        <v>295.3</v>
      </c>
      <c r="H258">
        <f>SUM('Modified Data'!AC258,'Modified Data'!Y258)</f>
        <v>290.3</v>
      </c>
      <c r="I258" s="54">
        <f>SUM('Modified Data'!W258,'Modified Data'!Z258)</f>
        <v>266</v>
      </c>
      <c r="J258" s="54">
        <f>SUM('Modified Data'!AB258)</f>
        <v>152.5</v>
      </c>
      <c r="K258" s="54">
        <f>SUM('Modified Data'!AA258,'Modified Data'!AD258,'Modified Data'!R258)</f>
        <v>449.90000000000003</v>
      </c>
      <c r="L258" s="54">
        <f>SUM('Modified Data'!AE258)</f>
        <v>147.30000000000001</v>
      </c>
    </row>
    <row r="259" spans="1:12">
      <c r="A259" t="s">
        <v>34</v>
      </c>
      <c r="B259">
        <v>2020</v>
      </c>
      <c r="C259" t="s">
        <v>36</v>
      </c>
      <c r="D259" s="54" t="str">
        <f t="shared" ref="D259:D322" si="4">TRIM(C259)</f>
        <v>March</v>
      </c>
      <c r="E259">
        <f>SUM('Modified Data'!E259:P259)</f>
        <v>1746.5</v>
      </c>
      <c r="F259">
        <f>SUM('Modified Data'!S259:U259)</f>
        <v>442.90000000000003</v>
      </c>
      <c r="G259" s="54">
        <f>SUM('Modified Data'!V259,'Modified Data'!X259)</f>
        <v>300.89999999999998</v>
      </c>
      <c r="H259">
        <f>SUM('Modified Data'!AC259,'Modified Data'!Y259)</f>
        <v>297.5</v>
      </c>
      <c r="I259" s="54">
        <f>SUM('Modified Data'!W259,'Modified Data'!Z259)</f>
        <v>278.8</v>
      </c>
      <c r="J259" s="54">
        <f>SUM('Modified Data'!AB259)</f>
        <v>156.1</v>
      </c>
      <c r="K259" s="54">
        <f>SUM('Modified Data'!AA259,'Modified Data'!AD259,'Modified Data'!R259)</f>
        <v>458.7</v>
      </c>
      <c r="L259" s="54">
        <f>SUM('Modified Data'!AE259)</f>
        <v>148.6</v>
      </c>
    </row>
    <row r="260" spans="1:12">
      <c r="A260" t="s">
        <v>30</v>
      </c>
      <c r="B260">
        <v>2020</v>
      </c>
      <c r="C260" t="s">
        <v>37</v>
      </c>
      <c r="D260" s="54" t="str">
        <f t="shared" si="4"/>
        <v>April</v>
      </c>
      <c r="E260">
        <f>SUM('Modified Data'!E260:P260)</f>
        <v>1804.1500000000003</v>
      </c>
      <c r="F260">
        <f>SUM('Modified Data'!S260:U260)</f>
        <v>456.15000000000003</v>
      </c>
      <c r="G260" s="54">
        <f>SUM('Modified Data'!V260,'Modified Data'!X260)</f>
        <v>304.75</v>
      </c>
      <c r="H260">
        <f>SUM('Modified Data'!AC260,'Modified Data'!Y260)</f>
        <v>302.45</v>
      </c>
      <c r="I260" s="54">
        <f>SUM('Modified Data'!W260,'Modified Data'!Z260)</f>
        <v>287</v>
      </c>
      <c r="J260" s="54">
        <f>SUM('Modified Data'!AB260)</f>
        <v>161.5</v>
      </c>
      <c r="K260" s="54">
        <f>SUM('Modified Data'!AA260,'Modified Data'!AD260,'Modified Data'!R260)</f>
        <v>478.79999999999995</v>
      </c>
      <c r="L260" s="54">
        <f>SUM('Modified Data'!AE260)</f>
        <v>151.25</v>
      </c>
    </row>
    <row r="261" spans="1:12">
      <c r="A261" t="s">
        <v>33</v>
      </c>
      <c r="B261">
        <v>2020</v>
      </c>
      <c r="C261" t="s">
        <v>37</v>
      </c>
      <c r="D261" s="54" t="str">
        <f t="shared" si="4"/>
        <v>April</v>
      </c>
      <c r="E261">
        <f>SUM('Modified Data'!E261:P261)</f>
        <v>1825.85</v>
      </c>
      <c r="F261">
        <f>SUM('Modified Data'!S261:U261)</f>
        <v>429.99999999999994</v>
      </c>
      <c r="G261" s="54">
        <f>SUM('Modified Data'!V261,'Modified Data'!X261)</f>
        <v>294.85000000000002</v>
      </c>
      <c r="H261">
        <f>SUM('Modified Data'!AC261,'Modified Data'!Y261)</f>
        <v>293.55</v>
      </c>
      <c r="I261" s="54">
        <f>SUM('Modified Data'!W261,'Modified Data'!Z261)</f>
        <v>264.05</v>
      </c>
      <c r="J261" s="54">
        <f>SUM('Modified Data'!AB261)</f>
        <v>152.5</v>
      </c>
      <c r="K261" s="54">
        <f>SUM('Modified Data'!AA261,'Modified Data'!AD261,'Modified Data'!R261)</f>
        <v>461.54999999999995</v>
      </c>
      <c r="L261" s="54">
        <f>SUM('Modified Data'!AE261)</f>
        <v>149.05000000000001</v>
      </c>
    </row>
    <row r="262" spans="1:12">
      <c r="A262" t="s">
        <v>34</v>
      </c>
      <c r="B262">
        <v>2020</v>
      </c>
      <c r="C262" t="s">
        <v>37</v>
      </c>
      <c r="D262" s="54" t="str">
        <f t="shared" si="4"/>
        <v>April</v>
      </c>
      <c r="E262">
        <f>SUM('Modified Data'!E262:P262)</f>
        <v>1811.85</v>
      </c>
      <c r="F262">
        <f>SUM('Modified Data'!S262:U262)</f>
        <v>445.6</v>
      </c>
      <c r="G262" s="54">
        <f>SUM('Modified Data'!V262,'Modified Data'!X262)</f>
        <v>301</v>
      </c>
      <c r="H262">
        <f>SUM('Modified Data'!AC262,'Modified Data'!Y262)</f>
        <v>299.09999999999997</v>
      </c>
      <c r="I262" s="54">
        <f>SUM('Modified Data'!W262,'Modified Data'!Z262)</f>
        <v>276.54999999999995</v>
      </c>
      <c r="J262" s="54">
        <f>SUM('Modified Data'!AB262)</f>
        <v>156.25</v>
      </c>
      <c r="K262" s="54">
        <f>SUM('Modified Data'!AA262,'Modified Data'!AD262,'Modified Data'!R262)</f>
        <v>468.75</v>
      </c>
      <c r="L262" s="54">
        <f>SUM('Modified Data'!AE262)</f>
        <v>150.19999999999999</v>
      </c>
    </row>
    <row r="263" spans="1:12">
      <c r="A263" t="s">
        <v>30</v>
      </c>
      <c r="B263">
        <v>2020</v>
      </c>
      <c r="C263" t="s">
        <v>38</v>
      </c>
      <c r="D263" s="54" t="str">
        <f t="shared" si="4"/>
        <v>May</v>
      </c>
      <c r="E263">
        <f>SUM('Modified Data'!E263:P263)</f>
        <v>1801.4249999999997</v>
      </c>
      <c r="F263">
        <f>SUM('Modified Data'!S263:U263)</f>
        <v>457.47499999999997</v>
      </c>
      <c r="G263" s="54">
        <f>SUM('Modified Data'!V263,'Modified Data'!X263)</f>
        <v>302.17499999999995</v>
      </c>
      <c r="H263">
        <f>SUM('Modified Data'!AC263,'Modified Data'!Y263)</f>
        <v>305.92499999999995</v>
      </c>
      <c r="I263" s="54">
        <f>SUM('Modified Data'!W263,'Modified Data'!Z263)</f>
        <v>286.64999999999998</v>
      </c>
      <c r="J263" s="54">
        <f>SUM('Modified Data'!AB263)</f>
        <v>161.65</v>
      </c>
      <c r="K263" s="54">
        <f>SUM('Modified Data'!AA263,'Modified Data'!AD263,'Modified Data'!R263)</f>
        <v>483.05</v>
      </c>
      <c r="L263" s="54">
        <f>SUM('Modified Data'!AE263)</f>
        <v>151.97499999999999</v>
      </c>
    </row>
    <row r="264" spans="1:12">
      <c r="A264" t="s">
        <v>33</v>
      </c>
      <c r="B264">
        <v>2020</v>
      </c>
      <c r="C264" t="s">
        <v>38</v>
      </c>
      <c r="D264" s="54" t="str">
        <f t="shared" si="4"/>
        <v>May</v>
      </c>
      <c r="E264">
        <f>SUM('Modified Data'!E264:P264)</f>
        <v>1831.9250000000002</v>
      </c>
      <c r="F264">
        <f>SUM('Modified Data'!S264:U264)</f>
        <v>431.44999999999993</v>
      </c>
      <c r="G264" s="54">
        <f>SUM('Modified Data'!V264,'Modified Data'!X264)</f>
        <v>293.32499999999999</v>
      </c>
      <c r="H264">
        <f>SUM('Modified Data'!AC264,'Modified Data'!Y264)</f>
        <v>296.92499999999995</v>
      </c>
      <c r="I264" s="54">
        <f>SUM('Modified Data'!W264,'Modified Data'!Z264)</f>
        <v>265.22500000000002</v>
      </c>
      <c r="J264" s="54">
        <f>SUM('Modified Data'!AB264)</f>
        <v>152.5</v>
      </c>
      <c r="K264" s="54">
        <f>SUM('Modified Data'!AA264,'Modified Data'!AD264,'Modified Data'!R264)</f>
        <v>467.375</v>
      </c>
      <c r="L264" s="54">
        <f>SUM('Modified Data'!AE264)</f>
        <v>149.92500000000001</v>
      </c>
    </row>
    <row r="265" spans="1:12">
      <c r="A265" t="s">
        <v>34</v>
      </c>
      <c r="B265">
        <v>2020</v>
      </c>
      <c r="C265" t="s">
        <v>38</v>
      </c>
      <c r="D265" s="54" t="str">
        <f t="shared" si="4"/>
        <v>May</v>
      </c>
      <c r="E265">
        <f>SUM('Modified Data'!E265:P265)</f>
        <v>1812.3249999999998</v>
      </c>
      <c r="F265">
        <f>SUM('Modified Data'!S265:U265)</f>
        <v>446.95000000000005</v>
      </c>
      <c r="G265" s="54">
        <f>SUM('Modified Data'!V265,'Modified Data'!X265)</f>
        <v>298.79999999999995</v>
      </c>
      <c r="H265">
        <f>SUM('Modified Data'!AC265,'Modified Data'!Y265)</f>
        <v>302.55</v>
      </c>
      <c r="I265" s="54">
        <f>SUM('Modified Data'!W265,'Modified Data'!Z265)</f>
        <v>276.72500000000002</v>
      </c>
      <c r="J265" s="54">
        <f>SUM('Modified Data'!AB265)</f>
        <v>156.32499999999999</v>
      </c>
      <c r="K265" s="54">
        <f>SUM('Modified Data'!AA265,'Modified Data'!AD265,'Modified Data'!R265)</f>
        <v>473.77500000000003</v>
      </c>
      <c r="L265" s="54">
        <f>SUM('Modified Data'!AE265)</f>
        <v>151</v>
      </c>
    </row>
    <row r="266" spans="1:12">
      <c r="A266" t="s">
        <v>30</v>
      </c>
      <c r="B266">
        <v>2020</v>
      </c>
      <c r="C266" t="s">
        <v>39</v>
      </c>
      <c r="D266" s="54" t="str">
        <f t="shared" si="4"/>
        <v>June</v>
      </c>
      <c r="E266">
        <f>SUM('Modified Data'!E266:P266)</f>
        <v>1798.7</v>
      </c>
      <c r="F266">
        <f>SUM('Modified Data'!S266:U266)</f>
        <v>458.79999999999995</v>
      </c>
      <c r="G266" s="54">
        <f>SUM('Modified Data'!V266,'Modified Data'!X266)</f>
        <v>306.39999999999998</v>
      </c>
      <c r="H266">
        <f>SUM('Modified Data'!AC266,'Modified Data'!Y266)</f>
        <v>309.39999999999998</v>
      </c>
      <c r="I266" s="54">
        <f>SUM('Modified Data'!W266,'Modified Data'!Z266)</f>
        <v>286.3</v>
      </c>
      <c r="J266" s="54">
        <f>SUM('Modified Data'!AB266)</f>
        <v>161.80000000000001</v>
      </c>
      <c r="K266" s="54">
        <f>SUM('Modified Data'!AA266,'Modified Data'!AD266,'Modified Data'!R266)</f>
        <v>487.29999999999995</v>
      </c>
      <c r="L266" s="54">
        <f>SUM('Modified Data'!AE266)</f>
        <v>152.69999999999999</v>
      </c>
    </row>
    <row r="267" spans="1:12">
      <c r="A267" t="s">
        <v>33</v>
      </c>
      <c r="B267">
        <v>2020</v>
      </c>
      <c r="C267" t="s">
        <v>39</v>
      </c>
      <c r="D267" s="54" t="str">
        <f t="shared" si="4"/>
        <v>June</v>
      </c>
      <c r="E267">
        <f>SUM('Modified Data'!E267:P267)</f>
        <v>1837.9999999999998</v>
      </c>
      <c r="F267">
        <f>SUM('Modified Data'!S267:U267)</f>
        <v>432.9</v>
      </c>
      <c r="G267" s="54">
        <f>SUM('Modified Data'!V267,'Modified Data'!X267)</f>
        <v>295.10000000000002</v>
      </c>
      <c r="H267">
        <f>SUM('Modified Data'!AC267,'Modified Data'!Y267)</f>
        <v>300.29999999999995</v>
      </c>
      <c r="I267" s="54">
        <f>SUM('Modified Data'!W267,'Modified Data'!Z267)</f>
        <v>266.39999999999998</v>
      </c>
      <c r="J267" s="54">
        <f>SUM('Modified Data'!AB267)</f>
        <v>152.5</v>
      </c>
      <c r="K267" s="54">
        <f>SUM('Modified Data'!AA267,'Modified Data'!AD267,'Modified Data'!R267)</f>
        <v>473.2</v>
      </c>
      <c r="L267" s="54">
        <f>SUM('Modified Data'!AE267)</f>
        <v>150.80000000000001</v>
      </c>
    </row>
    <row r="268" spans="1:12">
      <c r="A268" t="s">
        <v>34</v>
      </c>
      <c r="B268">
        <v>2020</v>
      </c>
      <c r="C268" t="s">
        <v>39</v>
      </c>
      <c r="D268" s="54" t="str">
        <f t="shared" si="4"/>
        <v>June</v>
      </c>
      <c r="E268">
        <f>SUM('Modified Data'!E268:P268)</f>
        <v>1812.8000000000002</v>
      </c>
      <c r="F268">
        <f>SUM('Modified Data'!S268:U268)</f>
        <v>448.29999999999995</v>
      </c>
      <c r="G268" s="54">
        <f>SUM('Modified Data'!V268,'Modified Data'!X268)</f>
        <v>301.10000000000002</v>
      </c>
      <c r="H268">
        <f>SUM('Modified Data'!AC268,'Modified Data'!Y268)</f>
        <v>306</v>
      </c>
      <c r="I268" s="54">
        <f>SUM('Modified Data'!W268,'Modified Data'!Z268)</f>
        <v>276.89999999999998</v>
      </c>
      <c r="J268" s="54">
        <f>SUM('Modified Data'!AB268)</f>
        <v>156.4</v>
      </c>
      <c r="K268" s="54">
        <f>SUM('Modified Data'!AA268,'Modified Data'!AD268,'Modified Data'!R268)</f>
        <v>478.8</v>
      </c>
      <c r="L268" s="54">
        <f>SUM('Modified Data'!AE268)</f>
        <v>151.80000000000001</v>
      </c>
    </row>
    <row r="269" spans="1:12">
      <c r="A269" t="s">
        <v>30</v>
      </c>
      <c r="B269">
        <v>2020</v>
      </c>
      <c r="C269" t="s">
        <v>40</v>
      </c>
      <c r="D269" s="54" t="str">
        <f t="shared" si="4"/>
        <v>July</v>
      </c>
      <c r="E269">
        <f>SUM('Modified Data'!E269:P269)</f>
        <v>1798.7</v>
      </c>
      <c r="F269">
        <f>SUM('Modified Data'!S269:U269)</f>
        <v>458.79999999999995</v>
      </c>
      <c r="G269" s="54">
        <f>SUM('Modified Data'!V269,'Modified Data'!X269)</f>
        <v>306.39999999999998</v>
      </c>
      <c r="H269">
        <f>SUM('Modified Data'!AC269,'Modified Data'!Y269)</f>
        <v>309.39999999999998</v>
      </c>
      <c r="I269" s="54">
        <f>SUM('Modified Data'!W269,'Modified Data'!Z269)</f>
        <v>286.3</v>
      </c>
      <c r="J269" s="54">
        <f>SUM('Modified Data'!AB269)</f>
        <v>161.80000000000001</v>
      </c>
      <c r="K269" s="54">
        <f>SUM('Modified Data'!AA269,'Modified Data'!AD269,'Modified Data'!R269)</f>
        <v>487.29999999999995</v>
      </c>
      <c r="L269" s="54">
        <f>SUM('Modified Data'!AE269)</f>
        <v>152.69999999999999</v>
      </c>
    </row>
    <row r="270" spans="1:12">
      <c r="A270" t="s">
        <v>33</v>
      </c>
      <c r="B270">
        <v>2020</v>
      </c>
      <c r="C270" t="s">
        <v>40</v>
      </c>
      <c r="D270" s="54" t="str">
        <f t="shared" si="4"/>
        <v>July</v>
      </c>
      <c r="E270">
        <f>SUM('Modified Data'!E270:P270)</f>
        <v>1837.9999999999998</v>
      </c>
      <c r="F270">
        <f>SUM('Modified Data'!S270:U270)</f>
        <v>432.9</v>
      </c>
      <c r="G270" s="54">
        <f>SUM('Modified Data'!V270,'Modified Data'!X270)</f>
        <v>295.10000000000002</v>
      </c>
      <c r="H270">
        <f>SUM('Modified Data'!AC270,'Modified Data'!Y270)</f>
        <v>300.29999999999995</v>
      </c>
      <c r="I270" s="54">
        <f>SUM('Modified Data'!W270,'Modified Data'!Z270)</f>
        <v>266.39999999999998</v>
      </c>
      <c r="J270" s="54">
        <f>SUM('Modified Data'!AB270)</f>
        <v>152.5</v>
      </c>
      <c r="K270" s="54">
        <f>SUM('Modified Data'!AA270,'Modified Data'!AD270,'Modified Data'!R270)</f>
        <v>473.2</v>
      </c>
      <c r="L270" s="54">
        <f>SUM('Modified Data'!AE270)</f>
        <v>150.80000000000001</v>
      </c>
    </row>
    <row r="271" spans="1:12">
      <c r="A271" t="s">
        <v>34</v>
      </c>
      <c r="B271">
        <v>2020</v>
      </c>
      <c r="C271" t="s">
        <v>40</v>
      </c>
      <c r="D271" s="54" t="str">
        <f t="shared" si="4"/>
        <v>July</v>
      </c>
      <c r="E271">
        <f>SUM('Modified Data'!E271:P271)</f>
        <v>1812.8000000000002</v>
      </c>
      <c r="F271">
        <f>SUM('Modified Data'!S271:U271)</f>
        <v>448.29999999999995</v>
      </c>
      <c r="G271" s="54">
        <f>SUM('Modified Data'!V271,'Modified Data'!X271)</f>
        <v>301.10000000000002</v>
      </c>
      <c r="H271">
        <f>SUM('Modified Data'!AC271,'Modified Data'!Y271)</f>
        <v>306</v>
      </c>
      <c r="I271" s="54">
        <f>SUM('Modified Data'!W271,'Modified Data'!Z271)</f>
        <v>276.89999999999998</v>
      </c>
      <c r="J271" s="54">
        <f>SUM('Modified Data'!AB271)</f>
        <v>156.4</v>
      </c>
      <c r="K271" s="54">
        <f>SUM('Modified Data'!AA271,'Modified Data'!AD271,'Modified Data'!R271)</f>
        <v>478.8</v>
      </c>
      <c r="L271" s="54">
        <f>SUM('Modified Data'!AE271)</f>
        <v>151.80000000000001</v>
      </c>
    </row>
    <row r="272" spans="1:12">
      <c r="A272" t="s">
        <v>30</v>
      </c>
      <c r="B272">
        <v>2020</v>
      </c>
      <c r="C272" t="s">
        <v>41</v>
      </c>
      <c r="D272" s="54" t="str">
        <f t="shared" si="4"/>
        <v>August</v>
      </c>
      <c r="E272">
        <f>SUM('Modified Data'!E272:P272)</f>
        <v>1823.3</v>
      </c>
      <c r="F272">
        <f>SUM('Modified Data'!S272:U272)</f>
        <v>458.7</v>
      </c>
      <c r="G272" s="54">
        <f>SUM('Modified Data'!V272,'Modified Data'!X272)</f>
        <v>307.39999999999998</v>
      </c>
      <c r="H272">
        <f>SUM('Modified Data'!AC272,'Modified Data'!Y272)</f>
        <v>312.39999999999998</v>
      </c>
      <c r="I272" s="54">
        <f>SUM('Modified Data'!W272,'Modified Data'!Z272)</f>
        <v>289.39999999999998</v>
      </c>
      <c r="J272" s="54">
        <f>SUM('Modified Data'!AB272)</f>
        <v>162.69999999999999</v>
      </c>
      <c r="K272" s="54">
        <f>SUM('Modified Data'!AA272,'Modified Data'!AD272,'Modified Data'!R272)</f>
        <v>486.1</v>
      </c>
      <c r="L272" s="54">
        <f>SUM('Modified Data'!AE272)</f>
        <v>154.69999999999999</v>
      </c>
    </row>
    <row r="273" spans="1:12">
      <c r="A273" t="s">
        <v>33</v>
      </c>
      <c r="B273">
        <v>2020</v>
      </c>
      <c r="C273" t="s">
        <v>41</v>
      </c>
      <c r="D273" s="54" t="str">
        <f t="shared" si="4"/>
        <v>August</v>
      </c>
      <c r="E273">
        <f>SUM('Modified Data'!E273:P273)</f>
        <v>1864.9999999999998</v>
      </c>
      <c r="F273">
        <f>SUM('Modified Data'!S273:U273)</f>
        <v>433</v>
      </c>
      <c r="G273" s="54">
        <f>SUM('Modified Data'!V273,'Modified Data'!X273)</f>
        <v>300</v>
      </c>
      <c r="H273">
        <f>SUM('Modified Data'!AC273,'Modified Data'!Y273)</f>
        <v>303.89999999999998</v>
      </c>
      <c r="I273" s="54">
        <f>SUM('Modified Data'!W273,'Modified Data'!Z273)</f>
        <v>272.20000000000005</v>
      </c>
      <c r="J273" s="54">
        <f>SUM('Modified Data'!AB273)</f>
        <v>155.5</v>
      </c>
      <c r="K273" s="54">
        <f>SUM('Modified Data'!AA273,'Modified Data'!AD273,'Modified Data'!R273)</f>
        <v>473.2</v>
      </c>
      <c r="L273" s="54">
        <f>SUM('Modified Data'!AE273)</f>
        <v>152.9</v>
      </c>
    </row>
    <row r="274" spans="1:12">
      <c r="A274" t="s">
        <v>34</v>
      </c>
      <c r="B274">
        <v>2020</v>
      </c>
      <c r="C274" t="s">
        <v>41</v>
      </c>
      <c r="D274" s="54" t="str">
        <f t="shared" si="4"/>
        <v>August</v>
      </c>
      <c r="E274">
        <f>SUM('Modified Data'!E274:P274)</f>
        <v>1838.1999999999998</v>
      </c>
      <c r="F274">
        <f>SUM('Modified Data'!S274:U274)</f>
        <v>448.2</v>
      </c>
      <c r="G274" s="54">
        <f>SUM('Modified Data'!V274,'Modified Data'!X274)</f>
        <v>303.89999999999998</v>
      </c>
      <c r="H274">
        <f>SUM('Modified Data'!AC274,'Modified Data'!Y274)</f>
        <v>309.3</v>
      </c>
      <c r="I274" s="54">
        <f>SUM('Modified Data'!W274,'Modified Data'!Z274)</f>
        <v>281.5</v>
      </c>
      <c r="J274" s="54">
        <f>SUM('Modified Data'!AB274)</f>
        <v>158.5</v>
      </c>
      <c r="K274" s="54">
        <f>SUM('Modified Data'!AA274,'Modified Data'!AD274,'Modified Data'!R274)</f>
        <v>477.6</v>
      </c>
      <c r="L274" s="54">
        <f>SUM('Modified Data'!AE274)</f>
        <v>153.9</v>
      </c>
    </row>
    <row r="275" spans="1:12">
      <c r="A275" t="s">
        <v>30</v>
      </c>
      <c r="B275">
        <v>2020</v>
      </c>
      <c r="C275" t="s">
        <v>42</v>
      </c>
      <c r="D275" s="54" t="str">
        <f t="shared" si="4"/>
        <v>September</v>
      </c>
      <c r="E275">
        <f>SUM('Modified Data'!E275:P275)</f>
        <v>1831.3</v>
      </c>
      <c r="F275">
        <f>SUM('Modified Data'!S275:U275)</f>
        <v>459.9</v>
      </c>
      <c r="G275" s="54">
        <f>SUM('Modified Data'!V275,'Modified Data'!X275)</f>
        <v>307.89999999999998</v>
      </c>
      <c r="H275">
        <f>SUM('Modified Data'!AC275,'Modified Data'!Y275)</f>
        <v>316.5</v>
      </c>
      <c r="I275" s="54">
        <f>SUM('Modified Data'!W275,'Modified Data'!Z275)</f>
        <v>291</v>
      </c>
      <c r="J275" s="54">
        <f>SUM('Modified Data'!AB275)</f>
        <v>161.1</v>
      </c>
      <c r="K275" s="54">
        <f>SUM('Modified Data'!AA275,'Modified Data'!AD275,'Modified Data'!R275)</f>
        <v>489.4</v>
      </c>
      <c r="L275" s="54">
        <f>SUM('Modified Data'!AE275)</f>
        <v>155.4</v>
      </c>
    </row>
    <row r="276" spans="1:12">
      <c r="A276" t="s">
        <v>33</v>
      </c>
      <c r="B276">
        <v>2020</v>
      </c>
      <c r="C276" t="s">
        <v>42</v>
      </c>
      <c r="D276" s="54" t="str">
        <f t="shared" si="4"/>
        <v>September</v>
      </c>
      <c r="E276">
        <f>SUM('Modified Data'!E276:P276)</f>
        <v>1880.3000000000002</v>
      </c>
      <c r="F276">
        <f>SUM('Modified Data'!S276:U276)</f>
        <v>434.6</v>
      </c>
      <c r="G276" s="54">
        <f>SUM('Modified Data'!V276,'Modified Data'!X276)</f>
        <v>301.70000000000005</v>
      </c>
      <c r="H276">
        <f>SUM('Modified Data'!AC276,'Modified Data'!Y276)</f>
        <v>309.8</v>
      </c>
      <c r="I276" s="54">
        <f>SUM('Modified Data'!W276,'Modified Data'!Z276)</f>
        <v>272.29999999999995</v>
      </c>
      <c r="J276" s="54">
        <f>SUM('Modified Data'!AB276)</f>
        <v>154.9</v>
      </c>
      <c r="K276" s="54">
        <f>SUM('Modified Data'!AA276,'Modified Data'!AD276,'Modified Data'!R276)</f>
        <v>476.5</v>
      </c>
      <c r="L276" s="54">
        <f>SUM('Modified Data'!AE276)</f>
        <v>154</v>
      </c>
    </row>
    <row r="277" spans="1:12">
      <c r="A277" t="s">
        <v>34</v>
      </c>
      <c r="B277">
        <v>2020</v>
      </c>
      <c r="C277" t="s">
        <v>42</v>
      </c>
      <c r="D277" s="54" t="str">
        <f t="shared" si="4"/>
        <v>September</v>
      </c>
      <c r="E277">
        <f>SUM('Modified Data'!E277:P277)</f>
        <v>1849</v>
      </c>
      <c r="F277">
        <f>SUM('Modified Data'!S277:U277)</f>
        <v>449.70000000000005</v>
      </c>
      <c r="G277" s="54">
        <f>SUM('Modified Data'!V277,'Modified Data'!X277)</f>
        <v>305</v>
      </c>
      <c r="H277">
        <f>SUM('Modified Data'!AC277,'Modified Data'!Y277)</f>
        <v>314</v>
      </c>
      <c r="I277" s="54">
        <f>SUM('Modified Data'!W277,'Modified Data'!Z277)</f>
        <v>282.5</v>
      </c>
      <c r="J277" s="54">
        <f>SUM('Modified Data'!AB277)</f>
        <v>157.5</v>
      </c>
      <c r="K277" s="54">
        <f>SUM('Modified Data'!AA277,'Modified Data'!AD277,'Modified Data'!R277)</f>
        <v>481</v>
      </c>
      <c r="L277" s="54">
        <f>SUM('Modified Data'!AE277)</f>
        <v>154.69999999999999</v>
      </c>
    </row>
    <row r="278" spans="1:12">
      <c r="A278" t="s">
        <v>30</v>
      </c>
      <c r="B278">
        <v>2020</v>
      </c>
      <c r="C278" t="s">
        <v>43</v>
      </c>
      <c r="D278" s="54" t="str">
        <f t="shared" si="4"/>
        <v>October</v>
      </c>
      <c r="E278">
        <f>SUM('Modified Data'!E278:P278)</f>
        <v>1871.3000000000002</v>
      </c>
      <c r="F278">
        <f>SUM('Modified Data'!S278:U278)</f>
        <v>461.29999999999995</v>
      </c>
      <c r="G278" s="54">
        <f>SUM('Modified Data'!V278,'Modified Data'!X278)</f>
        <v>308.5</v>
      </c>
      <c r="H278">
        <f>SUM('Modified Data'!AC278,'Modified Data'!Y278)</f>
        <v>315.7</v>
      </c>
      <c r="I278" s="54">
        <f>SUM('Modified Data'!W278,'Modified Data'!Z278)</f>
        <v>293.20000000000005</v>
      </c>
      <c r="J278" s="54">
        <f>SUM('Modified Data'!AB278)</f>
        <v>162.5</v>
      </c>
      <c r="K278" s="54">
        <f>SUM('Modified Data'!AA278,'Modified Data'!AD278,'Modified Data'!R278)</f>
        <v>489.40000000000003</v>
      </c>
      <c r="L278" s="54">
        <f>SUM('Modified Data'!AE278)</f>
        <v>157.5</v>
      </c>
    </row>
    <row r="279" spans="1:12">
      <c r="A279" t="s">
        <v>33</v>
      </c>
      <c r="B279">
        <v>2020</v>
      </c>
      <c r="C279" t="s">
        <v>43</v>
      </c>
      <c r="D279" s="54" t="str">
        <f t="shared" si="4"/>
        <v>October</v>
      </c>
      <c r="E279">
        <f>SUM('Modified Data'!E279:P279)</f>
        <v>1915.8</v>
      </c>
      <c r="F279">
        <f>SUM('Modified Data'!S279:U279)</f>
        <v>434.90000000000003</v>
      </c>
      <c r="G279" s="54">
        <f>SUM('Modified Data'!V279,'Modified Data'!X279)</f>
        <v>301.60000000000002</v>
      </c>
      <c r="H279">
        <f>SUM('Modified Data'!AC279,'Modified Data'!Y279)</f>
        <v>309.10000000000002</v>
      </c>
      <c r="I279" s="54">
        <f>SUM('Modified Data'!W279,'Modified Data'!Z279)</f>
        <v>272.5</v>
      </c>
      <c r="J279" s="54">
        <f>SUM('Modified Data'!AB279)</f>
        <v>155.69999999999999</v>
      </c>
      <c r="K279" s="54">
        <f>SUM('Modified Data'!AA279,'Modified Data'!AD279,'Modified Data'!R279)</f>
        <v>476.9</v>
      </c>
      <c r="L279" s="54">
        <f>SUM('Modified Data'!AE279)</f>
        <v>155.19999999999999</v>
      </c>
    </row>
    <row r="280" spans="1:12">
      <c r="A280" t="s">
        <v>34</v>
      </c>
      <c r="B280">
        <v>2020</v>
      </c>
      <c r="C280" t="s">
        <v>43</v>
      </c>
      <c r="D280" s="54" t="str">
        <f t="shared" si="4"/>
        <v>October</v>
      </c>
      <c r="E280">
        <f>SUM('Modified Data'!E280:P280)</f>
        <v>1887.2000000000003</v>
      </c>
      <c r="F280">
        <f>SUM('Modified Data'!S280:U280)</f>
        <v>450.59999999999997</v>
      </c>
      <c r="G280" s="54">
        <f>SUM('Modified Data'!V280,'Modified Data'!X280)</f>
        <v>305.2</v>
      </c>
      <c r="H280">
        <f>SUM('Modified Data'!AC280,'Modified Data'!Y280)</f>
        <v>313.3</v>
      </c>
      <c r="I280" s="54">
        <f>SUM('Modified Data'!W280,'Modified Data'!Z280)</f>
        <v>283.7</v>
      </c>
      <c r="J280" s="54">
        <f>SUM('Modified Data'!AB280)</f>
        <v>158.5</v>
      </c>
      <c r="K280" s="54">
        <f>SUM('Modified Data'!AA280,'Modified Data'!AD280,'Modified Data'!R280)</f>
        <v>481.2</v>
      </c>
      <c r="L280" s="54">
        <f>SUM('Modified Data'!AE280)</f>
        <v>156.4</v>
      </c>
    </row>
    <row r="281" spans="1:12">
      <c r="A281" t="s">
        <v>30</v>
      </c>
      <c r="B281">
        <v>2020</v>
      </c>
      <c r="C281" t="s">
        <v>45</v>
      </c>
      <c r="D281" s="54" t="str">
        <f t="shared" si="4"/>
        <v>November</v>
      </c>
      <c r="E281">
        <f>SUM('Modified Data'!E281:P281)</f>
        <v>1919.0000000000002</v>
      </c>
      <c r="F281">
        <f>SUM('Modified Data'!S281:U281)</f>
        <v>462.8</v>
      </c>
      <c r="G281" s="54">
        <f>SUM('Modified Data'!V281,'Modified Data'!X281)</f>
        <v>310.8</v>
      </c>
      <c r="H281">
        <f>SUM('Modified Data'!AC281,'Modified Data'!Y281)</f>
        <v>316.60000000000002</v>
      </c>
      <c r="I281" s="54">
        <f>SUM('Modified Data'!W281,'Modified Data'!Z281)</f>
        <v>293.60000000000002</v>
      </c>
      <c r="J281" s="54">
        <f>SUM('Modified Data'!AB281)</f>
        <v>161.6</v>
      </c>
      <c r="K281" s="54">
        <f>SUM('Modified Data'!AA281,'Modified Data'!AD281,'Modified Data'!R281)</f>
        <v>491.5</v>
      </c>
      <c r="L281" s="54">
        <f>SUM('Modified Data'!AE281)</f>
        <v>159.80000000000001</v>
      </c>
    </row>
    <row r="282" spans="1:12">
      <c r="A282" t="s">
        <v>33</v>
      </c>
      <c r="B282">
        <v>2020</v>
      </c>
      <c r="C282" t="s">
        <v>45</v>
      </c>
      <c r="D282" s="54" t="str">
        <f t="shared" si="4"/>
        <v>November</v>
      </c>
      <c r="E282">
        <f>SUM('Modified Data'!E282:P282)</f>
        <v>1953.7</v>
      </c>
      <c r="F282">
        <f>SUM('Modified Data'!S282:U282)</f>
        <v>436.3</v>
      </c>
      <c r="G282" s="54">
        <f>SUM('Modified Data'!V282,'Modified Data'!X282)</f>
        <v>303.10000000000002</v>
      </c>
      <c r="H282">
        <f>SUM('Modified Data'!AC282,'Modified Data'!Y282)</f>
        <v>309.89999999999998</v>
      </c>
      <c r="I282" s="54">
        <f>SUM('Modified Data'!W282,'Modified Data'!Z282)</f>
        <v>272.5</v>
      </c>
      <c r="J282" s="54">
        <f>SUM('Modified Data'!AB282)</f>
        <v>156.4</v>
      </c>
      <c r="K282" s="54">
        <f>SUM('Modified Data'!AA282,'Modified Data'!AD282,'Modified Data'!R282)</f>
        <v>479.8</v>
      </c>
      <c r="L282" s="54">
        <f>SUM('Modified Data'!AE282)</f>
        <v>156.69999999999999</v>
      </c>
    </row>
    <row r="283" spans="1:12">
      <c r="A283" t="s">
        <v>34</v>
      </c>
      <c r="B283">
        <v>2020</v>
      </c>
      <c r="C283" t="s">
        <v>45</v>
      </c>
      <c r="D283" s="54" t="str">
        <f t="shared" si="4"/>
        <v>November</v>
      </c>
      <c r="E283">
        <f>SUM('Modified Data'!E283:P283)</f>
        <v>1930.9</v>
      </c>
      <c r="F283">
        <f>SUM('Modified Data'!S283:U283)</f>
        <v>452.00000000000006</v>
      </c>
      <c r="G283" s="54">
        <f>SUM('Modified Data'!V283,'Modified Data'!X283)</f>
        <v>307.2</v>
      </c>
      <c r="H283">
        <f>SUM('Modified Data'!AC283,'Modified Data'!Y283)</f>
        <v>314.10000000000002</v>
      </c>
      <c r="I283" s="54">
        <f>SUM('Modified Data'!W283,'Modified Data'!Z283)</f>
        <v>284</v>
      </c>
      <c r="J283" s="54">
        <f>SUM('Modified Data'!AB283)</f>
        <v>158.6</v>
      </c>
      <c r="K283" s="54">
        <f>SUM('Modified Data'!AA283,'Modified Data'!AD283,'Modified Data'!R283)</f>
        <v>483.90000000000003</v>
      </c>
      <c r="L283" s="54">
        <f>SUM('Modified Data'!AE283)</f>
        <v>158.4</v>
      </c>
    </row>
    <row r="284" spans="1:12">
      <c r="A284" t="s">
        <v>30</v>
      </c>
      <c r="B284">
        <v>2020</v>
      </c>
      <c r="C284" t="s">
        <v>46</v>
      </c>
      <c r="D284" s="54" t="str">
        <f t="shared" si="4"/>
        <v>December</v>
      </c>
      <c r="E284">
        <f>SUM('Modified Data'!E284:P284)</f>
        <v>1936</v>
      </c>
      <c r="F284">
        <f>SUM('Modified Data'!S284:U284)</f>
        <v>464.90000000000003</v>
      </c>
      <c r="G284" s="54">
        <f>SUM('Modified Data'!V284,'Modified Data'!X284)</f>
        <v>311.8</v>
      </c>
      <c r="H284">
        <f>SUM('Modified Data'!AC284,'Modified Data'!Y284)</f>
        <v>318.2</v>
      </c>
      <c r="I284" s="54">
        <f>SUM('Modified Data'!W284,'Modified Data'!Z284)</f>
        <v>295.10000000000002</v>
      </c>
      <c r="J284" s="54">
        <f>SUM('Modified Data'!AB284)</f>
        <v>162.9</v>
      </c>
      <c r="K284" s="54">
        <f>SUM('Modified Data'!AA284,'Modified Data'!AD284,'Modified Data'!R284)</f>
        <v>492.70000000000005</v>
      </c>
      <c r="L284" s="54">
        <f>SUM('Modified Data'!AE284)</f>
        <v>160.69999999999999</v>
      </c>
    </row>
    <row r="285" spans="1:12">
      <c r="A285" t="s">
        <v>33</v>
      </c>
      <c r="B285">
        <v>2020</v>
      </c>
      <c r="C285" t="s">
        <v>46</v>
      </c>
      <c r="D285" s="54" t="str">
        <f t="shared" si="4"/>
        <v>December</v>
      </c>
      <c r="E285">
        <f>SUM('Modified Data'!E285:P285)</f>
        <v>1958.4</v>
      </c>
      <c r="F285">
        <f>SUM('Modified Data'!S285:U285)</f>
        <v>438.20000000000005</v>
      </c>
      <c r="G285" s="54">
        <f>SUM('Modified Data'!V285,'Modified Data'!X285)</f>
        <v>303.89999999999998</v>
      </c>
      <c r="H285">
        <f>SUM('Modified Data'!AC285,'Modified Data'!Y285)</f>
        <v>310.8</v>
      </c>
      <c r="I285" s="54">
        <f>SUM('Modified Data'!W285,'Modified Data'!Z285)</f>
        <v>273.39999999999998</v>
      </c>
      <c r="J285" s="54">
        <f>SUM('Modified Data'!AB285)</f>
        <v>156.9</v>
      </c>
      <c r="K285" s="54">
        <f>SUM('Modified Data'!AA285,'Modified Data'!AD285,'Modified Data'!R285)</f>
        <v>481.40000000000003</v>
      </c>
      <c r="L285" s="54">
        <f>SUM('Modified Data'!AE285)</f>
        <v>156.9</v>
      </c>
    </row>
    <row r="286" spans="1:12">
      <c r="A286" t="s">
        <v>34</v>
      </c>
      <c r="B286">
        <v>2020</v>
      </c>
      <c r="C286" t="s">
        <v>46</v>
      </c>
      <c r="D286" s="54" t="str">
        <f t="shared" si="4"/>
        <v>December</v>
      </c>
      <c r="E286">
        <f>SUM('Modified Data'!E286:P286)</f>
        <v>1943.7</v>
      </c>
      <c r="F286">
        <f>SUM('Modified Data'!S286:U286)</f>
        <v>454</v>
      </c>
      <c r="G286" s="54">
        <f>SUM('Modified Data'!V286,'Modified Data'!X286)</f>
        <v>308.10000000000002</v>
      </c>
      <c r="H286">
        <f>SUM('Modified Data'!AC286,'Modified Data'!Y286)</f>
        <v>315.39999999999998</v>
      </c>
      <c r="I286" s="54">
        <f>SUM('Modified Data'!W286,'Modified Data'!Z286)</f>
        <v>285.29999999999995</v>
      </c>
      <c r="J286" s="54">
        <f>SUM('Modified Data'!AB286)</f>
        <v>159.4</v>
      </c>
      <c r="K286" s="54">
        <f>SUM('Modified Data'!AA286,'Modified Data'!AD286,'Modified Data'!R286)</f>
        <v>485.1</v>
      </c>
      <c r="L286" s="54">
        <f>SUM('Modified Data'!AE286)</f>
        <v>158.9</v>
      </c>
    </row>
    <row r="287" spans="1:12">
      <c r="A287" t="s">
        <v>30</v>
      </c>
      <c r="B287">
        <v>2021</v>
      </c>
      <c r="C287" t="s">
        <v>31</v>
      </c>
      <c r="D287" s="54" t="str">
        <f t="shared" si="4"/>
        <v>January</v>
      </c>
      <c r="E287">
        <f>SUM('Modified Data'!E287:P287)</f>
        <v>1906.0999999999997</v>
      </c>
      <c r="F287">
        <f>SUM('Modified Data'!S287:U287)</f>
        <v>466.7</v>
      </c>
      <c r="G287" s="54">
        <f>SUM('Modified Data'!V287,'Modified Data'!X287)</f>
        <v>311.60000000000002</v>
      </c>
      <c r="H287">
        <f>SUM('Modified Data'!AC287,'Modified Data'!Y287)</f>
        <v>318.7</v>
      </c>
      <c r="I287" s="54">
        <f>SUM('Modified Data'!W287,'Modified Data'!Z287)</f>
        <v>298.39999999999998</v>
      </c>
      <c r="J287" s="54">
        <f>SUM('Modified Data'!AB287)</f>
        <v>163.5</v>
      </c>
      <c r="K287" s="54">
        <f>SUM('Modified Data'!AA287,'Modified Data'!AD287,'Modified Data'!R287)</f>
        <v>495.6</v>
      </c>
      <c r="L287" s="54">
        <f>SUM('Modified Data'!AE287)</f>
        <v>158.5</v>
      </c>
    </row>
    <row r="288" spans="1:12">
      <c r="A288" t="s">
        <v>33</v>
      </c>
      <c r="B288">
        <v>2021</v>
      </c>
      <c r="C288" t="s">
        <v>31</v>
      </c>
      <c r="D288" s="54" t="str">
        <f t="shared" si="4"/>
        <v>January</v>
      </c>
      <c r="E288">
        <f>SUM('Modified Data'!E288:P288)</f>
        <v>1933.6000000000001</v>
      </c>
      <c r="F288">
        <f>SUM('Modified Data'!S288:U288)</f>
        <v>440</v>
      </c>
      <c r="G288" s="54">
        <f>SUM('Modified Data'!V288,'Modified Data'!X288)</f>
        <v>303.39999999999998</v>
      </c>
      <c r="H288">
        <f>SUM('Modified Data'!AC288,'Modified Data'!Y288)</f>
        <v>311.79999999999995</v>
      </c>
      <c r="I288" s="54">
        <f>SUM('Modified Data'!W288,'Modified Data'!Z288)</f>
        <v>279.8</v>
      </c>
      <c r="J288" s="54">
        <f>SUM('Modified Data'!AB288)</f>
        <v>156.1</v>
      </c>
      <c r="K288" s="54">
        <f>SUM('Modified Data'!AA288,'Modified Data'!AD288,'Modified Data'!R288)</f>
        <v>484.8</v>
      </c>
      <c r="L288" s="54">
        <f>SUM('Modified Data'!AE288)</f>
        <v>156</v>
      </c>
    </row>
    <row r="289" spans="1:12">
      <c r="A289" t="s">
        <v>34</v>
      </c>
      <c r="B289">
        <v>2021</v>
      </c>
      <c r="C289" t="s">
        <v>31</v>
      </c>
      <c r="D289" s="54" t="str">
        <f t="shared" si="4"/>
        <v>January</v>
      </c>
      <c r="E289">
        <f>SUM('Modified Data'!E289:P289)</f>
        <v>1915.4999999999998</v>
      </c>
      <c r="F289">
        <f>SUM('Modified Data'!S289:U289)</f>
        <v>455.8</v>
      </c>
      <c r="G289" s="54">
        <f>SUM('Modified Data'!V289,'Modified Data'!X289)</f>
        <v>307.7</v>
      </c>
      <c r="H289">
        <f>SUM('Modified Data'!AC289,'Modified Data'!Y289)</f>
        <v>316.10000000000002</v>
      </c>
      <c r="I289" s="54">
        <f>SUM('Modified Data'!W289,'Modified Data'!Z289)</f>
        <v>289.8</v>
      </c>
      <c r="J289" s="54">
        <f>SUM('Modified Data'!AB289)</f>
        <v>159.19999999999999</v>
      </c>
      <c r="K289" s="54">
        <f>SUM('Modified Data'!AA289,'Modified Data'!AD289,'Modified Data'!R289)</f>
        <v>488</v>
      </c>
      <c r="L289" s="54">
        <f>SUM('Modified Data'!AE289)</f>
        <v>157.30000000000001</v>
      </c>
    </row>
    <row r="290" spans="1:12">
      <c r="A290" t="s">
        <v>30</v>
      </c>
      <c r="B290">
        <v>2021</v>
      </c>
      <c r="C290" t="s">
        <v>35</v>
      </c>
      <c r="D290" s="54" t="str">
        <f t="shared" si="4"/>
        <v>February</v>
      </c>
      <c r="E290">
        <f>SUM('Modified Data'!E290:P290)</f>
        <v>1870.6</v>
      </c>
      <c r="F290">
        <f>SUM('Modified Data'!S290:U290)</f>
        <v>471.4</v>
      </c>
      <c r="G290" s="54">
        <f>SUM('Modified Data'!V290,'Modified Data'!X290)</f>
        <v>314.60000000000002</v>
      </c>
      <c r="H290">
        <f>SUM('Modified Data'!AC290,'Modified Data'!Y290)</f>
        <v>319.5</v>
      </c>
      <c r="I290" s="54">
        <f>SUM('Modified Data'!W290,'Modified Data'!Z290)</f>
        <v>304.60000000000002</v>
      </c>
      <c r="J290" s="54">
        <f>SUM('Modified Data'!AB290)</f>
        <v>163.6</v>
      </c>
      <c r="K290" s="54">
        <f>SUM('Modified Data'!AA290,'Modified Data'!AD290,'Modified Data'!R290)</f>
        <v>500.7</v>
      </c>
      <c r="L290" s="54">
        <f>SUM('Modified Data'!AE290)</f>
        <v>156.69999999999999</v>
      </c>
    </row>
    <row r="291" spans="1:12">
      <c r="A291" t="s">
        <v>33</v>
      </c>
      <c r="B291">
        <v>2021</v>
      </c>
      <c r="C291" t="s">
        <v>35</v>
      </c>
      <c r="D291" s="54" t="str">
        <f t="shared" si="4"/>
        <v>February</v>
      </c>
      <c r="E291">
        <f>SUM('Modified Data'!E291:P291)</f>
        <v>1905.2</v>
      </c>
      <c r="F291">
        <f>SUM('Modified Data'!S291:U291)</f>
        <v>444.2</v>
      </c>
      <c r="G291" s="54">
        <f>SUM('Modified Data'!V291,'Modified Data'!X291)</f>
        <v>306.3</v>
      </c>
      <c r="H291">
        <f>SUM('Modified Data'!AC291,'Modified Data'!Y291)</f>
        <v>313</v>
      </c>
      <c r="I291" s="54">
        <f>SUM('Modified Data'!W291,'Modified Data'!Z291)</f>
        <v>289.60000000000002</v>
      </c>
      <c r="J291" s="54">
        <f>SUM('Modified Data'!AB291)</f>
        <v>156.6</v>
      </c>
      <c r="K291" s="54">
        <f>SUM('Modified Data'!AA291,'Modified Data'!AD291,'Modified Data'!R291)</f>
        <v>489.90000000000003</v>
      </c>
      <c r="L291" s="54">
        <f>SUM('Modified Data'!AE291)</f>
        <v>156.5</v>
      </c>
    </row>
    <row r="292" spans="1:12">
      <c r="A292" t="s">
        <v>34</v>
      </c>
      <c r="B292">
        <v>2021</v>
      </c>
      <c r="C292" t="s">
        <v>35</v>
      </c>
      <c r="D292" s="54" t="str">
        <f t="shared" si="4"/>
        <v>February</v>
      </c>
      <c r="E292">
        <f>SUM('Modified Data'!E292:P292)</f>
        <v>1882.4</v>
      </c>
      <c r="F292">
        <f>SUM('Modified Data'!S292:U292)</f>
        <v>460.40000000000003</v>
      </c>
      <c r="G292" s="54">
        <f>SUM('Modified Data'!V292,'Modified Data'!X292)</f>
        <v>310.70000000000005</v>
      </c>
      <c r="H292">
        <f>SUM('Modified Data'!AC292,'Modified Data'!Y292)</f>
        <v>317.10000000000002</v>
      </c>
      <c r="I292" s="54">
        <f>SUM('Modified Data'!W292,'Modified Data'!Z292)</f>
        <v>297.5</v>
      </c>
      <c r="J292" s="54">
        <f>SUM('Modified Data'!AB292)</f>
        <v>159.5</v>
      </c>
      <c r="K292" s="54">
        <f>SUM('Modified Data'!AA292,'Modified Data'!AD292,'Modified Data'!R292)</f>
        <v>493.2</v>
      </c>
      <c r="L292" s="54">
        <f>SUM('Modified Data'!AE292)</f>
        <v>156.6</v>
      </c>
    </row>
    <row r="293" spans="1:12">
      <c r="A293" t="s">
        <v>30</v>
      </c>
      <c r="B293">
        <v>2021</v>
      </c>
      <c r="C293" t="s">
        <v>36</v>
      </c>
      <c r="D293" s="54" t="str">
        <f t="shared" si="4"/>
        <v>March</v>
      </c>
      <c r="E293">
        <f>SUM('Modified Data'!E293:P293)</f>
        <v>1871.2</v>
      </c>
      <c r="F293">
        <f>SUM('Modified Data'!S293:U293)</f>
        <v>472.9</v>
      </c>
      <c r="G293" s="54">
        <f>SUM('Modified Data'!V293,'Modified Data'!X293)</f>
        <v>314.70000000000005</v>
      </c>
      <c r="H293">
        <f>SUM('Modified Data'!AC293,'Modified Data'!Y293)</f>
        <v>317.7</v>
      </c>
      <c r="I293" s="54">
        <f>SUM('Modified Data'!W293,'Modified Data'!Z293)</f>
        <v>307.3</v>
      </c>
      <c r="J293" s="54">
        <f>SUM('Modified Data'!AB293)</f>
        <v>163.80000000000001</v>
      </c>
      <c r="K293" s="54">
        <f>SUM('Modified Data'!AA293,'Modified Data'!AD293,'Modified Data'!R293)</f>
        <v>501.20000000000005</v>
      </c>
      <c r="L293" s="54">
        <f>SUM('Modified Data'!AE293)</f>
        <v>156.69999999999999</v>
      </c>
    </row>
    <row r="294" spans="1:12">
      <c r="A294" t="s">
        <v>33</v>
      </c>
      <c r="B294">
        <v>2021</v>
      </c>
      <c r="C294" t="s">
        <v>36</v>
      </c>
      <c r="D294" s="54" t="str">
        <f t="shared" si="4"/>
        <v>March</v>
      </c>
      <c r="E294">
        <f>SUM('Modified Data'!E294:P294)</f>
        <v>1904.0999999999997</v>
      </c>
      <c r="F294">
        <f>SUM('Modified Data'!S294:U294)</f>
        <v>446.4</v>
      </c>
      <c r="G294" s="54">
        <f>SUM('Modified Data'!V294,'Modified Data'!X294)</f>
        <v>307.10000000000002</v>
      </c>
      <c r="H294">
        <f>SUM('Modified Data'!AC294,'Modified Data'!Y294)</f>
        <v>311.8</v>
      </c>
      <c r="I294" s="54">
        <f>SUM('Modified Data'!W294,'Modified Data'!Z294)</f>
        <v>296.5</v>
      </c>
      <c r="J294" s="54">
        <f>SUM('Modified Data'!AB294)</f>
        <v>157.6</v>
      </c>
      <c r="K294" s="54">
        <f>SUM('Modified Data'!AA294,'Modified Data'!AD294,'Modified Data'!R294)</f>
        <v>492.1</v>
      </c>
      <c r="L294" s="54">
        <f>SUM('Modified Data'!AE294)</f>
        <v>156.9</v>
      </c>
    </row>
    <row r="295" spans="1:12">
      <c r="A295" t="s">
        <v>34</v>
      </c>
      <c r="B295">
        <v>2021</v>
      </c>
      <c r="C295" t="s">
        <v>36</v>
      </c>
      <c r="D295" s="54" t="str">
        <f t="shared" si="4"/>
        <v>March</v>
      </c>
      <c r="E295">
        <f>SUM('Modified Data'!E295:P295)</f>
        <v>1882.6999999999998</v>
      </c>
      <c r="F295">
        <f>SUM('Modified Data'!S295:U295)</f>
        <v>462.1</v>
      </c>
      <c r="G295" s="54">
        <f>SUM('Modified Data'!V295,'Modified Data'!X295)</f>
        <v>311.10000000000002</v>
      </c>
      <c r="H295">
        <f>SUM('Modified Data'!AC295,'Modified Data'!Y295)</f>
        <v>315.5</v>
      </c>
      <c r="I295" s="54">
        <f>SUM('Modified Data'!W295,'Modified Data'!Z295)</f>
        <v>301.7</v>
      </c>
      <c r="J295" s="54">
        <f>SUM('Modified Data'!AB295)</f>
        <v>160.19999999999999</v>
      </c>
      <c r="K295" s="54">
        <f>SUM('Modified Data'!AA295,'Modified Data'!AD295,'Modified Data'!R295)</f>
        <v>494.5</v>
      </c>
      <c r="L295" s="54">
        <f>SUM('Modified Data'!AE295)</f>
        <v>156.80000000000001</v>
      </c>
    </row>
    <row r="296" spans="1:12">
      <c r="A296" t="s">
        <v>30</v>
      </c>
      <c r="B296">
        <v>2021</v>
      </c>
      <c r="C296" t="s">
        <v>37</v>
      </c>
      <c r="D296" s="54" t="str">
        <f t="shared" si="4"/>
        <v>April</v>
      </c>
      <c r="E296">
        <f>SUM('Modified Data'!E296:P296)</f>
        <v>1893.9</v>
      </c>
      <c r="F296">
        <f>SUM('Modified Data'!S296:U296)</f>
        <v>475.69999999999993</v>
      </c>
      <c r="G296" s="54">
        <f>SUM('Modified Data'!V296,'Modified Data'!X296)</f>
        <v>316.89999999999998</v>
      </c>
      <c r="H296">
        <f>SUM('Modified Data'!AC296,'Modified Data'!Y296)</f>
        <v>319.89999999999998</v>
      </c>
      <c r="I296" s="54">
        <f>SUM('Modified Data'!W296,'Modified Data'!Z296)</f>
        <v>307.7</v>
      </c>
      <c r="J296" s="54">
        <f>SUM('Modified Data'!AB296)</f>
        <v>164.1</v>
      </c>
      <c r="K296" s="54">
        <f>SUM('Modified Data'!AA296,'Modified Data'!AD296,'Modified Data'!R296)</f>
        <v>503.40000000000003</v>
      </c>
      <c r="L296" s="54">
        <f>SUM('Modified Data'!AE296)</f>
        <v>157.6</v>
      </c>
    </row>
    <row r="297" spans="1:12">
      <c r="A297" t="s">
        <v>33</v>
      </c>
      <c r="B297">
        <v>2021</v>
      </c>
      <c r="C297" t="s">
        <v>37</v>
      </c>
      <c r="D297" s="54" t="str">
        <f t="shared" si="4"/>
        <v>April</v>
      </c>
      <c r="E297">
        <f>SUM('Modified Data'!E297:P297)</f>
        <v>1927.6</v>
      </c>
      <c r="F297">
        <f>SUM('Modified Data'!S297:U297)</f>
        <v>448.6</v>
      </c>
      <c r="G297" s="54">
        <f>SUM('Modified Data'!V297,'Modified Data'!X297)</f>
        <v>309</v>
      </c>
      <c r="H297">
        <f>SUM('Modified Data'!AC297,'Modified Data'!Y297)</f>
        <v>314.10000000000002</v>
      </c>
      <c r="I297" s="54">
        <f>SUM('Modified Data'!W297,'Modified Data'!Z297)</f>
        <v>297</v>
      </c>
      <c r="J297" s="54">
        <f>SUM('Modified Data'!AB297)</f>
        <v>157.6</v>
      </c>
      <c r="K297" s="54">
        <f>SUM('Modified Data'!AA297,'Modified Data'!AD297,'Modified Data'!R297)</f>
        <v>494</v>
      </c>
      <c r="L297" s="54">
        <f>SUM('Modified Data'!AE297)</f>
        <v>158</v>
      </c>
    </row>
    <row r="298" spans="1:12">
      <c r="A298" t="s">
        <v>34</v>
      </c>
      <c r="B298">
        <v>2021</v>
      </c>
      <c r="C298" t="s">
        <v>37</v>
      </c>
      <c r="D298" s="54" t="str">
        <f t="shared" si="4"/>
        <v>April</v>
      </c>
      <c r="E298">
        <f>SUM('Modified Data'!E298:P298)</f>
        <v>1906.1</v>
      </c>
      <c r="F298">
        <f>SUM('Modified Data'!S298:U298)</f>
        <v>464.6</v>
      </c>
      <c r="G298" s="54">
        <f>SUM('Modified Data'!V298,'Modified Data'!X298)</f>
        <v>313.20000000000005</v>
      </c>
      <c r="H298">
        <f>SUM('Modified Data'!AC298,'Modified Data'!Y298)</f>
        <v>317.70000000000005</v>
      </c>
      <c r="I298" s="54">
        <f>SUM('Modified Data'!W298,'Modified Data'!Z298)</f>
        <v>302.2</v>
      </c>
      <c r="J298" s="54">
        <f>SUM('Modified Data'!AB298)</f>
        <v>160.30000000000001</v>
      </c>
      <c r="K298" s="54">
        <f>SUM('Modified Data'!AA298,'Modified Data'!AD298,'Modified Data'!R298)</f>
        <v>496.40000000000003</v>
      </c>
      <c r="L298" s="54">
        <f>SUM('Modified Data'!AE298)</f>
        <v>157.80000000000001</v>
      </c>
    </row>
    <row r="299" spans="1:12">
      <c r="A299" t="s">
        <v>30</v>
      </c>
      <c r="B299">
        <v>2021</v>
      </c>
      <c r="C299" t="s">
        <v>38</v>
      </c>
      <c r="D299" s="54" t="str">
        <f t="shared" si="4"/>
        <v>May</v>
      </c>
      <c r="E299">
        <f>SUM('Modified Data'!E299:P299)</f>
        <v>1936.6</v>
      </c>
      <c r="F299">
        <f>SUM('Modified Data'!S299:U299)</f>
        <v>490.4</v>
      </c>
      <c r="G299" s="54">
        <f>SUM('Modified Data'!V299,'Modified Data'!X299)</f>
        <v>320.39999999999998</v>
      </c>
      <c r="H299">
        <f>SUM('Modified Data'!AC299,'Modified Data'!Y299)</f>
        <v>328.4</v>
      </c>
      <c r="I299" s="54">
        <f>SUM('Modified Data'!W299,'Modified Data'!Z299)</f>
        <v>314.89999999999998</v>
      </c>
      <c r="J299" s="54">
        <f>SUM('Modified Data'!AB299)</f>
        <v>167.6</v>
      </c>
      <c r="K299" s="54">
        <f>SUM('Modified Data'!AA299,'Modified Data'!AD299,'Modified Data'!R299)</f>
        <v>510.70000000000005</v>
      </c>
      <c r="L299" s="54">
        <f>SUM('Modified Data'!AE299)</f>
        <v>161.1</v>
      </c>
    </row>
    <row r="300" spans="1:12">
      <c r="A300" t="s">
        <v>33</v>
      </c>
      <c r="B300">
        <v>2021</v>
      </c>
      <c r="C300" t="s">
        <v>38</v>
      </c>
      <c r="D300" s="54" t="str">
        <f t="shared" si="4"/>
        <v>May</v>
      </c>
      <c r="E300">
        <f>SUM('Modified Data'!E300:P300)</f>
        <v>1960.5000000000002</v>
      </c>
      <c r="F300">
        <f>SUM('Modified Data'!S300:U300)</f>
        <v>450.79999999999995</v>
      </c>
      <c r="G300" s="54">
        <f>SUM('Modified Data'!V300,'Modified Data'!X300)</f>
        <v>311.7</v>
      </c>
      <c r="H300">
        <f>SUM('Modified Data'!AC300,'Modified Data'!Y300)</f>
        <v>317.89999999999998</v>
      </c>
      <c r="I300" s="54">
        <f>SUM('Modified Data'!W300,'Modified Data'!Z300)</f>
        <v>300.5</v>
      </c>
      <c r="J300" s="54">
        <f>SUM('Modified Data'!AB300)</f>
        <v>156.6</v>
      </c>
      <c r="K300" s="54">
        <f>SUM('Modified Data'!AA300,'Modified Data'!AD300,'Modified Data'!R300)</f>
        <v>503.09999999999997</v>
      </c>
      <c r="L300" s="54">
        <f>SUM('Modified Data'!AE300)</f>
        <v>159.5</v>
      </c>
    </row>
    <row r="301" spans="1:12">
      <c r="A301" t="s">
        <v>34</v>
      </c>
      <c r="B301">
        <v>2021</v>
      </c>
      <c r="C301" t="s">
        <v>38</v>
      </c>
      <c r="D301" s="54" t="str">
        <f t="shared" si="4"/>
        <v>May</v>
      </c>
      <c r="E301">
        <f>SUM('Modified Data'!E301:P301)</f>
        <v>1945.0000000000002</v>
      </c>
      <c r="F301">
        <f>SUM('Modified Data'!S301:U301)</f>
        <v>474.29999999999995</v>
      </c>
      <c r="G301" s="54">
        <f>SUM('Modified Data'!V301,'Modified Data'!X301)</f>
        <v>316.29999999999995</v>
      </c>
      <c r="H301">
        <f>SUM('Modified Data'!AC301,'Modified Data'!Y301)</f>
        <v>324.39999999999998</v>
      </c>
      <c r="I301" s="54">
        <f>SUM('Modified Data'!W301,'Modified Data'!Z301)</f>
        <v>308.3</v>
      </c>
      <c r="J301" s="54">
        <f>SUM('Modified Data'!AB301)</f>
        <v>161.19999999999999</v>
      </c>
      <c r="K301" s="54">
        <f>SUM('Modified Data'!AA301,'Modified Data'!AD301,'Modified Data'!R301)</f>
        <v>504.5</v>
      </c>
      <c r="L301" s="54">
        <f>SUM('Modified Data'!AE301)</f>
        <v>160.4</v>
      </c>
    </row>
    <row r="302" spans="1:12">
      <c r="A302" t="s">
        <v>30</v>
      </c>
      <c r="B302">
        <v>2021</v>
      </c>
      <c r="C302" t="s">
        <v>39</v>
      </c>
      <c r="D302" s="54" t="str">
        <f t="shared" si="4"/>
        <v>June</v>
      </c>
      <c r="E302">
        <f>SUM('Modified Data'!E302:P302)</f>
        <v>1962.1</v>
      </c>
      <c r="F302">
        <f>SUM('Modified Data'!S302:U302)</f>
        <v>489.80000000000007</v>
      </c>
      <c r="G302" s="54">
        <f>SUM('Modified Data'!V302,'Modified Data'!X302)</f>
        <v>319.7</v>
      </c>
      <c r="H302">
        <f>SUM('Modified Data'!AC302,'Modified Data'!Y302)</f>
        <v>329.1</v>
      </c>
      <c r="I302" s="54">
        <f>SUM('Modified Data'!W302,'Modified Data'!Z302)</f>
        <v>316.29999999999995</v>
      </c>
      <c r="J302" s="54">
        <f>SUM('Modified Data'!AB302)</f>
        <v>166.8</v>
      </c>
      <c r="K302" s="54">
        <f>SUM('Modified Data'!AA302,'Modified Data'!AD302,'Modified Data'!R302)</f>
        <v>511</v>
      </c>
      <c r="L302" s="54">
        <f>SUM('Modified Data'!AE302)</f>
        <v>162.1</v>
      </c>
    </row>
    <row r="303" spans="1:12">
      <c r="A303" t="s">
        <v>33</v>
      </c>
      <c r="B303">
        <v>2021</v>
      </c>
      <c r="C303" t="s">
        <v>39</v>
      </c>
      <c r="D303" s="54" t="str">
        <f t="shared" si="4"/>
        <v>June</v>
      </c>
      <c r="E303">
        <f>SUM('Modified Data'!E303:P303)</f>
        <v>1988</v>
      </c>
      <c r="F303">
        <f>SUM('Modified Data'!S303:U303)</f>
        <v>452.6</v>
      </c>
      <c r="G303" s="54">
        <f>SUM('Modified Data'!V303,'Modified Data'!X303)</f>
        <v>310.3</v>
      </c>
      <c r="H303">
        <f>SUM('Modified Data'!AC303,'Modified Data'!Y303)</f>
        <v>318.8</v>
      </c>
      <c r="I303" s="54">
        <f>SUM('Modified Data'!W303,'Modified Data'!Z303)</f>
        <v>303.60000000000002</v>
      </c>
      <c r="J303" s="54">
        <f>SUM('Modified Data'!AB303)</f>
        <v>158.1</v>
      </c>
      <c r="K303" s="54">
        <f>SUM('Modified Data'!AA303,'Modified Data'!AD303,'Modified Data'!R303)</f>
        <v>499.70000000000005</v>
      </c>
      <c r="L303" s="54">
        <f>SUM('Modified Data'!AE303)</f>
        <v>160.4</v>
      </c>
    </row>
    <row r="304" spans="1:12">
      <c r="A304" t="s">
        <v>34</v>
      </c>
      <c r="B304">
        <v>2021</v>
      </c>
      <c r="C304" t="s">
        <v>39</v>
      </c>
      <c r="D304" s="54" t="str">
        <f t="shared" si="4"/>
        <v>June</v>
      </c>
      <c r="E304">
        <f>SUM('Modified Data'!E304:P304)</f>
        <v>1971.3</v>
      </c>
      <c r="F304">
        <f>SUM('Modified Data'!S304:U304)</f>
        <v>474.7</v>
      </c>
      <c r="G304" s="54">
        <f>SUM('Modified Data'!V304,'Modified Data'!X304)</f>
        <v>315.3</v>
      </c>
      <c r="H304">
        <f>SUM('Modified Data'!AC304,'Modified Data'!Y304)</f>
        <v>325.10000000000002</v>
      </c>
      <c r="I304" s="54">
        <f>SUM('Modified Data'!W304,'Modified Data'!Z304)</f>
        <v>310.5</v>
      </c>
      <c r="J304" s="54">
        <f>SUM('Modified Data'!AB304)</f>
        <v>161.69999999999999</v>
      </c>
      <c r="K304" s="54">
        <f>SUM('Modified Data'!AA304,'Modified Data'!AD304,'Modified Data'!R304)</f>
        <v>503.3</v>
      </c>
      <c r="L304" s="54">
        <f>SUM('Modified Data'!AE304)</f>
        <v>161.30000000000001</v>
      </c>
    </row>
    <row r="305" spans="1:12">
      <c r="A305" t="s">
        <v>30</v>
      </c>
      <c r="B305">
        <v>2021</v>
      </c>
      <c r="C305" t="s">
        <v>40</v>
      </c>
      <c r="D305" s="54" t="str">
        <f t="shared" si="4"/>
        <v>July</v>
      </c>
      <c r="E305">
        <f>SUM('Modified Data'!E305:P305)</f>
        <v>1970.7</v>
      </c>
      <c r="F305">
        <f>SUM('Modified Data'!S305:U305)</f>
        <v>492.40000000000003</v>
      </c>
      <c r="G305" s="54">
        <f>SUM('Modified Data'!V305,'Modified Data'!X305)</f>
        <v>321.8</v>
      </c>
      <c r="H305">
        <f>SUM('Modified Data'!AC305,'Modified Data'!Y305)</f>
        <v>330.8</v>
      </c>
      <c r="I305" s="54">
        <f>SUM('Modified Data'!W305,'Modified Data'!Z305)</f>
        <v>319.60000000000002</v>
      </c>
      <c r="J305" s="54">
        <f>SUM('Modified Data'!AB305)</f>
        <v>167.2</v>
      </c>
      <c r="K305" s="54">
        <f>SUM('Modified Data'!AA305,'Modified Data'!AD305,'Modified Data'!R305)</f>
        <v>513.20000000000005</v>
      </c>
      <c r="L305" s="54">
        <f>SUM('Modified Data'!AE305)</f>
        <v>163.19999999999999</v>
      </c>
    </row>
    <row r="306" spans="1:12">
      <c r="A306" t="s">
        <v>33</v>
      </c>
      <c r="B306">
        <v>2021</v>
      </c>
      <c r="C306" t="s">
        <v>40</v>
      </c>
      <c r="D306" s="54" t="str">
        <f t="shared" si="4"/>
        <v>July</v>
      </c>
      <c r="E306">
        <f>SUM('Modified Data'!E306:P306)</f>
        <v>2003.9000000000003</v>
      </c>
      <c r="F306">
        <f>SUM('Modified Data'!S306:U306)</f>
        <v>455.3</v>
      </c>
      <c r="G306" s="54">
        <f>SUM('Modified Data'!V306,'Modified Data'!X306)</f>
        <v>312.2</v>
      </c>
      <c r="H306">
        <f>SUM('Modified Data'!AC306,'Modified Data'!Y306)</f>
        <v>321.10000000000002</v>
      </c>
      <c r="I306" s="54">
        <f>SUM('Modified Data'!W306,'Modified Data'!Z306)</f>
        <v>307.2</v>
      </c>
      <c r="J306" s="54">
        <f>SUM('Modified Data'!AB306)</f>
        <v>160.30000000000001</v>
      </c>
      <c r="K306" s="54">
        <f>SUM('Modified Data'!AA306,'Modified Data'!AD306,'Modified Data'!R306)</f>
        <v>501.7</v>
      </c>
      <c r="L306" s="54">
        <f>SUM('Modified Data'!AE306)</f>
        <v>161.80000000000001</v>
      </c>
    </row>
    <row r="307" spans="1:12">
      <c r="A307" t="s">
        <v>34</v>
      </c>
      <c r="B307">
        <v>2021</v>
      </c>
      <c r="C307" t="s">
        <v>40</v>
      </c>
      <c r="D307" s="54" t="str">
        <f t="shared" si="4"/>
        <v>July</v>
      </c>
      <c r="E307">
        <f>SUM('Modified Data'!E307:P307)</f>
        <v>1983.0000000000002</v>
      </c>
      <c r="F307">
        <f>SUM('Modified Data'!S307:U307)</f>
        <v>477.29999999999995</v>
      </c>
      <c r="G307" s="54">
        <f>SUM('Modified Data'!V307,'Modified Data'!X307)</f>
        <v>317.3</v>
      </c>
      <c r="H307">
        <f>SUM('Modified Data'!AC307,'Modified Data'!Y307)</f>
        <v>327.10000000000002</v>
      </c>
      <c r="I307" s="54">
        <f>SUM('Modified Data'!W307,'Modified Data'!Z307)</f>
        <v>313.79999999999995</v>
      </c>
      <c r="J307" s="54">
        <f>SUM('Modified Data'!AB307)</f>
        <v>163.19999999999999</v>
      </c>
      <c r="K307" s="54">
        <f>SUM('Modified Data'!AA307,'Modified Data'!AD307,'Modified Data'!R307)</f>
        <v>505.5</v>
      </c>
      <c r="L307" s="54">
        <f>SUM('Modified Data'!AE307)</f>
        <v>162.5</v>
      </c>
    </row>
    <row r="308" spans="1:12">
      <c r="A308" t="s">
        <v>30</v>
      </c>
      <c r="B308">
        <v>2021</v>
      </c>
      <c r="C308" t="s">
        <v>41</v>
      </c>
      <c r="D308" s="54" t="str">
        <f t="shared" si="4"/>
        <v>August</v>
      </c>
      <c r="E308">
        <f>SUM('Modified Data'!E308:P308)</f>
        <v>1969</v>
      </c>
      <c r="F308">
        <f>SUM('Modified Data'!S308:U308)</f>
        <v>495.90000000000003</v>
      </c>
      <c r="G308" s="54">
        <f>SUM('Modified Data'!V308,'Modified Data'!X308)</f>
        <v>323</v>
      </c>
      <c r="H308">
        <f>SUM('Modified Data'!AC308,'Modified Data'!Y308)</f>
        <v>331.4</v>
      </c>
      <c r="I308" s="54">
        <f>SUM('Modified Data'!W308,'Modified Data'!Z308)</f>
        <v>320.79999999999995</v>
      </c>
      <c r="J308" s="54">
        <f>SUM('Modified Data'!AB308)</f>
        <v>167.5</v>
      </c>
      <c r="K308" s="54">
        <f>SUM('Modified Data'!AA308,'Modified Data'!AD308,'Modified Data'!R308)</f>
        <v>514.59999999999991</v>
      </c>
      <c r="L308" s="54">
        <f>SUM('Modified Data'!AE308)</f>
        <v>163.6</v>
      </c>
    </row>
    <row r="309" spans="1:12">
      <c r="A309" t="s">
        <v>33</v>
      </c>
      <c r="B309">
        <v>2021</v>
      </c>
      <c r="C309" t="s">
        <v>41</v>
      </c>
      <c r="D309" s="54" t="str">
        <f t="shared" si="4"/>
        <v>August</v>
      </c>
      <c r="E309">
        <f>SUM('Modified Data'!E309:P309)</f>
        <v>1990.6</v>
      </c>
      <c r="F309">
        <f>SUM('Modified Data'!S309:U309)</f>
        <v>460.7</v>
      </c>
      <c r="G309" s="54">
        <f>SUM('Modified Data'!V309,'Modified Data'!X309)</f>
        <v>315.29999999999995</v>
      </c>
      <c r="H309">
        <f>SUM('Modified Data'!AC309,'Modified Data'!Y309)</f>
        <v>322.39999999999998</v>
      </c>
      <c r="I309" s="54">
        <f>SUM('Modified Data'!W309,'Modified Data'!Z309)</f>
        <v>311.10000000000002</v>
      </c>
      <c r="J309" s="54">
        <f>SUM('Modified Data'!AB309)</f>
        <v>160.4</v>
      </c>
      <c r="K309" s="54">
        <f>SUM('Modified Data'!AA309,'Modified Data'!AD309,'Modified Data'!R309)</f>
        <v>506.2</v>
      </c>
      <c r="L309" s="54">
        <f>SUM('Modified Data'!AE309)</f>
        <v>162.30000000000001</v>
      </c>
    </row>
    <row r="310" spans="1:12">
      <c r="A310" t="s">
        <v>34</v>
      </c>
      <c r="B310">
        <v>2021</v>
      </c>
      <c r="C310" t="s">
        <v>41</v>
      </c>
      <c r="D310" s="54" t="str">
        <f t="shared" si="4"/>
        <v>August</v>
      </c>
      <c r="E310">
        <f>SUM('Modified Data'!E310:P310)</f>
        <v>1978.0000000000002</v>
      </c>
      <c r="F310">
        <f>SUM('Modified Data'!S310:U310)</f>
        <v>483</v>
      </c>
      <c r="G310" s="54">
        <f>SUM('Modified Data'!V310,'Modified Data'!X310)</f>
        <v>319.60000000000002</v>
      </c>
      <c r="H310">
        <f>SUM('Modified Data'!AC310,'Modified Data'!Y310)</f>
        <v>328.4</v>
      </c>
      <c r="I310" s="54">
        <f>SUM('Modified Data'!W310,'Modified Data'!Z310)</f>
        <v>316.60000000000002</v>
      </c>
      <c r="J310" s="54">
        <f>SUM('Modified Data'!AB310)</f>
        <v>163.80000000000001</v>
      </c>
      <c r="K310" s="54">
        <f>SUM('Modified Data'!AA310,'Modified Data'!AD310,'Modified Data'!R310)</f>
        <v>509.70000000000005</v>
      </c>
      <c r="L310" s="54">
        <f>SUM('Modified Data'!AE310)</f>
        <v>163.19999999999999</v>
      </c>
    </row>
    <row r="311" spans="1:12">
      <c r="A311" t="s">
        <v>30</v>
      </c>
      <c r="B311">
        <v>2021</v>
      </c>
      <c r="C311" t="s">
        <v>42</v>
      </c>
      <c r="D311" s="54" t="str">
        <f t="shared" si="4"/>
        <v>September</v>
      </c>
      <c r="E311">
        <f>SUM('Modified Data'!E311:P311)</f>
        <v>1971.5</v>
      </c>
      <c r="F311">
        <f>SUM('Modified Data'!S311:U311)</f>
        <v>498.4</v>
      </c>
      <c r="G311" s="54">
        <f>SUM('Modified Data'!V311,'Modified Data'!X311)</f>
        <v>323.39999999999998</v>
      </c>
      <c r="H311">
        <f>SUM('Modified Data'!AC311,'Modified Data'!Y311)</f>
        <v>332.1</v>
      </c>
      <c r="I311" s="54">
        <f>SUM('Modified Data'!W311,'Modified Data'!Z311)</f>
        <v>321.5</v>
      </c>
      <c r="J311" s="54">
        <f>SUM('Modified Data'!AB311)</f>
        <v>168.5</v>
      </c>
      <c r="K311" s="54">
        <f>SUM('Modified Data'!AA311,'Modified Data'!AD311,'Modified Data'!R311)</f>
        <v>517</v>
      </c>
      <c r="L311" s="54">
        <f>SUM('Modified Data'!AE311)</f>
        <v>164</v>
      </c>
    </row>
    <row r="312" spans="1:12">
      <c r="A312" t="s">
        <v>33</v>
      </c>
      <c r="B312">
        <v>2021</v>
      </c>
      <c r="C312" t="s">
        <v>42</v>
      </c>
      <c r="D312" s="54" t="str">
        <f t="shared" si="4"/>
        <v>September</v>
      </c>
      <c r="E312">
        <f>SUM('Modified Data'!E312:P312)</f>
        <v>1990.6000000000001</v>
      </c>
      <c r="F312">
        <f>SUM('Modified Data'!S312:U312)</f>
        <v>460.79999999999995</v>
      </c>
      <c r="G312" s="54">
        <f>SUM('Modified Data'!V312,'Modified Data'!X312)</f>
        <v>315.39999999999998</v>
      </c>
      <c r="H312">
        <f>SUM('Modified Data'!AC312,'Modified Data'!Y312)</f>
        <v>322.39999999999998</v>
      </c>
      <c r="I312" s="54">
        <f>SUM('Modified Data'!W312,'Modified Data'!Z312)</f>
        <v>311.3</v>
      </c>
      <c r="J312" s="54">
        <f>SUM('Modified Data'!AB312)</f>
        <v>160.30000000000001</v>
      </c>
      <c r="K312" s="54">
        <f>SUM('Modified Data'!AA312,'Modified Data'!AD312,'Modified Data'!R312)</f>
        <v>506.4</v>
      </c>
      <c r="L312" s="54">
        <f>SUM('Modified Data'!AE312)</f>
        <v>162.30000000000001</v>
      </c>
    </row>
    <row r="313" spans="1:12">
      <c r="A313" t="s">
        <v>34</v>
      </c>
      <c r="B313">
        <v>2021</v>
      </c>
      <c r="C313" t="s">
        <v>42</v>
      </c>
      <c r="D313" s="54" t="str">
        <f t="shared" si="4"/>
        <v>September</v>
      </c>
      <c r="E313">
        <f>SUM('Modified Data'!E313:P313)</f>
        <v>1978</v>
      </c>
      <c r="F313">
        <f>SUM('Modified Data'!S313:U313)</f>
        <v>483.2</v>
      </c>
      <c r="G313" s="54">
        <f>SUM('Modified Data'!V313,'Modified Data'!X313)</f>
        <v>319.60000000000002</v>
      </c>
      <c r="H313">
        <f>SUM('Modified Data'!AC313,'Modified Data'!Y313)</f>
        <v>328.4</v>
      </c>
      <c r="I313" s="54">
        <f>SUM('Modified Data'!W313,'Modified Data'!Z313)</f>
        <v>316.60000000000002</v>
      </c>
      <c r="J313" s="54">
        <f>SUM('Modified Data'!AB313)</f>
        <v>163.69999999999999</v>
      </c>
      <c r="K313" s="54">
        <f>SUM('Modified Data'!AA313,'Modified Data'!AD313,'Modified Data'!R313)</f>
        <v>509.79999999999995</v>
      </c>
      <c r="L313" s="54">
        <f>SUM('Modified Data'!AE313)</f>
        <v>163.19999999999999</v>
      </c>
    </row>
    <row r="314" spans="1:12">
      <c r="A314" t="s">
        <v>30</v>
      </c>
      <c r="B314">
        <v>2021</v>
      </c>
      <c r="C314" t="s">
        <v>43</v>
      </c>
      <c r="D314" s="54" t="str">
        <f t="shared" si="4"/>
        <v>October</v>
      </c>
      <c r="E314">
        <f>SUM('Modified Data'!E314:P314)</f>
        <v>1998.6999999999998</v>
      </c>
      <c r="F314">
        <f>SUM('Modified Data'!S314:U314)</f>
        <v>502.00000000000006</v>
      </c>
      <c r="G314" s="54">
        <f>SUM('Modified Data'!V314,'Modified Data'!X314)</f>
        <v>325.60000000000002</v>
      </c>
      <c r="H314">
        <f>SUM('Modified Data'!AC314,'Modified Data'!Y314)</f>
        <v>333.6</v>
      </c>
      <c r="I314" s="54">
        <f>SUM('Modified Data'!W314,'Modified Data'!Z314)</f>
        <v>325</v>
      </c>
      <c r="J314" s="54">
        <f>SUM('Modified Data'!AB314)</f>
        <v>169</v>
      </c>
      <c r="K314" s="54">
        <f>SUM('Modified Data'!AA314,'Modified Data'!AD314,'Modified Data'!R314)</f>
        <v>519.09999999999991</v>
      </c>
      <c r="L314" s="54">
        <f>SUM('Modified Data'!AE314)</f>
        <v>166.3</v>
      </c>
    </row>
    <row r="315" spans="1:12">
      <c r="A315" t="s">
        <v>33</v>
      </c>
      <c r="B315">
        <v>2021</v>
      </c>
      <c r="C315" t="s">
        <v>43</v>
      </c>
      <c r="D315" s="54" t="str">
        <f t="shared" si="4"/>
        <v>October</v>
      </c>
      <c r="E315">
        <f>SUM('Modified Data'!E315:P315)</f>
        <v>2026.9000000000003</v>
      </c>
      <c r="F315">
        <f>SUM('Modified Data'!S315:U315)</f>
        <v>463.50000000000006</v>
      </c>
      <c r="G315" s="54">
        <f>SUM('Modified Data'!V315,'Modified Data'!X315)</f>
        <v>317.89999999999998</v>
      </c>
      <c r="H315">
        <f>SUM('Modified Data'!AC315,'Modified Data'!Y315)</f>
        <v>323.8</v>
      </c>
      <c r="I315" s="54">
        <f>SUM('Modified Data'!W315,'Modified Data'!Z315)</f>
        <v>314.39999999999998</v>
      </c>
      <c r="J315" s="54">
        <f>SUM('Modified Data'!AB315)</f>
        <v>160.30000000000001</v>
      </c>
      <c r="K315" s="54">
        <f>SUM('Modified Data'!AA315,'Modified Data'!AD315,'Modified Data'!R315)</f>
        <v>509.1</v>
      </c>
      <c r="L315" s="54">
        <f>SUM('Modified Data'!AE315)</f>
        <v>164.6</v>
      </c>
    </row>
    <row r="316" spans="1:12">
      <c r="A316" t="s">
        <v>34</v>
      </c>
      <c r="B316">
        <v>2021</v>
      </c>
      <c r="C316" t="s">
        <v>43</v>
      </c>
      <c r="D316" s="54" t="str">
        <f t="shared" si="4"/>
        <v>October</v>
      </c>
      <c r="E316">
        <f>SUM('Modified Data'!E316:P316)</f>
        <v>2007.8000000000002</v>
      </c>
      <c r="F316">
        <f>SUM('Modified Data'!S316:U316)</f>
        <v>486.3</v>
      </c>
      <c r="G316" s="54">
        <f>SUM('Modified Data'!V316,'Modified Data'!X316)</f>
        <v>322</v>
      </c>
      <c r="H316">
        <f>SUM('Modified Data'!AC316,'Modified Data'!Y316)</f>
        <v>329.9</v>
      </c>
      <c r="I316" s="54">
        <f>SUM('Modified Data'!W316,'Modified Data'!Z316)</f>
        <v>319.89999999999998</v>
      </c>
      <c r="J316" s="54">
        <f>SUM('Modified Data'!AB316)</f>
        <v>163.9</v>
      </c>
      <c r="K316" s="54">
        <f>SUM('Modified Data'!AA316,'Modified Data'!AD316,'Modified Data'!R316)</f>
        <v>512.29999999999995</v>
      </c>
      <c r="L316" s="54">
        <f>SUM('Modified Data'!AE316)</f>
        <v>165.5</v>
      </c>
    </row>
    <row r="317" spans="1:12">
      <c r="A317" t="s">
        <v>30</v>
      </c>
      <c r="B317">
        <v>2021</v>
      </c>
      <c r="C317" t="s">
        <v>45</v>
      </c>
      <c r="D317" s="54" t="str">
        <f t="shared" si="4"/>
        <v>November</v>
      </c>
      <c r="E317">
        <f>SUM('Modified Data'!E317:P317)</f>
        <v>2014.5</v>
      </c>
      <c r="F317">
        <f>SUM('Modified Data'!S317:U317)</f>
        <v>506.2</v>
      </c>
      <c r="G317" s="54">
        <f>SUM('Modified Data'!V317,'Modified Data'!X317)</f>
        <v>327.10000000000002</v>
      </c>
      <c r="H317">
        <f>SUM('Modified Data'!AC317,'Modified Data'!Y317)</f>
        <v>335.8</v>
      </c>
      <c r="I317" s="54">
        <f>SUM('Modified Data'!W317,'Modified Data'!Z317)</f>
        <v>324.20000000000005</v>
      </c>
      <c r="J317" s="54">
        <f>SUM('Modified Data'!AB317)</f>
        <v>169.3</v>
      </c>
      <c r="K317" s="54">
        <f>SUM('Modified Data'!AA317,'Modified Data'!AD317,'Modified Data'!R317)</f>
        <v>520.4</v>
      </c>
      <c r="L317" s="54">
        <f>SUM('Modified Data'!AE317)</f>
        <v>167.6</v>
      </c>
    </row>
    <row r="318" spans="1:12">
      <c r="A318" t="s">
        <v>33</v>
      </c>
      <c r="B318">
        <v>2021</v>
      </c>
      <c r="C318" t="s">
        <v>45</v>
      </c>
      <c r="D318" s="54" t="str">
        <f t="shared" si="4"/>
        <v>November</v>
      </c>
      <c r="E318">
        <f>SUM('Modified Data'!E318:P318)</f>
        <v>2044.3999999999996</v>
      </c>
      <c r="F318">
        <f>SUM('Modified Data'!S318:U318)</f>
        <v>467.3</v>
      </c>
      <c r="G318" s="54">
        <f>SUM('Modified Data'!V318,'Modified Data'!X318)</f>
        <v>319.39999999999998</v>
      </c>
      <c r="H318">
        <f>SUM('Modified Data'!AC318,'Modified Data'!Y318)</f>
        <v>326</v>
      </c>
      <c r="I318" s="54">
        <f>SUM('Modified Data'!W318,'Modified Data'!Z318)</f>
        <v>312.79999999999995</v>
      </c>
      <c r="J318" s="54">
        <f>SUM('Modified Data'!AB318)</f>
        <v>160.80000000000001</v>
      </c>
      <c r="K318" s="54">
        <f>SUM('Modified Data'!AA318,'Modified Data'!AD318,'Modified Data'!R318)</f>
        <v>511</v>
      </c>
      <c r="L318" s="54">
        <f>SUM('Modified Data'!AE318)</f>
        <v>165.6</v>
      </c>
    </row>
    <row r="319" spans="1:12">
      <c r="A319" t="s">
        <v>34</v>
      </c>
      <c r="B319">
        <v>2021</v>
      </c>
      <c r="C319" t="s">
        <v>45</v>
      </c>
      <c r="D319" s="54" t="str">
        <f t="shared" si="4"/>
        <v>November</v>
      </c>
      <c r="E319">
        <f>SUM('Modified Data'!E319:P319)</f>
        <v>2024.3999999999999</v>
      </c>
      <c r="F319">
        <f>SUM('Modified Data'!S319:U319)</f>
        <v>490.40000000000003</v>
      </c>
      <c r="G319" s="54">
        <f>SUM('Modified Data'!V319,'Modified Data'!X319)</f>
        <v>323.5</v>
      </c>
      <c r="H319">
        <f>SUM('Modified Data'!AC319,'Modified Data'!Y319)</f>
        <v>332.1</v>
      </c>
      <c r="I319" s="54">
        <f>SUM('Modified Data'!W319,'Modified Data'!Z319)</f>
        <v>318.70000000000005</v>
      </c>
      <c r="J319" s="54">
        <f>SUM('Modified Data'!AB319)</f>
        <v>164.3</v>
      </c>
      <c r="K319" s="54">
        <f>SUM('Modified Data'!AA319,'Modified Data'!AD319,'Modified Data'!R319)</f>
        <v>514.1</v>
      </c>
      <c r="L319" s="54">
        <f>SUM('Modified Data'!AE319)</f>
        <v>166.7</v>
      </c>
    </row>
    <row r="320" spans="1:12">
      <c r="A320" t="s">
        <v>30</v>
      </c>
      <c r="B320">
        <v>2021</v>
      </c>
      <c r="C320" t="s">
        <v>46</v>
      </c>
      <c r="D320" s="54" t="str">
        <f t="shared" si="4"/>
        <v>December</v>
      </c>
      <c r="E320">
        <f>SUM('Modified Data'!E320:P320)</f>
        <v>2002.3999999999999</v>
      </c>
      <c r="F320">
        <f>SUM('Modified Data'!S320:U320)</f>
        <v>510.3</v>
      </c>
      <c r="G320" s="54">
        <f>SUM('Modified Data'!V320,'Modified Data'!X320)</f>
        <v>327.3</v>
      </c>
      <c r="H320">
        <f>SUM('Modified Data'!AC320,'Modified Data'!Y320)</f>
        <v>336.8</v>
      </c>
      <c r="I320" s="54">
        <f>SUM('Modified Data'!W320,'Modified Data'!Z320)</f>
        <v>325.7</v>
      </c>
      <c r="J320" s="54">
        <f>SUM('Modified Data'!AB320)</f>
        <v>169.7</v>
      </c>
      <c r="K320" s="54">
        <f>SUM('Modified Data'!AA320,'Modified Data'!AD320,'Modified Data'!R320)</f>
        <v>521.29999999999995</v>
      </c>
      <c r="L320" s="54">
        <f>SUM('Modified Data'!AE320)</f>
        <v>167</v>
      </c>
    </row>
    <row r="321" spans="1:12">
      <c r="A321" t="s">
        <v>33</v>
      </c>
      <c r="B321">
        <v>2021</v>
      </c>
      <c r="C321" t="s">
        <v>46</v>
      </c>
      <c r="D321" s="54" t="str">
        <f t="shared" si="4"/>
        <v>December</v>
      </c>
      <c r="E321">
        <f>SUM('Modified Data'!E321:P321)</f>
        <v>2034.1000000000001</v>
      </c>
      <c r="F321">
        <f>SUM('Modified Data'!S321:U321)</f>
        <v>470.7</v>
      </c>
      <c r="G321" s="54">
        <f>SUM('Modified Data'!V321,'Modified Data'!X321)</f>
        <v>319.39999999999998</v>
      </c>
      <c r="H321">
        <f>SUM('Modified Data'!AC321,'Modified Data'!Y321)</f>
        <v>327.5</v>
      </c>
      <c r="I321" s="54">
        <f>SUM('Modified Data'!W321,'Modified Data'!Z321)</f>
        <v>313.5</v>
      </c>
      <c r="J321" s="54">
        <f>SUM('Modified Data'!AB321)</f>
        <v>160.6</v>
      </c>
      <c r="K321" s="54">
        <f>SUM('Modified Data'!AA321,'Modified Data'!AD321,'Modified Data'!R321)</f>
        <v>512.20000000000005</v>
      </c>
      <c r="L321" s="54">
        <f>SUM('Modified Data'!AE321)</f>
        <v>165.2</v>
      </c>
    </row>
    <row r="322" spans="1:12">
      <c r="A322" t="s">
        <v>34</v>
      </c>
      <c r="B322">
        <v>2021</v>
      </c>
      <c r="C322" t="s">
        <v>46</v>
      </c>
      <c r="D322" s="54" t="str">
        <f t="shared" si="4"/>
        <v>December</v>
      </c>
      <c r="E322">
        <f>SUM('Modified Data'!E322:P322)</f>
        <v>2012.7</v>
      </c>
      <c r="F322">
        <f>SUM('Modified Data'!S322:U322)</f>
        <v>494.2</v>
      </c>
      <c r="G322" s="54">
        <f>SUM('Modified Data'!V322,'Modified Data'!X322)</f>
        <v>323.60000000000002</v>
      </c>
      <c r="H322">
        <f>SUM('Modified Data'!AC322,'Modified Data'!Y322)</f>
        <v>333.2</v>
      </c>
      <c r="I322" s="54">
        <f>SUM('Modified Data'!W322,'Modified Data'!Z322)</f>
        <v>319.79999999999995</v>
      </c>
      <c r="J322" s="54">
        <f>SUM('Modified Data'!AB322)</f>
        <v>164.4</v>
      </c>
      <c r="K322" s="54">
        <f>SUM('Modified Data'!AA322,'Modified Data'!AD322,'Modified Data'!R322)</f>
        <v>515</v>
      </c>
      <c r="L322" s="54">
        <f>SUM('Modified Data'!AE322)</f>
        <v>166.2</v>
      </c>
    </row>
    <row r="323" spans="1:12">
      <c r="A323" t="s">
        <v>30</v>
      </c>
      <c r="B323">
        <v>2022</v>
      </c>
      <c r="C323" t="s">
        <v>31</v>
      </c>
      <c r="D323" s="54" t="str">
        <f t="shared" ref="D323:D374" si="5">TRIM(C323)</f>
        <v>January</v>
      </c>
      <c r="E323">
        <f>SUM('Modified Data'!E323:P323)</f>
        <v>1988.8999999999999</v>
      </c>
      <c r="F323">
        <f>SUM('Modified Data'!S323:U323)</f>
        <v>515.20000000000005</v>
      </c>
      <c r="G323" s="54">
        <f>SUM('Modified Data'!V323,'Modified Data'!X323)</f>
        <v>329.4</v>
      </c>
      <c r="H323">
        <f>SUM('Modified Data'!AC323,'Modified Data'!Y323)</f>
        <v>337.9</v>
      </c>
      <c r="I323" s="54">
        <f>SUM('Modified Data'!W323,'Modified Data'!Z323)</f>
        <v>326.60000000000002</v>
      </c>
      <c r="J323" s="54">
        <f>SUM('Modified Data'!AB323)</f>
        <v>169.9</v>
      </c>
      <c r="K323" s="54">
        <f>SUM('Modified Data'!AA323,'Modified Data'!AD323,'Modified Data'!R323)</f>
        <v>522.20000000000005</v>
      </c>
      <c r="L323" s="54">
        <f>SUM('Modified Data'!AE323)</f>
        <v>166.4</v>
      </c>
    </row>
    <row r="324" spans="1:12">
      <c r="A324" t="s">
        <v>33</v>
      </c>
      <c r="B324">
        <v>2022</v>
      </c>
      <c r="C324" t="s">
        <v>31</v>
      </c>
      <c r="D324" s="54" t="str">
        <f t="shared" si="5"/>
        <v>January</v>
      </c>
      <c r="E324">
        <f>SUM('Modified Data'!E324:P324)</f>
        <v>2016.3999999999996</v>
      </c>
      <c r="F324">
        <f>SUM('Modified Data'!S324:U324)</f>
        <v>475.4</v>
      </c>
      <c r="G324" s="54">
        <f>SUM('Modified Data'!V324,'Modified Data'!X324)</f>
        <v>321.3</v>
      </c>
      <c r="H324">
        <f>SUM('Modified Data'!AC324,'Modified Data'!Y324)</f>
        <v>328.9</v>
      </c>
      <c r="I324" s="54">
        <f>SUM('Modified Data'!W324,'Modified Data'!Z324)</f>
        <v>314.29999999999995</v>
      </c>
      <c r="J324" s="54">
        <f>SUM('Modified Data'!AB324)</f>
        <v>161</v>
      </c>
      <c r="K324" s="54">
        <f>SUM('Modified Data'!AA324,'Modified Data'!AD324,'Modified Data'!R324)</f>
        <v>513.4</v>
      </c>
      <c r="L324" s="54">
        <f>SUM('Modified Data'!AE324)</f>
        <v>165</v>
      </c>
    </row>
    <row r="325" spans="1:12">
      <c r="A325" t="s">
        <v>34</v>
      </c>
      <c r="B325">
        <v>2022</v>
      </c>
      <c r="C325" t="s">
        <v>31</v>
      </c>
      <c r="D325" s="54" t="str">
        <f t="shared" si="5"/>
        <v>January</v>
      </c>
      <c r="E325">
        <f>SUM('Modified Data'!E325:P325)</f>
        <v>1997.8</v>
      </c>
      <c r="F325">
        <f>SUM('Modified Data'!S325:U325)</f>
        <v>499.1</v>
      </c>
      <c r="G325" s="54">
        <f>SUM('Modified Data'!V325,'Modified Data'!X325)</f>
        <v>325.60000000000002</v>
      </c>
      <c r="H325">
        <f>SUM('Modified Data'!AC325,'Modified Data'!Y325)</f>
        <v>334.4</v>
      </c>
      <c r="I325" s="54">
        <f>SUM('Modified Data'!W325,'Modified Data'!Z325)</f>
        <v>320.7</v>
      </c>
      <c r="J325" s="54">
        <f>SUM('Modified Data'!AB325)</f>
        <v>164.7</v>
      </c>
      <c r="K325" s="54">
        <f>SUM('Modified Data'!AA325,'Modified Data'!AD325,'Modified Data'!R325)</f>
        <v>516.09999999999991</v>
      </c>
      <c r="L325" s="54">
        <f>SUM('Modified Data'!AE325)</f>
        <v>165.7</v>
      </c>
    </row>
    <row r="326" spans="1:12">
      <c r="A326" t="s">
        <v>30</v>
      </c>
      <c r="B326">
        <v>2022</v>
      </c>
      <c r="C326" t="s">
        <v>35</v>
      </c>
      <c r="D326" s="54" t="str">
        <f t="shared" si="5"/>
        <v>February</v>
      </c>
      <c r="E326">
        <f>SUM('Modified Data'!E326:P326)</f>
        <v>1986.5</v>
      </c>
      <c r="F326">
        <f>SUM('Modified Data'!S326:U326)</f>
        <v>518.79999999999995</v>
      </c>
      <c r="G326" s="54">
        <f>SUM('Modified Data'!V326,'Modified Data'!X326)</f>
        <v>331.2</v>
      </c>
      <c r="H326">
        <f>SUM('Modified Data'!AC326,'Modified Data'!Y326)</f>
        <v>339.8</v>
      </c>
      <c r="I326" s="54">
        <f>SUM('Modified Data'!W326,'Modified Data'!Z326)</f>
        <v>328.6</v>
      </c>
      <c r="J326" s="54">
        <f>SUM('Modified Data'!AB326)</f>
        <v>170.3</v>
      </c>
      <c r="K326" s="54">
        <f>SUM('Modified Data'!AA326,'Modified Data'!AD326,'Modified Data'!R326)</f>
        <v>524.29999999999995</v>
      </c>
      <c r="L326" s="54">
        <f>SUM('Modified Data'!AE326)</f>
        <v>166.7</v>
      </c>
    </row>
    <row r="327" spans="1:12">
      <c r="A327" t="s">
        <v>33</v>
      </c>
      <c r="B327">
        <v>2022</v>
      </c>
      <c r="C327" t="s">
        <v>35</v>
      </c>
      <c r="D327" s="54" t="str">
        <f t="shared" si="5"/>
        <v>February</v>
      </c>
      <c r="E327">
        <f>SUM('Modified Data'!E327:P327)</f>
        <v>2013.3</v>
      </c>
      <c r="F327">
        <f>SUM('Modified Data'!S327:U327)</f>
        <v>479.5</v>
      </c>
      <c r="G327" s="54">
        <f>SUM('Modified Data'!V327,'Modified Data'!X327)</f>
        <v>322.89999999999998</v>
      </c>
      <c r="H327">
        <f>SUM('Modified Data'!AC327,'Modified Data'!Y327)</f>
        <v>331.4</v>
      </c>
      <c r="I327" s="54">
        <f>SUM('Modified Data'!W327,'Modified Data'!Z327)</f>
        <v>316.10000000000002</v>
      </c>
      <c r="J327" s="54">
        <f>SUM('Modified Data'!AB327)</f>
        <v>162</v>
      </c>
      <c r="K327" s="54">
        <f>SUM('Modified Data'!AA327,'Modified Data'!AD327,'Modified Data'!R327)</f>
        <v>515.4</v>
      </c>
      <c r="L327" s="54">
        <f>SUM('Modified Data'!AE327)</f>
        <v>165.5</v>
      </c>
    </row>
    <row r="328" spans="1:12">
      <c r="A328" t="s">
        <v>34</v>
      </c>
      <c r="B328">
        <v>2022</v>
      </c>
      <c r="C328" t="s">
        <v>35</v>
      </c>
      <c r="D328" s="54" t="str">
        <f t="shared" si="5"/>
        <v>February</v>
      </c>
      <c r="E328">
        <f>SUM('Modified Data'!E328:P328)</f>
        <v>1995.0000000000002</v>
      </c>
      <c r="F328">
        <f>SUM('Modified Data'!S328:U328)</f>
        <v>502.80000000000007</v>
      </c>
      <c r="G328" s="54">
        <f>SUM('Modified Data'!V328,'Modified Data'!X328)</f>
        <v>327.3</v>
      </c>
      <c r="H328">
        <f>SUM('Modified Data'!AC328,'Modified Data'!Y328)</f>
        <v>336.6</v>
      </c>
      <c r="I328" s="54">
        <f>SUM('Modified Data'!W328,'Modified Data'!Z328)</f>
        <v>322.60000000000002</v>
      </c>
      <c r="J328" s="54">
        <f>SUM('Modified Data'!AB328)</f>
        <v>165.4</v>
      </c>
      <c r="K328" s="54">
        <f>SUM('Modified Data'!AA328,'Modified Data'!AD328,'Modified Data'!R328)</f>
        <v>518.40000000000009</v>
      </c>
      <c r="L328" s="54">
        <f>SUM('Modified Data'!AE328)</f>
        <v>166.1</v>
      </c>
    </row>
    <row r="329" spans="1:12">
      <c r="A329" t="s">
        <v>30</v>
      </c>
      <c r="B329">
        <v>2022</v>
      </c>
      <c r="C329" t="s">
        <v>36</v>
      </c>
      <c r="D329" s="54" t="str">
        <f t="shared" si="5"/>
        <v>March</v>
      </c>
      <c r="E329">
        <f>SUM('Modified Data'!E329:P329)</f>
        <v>2012.5000000000002</v>
      </c>
      <c r="F329">
        <f>SUM('Modified Data'!S329:U329)</f>
        <v>523.70000000000005</v>
      </c>
      <c r="G329" s="54">
        <f>SUM('Modified Data'!V329,'Modified Data'!X329)</f>
        <v>331.8</v>
      </c>
      <c r="H329">
        <f>SUM('Modified Data'!AC329,'Modified Data'!Y329)</f>
        <v>343.4</v>
      </c>
      <c r="I329" s="54">
        <f>SUM('Modified Data'!W329,'Modified Data'!Z329)</f>
        <v>330.9</v>
      </c>
      <c r="J329" s="54">
        <f>SUM('Modified Data'!AB329)</f>
        <v>170.6</v>
      </c>
      <c r="K329" s="54">
        <f>SUM('Modified Data'!AA329,'Modified Data'!AD329,'Modified Data'!R329)</f>
        <v>527.20000000000005</v>
      </c>
      <c r="L329" s="54">
        <f>SUM('Modified Data'!AE329)</f>
        <v>168.7</v>
      </c>
    </row>
    <row r="330" spans="1:12">
      <c r="A330" t="s">
        <v>33</v>
      </c>
      <c r="B330">
        <v>2022</v>
      </c>
      <c r="C330" t="s">
        <v>36</v>
      </c>
      <c r="D330" s="54" t="str">
        <f t="shared" si="5"/>
        <v>March</v>
      </c>
      <c r="E330">
        <f>SUM('Modified Data'!E330:P330)</f>
        <v>2024.8000000000002</v>
      </c>
      <c r="F330">
        <f>SUM('Modified Data'!S330:U330)</f>
        <v>484.6</v>
      </c>
      <c r="G330" s="54">
        <f>SUM('Modified Data'!V330,'Modified Data'!X330)</f>
        <v>323.89999999999998</v>
      </c>
      <c r="H330">
        <f>SUM('Modified Data'!AC330,'Modified Data'!Y330)</f>
        <v>335</v>
      </c>
      <c r="I330" s="54">
        <f>SUM('Modified Data'!W330,'Modified Data'!Z330)</f>
        <v>318.7</v>
      </c>
      <c r="J330" s="54">
        <f>SUM('Modified Data'!AB330)</f>
        <v>162.69999999999999</v>
      </c>
      <c r="K330" s="54">
        <f>SUM('Modified Data'!AA330,'Modified Data'!AD330,'Modified Data'!R330)</f>
        <v>518.9</v>
      </c>
      <c r="L330" s="54">
        <f>SUM('Modified Data'!AE330)</f>
        <v>166.5</v>
      </c>
    </row>
    <row r="331" spans="1:12">
      <c r="A331" t="s">
        <v>34</v>
      </c>
      <c r="B331">
        <v>2022</v>
      </c>
      <c r="C331" t="s">
        <v>36</v>
      </c>
      <c r="D331" s="54" t="str">
        <f t="shared" si="5"/>
        <v>March</v>
      </c>
      <c r="E331">
        <f>SUM('Modified Data'!E331:P331)</f>
        <v>2015.8000000000002</v>
      </c>
      <c r="F331">
        <f>SUM('Modified Data'!S331:U331)</f>
        <v>507.79999999999995</v>
      </c>
      <c r="G331" s="54">
        <f>SUM('Modified Data'!V331,'Modified Data'!X331)</f>
        <v>328.1</v>
      </c>
      <c r="H331">
        <f>SUM('Modified Data'!AC331,'Modified Data'!Y331)</f>
        <v>340.2</v>
      </c>
      <c r="I331" s="54">
        <f>SUM('Modified Data'!W331,'Modified Data'!Z331)</f>
        <v>325.10000000000002</v>
      </c>
      <c r="J331" s="54">
        <f>SUM('Modified Data'!AB331)</f>
        <v>166</v>
      </c>
      <c r="K331" s="54">
        <f>SUM('Modified Data'!AA331,'Modified Data'!AD331,'Modified Data'!R331)</f>
        <v>521.59999999999991</v>
      </c>
      <c r="L331" s="54">
        <f>SUM('Modified Data'!AE331)</f>
        <v>167.7</v>
      </c>
    </row>
    <row r="332" spans="1:12">
      <c r="A332" t="s">
        <v>30</v>
      </c>
      <c r="B332">
        <v>2022</v>
      </c>
      <c r="C332" t="s">
        <v>37</v>
      </c>
      <c r="D332" s="54" t="str">
        <f t="shared" si="5"/>
        <v>April</v>
      </c>
      <c r="E332">
        <f>SUM('Modified Data'!E332:P332)</f>
        <v>2038</v>
      </c>
      <c r="F332">
        <f>SUM('Modified Data'!S332:U332)</f>
        <v>529.70000000000005</v>
      </c>
      <c r="G332" s="54">
        <f>SUM('Modified Data'!V332,'Modified Data'!X332)</f>
        <v>334.7</v>
      </c>
      <c r="H332">
        <f>SUM('Modified Data'!AC332,'Modified Data'!Y332)</f>
        <v>346</v>
      </c>
      <c r="I332" s="54">
        <f>SUM('Modified Data'!W332,'Modified Data'!Z332)</f>
        <v>339.5</v>
      </c>
      <c r="J332" s="54">
        <f>SUM('Modified Data'!AB332)</f>
        <v>170.9</v>
      </c>
      <c r="K332" s="54">
        <f>SUM('Modified Data'!AA332,'Modified Data'!AD332,'Modified Data'!R332)</f>
        <v>530.20000000000005</v>
      </c>
      <c r="L332" s="54">
        <f>SUM('Modified Data'!AE332)</f>
        <v>170.8</v>
      </c>
    </row>
    <row r="333" spans="1:12">
      <c r="A333" t="s">
        <v>33</v>
      </c>
      <c r="B333">
        <v>2022</v>
      </c>
      <c r="C333" t="s">
        <v>37</v>
      </c>
      <c r="D333" s="54" t="str">
        <f t="shared" si="5"/>
        <v>April</v>
      </c>
      <c r="E333">
        <f>SUM('Modified Data'!E333:P333)</f>
        <v>2055.9</v>
      </c>
      <c r="F333">
        <f>SUM('Modified Data'!S333:U333)</f>
        <v>489.2</v>
      </c>
      <c r="G333" s="54">
        <f>SUM('Modified Data'!V333,'Modified Data'!X333)</f>
        <v>326.8</v>
      </c>
      <c r="H333">
        <f>SUM('Modified Data'!AC333,'Modified Data'!Y333)</f>
        <v>337.4</v>
      </c>
      <c r="I333" s="54">
        <f>SUM('Modified Data'!W333,'Modified Data'!Z333)</f>
        <v>329.8</v>
      </c>
      <c r="J333" s="54">
        <f>SUM('Modified Data'!AB333)</f>
        <v>164</v>
      </c>
      <c r="K333" s="54">
        <f>SUM('Modified Data'!AA333,'Modified Data'!AD333,'Modified Data'!R333)</f>
        <v>522.4</v>
      </c>
      <c r="L333" s="54">
        <f>SUM('Modified Data'!AE333)</f>
        <v>169.2</v>
      </c>
    </row>
    <row r="334" spans="1:12">
      <c r="A334" t="s">
        <v>34</v>
      </c>
      <c r="B334">
        <v>2022</v>
      </c>
      <c r="C334" t="s">
        <v>37</v>
      </c>
      <c r="D334" s="54" t="str">
        <f t="shared" si="5"/>
        <v>April</v>
      </c>
      <c r="E334">
        <f>SUM('Modified Data'!E334:P334)</f>
        <v>2043.5000000000002</v>
      </c>
      <c r="F334">
        <f>SUM('Modified Data'!S334:U334)</f>
        <v>513.20000000000005</v>
      </c>
      <c r="G334" s="54">
        <f>SUM('Modified Data'!V334,'Modified Data'!X334)</f>
        <v>331</v>
      </c>
      <c r="H334">
        <f>SUM('Modified Data'!AC334,'Modified Data'!Y334)</f>
        <v>342.8</v>
      </c>
      <c r="I334" s="54">
        <f>SUM('Modified Data'!W334,'Modified Data'!Z334)</f>
        <v>334.79999999999995</v>
      </c>
      <c r="J334" s="54">
        <f>SUM('Modified Data'!AB334)</f>
        <v>166.9</v>
      </c>
      <c r="K334" s="54">
        <f>SUM('Modified Data'!AA334,'Modified Data'!AD334,'Modified Data'!R334)</f>
        <v>525.1</v>
      </c>
      <c r="L334" s="54">
        <f>SUM('Modified Data'!AE334)</f>
        <v>170.1</v>
      </c>
    </row>
    <row r="335" spans="1:12">
      <c r="A335" t="s">
        <v>30</v>
      </c>
      <c r="B335">
        <v>2022</v>
      </c>
      <c r="C335" t="s">
        <v>38</v>
      </c>
      <c r="D335" s="54" t="str">
        <f t="shared" si="5"/>
        <v>May</v>
      </c>
      <c r="E335">
        <f>SUM('Modified Data'!E335:P335)</f>
        <v>2056</v>
      </c>
      <c r="F335">
        <f>SUM('Modified Data'!S335:U335)</f>
        <v>535.5</v>
      </c>
      <c r="G335" s="54">
        <f>SUM('Modified Data'!V335,'Modified Data'!X335)</f>
        <v>336.4</v>
      </c>
      <c r="H335">
        <f>SUM('Modified Data'!AC335,'Modified Data'!Y335)</f>
        <v>346.2</v>
      </c>
      <c r="I335" s="54">
        <f>SUM('Modified Data'!W335,'Modified Data'!Z335)</f>
        <v>342.4</v>
      </c>
      <c r="J335" s="54">
        <f>SUM('Modified Data'!AB335)</f>
        <v>171.8</v>
      </c>
      <c r="K335" s="54">
        <f>SUM('Modified Data'!AA335,'Modified Data'!AD335,'Modified Data'!R335)</f>
        <v>531.4</v>
      </c>
      <c r="L335" s="54">
        <f>SUM('Modified Data'!AE335)</f>
        <v>172.5</v>
      </c>
    </row>
    <row r="336" spans="1:12">
      <c r="A336" t="s">
        <v>33</v>
      </c>
      <c r="B336">
        <v>2022</v>
      </c>
      <c r="C336" t="s">
        <v>38</v>
      </c>
      <c r="D336" s="54" t="str">
        <f t="shared" si="5"/>
        <v>May</v>
      </c>
      <c r="E336">
        <f>SUM('Modified Data'!E336:P336)</f>
        <v>2084.7000000000003</v>
      </c>
      <c r="F336">
        <f>SUM('Modified Data'!S336:U336)</f>
        <v>493.7</v>
      </c>
      <c r="G336" s="54">
        <f>SUM('Modified Data'!V336,'Modified Data'!X336)</f>
        <v>328.6</v>
      </c>
      <c r="H336">
        <f>SUM('Modified Data'!AC336,'Modified Data'!Y336)</f>
        <v>338.29999999999995</v>
      </c>
      <c r="I336" s="54">
        <f>SUM('Modified Data'!W336,'Modified Data'!Z336)</f>
        <v>332.9</v>
      </c>
      <c r="J336" s="54">
        <f>SUM('Modified Data'!AB336)</f>
        <v>165.2</v>
      </c>
      <c r="K336" s="54">
        <f>SUM('Modified Data'!AA336,'Modified Data'!AD336,'Modified Data'!R336)</f>
        <v>524.5</v>
      </c>
      <c r="L336" s="54">
        <f>SUM('Modified Data'!AE336)</f>
        <v>170.8</v>
      </c>
    </row>
    <row r="337" spans="1:12">
      <c r="A337" t="s">
        <v>34</v>
      </c>
      <c r="B337">
        <v>2022</v>
      </c>
      <c r="C337" t="s">
        <v>38</v>
      </c>
      <c r="D337" s="54" t="str">
        <f t="shared" si="5"/>
        <v>May</v>
      </c>
      <c r="E337">
        <f>SUM('Modified Data'!E337:P337)</f>
        <v>2065.6000000000004</v>
      </c>
      <c r="F337">
        <f>SUM('Modified Data'!S337:U337)</f>
        <v>518.6</v>
      </c>
      <c r="G337" s="54">
        <f>SUM('Modified Data'!V337,'Modified Data'!X337)</f>
        <v>332.7</v>
      </c>
      <c r="H337">
        <f>SUM('Modified Data'!AC337,'Modified Data'!Y337)</f>
        <v>343.20000000000005</v>
      </c>
      <c r="I337" s="54">
        <f>SUM('Modified Data'!W337,'Modified Data'!Z337)</f>
        <v>337.6</v>
      </c>
      <c r="J337" s="54">
        <f>SUM('Modified Data'!AB337)</f>
        <v>167.9</v>
      </c>
      <c r="K337" s="54">
        <f>SUM('Modified Data'!AA337,'Modified Data'!AD337,'Modified Data'!R337)</f>
        <v>526.70000000000005</v>
      </c>
      <c r="L337" s="54">
        <f>SUM('Modified Data'!AE337)</f>
        <v>171.7</v>
      </c>
    </row>
    <row r="338" spans="1:12">
      <c r="A338" t="s">
        <v>30</v>
      </c>
      <c r="B338">
        <v>2022</v>
      </c>
      <c r="C338" t="s">
        <v>39</v>
      </c>
      <c r="D338" s="54" t="str">
        <f t="shared" si="5"/>
        <v>June</v>
      </c>
      <c r="E338">
        <f>SUM('Modified Data'!E338:P338)</f>
        <v>2075.9</v>
      </c>
      <c r="F338">
        <f>SUM('Modified Data'!S338:U338)</f>
        <v>539.79999999999995</v>
      </c>
      <c r="G338" s="54">
        <f>SUM('Modified Data'!V338,'Modified Data'!X338)</f>
        <v>337.1</v>
      </c>
      <c r="H338">
        <f>SUM('Modified Data'!AC338,'Modified Data'!Y338)</f>
        <v>347.7</v>
      </c>
      <c r="I338" s="54">
        <f>SUM('Modified Data'!W338,'Modified Data'!Z338)</f>
        <v>342.2</v>
      </c>
      <c r="J338" s="54">
        <f>SUM('Modified Data'!AB338)</f>
        <v>172.6</v>
      </c>
      <c r="K338" s="54">
        <f>SUM('Modified Data'!AA338,'Modified Data'!AD338,'Modified Data'!R338)</f>
        <v>531.9</v>
      </c>
      <c r="L338" s="54">
        <f>SUM('Modified Data'!AE338)</f>
        <v>173.6</v>
      </c>
    </row>
    <row r="339" spans="1:12">
      <c r="A339" t="s">
        <v>33</v>
      </c>
      <c r="B339">
        <v>2022</v>
      </c>
      <c r="C339" t="s">
        <v>39</v>
      </c>
      <c r="D339" s="54" t="str">
        <f t="shared" si="5"/>
        <v>June</v>
      </c>
      <c r="E339">
        <f>SUM('Modified Data'!E339:P339)</f>
        <v>2108.1999999999998</v>
      </c>
      <c r="F339">
        <f>SUM('Modified Data'!S339:U339)</f>
        <v>498.4</v>
      </c>
      <c r="G339" s="54">
        <f>SUM('Modified Data'!V339,'Modified Data'!X339)</f>
        <v>328.9</v>
      </c>
      <c r="H339">
        <f>SUM('Modified Data'!AC339,'Modified Data'!Y339)</f>
        <v>340.1</v>
      </c>
      <c r="I339" s="54">
        <f>SUM('Modified Data'!W339,'Modified Data'!Z339)</f>
        <v>332.1</v>
      </c>
      <c r="J339" s="54">
        <f>SUM('Modified Data'!AB339)</f>
        <v>166.5</v>
      </c>
      <c r="K339" s="54">
        <f>SUM('Modified Data'!AA339,'Modified Data'!AD339,'Modified Data'!R339)</f>
        <v>526.20000000000005</v>
      </c>
      <c r="L339" s="54">
        <f>SUM('Modified Data'!AE339)</f>
        <v>171.4</v>
      </c>
    </row>
    <row r="340" spans="1:12">
      <c r="A340" t="s">
        <v>34</v>
      </c>
      <c r="B340">
        <v>2022</v>
      </c>
      <c r="C340" t="s">
        <v>39</v>
      </c>
      <c r="D340" s="54" t="str">
        <f t="shared" si="5"/>
        <v>June</v>
      </c>
      <c r="E340">
        <f>SUM('Modified Data'!E340:P340)</f>
        <v>2087</v>
      </c>
      <c r="F340">
        <f>SUM('Modified Data'!S340:U340)</f>
        <v>523</v>
      </c>
      <c r="G340" s="54">
        <f>SUM('Modified Data'!V340,'Modified Data'!X340)</f>
        <v>333.20000000000005</v>
      </c>
      <c r="H340">
        <f>SUM('Modified Data'!AC340,'Modified Data'!Y340)</f>
        <v>344.8</v>
      </c>
      <c r="I340" s="54">
        <f>SUM('Modified Data'!W340,'Modified Data'!Z340)</f>
        <v>337.1</v>
      </c>
      <c r="J340" s="54">
        <f>SUM('Modified Data'!AB340)</f>
        <v>169</v>
      </c>
      <c r="K340" s="54">
        <f>SUM('Modified Data'!AA340,'Modified Data'!AD340,'Modified Data'!R340)</f>
        <v>527.6</v>
      </c>
      <c r="L340" s="54">
        <f>SUM('Modified Data'!AE340)</f>
        <v>172.6</v>
      </c>
    </row>
    <row r="341" spans="1:12">
      <c r="A341" t="s">
        <v>30</v>
      </c>
      <c r="B341">
        <v>2022</v>
      </c>
      <c r="C341" t="s">
        <v>40</v>
      </c>
      <c r="D341" s="54" t="str">
        <f t="shared" si="5"/>
        <v>July</v>
      </c>
      <c r="E341">
        <f>SUM('Modified Data'!E341:P341)</f>
        <v>2080</v>
      </c>
      <c r="F341">
        <f>SUM('Modified Data'!S341:U341)</f>
        <v>544</v>
      </c>
      <c r="G341" s="54">
        <f>SUM('Modified Data'!V341,'Modified Data'!X341)</f>
        <v>339.1</v>
      </c>
      <c r="H341">
        <f>SUM('Modified Data'!AC341,'Modified Data'!Y341)</f>
        <v>348.5</v>
      </c>
      <c r="I341" s="54">
        <f>SUM('Modified Data'!W341,'Modified Data'!Z341)</f>
        <v>345.9</v>
      </c>
      <c r="J341" s="54">
        <f>SUM('Modified Data'!AB341)</f>
        <v>174.7</v>
      </c>
      <c r="K341" s="54">
        <f>SUM('Modified Data'!AA341,'Modified Data'!AD341,'Modified Data'!R341)</f>
        <v>533.59999999999991</v>
      </c>
      <c r="L341" s="54">
        <f>SUM('Modified Data'!AE341)</f>
        <v>174.3</v>
      </c>
    </row>
    <row r="342" spans="1:12">
      <c r="A342" t="s">
        <v>33</v>
      </c>
      <c r="B342">
        <v>2022</v>
      </c>
      <c r="C342" t="s">
        <v>40</v>
      </c>
      <c r="D342" s="54" t="str">
        <f t="shared" si="5"/>
        <v>July</v>
      </c>
      <c r="E342">
        <f>SUM('Modified Data'!E342:P342)</f>
        <v>2112.1999999999998</v>
      </c>
      <c r="F342">
        <f>SUM('Modified Data'!S342:U342)</f>
        <v>502</v>
      </c>
      <c r="G342" s="54">
        <f>SUM('Modified Data'!V342,'Modified Data'!X342)</f>
        <v>330.9</v>
      </c>
      <c r="H342">
        <f>SUM('Modified Data'!AC342,'Modified Data'!Y342)</f>
        <v>341.5</v>
      </c>
      <c r="I342" s="54">
        <f>SUM('Modified Data'!W342,'Modified Data'!Z342)</f>
        <v>336.9</v>
      </c>
      <c r="J342" s="54">
        <f>SUM('Modified Data'!AB342)</f>
        <v>169.1</v>
      </c>
      <c r="K342" s="54">
        <f>SUM('Modified Data'!AA342,'Modified Data'!AD342,'Modified Data'!R342)</f>
        <v>527.9</v>
      </c>
      <c r="L342" s="54">
        <f>SUM('Modified Data'!AE342)</f>
        <v>172.3</v>
      </c>
    </row>
    <row r="343" spans="1:12">
      <c r="A343" t="s">
        <v>34</v>
      </c>
      <c r="B343">
        <v>2022</v>
      </c>
      <c r="C343" t="s">
        <v>40</v>
      </c>
      <c r="D343" s="54" t="str">
        <f t="shared" si="5"/>
        <v>July</v>
      </c>
      <c r="E343">
        <f>SUM('Modified Data'!E343:P343)</f>
        <v>2091.3000000000002</v>
      </c>
      <c r="F343">
        <f>SUM('Modified Data'!S343:U343)</f>
        <v>526.90000000000009</v>
      </c>
      <c r="G343" s="54">
        <f>SUM('Modified Data'!V343,'Modified Data'!X343)</f>
        <v>335.20000000000005</v>
      </c>
      <c r="H343">
        <f>SUM('Modified Data'!AC343,'Modified Data'!Y343)</f>
        <v>345.79999999999995</v>
      </c>
      <c r="I343" s="54">
        <f>SUM('Modified Data'!W343,'Modified Data'!Z343)</f>
        <v>341.2</v>
      </c>
      <c r="J343" s="54">
        <f>SUM('Modified Data'!AB343)</f>
        <v>171.4</v>
      </c>
      <c r="K343" s="54">
        <f>SUM('Modified Data'!AA343,'Modified Data'!AD343,'Modified Data'!R343)</f>
        <v>529.30000000000007</v>
      </c>
      <c r="L343" s="54">
        <f>SUM('Modified Data'!AE343)</f>
        <v>173.4</v>
      </c>
    </row>
    <row r="344" spans="1:12">
      <c r="A344" t="s">
        <v>30</v>
      </c>
      <c r="B344">
        <v>2022</v>
      </c>
      <c r="C344" t="s">
        <v>41</v>
      </c>
      <c r="D344" s="54" t="str">
        <f t="shared" si="5"/>
        <v>August</v>
      </c>
      <c r="E344">
        <f>SUM('Modified Data'!E344:P344)</f>
        <v>2081.8999999999996</v>
      </c>
      <c r="F344">
        <f>SUM('Modified Data'!S344:U344)</f>
        <v>547.9</v>
      </c>
      <c r="G344" s="54">
        <f>SUM('Modified Data'!V344,'Modified Data'!X344)</f>
        <v>341.3</v>
      </c>
      <c r="H344">
        <f>SUM('Modified Data'!AC344,'Modified Data'!Y344)</f>
        <v>350.5</v>
      </c>
      <c r="I344" s="54">
        <f>SUM('Modified Data'!W344,'Modified Data'!Z344)</f>
        <v>345.7</v>
      </c>
      <c r="J344" s="54">
        <f>SUM('Modified Data'!AB344)</f>
        <v>175.7</v>
      </c>
      <c r="K344" s="54">
        <f>SUM('Modified Data'!AA344,'Modified Data'!AD344,'Modified Data'!R344)</f>
        <v>535.59999999999991</v>
      </c>
      <c r="L344" s="54">
        <f>SUM('Modified Data'!AE344)</f>
        <v>175.3</v>
      </c>
    </row>
    <row r="345" spans="1:12">
      <c r="A345" t="s">
        <v>33</v>
      </c>
      <c r="B345">
        <v>2022</v>
      </c>
      <c r="C345" t="s">
        <v>41</v>
      </c>
      <c r="D345" s="54" t="str">
        <f t="shared" si="5"/>
        <v>August</v>
      </c>
      <c r="E345">
        <f>SUM('Modified Data'!E345:P345)</f>
        <v>2113.2999999999997</v>
      </c>
      <c r="F345">
        <f>SUM('Modified Data'!S345:U345)</f>
        <v>505.29999999999995</v>
      </c>
      <c r="G345" s="54">
        <f>SUM('Modified Data'!V345,'Modified Data'!X345)</f>
        <v>333.2</v>
      </c>
      <c r="H345">
        <f>SUM('Modified Data'!AC345,'Modified Data'!Y345)</f>
        <v>344</v>
      </c>
      <c r="I345" s="54">
        <f>SUM('Modified Data'!W345,'Modified Data'!Z345)</f>
        <v>336.1</v>
      </c>
      <c r="J345" s="54">
        <f>SUM('Modified Data'!AB345)</f>
        <v>169.9</v>
      </c>
      <c r="K345" s="54">
        <f>SUM('Modified Data'!AA345,'Modified Data'!AD345,'Modified Data'!R345)</f>
        <v>529.20000000000005</v>
      </c>
      <c r="L345" s="54">
        <f>SUM('Modified Data'!AE345)</f>
        <v>173.1</v>
      </c>
    </row>
    <row r="346" spans="1:12">
      <c r="A346" t="s">
        <v>34</v>
      </c>
      <c r="B346">
        <v>2022</v>
      </c>
      <c r="C346" t="s">
        <v>41</v>
      </c>
      <c r="D346" s="54" t="str">
        <f t="shared" si="5"/>
        <v>August</v>
      </c>
      <c r="E346">
        <f>SUM('Modified Data'!E346:P346)</f>
        <v>2092.9</v>
      </c>
      <c r="F346">
        <f>SUM('Modified Data'!S346:U346)</f>
        <v>530.70000000000005</v>
      </c>
      <c r="G346" s="54">
        <f>SUM('Modified Data'!V346,'Modified Data'!X346)</f>
        <v>337.5</v>
      </c>
      <c r="H346">
        <f>SUM('Modified Data'!AC346,'Modified Data'!Y346)</f>
        <v>348</v>
      </c>
      <c r="I346" s="54">
        <f>SUM('Modified Data'!W346,'Modified Data'!Z346)</f>
        <v>340.70000000000005</v>
      </c>
      <c r="J346" s="54">
        <f>SUM('Modified Data'!AB346)</f>
        <v>172.3</v>
      </c>
      <c r="K346" s="54">
        <f>SUM('Modified Data'!AA346,'Modified Data'!AD346,'Modified Data'!R346)</f>
        <v>531</v>
      </c>
      <c r="L346" s="54">
        <f>SUM('Modified Data'!AE346)</f>
        <v>174.3</v>
      </c>
    </row>
    <row r="347" spans="1:12">
      <c r="A347" t="s">
        <v>30</v>
      </c>
      <c r="B347">
        <v>2022</v>
      </c>
      <c r="C347" t="s">
        <v>42</v>
      </c>
      <c r="D347" s="54" t="str">
        <f t="shared" si="5"/>
        <v>September</v>
      </c>
      <c r="E347">
        <f>SUM('Modified Data'!E347:P347)</f>
        <v>2092.3000000000002</v>
      </c>
      <c r="F347">
        <f>SUM('Modified Data'!S347:U347)</f>
        <v>552.5</v>
      </c>
      <c r="G347" s="54">
        <f>SUM('Modified Data'!V347,'Modified Data'!X347)</f>
        <v>343.1</v>
      </c>
      <c r="H347">
        <f>SUM('Modified Data'!AC347,'Modified Data'!Y347)</f>
        <v>351</v>
      </c>
      <c r="I347" s="54">
        <f>SUM('Modified Data'!W347,'Modified Data'!Z347)</f>
        <v>346.6</v>
      </c>
      <c r="J347" s="54">
        <f>SUM('Modified Data'!AB347)</f>
        <v>176.2</v>
      </c>
      <c r="K347" s="54">
        <f>SUM('Modified Data'!AA347,'Modified Data'!AD347,'Modified Data'!R347)</f>
        <v>537.6</v>
      </c>
      <c r="L347" s="54">
        <f>SUM('Modified Data'!AE347)</f>
        <v>176.4</v>
      </c>
    </row>
    <row r="348" spans="1:12">
      <c r="A348" t="s">
        <v>33</v>
      </c>
      <c r="B348">
        <v>2022</v>
      </c>
      <c r="C348" t="s">
        <v>42</v>
      </c>
      <c r="D348" s="54" t="str">
        <f t="shared" si="5"/>
        <v>September</v>
      </c>
      <c r="E348">
        <f>SUM('Modified Data'!E348:P348)</f>
        <v>2124.6</v>
      </c>
      <c r="F348">
        <f>SUM('Modified Data'!S348:U348)</f>
        <v>509.7</v>
      </c>
      <c r="G348" s="54">
        <f>SUM('Modified Data'!V348,'Modified Data'!X348)</f>
        <v>334.5</v>
      </c>
      <c r="H348">
        <f>SUM('Modified Data'!AC348,'Modified Data'!Y348)</f>
        <v>344.9</v>
      </c>
      <c r="I348" s="54">
        <f>SUM('Modified Data'!W348,'Modified Data'!Z348)</f>
        <v>337.4</v>
      </c>
      <c r="J348" s="54">
        <f>SUM('Modified Data'!AB348)</f>
        <v>170.9</v>
      </c>
      <c r="K348" s="54">
        <f>SUM('Modified Data'!AA348,'Modified Data'!AD348,'Modified Data'!R348)</f>
        <v>531.59999999999991</v>
      </c>
      <c r="L348" s="54">
        <f>SUM('Modified Data'!AE348)</f>
        <v>174.1</v>
      </c>
    </row>
    <row r="349" spans="1:12">
      <c r="A349" t="s">
        <v>34</v>
      </c>
      <c r="B349">
        <v>2022</v>
      </c>
      <c r="C349" t="s">
        <v>42</v>
      </c>
      <c r="D349" s="54" t="str">
        <f t="shared" si="5"/>
        <v>September</v>
      </c>
      <c r="E349">
        <f>SUM('Modified Data'!E349:P349)</f>
        <v>2103.1</v>
      </c>
      <c r="F349">
        <f>SUM('Modified Data'!S349:U349)</f>
        <v>535.1</v>
      </c>
      <c r="G349" s="54">
        <f>SUM('Modified Data'!V349,'Modified Data'!X349)</f>
        <v>339</v>
      </c>
      <c r="H349">
        <f>SUM('Modified Data'!AC349,'Modified Data'!Y349)</f>
        <v>348.70000000000005</v>
      </c>
      <c r="I349" s="54">
        <f>SUM('Modified Data'!W349,'Modified Data'!Z349)</f>
        <v>341.8</v>
      </c>
      <c r="J349" s="54">
        <f>SUM('Modified Data'!AB349)</f>
        <v>173.1</v>
      </c>
      <c r="K349" s="54">
        <f>SUM('Modified Data'!AA349,'Modified Data'!AD349,'Modified Data'!R349)</f>
        <v>533.19999999999993</v>
      </c>
      <c r="L349" s="54">
        <f>SUM('Modified Data'!AE349)</f>
        <v>175.3</v>
      </c>
    </row>
    <row r="350" spans="1:12">
      <c r="A350" t="s">
        <v>30</v>
      </c>
      <c r="B350">
        <v>2022</v>
      </c>
      <c r="C350" t="s">
        <v>43</v>
      </c>
      <c r="D350" s="54" t="str">
        <f t="shared" si="5"/>
        <v>October</v>
      </c>
      <c r="E350">
        <f>SUM('Modified Data'!E350:P350)</f>
        <v>2107.1</v>
      </c>
      <c r="F350">
        <f>SUM('Modified Data'!S350:U350)</f>
        <v>556.4</v>
      </c>
      <c r="G350" s="54">
        <f>SUM('Modified Data'!V350,'Modified Data'!X350)</f>
        <v>345.6</v>
      </c>
      <c r="H350">
        <f>SUM('Modified Data'!AC350,'Modified Data'!Y350)</f>
        <v>353.2</v>
      </c>
      <c r="I350" s="54">
        <f>SUM('Modified Data'!W350,'Modified Data'!Z350)</f>
        <v>348.20000000000005</v>
      </c>
      <c r="J350" s="54">
        <f>SUM('Modified Data'!AB350)</f>
        <v>176.5</v>
      </c>
      <c r="K350" s="54">
        <f>SUM('Modified Data'!AA350,'Modified Data'!AD350,'Modified Data'!R350)</f>
        <v>539.4</v>
      </c>
      <c r="L350" s="54">
        <f>SUM('Modified Data'!AE350)</f>
        <v>177.9</v>
      </c>
    </row>
    <row r="351" spans="1:12">
      <c r="A351" t="s">
        <v>33</v>
      </c>
      <c r="B351">
        <v>2022</v>
      </c>
      <c r="C351" t="s">
        <v>43</v>
      </c>
      <c r="D351" s="54" t="str">
        <f t="shared" si="5"/>
        <v>October</v>
      </c>
      <c r="E351">
        <f>SUM('Modified Data'!E351:P351)</f>
        <v>2139</v>
      </c>
      <c r="F351">
        <f>SUM('Modified Data'!S351:U351)</f>
        <v>511.70000000000005</v>
      </c>
      <c r="G351" s="54">
        <f>SUM('Modified Data'!V351,'Modified Data'!X351)</f>
        <v>337.2</v>
      </c>
      <c r="H351">
        <f>SUM('Modified Data'!AC351,'Modified Data'!Y351)</f>
        <v>347</v>
      </c>
      <c r="I351" s="54">
        <f>SUM('Modified Data'!W351,'Modified Data'!Z351)</f>
        <v>338.8</v>
      </c>
      <c r="J351" s="54">
        <f>SUM('Modified Data'!AB351)</f>
        <v>171.2</v>
      </c>
      <c r="K351" s="54">
        <f>SUM('Modified Data'!AA351,'Modified Data'!AD351,'Modified Data'!R351)</f>
        <v>533.20000000000005</v>
      </c>
      <c r="L351" s="54">
        <f>SUM('Modified Data'!AE351)</f>
        <v>175.3</v>
      </c>
    </row>
    <row r="352" spans="1:12">
      <c r="A352" t="s">
        <v>34</v>
      </c>
      <c r="B352">
        <v>2022</v>
      </c>
      <c r="C352" t="s">
        <v>43</v>
      </c>
      <c r="D352" s="54" t="str">
        <f t="shared" si="5"/>
        <v>October</v>
      </c>
      <c r="E352">
        <f>SUM('Modified Data'!E352:P352)</f>
        <v>2117.7000000000003</v>
      </c>
      <c r="F352">
        <f>SUM('Modified Data'!S352:U352)</f>
        <v>538.20000000000005</v>
      </c>
      <c r="G352" s="54">
        <f>SUM('Modified Data'!V352,'Modified Data'!X352)</f>
        <v>341.6</v>
      </c>
      <c r="H352">
        <f>SUM('Modified Data'!AC352,'Modified Data'!Y352)</f>
        <v>350.79999999999995</v>
      </c>
      <c r="I352" s="54">
        <f>SUM('Modified Data'!W352,'Modified Data'!Z352)</f>
        <v>343.4</v>
      </c>
      <c r="J352" s="54">
        <f>SUM('Modified Data'!AB352)</f>
        <v>173.4</v>
      </c>
      <c r="K352" s="54">
        <f>SUM('Modified Data'!AA352,'Modified Data'!AD352,'Modified Data'!R352)</f>
        <v>535</v>
      </c>
      <c r="L352" s="54">
        <f>SUM('Modified Data'!AE352)</f>
        <v>176.7</v>
      </c>
    </row>
    <row r="353" spans="1:12">
      <c r="A353" t="s">
        <v>30</v>
      </c>
      <c r="B353">
        <v>2022</v>
      </c>
      <c r="C353" t="s">
        <v>45</v>
      </c>
      <c r="D353" s="54" t="str">
        <f t="shared" si="5"/>
        <v>November</v>
      </c>
      <c r="E353">
        <f>SUM('Modified Data'!E353:P353)</f>
        <v>2111.1</v>
      </c>
      <c r="F353">
        <f>SUM('Modified Data'!S353:U353)</f>
        <v>559.29999999999995</v>
      </c>
      <c r="G353" s="54">
        <f>SUM('Modified Data'!V353,'Modified Data'!X353)</f>
        <v>347.3</v>
      </c>
      <c r="H353">
        <f>SUM('Modified Data'!AC353,'Modified Data'!Y353)</f>
        <v>355.70000000000005</v>
      </c>
      <c r="I353" s="54">
        <f>SUM('Modified Data'!W353,'Modified Data'!Z353)</f>
        <v>349.4</v>
      </c>
      <c r="J353" s="54">
        <f>SUM('Modified Data'!AB353)</f>
        <v>176.9</v>
      </c>
      <c r="K353" s="54">
        <f>SUM('Modified Data'!AA353,'Modified Data'!AD353,'Modified Data'!R353)</f>
        <v>540.9</v>
      </c>
      <c r="L353" s="54">
        <f>SUM('Modified Data'!AE353)</f>
        <v>177.8</v>
      </c>
    </row>
    <row r="354" spans="1:12">
      <c r="A354" t="s">
        <v>33</v>
      </c>
      <c r="B354">
        <v>2022</v>
      </c>
      <c r="C354" t="s">
        <v>45</v>
      </c>
      <c r="D354" s="54" t="str">
        <f t="shared" si="5"/>
        <v>November</v>
      </c>
      <c r="E354">
        <f>SUM('Modified Data'!E354:P354)</f>
        <v>2133.1</v>
      </c>
      <c r="F354">
        <f>SUM('Modified Data'!S354:U354)</f>
        <v>514.9</v>
      </c>
      <c r="G354" s="54">
        <f>SUM('Modified Data'!V354,'Modified Data'!X354)</f>
        <v>338.70000000000005</v>
      </c>
      <c r="H354">
        <f>SUM('Modified Data'!AC354,'Modified Data'!Y354)</f>
        <v>349.6</v>
      </c>
      <c r="I354" s="54">
        <f>SUM('Modified Data'!W354,'Modified Data'!Z354)</f>
        <v>339.20000000000005</v>
      </c>
      <c r="J354" s="54">
        <f>SUM('Modified Data'!AB354)</f>
        <v>171.5</v>
      </c>
      <c r="K354" s="54">
        <f>SUM('Modified Data'!AA354,'Modified Data'!AD354,'Modified Data'!R354)</f>
        <v>534.70000000000005</v>
      </c>
      <c r="L354" s="54">
        <f>SUM('Modified Data'!AE354)</f>
        <v>174.1</v>
      </c>
    </row>
    <row r="355" spans="1:12">
      <c r="A355" t="s">
        <v>34</v>
      </c>
      <c r="B355">
        <v>2022</v>
      </c>
      <c r="C355" t="s">
        <v>45</v>
      </c>
      <c r="D355" s="54" t="str">
        <f t="shared" si="5"/>
        <v>November</v>
      </c>
      <c r="E355">
        <f>SUM('Modified Data'!E355:P355)</f>
        <v>2118.5</v>
      </c>
      <c r="F355">
        <f>SUM('Modified Data'!S355:U355)</f>
        <v>541.4</v>
      </c>
      <c r="G355" s="54">
        <f>SUM('Modified Data'!V355,'Modified Data'!X355)</f>
        <v>343.20000000000005</v>
      </c>
      <c r="H355">
        <f>SUM('Modified Data'!AC355,'Modified Data'!Y355)</f>
        <v>353.4</v>
      </c>
      <c r="I355" s="54">
        <f>SUM('Modified Data'!W355,'Modified Data'!Z355)</f>
        <v>344.3</v>
      </c>
      <c r="J355" s="54">
        <f>SUM('Modified Data'!AB355)</f>
        <v>173.7</v>
      </c>
      <c r="K355" s="54">
        <f>SUM('Modified Data'!AA355,'Modified Data'!AD355,'Modified Data'!R355)</f>
        <v>536.5</v>
      </c>
      <c r="L355" s="54">
        <f>SUM('Modified Data'!AE355)</f>
        <v>176.5</v>
      </c>
    </row>
    <row r="356" spans="1:12">
      <c r="A356" t="s">
        <v>30</v>
      </c>
      <c r="B356">
        <v>2022</v>
      </c>
      <c r="C356" t="s">
        <v>46</v>
      </c>
      <c r="D356" s="54" t="str">
        <f t="shared" si="5"/>
        <v>December</v>
      </c>
      <c r="E356">
        <f>SUM('Modified Data'!E356:P356)</f>
        <v>2102.6999999999998</v>
      </c>
      <c r="F356">
        <f>SUM('Modified Data'!S356:U356)</f>
        <v>561.79999999999995</v>
      </c>
      <c r="G356" s="54">
        <f>SUM('Modified Data'!V356,'Modified Data'!X356)</f>
        <v>347.1</v>
      </c>
      <c r="H356">
        <f>SUM('Modified Data'!AC356,'Modified Data'!Y356)</f>
        <v>359.2</v>
      </c>
      <c r="I356" s="54">
        <f>SUM('Modified Data'!W356,'Modified Data'!Z356)</f>
        <v>350.6</v>
      </c>
      <c r="J356" s="54">
        <f>SUM('Modified Data'!AB356)</f>
        <v>177.3</v>
      </c>
      <c r="K356" s="54">
        <f>SUM('Modified Data'!AA356,'Modified Data'!AD356,'Modified Data'!R356)</f>
        <v>542.6</v>
      </c>
      <c r="L356" s="54">
        <f>SUM('Modified Data'!AE356)</f>
        <v>177.1</v>
      </c>
    </row>
    <row r="357" spans="1:12">
      <c r="A357" t="s">
        <v>33</v>
      </c>
      <c r="B357">
        <v>2022</v>
      </c>
      <c r="C357" t="s">
        <v>46</v>
      </c>
      <c r="D357" s="54" t="str">
        <f t="shared" si="5"/>
        <v>December</v>
      </c>
      <c r="E357">
        <f>SUM('Modified Data'!E357:P357)</f>
        <v>2117.1999999999998</v>
      </c>
      <c r="F357">
        <f>SUM('Modified Data'!S357:U357)</f>
        <v>517.9</v>
      </c>
      <c r="G357" s="54">
        <f>SUM('Modified Data'!V357,'Modified Data'!X357)</f>
        <v>338</v>
      </c>
      <c r="H357">
        <f>SUM('Modified Data'!AC357,'Modified Data'!Y357)</f>
        <v>353.2</v>
      </c>
      <c r="I357" s="54">
        <f>SUM('Modified Data'!W357,'Modified Data'!Z357)</f>
        <v>340</v>
      </c>
      <c r="J357" s="54">
        <f>SUM('Modified Data'!AB357)</f>
        <v>171.8</v>
      </c>
      <c r="K357" s="54">
        <f>SUM('Modified Data'!AA357,'Modified Data'!AD357,'Modified Data'!R357)</f>
        <v>536.4</v>
      </c>
      <c r="L357" s="54">
        <f>SUM('Modified Data'!AE357)</f>
        <v>174.1</v>
      </c>
    </row>
    <row r="358" spans="1:12">
      <c r="A358" t="s">
        <v>34</v>
      </c>
      <c r="B358">
        <v>2022</v>
      </c>
      <c r="C358" t="s">
        <v>46</v>
      </c>
      <c r="D358" s="54" t="str">
        <f t="shared" si="5"/>
        <v>December</v>
      </c>
      <c r="E358">
        <f>SUM('Modified Data'!E358:P358)</f>
        <v>2107.5</v>
      </c>
      <c r="F358">
        <f>SUM('Modified Data'!S358:U358)</f>
        <v>544</v>
      </c>
      <c r="G358" s="54">
        <f>SUM('Modified Data'!V358,'Modified Data'!X358)</f>
        <v>342.79999999999995</v>
      </c>
      <c r="H358">
        <f>SUM('Modified Data'!AC358,'Modified Data'!Y358)</f>
        <v>356.9</v>
      </c>
      <c r="I358" s="54">
        <f>SUM('Modified Data'!W358,'Modified Data'!Z358)</f>
        <v>345.4</v>
      </c>
      <c r="J358" s="54">
        <f>SUM('Modified Data'!AB358)</f>
        <v>174.1</v>
      </c>
      <c r="K358" s="54">
        <f>SUM('Modified Data'!AA358,'Modified Data'!AD358,'Modified Data'!R358)</f>
        <v>538.20000000000005</v>
      </c>
      <c r="L358" s="54">
        <f>SUM('Modified Data'!AE358)</f>
        <v>175.7</v>
      </c>
    </row>
    <row r="359" spans="1:12">
      <c r="A359" t="s">
        <v>30</v>
      </c>
      <c r="B359">
        <v>2023</v>
      </c>
      <c r="C359" t="s">
        <v>31</v>
      </c>
      <c r="D359" s="54" t="str">
        <f t="shared" si="5"/>
        <v>January</v>
      </c>
      <c r="E359">
        <f>SUM('Modified Data'!E359:P359)</f>
        <v>2108.2000000000003</v>
      </c>
      <c r="F359">
        <f>SUM('Modified Data'!S359:U359)</f>
        <v>563.9</v>
      </c>
      <c r="G359" s="54">
        <f>SUM('Modified Data'!V359,'Modified Data'!X359)</f>
        <v>349.29999999999995</v>
      </c>
      <c r="H359">
        <f>SUM('Modified Data'!AC359,'Modified Data'!Y359)</f>
        <v>363.1</v>
      </c>
      <c r="I359" s="54">
        <f>SUM('Modified Data'!W359,'Modified Data'!Z359)</f>
        <v>351.4</v>
      </c>
      <c r="J359" s="54">
        <f>SUM('Modified Data'!AB359)</f>
        <v>177.8</v>
      </c>
      <c r="K359" s="54">
        <f>SUM('Modified Data'!AA359,'Modified Data'!AD359,'Modified Data'!R359)</f>
        <v>545.20000000000005</v>
      </c>
      <c r="L359" s="54">
        <f>SUM('Modified Data'!AE359)</f>
        <v>177.8</v>
      </c>
    </row>
    <row r="360" spans="1:12">
      <c r="A360" t="s">
        <v>33</v>
      </c>
      <c r="B360">
        <v>2023</v>
      </c>
      <c r="C360" t="s">
        <v>31</v>
      </c>
      <c r="D360" s="54" t="str">
        <f t="shared" si="5"/>
        <v>January</v>
      </c>
      <c r="E360">
        <f>SUM('Modified Data'!E360:P360)</f>
        <v>2130.7000000000003</v>
      </c>
      <c r="F360">
        <f>SUM('Modified Data'!S360:U360)</f>
        <v>520.6</v>
      </c>
      <c r="G360" s="54">
        <f>SUM('Modified Data'!V360,'Modified Data'!X360)</f>
        <v>340.1</v>
      </c>
      <c r="H360">
        <f>SUM('Modified Data'!AC360,'Modified Data'!Y360)</f>
        <v>357.3</v>
      </c>
      <c r="I360" s="54">
        <f>SUM('Modified Data'!W360,'Modified Data'!Z360)</f>
        <v>339.6</v>
      </c>
      <c r="J360" s="54">
        <f>SUM('Modified Data'!AB360)</f>
        <v>171.8</v>
      </c>
      <c r="K360" s="54">
        <f>SUM('Modified Data'!AA360,'Modified Data'!AD360,'Modified Data'!R360)</f>
        <v>538.30000000000007</v>
      </c>
      <c r="L360" s="54">
        <f>SUM('Modified Data'!AE360)</f>
        <v>174.9</v>
      </c>
    </row>
    <row r="361" spans="1:12">
      <c r="A361" t="s">
        <v>34</v>
      </c>
      <c r="B361">
        <v>2023</v>
      </c>
      <c r="C361" t="s">
        <v>31</v>
      </c>
      <c r="D361" s="54" t="str">
        <f t="shared" si="5"/>
        <v>January</v>
      </c>
      <c r="E361">
        <f>SUM('Modified Data'!E361:P361)</f>
        <v>2116</v>
      </c>
      <c r="F361">
        <f>SUM('Modified Data'!S361:U361)</f>
        <v>546.29999999999995</v>
      </c>
      <c r="G361" s="54">
        <f>SUM('Modified Data'!V361,'Modified Data'!X361)</f>
        <v>345</v>
      </c>
      <c r="H361">
        <f>SUM('Modified Data'!AC361,'Modified Data'!Y361)</f>
        <v>360.9</v>
      </c>
      <c r="I361" s="54">
        <f>SUM('Modified Data'!W361,'Modified Data'!Z361)</f>
        <v>345.6</v>
      </c>
      <c r="J361" s="54">
        <f>SUM('Modified Data'!AB361)</f>
        <v>174.3</v>
      </c>
      <c r="K361" s="54">
        <f>SUM('Modified Data'!AA361,'Modified Data'!AD361,'Modified Data'!R361)</f>
        <v>540.5</v>
      </c>
      <c r="L361" s="54">
        <f>SUM('Modified Data'!AE361)</f>
        <v>176.5</v>
      </c>
    </row>
    <row r="362" spans="1:12">
      <c r="A362" t="s">
        <v>30</v>
      </c>
      <c r="B362">
        <v>2023</v>
      </c>
      <c r="C362" t="s">
        <v>35</v>
      </c>
      <c r="D362" s="54" t="str">
        <f t="shared" si="5"/>
        <v>February</v>
      </c>
      <c r="E362">
        <f>SUM('Modified Data'!E362:P362)</f>
        <v>2090.8999999999996</v>
      </c>
      <c r="F362">
        <f>SUM('Modified Data'!S362:U362)</f>
        <v>566.6</v>
      </c>
      <c r="G362" s="54">
        <f>SUM('Modified Data'!V362,'Modified Data'!X362)</f>
        <v>352.1</v>
      </c>
      <c r="H362">
        <f>SUM('Modified Data'!AC362,'Modified Data'!Y362)</f>
        <v>367.29999999999995</v>
      </c>
      <c r="I362" s="54">
        <f>SUM('Modified Data'!W362,'Modified Data'!Z362)</f>
        <v>350.6</v>
      </c>
      <c r="J362" s="54">
        <f>SUM('Modified Data'!AB362)</f>
        <v>178.5</v>
      </c>
      <c r="K362" s="54">
        <f>SUM('Modified Data'!AA362,'Modified Data'!AD362,'Modified Data'!R362)</f>
        <v>549</v>
      </c>
      <c r="L362" s="54">
        <f>SUM('Modified Data'!AE362)</f>
        <v>178</v>
      </c>
    </row>
    <row r="363" spans="1:12">
      <c r="A363" t="s">
        <v>33</v>
      </c>
      <c r="B363">
        <v>2023</v>
      </c>
      <c r="C363" t="s">
        <v>35</v>
      </c>
      <c r="D363" s="54" t="str">
        <f t="shared" si="5"/>
        <v>February</v>
      </c>
      <c r="E363">
        <f>SUM('Modified Data'!E363:P363)</f>
        <v>2122.5</v>
      </c>
      <c r="F363">
        <f>SUM('Modified Data'!S363:U363)</f>
        <v>525.5</v>
      </c>
      <c r="G363" s="54">
        <f>SUM('Modified Data'!V363,'Modified Data'!X363)</f>
        <v>342.7</v>
      </c>
      <c r="H363">
        <f>SUM('Modified Data'!AC363,'Modified Data'!Y363)</f>
        <v>362.20000000000005</v>
      </c>
      <c r="I363" s="54">
        <f>SUM('Modified Data'!W363,'Modified Data'!Z363)</f>
        <v>342.6</v>
      </c>
      <c r="J363" s="54">
        <f>SUM('Modified Data'!AB363)</f>
        <v>172.5</v>
      </c>
      <c r="K363" s="54">
        <f>SUM('Modified Data'!AA363,'Modified Data'!AD363,'Modified Data'!R363)</f>
        <v>541.09999999999991</v>
      </c>
      <c r="L363" s="54">
        <f>SUM('Modified Data'!AE363)</f>
        <v>176.3</v>
      </c>
    </row>
    <row r="364" spans="1:12">
      <c r="A364" t="s">
        <v>34</v>
      </c>
      <c r="B364">
        <v>2023</v>
      </c>
      <c r="C364" t="s">
        <v>35</v>
      </c>
      <c r="D364" s="54" t="str">
        <f t="shared" si="5"/>
        <v>February</v>
      </c>
      <c r="E364">
        <f>SUM('Modified Data'!E364:P364)</f>
        <v>2102.1</v>
      </c>
      <c r="F364">
        <f>SUM('Modified Data'!S364:U364)</f>
        <v>550</v>
      </c>
      <c r="G364" s="54">
        <f>SUM('Modified Data'!V364,'Modified Data'!X364)</f>
        <v>347.7</v>
      </c>
      <c r="H364">
        <f>SUM('Modified Data'!AC364,'Modified Data'!Y364)</f>
        <v>365.4</v>
      </c>
      <c r="I364" s="54">
        <f>SUM('Modified Data'!W364,'Modified Data'!Z364)</f>
        <v>346.29999999999995</v>
      </c>
      <c r="J364" s="54">
        <f>SUM('Modified Data'!AB364)</f>
        <v>175</v>
      </c>
      <c r="K364" s="54">
        <f>SUM('Modified Data'!AA364,'Modified Data'!AD364,'Modified Data'!R364)</f>
        <v>543.9</v>
      </c>
      <c r="L364" s="54">
        <f>SUM('Modified Data'!AE364)</f>
        <v>177.2</v>
      </c>
    </row>
    <row r="365" spans="1:12">
      <c r="A365" t="s">
        <v>30</v>
      </c>
      <c r="B365">
        <v>2023</v>
      </c>
      <c r="C365" t="s">
        <v>36</v>
      </c>
      <c r="D365" s="54" t="str">
        <f t="shared" si="5"/>
        <v>March</v>
      </c>
      <c r="E365">
        <f>SUM('Modified Data'!E365:P365)</f>
        <v>2091</v>
      </c>
      <c r="F365">
        <f>SUM('Modified Data'!S365:U365)</f>
        <v>566.6</v>
      </c>
      <c r="G365" s="54">
        <f>SUM('Modified Data'!V365,'Modified Data'!X365)</f>
        <v>352.1</v>
      </c>
      <c r="H365">
        <f>SUM('Modified Data'!AC365,'Modified Data'!Y365)</f>
        <v>367.29999999999995</v>
      </c>
      <c r="I365" s="54">
        <f>SUM('Modified Data'!W365,'Modified Data'!Z365)</f>
        <v>350.4</v>
      </c>
      <c r="J365" s="54">
        <f>SUM('Modified Data'!AB365)</f>
        <v>178.5</v>
      </c>
      <c r="K365" s="54">
        <f>SUM('Modified Data'!AA365,'Modified Data'!AD365,'Modified Data'!R365)</f>
        <v>549.1</v>
      </c>
      <c r="L365" s="54">
        <f>SUM('Modified Data'!AE365)</f>
        <v>178</v>
      </c>
    </row>
    <row r="366" spans="1:12">
      <c r="A366" t="s">
        <v>33</v>
      </c>
      <c r="B366">
        <v>2023</v>
      </c>
      <c r="C366" t="s">
        <v>36</v>
      </c>
      <c r="D366" s="54" t="str">
        <f t="shared" si="5"/>
        <v>March</v>
      </c>
      <c r="E366">
        <f>SUM('Modified Data'!E366:P366)</f>
        <v>2122.6</v>
      </c>
      <c r="F366">
        <f>SUM('Modified Data'!S366:U366)</f>
        <v>525.4</v>
      </c>
      <c r="G366" s="54">
        <f>SUM('Modified Data'!V366,'Modified Data'!X366)</f>
        <v>342.7</v>
      </c>
      <c r="H366">
        <f>SUM('Modified Data'!AC366,'Modified Data'!Y366)</f>
        <v>362.3</v>
      </c>
      <c r="I366" s="54">
        <f>SUM('Modified Data'!W366,'Modified Data'!Z366)</f>
        <v>342.4</v>
      </c>
      <c r="J366" s="54">
        <f>SUM('Modified Data'!AB366)</f>
        <v>172.5</v>
      </c>
      <c r="K366" s="54">
        <f>SUM('Modified Data'!AA366,'Modified Data'!AD366,'Modified Data'!R366)</f>
        <v>541.09999999999991</v>
      </c>
      <c r="L366" s="54">
        <f>SUM('Modified Data'!AE366)</f>
        <v>176.3</v>
      </c>
    </row>
    <row r="367" spans="1:12">
      <c r="A367" t="s">
        <v>34</v>
      </c>
      <c r="B367">
        <v>2023</v>
      </c>
      <c r="C367" t="s">
        <v>36</v>
      </c>
      <c r="D367" s="54" t="str">
        <f t="shared" si="5"/>
        <v>March</v>
      </c>
      <c r="E367">
        <f>SUM('Modified Data'!E367:P367)</f>
        <v>2102.1999999999998</v>
      </c>
      <c r="F367">
        <f>SUM('Modified Data'!S367:U367)</f>
        <v>549.9</v>
      </c>
      <c r="G367" s="54">
        <f>SUM('Modified Data'!V367,'Modified Data'!X367)</f>
        <v>347.7</v>
      </c>
      <c r="H367">
        <f>SUM('Modified Data'!AC367,'Modified Data'!Y367)</f>
        <v>365.4</v>
      </c>
      <c r="I367" s="54">
        <f>SUM('Modified Data'!W367,'Modified Data'!Z367)</f>
        <v>346.1</v>
      </c>
      <c r="J367" s="54">
        <f>SUM('Modified Data'!AB367)</f>
        <v>175</v>
      </c>
      <c r="K367" s="54">
        <f>SUM('Modified Data'!AA367,'Modified Data'!AD367,'Modified Data'!R367)</f>
        <v>543.9</v>
      </c>
      <c r="L367" s="54">
        <f>SUM('Modified Data'!AE367)</f>
        <v>177.2</v>
      </c>
    </row>
    <row r="368" spans="1:12">
      <c r="A368" t="s">
        <v>30</v>
      </c>
      <c r="B368">
        <v>2023</v>
      </c>
      <c r="C368" t="s">
        <v>37</v>
      </c>
      <c r="D368" s="54" t="str">
        <f t="shared" si="5"/>
        <v>April</v>
      </c>
      <c r="E368">
        <f>SUM('Modified Data'!E368:P368)</f>
        <v>2098.6999999999998</v>
      </c>
      <c r="F368">
        <f>SUM('Modified Data'!S368:U368)</f>
        <v>568.20000000000005</v>
      </c>
      <c r="G368" s="54">
        <f>SUM('Modified Data'!V368,'Modified Data'!X368)</f>
        <v>354.29999999999995</v>
      </c>
      <c r="H368">
        <f>SUM('Modified Data'!AC368,'Modified Data'!Y368)</f>
        <v>371</v>
      </c>
      <c r="I368" s="54">
        <f>SUM('Modified Data'!W368,'Modified Data'!Z368)</f>
        <v>350.9</v>
      </c>
      <c r="J368" s="54">
        <f>SUM('Modified Data'!AB368)</f>
        <v>179.4</v>
      </c>
      <c r="K368" s="54">
        <f>SUM('Modified Data'!AA368,'Modified Data'!AD368,'Modified Data'!R368)</f>
        <v>551.6</v>
      </c>
      <c r="L368" s="54">
        <f>SUM('Modified Data'!AE368)</f>
        <v>178.8</v>
      </c>
    </row>
    <row r="369" spans="1:12">
      <c r="A369" t="s">
        <v>33</v>
      </c>
      <c r="B369">
        <v>2023</v>
      </c>
      <c r="C369" t="s">
        <v>37</v>
      </c>
      <c r="D369" s="54" t="str">
        <f t="shared" si="5"/>
        <v>April</v>
      </c>
      <c r="E369">
        <f>SUM('Modified Data'!E369:P369)</f>
        <v>2135.6000000000004</v>
      </c>
      <c r="F369">
        <f>SUM('Modified Data'!S369:U369)</f>
        <v>527.6</v>
      </c>
      <c r="G369" s="54">
        <f>SUM('Modified Data'!V369,'Modified Data'!X369)</f>
        <v>344.79999999999995</v>
      </c>
      <c r="H369">
        <f>SUM('Modified Data'!AC369,'Modified Data'!Y369)</f>
        <v>365.9</v>
      </c>
      <c r="I369" s="54">
        <f>SUM('Modified Data'!W369,'Modified Data'!Z369)</f>
        <v>342.2</v>
      </c>
      <c r="J369" s="54">
        <f>SUM('Modified Data'!AB369)</f>
        <v>174.2</v>
      </c>
      <c r="K369" s="54">
        <f>SUM('Modified Data'!AA369,'Modified Data'!AD369,'Modified Data'!R369)</f>
        <v>543.20000000000005</v>
      </c>
      <c r="L369" s="54">
        <f>SUM('Modified Data'!AE369)</f>
        <v>177.4</v>
      </c>
    </row>
    <row r="370" spans="1:12">
      <c r="A370" t="s">
        <v>34</v>
      </c>
      <c r="B370">
        <v>2023</v>
      </c>
      <c r="C370" t="s">
        <v>37</v>
      </c>
      <c r="D370" s="54" t="str">
        <f t="shared" si="5"/>
        <v>April</v>
      </c>
      <c r="E370">
        <f>SUM('Modified Data'!E370:P370)</f>
        <v>2111.7000000000003</v>
      </c>
      <c r="F370">
        <f>SUM('Modified Data'!S370:U370)</f>
        <v>551.79999999999995</v>
      </c>
      <c r="G370" s="54">
        <f>SUM('Modified Data'!V370,'Modified Data'!X370)</f>
        <v>349.79999999999995</v>
      </c>
      <c r="H370">
        <f>SUM('Modified Data'!AC370,'Modified Data'!Y370)</f>
        <v>369</v>
      </c>
      <c r="I370" s="54">
        <f>SUM('Modified Data'!W370,'Modified Data'!Z370)</f>
        <v>346.2</v>
      </c>
      <c r="J370" s="54">
        <f>SUM('Modified Data'!AB370)</f>
        <v>176.4</v>
      </c>
      <c r="K370" s="54">
        <f>SUM('Modified Data'!AA370,'Modified Data'!AD370,'Modified Data'!R370)</f>
        <v>546.29999999999995</v>
      </c>
      <c r="L370" s="54">
        <f>SUM('Modified Data'!AE370)</f>
        <v>178.1</v>
      </c>
    </row>
    <row r="371" spans="1:12">
      <c r="A371" t="s">
        <v>30</v>
      </c>
      <c r="B371">
        <v>2023</v>
      </c>
      <c r="C371" t="s">
        <v>38</v>
      </c>
      <c r="D371" s="54" t="str">
        <f t="shared" si="5"/>
        <v>May</v>
      </c>
      <c r="E371">
        <f>SUM('Modified Data'!E371:P371)</f>
        <v>2113.9000000000005</v>
      </c>
      <c r="F371">
        <f>SUM('Modified Data'!S371:U371)</f>
        <v>569.90000000000009</v>
      </c>
      <c r="G371" s="54">
        <f>SUM('Modified Data'!V371,'Modified Data'!X371)</f>
        <v>355.4</v>
      </c>
      <c r="H371">
        <f>SUM('Modified Data'!AC371,'Modified Data'!Y371)</f>
        <v>372.70000000000005</v>
      </c>
      <c r="I371" s="54">
        <f>SUM('Modified Data'!W371,'Modified Data'!Z371)</f>
        <v>352.2</v>
      </c>
      <c r="J371" s="54">
        <f>SUM('Modified Data'!AB371)</f>
        <v>180.3</v>
      </c>
      <c r="K371" s="54">
        <f>SUM('Modified Data'!AA371,'Modified Data'!AD371,'Modified Data'!R371)</f>
        <v>553.20000000000005</v>
      </c>
      <c r="L371" s="54">
        <f>SUM('Modified Data'!AE371)</f>
        <v>179.8</v>
      </c>
    </row>
    <row r="372" spans="1:12">
      <c r="A372" t="s">
        <v>33</v>
      </c>
      <c r="B372">
        <v>2023</v>
      </c>
      <c r="C372" t="s">
        <v>38</v>
      </c>
      <c r="D372" s="54" t="str">
        <f t="shared" si="5"/>
        <v>May</v>
      </c>
      <c r="E372">
        <f>SUM('Modified Data'!E372:P372)</f>
        <v>2152</v>
      </c>
      <c r="F372">
        <f>SUM('Modified Data'!S372:U372)</f>
        <v>528.70000000000005</v>
      </c>
      <c r="G372" s="54">
        <f>SUM('Modified Data'!V372,'Modified Data'!X372)</f>
        <v>345.7</v>
      </c>
      <c r="H372">
        <f>SUM('Modified Data'!AC372,'Modified Data'!Y372)</f>
        <v>367.79999999999995</v>
      </c>
      <c r="I372" s="54">
        <f>SUM('Modified Data'!W372,'Modified Data'!Z372)</f>
        <v>343.8</v>
      </c>
      <c r="J372" s="54">
        <f>SUM('Modified Data'!AB372)</f>
        <v>174.8</v>
      </c>
      <c r="K372" s="54">
        <f>SUM('Modified Data'!AA372,'Modified Data'!AD372,'Modified Data'!R372)</f>
        <v>545</v>
      </c>
      <c r="L372" s="54">
        <f>SUM('Modified Data'!AE372)</f>
        <v>178.2</v>
      </c>
    </row>
    <row r="373" spans="1:12">
      <c r="A373" t="s">
        <v>34</v>
      </c>
      <c r="B373">
        <v>2023</v>
      </c>
      <c r="C373" t="s">
        <v>38</v>
      </c>
      <c r="D373" s="54" t="str">
        <f t="shared" si="5"/>
        <v>May</v>
      </c>
      <c r="E373">
        <f>SUM('Modified Data'!E373:P373)</f>
        <v>2127.8000000000002</v>
      </c>
      <c r="F373">
        <f>SUM('Modified Data'!S373:U373)</f>
        <v>553.20000000000005</v>
      </c>
      <c r="G373" s="54">
        <f>SUM('Modified Data'!V373,'Modified Data'!X373)</f>
        <v>350.79999999999995</v>
      </c>
      <c r="H373">
        <f>SUM('Modified Data'!AC373,'Modified Data'!Y373)</f>
        <v>370.9</v>
      </c>
      <c r="I373" s="54">
        <f>SUM('Modified Data'!W373,'Modified Data'!Z373)</f>
        <v>347.6</v>
      </c>
      <c r="J373" s="54">
        <f>SUM('Modified Data'!AB373)</f>
        <v>177.1</v>
      </c>
      <c r="K373" s="54">
        <f>SUM('Modified Data'!AA373,'Modified Data'!AD373,'Modified Data'!R373)</f>
        <v>547.9</v>
      </c>
      <c r="L373" s="54">
        <f>SUM('Modified Data'!AE373)</f>
        <v>179.1</v>
      </c>
    </row>
    <row r="374" spans="1:12">
      <c r="D374" s="54" t="str">
        <f t="shared" si="5"/>
        <v/>
      </c>
    </row>
  </sheetData>
  <autoFilter ref="A1:L374" xr:uid="{BCB0756B-40E4-453B-9737-35C75BE8CCA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CBAE3-5B40-4CDD-9281-CCBE2C94A2BF}">
  <dimension ref="B3:X55"/>
  <sheetViews>
    <sheetView showGridLines="0" zoomScale="25" zoomScaleNormal="25" workbookViewId="0">
      <selection activeCell="H32" sqref="H32"/>
    </sheetView>
  </sheetViews>
  <sheetFormatPr defaultRowHeight="15"/>
  <cols>
    <col min="1" max="2" width="9.140625" style="62"/>
    <col min="3" max="3" width="35" style="62" bestFit="1" customWidth="1"/>
    <col min="4" max="4" width="34.42578125" style="62" bestFit="1" customWidth="1"/>
    <col min="5" max="5" width="23" style="62" bestFit="1" customWidth="1"/>
    <col min="6" max="6" width="14.42578125" style="62" bestFit="1" customWidth="1"/>
    <col min="7" max="9" width="23.5703125" style="62" bestFit="1" customWidth="1"/>
    <col min="10" max="10" width="24.85546875" style="62" bestFit="1" customWidth="1"/>
    <col min="11" max="11" width="25.140625" style="62" bestFit="1" customWidth="1"/>
    <col min="12" max="12" width="25.5703125" style="62" bestFit="1" customWidth="1"/>
    <col min="13" max="13" width="25.85546875" style="62" bestFit="1" customWidth="1"/>
    <col min="14" max="14" width="26.5703125" style="62" bestFit="1" customWidth="1"/>
    <col min="15" max="15" width="26.140625" style="62" bestFit="1" customWidth="1"/>
    <col min="16" max="16" width="30.5703125" style="62" bestFit="1" customWidth="1"/>
    <col min="17" max="18" width="9.140625" style="62"/>
    <col min="19" max="19" width="15.42578125" style="62" bestFit="1" customWidth="1"/>
    <col min="20" max="16384" width="9.140625" style="62"/>
  </cols>
  <sheetData>
    <row r="3" spans="2:24" ht="26.25">
      <c r="M3" s="64" t="s">
        <v>62</v>
      </c>
      <c r="N3" s="65" t="s">
        <v>56</v>
      </c>
      <c r="O3" s="104" t="s">
        <v>68</v>
      </c>
      <c r="P3" s="104"/>
      <c r="Q3" s="104"/>
      <c r="R3" s="104"/>
      <c r="S3" s="104"/>
      <c r="T3" s="104"/>
      <c r="U3" s="104"/>
      <c r="V3" s="104"/>
      <c r="W3" s="104"/>
      <c r="X3" s="104"/>
    </row>
    <row r="4" spans="2:24" ht="26.25">
      <c r="M4" s="64" t="s">
        <v>63</v>
      </c>
      <c r="N4" s="65" t="s">
        <v>57</v>
      </c>
      <c r="O4" s="104" t="s">
        <v>69</v>
      </c>
      <c r="P4" s="104"/>
      <c r="Q4" s="104"/>
      <c r="R4" s="104"/>
      <c r="S4" s="104"/>
      <c r="T4" s="104"/>
      <c r="U4" s="104"/>
      <c r="V4" s="104"/>
      <c r="W4" s="104"/>
      <c r="X4" s="104"/>
    </row>
    <row r="5" spans="2:24" ht="26.25">
      <c r="M5" s="64" t="s">
        <v>64</v>
      </c>
      <c r="N5" s="65" t="s">
        <v>58</v>
      </c>
      <c r="O5" s="104" t="s">
        <v>70</v>
      </c>
      <c r="P5" s="104"/>
      <c r="Q5" s="104"/>
      <c r="R5" s="104"/>
      <c r="S5" s="104"/>
      <c r="T5" s="104"/>
      <c r="U5" s="104"/>
      <c r="V5" s="104"/>
      <c r="W5" s="104"/>
      <c r="X5" s="104"/>
    </row>
    <row r="6" spans="2:24" ht="26.25">
      <c r="M6" s="64" t="s">
        <v>65</v>
      </c>
      <c r="N6" s="65" t="s">
        <v>59</v>
      </c>
      <c r="O6" s="104"/>
      <c r="P6" s="104"/>
      <c r="Q6" s="104"/>
      <c r="R6" s="104"/>
      <c r="S6" s="104"/>
      <c r="T6" s="104"/>
      <c r="U6" s="104"/>
      <c r="V6" s="104"/>
      <c r="W6" s="104"/>
      <c r="X6" s="104"/>
    </row>
    <row r="7" spans="2:24" ht="26.25">
      <c r="M7" s="64" t="s">
        <v>66</v>
      </c>
      <c r="N7" s="65" t="s">
        <v>60</v>
      </c>
      <c r="O7" s="104" t="s">
        <v>71</v>
      </c>
      <c r="P7" s="104"/>
      <c r="Q7" s="104"/>
      <c r="R7" s="104"/>
      <c r="S7" s="104"/>
      <c r="T7" s="104"/>
      <c r="U7" s="104"/>
      <c r="V7" s="104"/>
      <c r="W7" s="104"/>
      <c r="X7" s="104"/>
    </row>
    <row r="8" spans="2:24" ht="26.25">
      <c r="M8" s="64" t="s">
        <v>67</v>
      </c>
      <c r="N8" s="65" t="s">
        <v>61</v>
      </c>
      <c r="O8" s="104"/>
      <c r="P8" s="104"/>
      <c r="Q8" s="104"/>
      <c r="R8" s="104"/>
      <c r="S8" s="104"/>
      <c r="T8" s="104"/>
      <c r="U8" s="104"/>
      <c r="V8" s="104"/>
      <c r="W8" s="104"/>
      <c r="X8" s="104"/>
    </row>
    <row r="12" spans="2:24">
      <c r="B12" s="66" t="s">
        <v>55</v>
      </c>
      <c r="C12" s="67"/>
      <c r="D12" s="64"/>
      <c r="E12" s="64"/>
      <c r="F12" s="64"/>
      <c r="G12" s="64"/>
    </row>
    <row r="13" spans="2:24">
      <c r="B13" s="64" t="s">
        <v>72</v>
      </c>
      <c r="C13" s="64"/>
      <c r="D13" s="68"/>
      <c r="E13" s="68"/>
      <c r="F13" s="68"/>
      <c r="G13" s="68"/>
    </row>
    <row r="14" spans="2:24" ht="15.75">
      <c r="M14" s="70" t="s">
        <v>110</v>
      </c>
      <c r="N14" s="70" t="s">
        <v>111</v>
      </c>
      <c r="O14" s="70" t="s">
        <v>112</v>
      </c>
    </row>
    <row r="15" spans="2:24">
      <c r="M15" s="64" t="s">
        <v>94</v>
      </c>
      <c r="N15" s="71">
        <v>6393.7000000000007</v>
      </c>
      <c r="O15" s="72">
        <f>N15/$N$22</f>
        <v>0.45774567218889162</v>
      </c>
    </row>
    <row r="16" spans="2:24">
      <c r="M16" s="64" t="s">
        <v>95</v>
      </c>
      <c r="N16" s="71">
        <v>1111.4000000000001</v>
      </c>
      <c r="O16" s="72">
        <f t="shared" ref="O16:O22" si="0">N16/$N$22</f>
        <v>7.9568722347112639E-2</v>
      </c>
    </row>
    <row r="17" spans="11:20">
      <c r="M17" s="64" t="s">
        <v>96</v>
      </c>
      <c r="N17" s="71">
        <v>2095.5</v>
      </c>
      <c r="O17" s="72">
        <f t="shared" si="0"/>
        <v>0.15002362576783745</v>
      </c>
    </row>
    <row r="18" spans="11:20">
      <c r="M18" s="64" t="s">
        <v>97</v>
      </c>
      <c r="N18" s="71">
        <v>1046.4000000000001</v>
      </c>
      <c r="O18" s="72">
        <f t="shared" si="0"/>
        <v>7.4915162015492781E-2</v>
      </c>
    </row>
    <row r="19" spans="11:20">
      <c r="M19" s="64" t="s">
        <v>98</v>
      </c>
      <c r="N19" s="71">
        <v>1063.8999999999999</v>
      </c>
      <c r="O19" s="72">
        <f t="shared" si="0"/>
        <v>7.6168043643236566E-2</v>
      </c>
    </row>
    <row r="20" spans="11:20">
      <c r="M20" s="64" t="s">
        <v>99</v>
      </c>
      <c r="N20" s="71">
        <v>1651.8000000000002</v>
      </c>
      <c r="O20" s="72">
        <f t="shared" si="0"/>
        <v>0.11825770701184153</v>
      </c>
    </row>
    <row r="21" spans="11:20">
      <c r="M21" s="64" t="s">
        <v>100</v>
      </c>
      <c r="N21" s="71">
        <v>605.1</v>
      </c>
      <c r="O21" s="72">
        <f t="shared" si="0"/>
        <v>4.3321067025587419E-2</v>
      </c>
    </row>
    <row r="22" spans="11:20">
      <c r="M22" s="64" t="s">
        <v>101</v>
      </c>
      <c r="N22" s="71">
        <f>SUM(N15:N21)</f>
        <v>13967.800000000001</v>
      </c>
      <c r="O22" s="72">
        <f t="shared" si="0"/>
        <v>1</v>
      </c>
    </row>
    <row r="25" spans="11:20" ht="28.5">
      <c r="K25" s="73">
        <v>45047</v>
      </c>
    </row>
    <row r="27" spans="11:20">
      <c r="T27" s="63"/>
    </row>
    <row r="30" spans="11:20" ht="15.75">
      <c r="M30" s="70" t="s">
        <v>110</v>
      </c>
      <c r="N30" s="64" t="s">
        <v>30</v>
      </c>
      <c r="O30" s="64" t="s">
        <v>33</v>
      </c>
      <c r="P30" s="64" t="s">
        <v>34</v>
      </c>
      <c r="Q30" s="64" t="s">
        <v>113</v>
      </c>
      <c r="R30" s="64" t="s">
        <v>114</v>
      </c>
      <c r="S30" s="64" t="s">
        <v>115</v>
      </c>
    </row>
    <row r="31" spans="11:20">
      <c r="M31" s="64" t="s">
        <v>94</v>
      </c>
      <c r="N31" s="64">
        <v>2113.9000000000005</v>
      </c>
      <c r="O31" s="64">
        <v>2152</v>
      </c>
      <c r="P31" s="64">
        <v>2127.8000000000002</v>
      </c>
      <c r="Q31" s="72">
        <f t="shared" ref="Q31:S38" si="1">N31/N$38</f>
        <v>0.45193911147218546</v>
      </c>
      <c r="R31" s="72">
        <f t="shared" si="1"/>
        <v>0.4641932700603969</v>
      </c>
      <c r="S31" s="72">
        <f t="shared" si="1"/>
        <v>0.45715881746304571</v>
      </c>
    </row>
    <row r="32" spans="11:20">
      <c r="M32" s="64" t="s">
        <v>95</v>
      </c>
      <c r="N32" s="64">
        <v>372.70000000000005</v>
      </c>
      <c r="O32" s="64">
        <v>367.79999999999995</v>
      </c>
      <c r="P32" s="64">
        <v>370.9</v>
      </c>
      <c r="Q32" s="72">
        <f t="shared" si="1"/>
        <v>7.9681019369735318E-2</v>
      </c>
      <c r="R32" s="72">
        <f t="shared" si="1"/>
        <v>7.9335634167385663E-2</v>
      </c>
      <c r="S32" s="72">
        <f t="shared" si="1"/>
        <v>7.9688037126160183E-2</v>
      </c>
    </row>
    <row r="33" spans="3:19">
      <c r="M33" s="64" t="s">
        <v>96</v>
      </c>
      <c r="N33" s="64">
        <v>707.60000000000014</v>
      </c>
      <c r="O33" s="64">
        <v>689.5</v>
      </c>
      <c r="P33" s="64">
        <v>698.39999999999986</v>
      </c>
      <c r="Q33" s="72">
        <f t="shared" si="1"/>
        <v>0.15128062598879721</v>
      </c>
      <c r="R33" s="72">
        <f t="shared" si="1"/>
        <v>0.14872735116479724</v>
      </c>
      <c r="S33" s="72">
        <f t="shared" si="1"/>
        <v>0.15005156411137843</v>
      </c>
    </row>
    <row r="34" spans="3:19">
      <c r="M34" s="64" t="s">
        <v>97</v>
      </c>
      <c r="N34" s="64">
        <v>354.1</v>
      </c>
      <c r="O34" s="64">
        <v>344</v>
      </c>
      <c r="P34" s="64">
        <v>348.29999999999995</v>
      </c>
      <c r="Q34" s="72">
        <f t="shared" si="1"/>
        <v>7.5704451190832509E-2</v>
      </c>
      <c r="R34" s="72">
        <f t="shared" si="1"/>
        <v>7.4201898188093182E-2</v>
      </c>
      <c r="S34" s="72">
        <f t="shared" si="1"/>
        <v>7.4832416638019914E-2</v>
      </c>
    </row>
    <row r="35" spans="3:19">
      <c r="M35" s="64" t="s">
        <v>98</v>
      </c>
      <c r="N35" s="64">
        <v>359.3</v>
      </c>
      <c r="O35" s="64">
        <v>349.79999999999995</v>
      </c>
      <c r="P35" s="64">
        <v>354.79999999999995</v>
      </c>
      <c r="Q35" s="72">
        <f t="shared" si="1"/>
        <v>7.6816179929020387E-2</v>
      </c>
      <c r="R35" s="72">
        <f t="shared" si="1"/>
        <v>7.5452976704055208E-2</v>
      </c>
      <c r="S35" s="72">
        <f t="shared" si="1"/>
        <v>7.6228944654520431E-2</v>
      </c>
    </row>
    <row r="36" spans="3:19">
      <c r="M36" s="64" t="s">
        <v>99</v>
      </c>
      <c r="N36" s="64">
        <v>569.90000000000009</v>
      </c>
      <c r="O36" s="64">
        <v>528.70000000000005</v>
      </c>
      <c r="P36" s="64">
        <v>553.20000000000005</v>
      </c>
      <c r="Q36" s="72">
        <f t="shared" si="1"/>
        <v>0.12184119382562963</v>
      </c>
      <c r="R36" s="72">
        <f t="shared" si="1"/>
        <v>0.11404227782571183</v>
      </c>
      <c r="S36" s="72">
        <f t="shared" si="1"/>
        <v>0.11885527672739772</v>
      </c>
    </row>
    <row r="37" spans="3:19">
      <c r="M37" s="64" t="s">
        <v>100</v>
      </c>
      <c r="N37" s="64">
        <v>199.9</v>
      </c>
      <c r="O37" s="64">
        <v>204.2</v>
      </c>
      <c r="P37" s="64">
        <v>201</v>
      </c>
      <c r="Q37" s="72">
        <f t="shared" si="1"/>
        <v>4.2737418223799541E-2</v>
      </c>
      <c r="R37" s="72">
        <f t="shared" si="1"/>
        <v>4.4046591889559963E-2</v>
      </c>
      <c r="S37" s="72">
        <f t="shared" si="1"/>
        <v>4.3184943279477479E-2</v>
      </c>
    </row>
    <row r="38" spans="3:19">
      <c r="M38" s="64" t="s">
        <v>101</v>
      </c>
      <c r="N38" s="64">
        <f>SUM(N31:N37)</f>
        <v>4677.4000000000005</v>
      </c>
      <c r="O38" s="64">
        <f t="shared" ref="O38:P38" si="2">SUM(O31:O37)</f>
        <v>4636</v>
      </c>
      <c r="P38" s="64">
        <f t="shared" si="2"/>
        <v>4654.4000000000005</v>
      </c>
      <c r="Q38" s="72">
        <f t="shared" si="1"/>
        <v>1</v>
      </c>
      <c r="R38" s="72">
        <f t="shared" si="1"/>
        <v>1</v>
      </c>
      <c r="S38" s="72">
        <f t="shared" si="1"/>
        <v>1</v>
      </c>
    </row>
    <row r="45" spans="3:19">
      <c r="C45" s="64" t="s">
        <v>1</v>
      </c>
      <c r="D45" s="77">
        <v>2023</v>
      </c>
    </row>
    <row r="46" spans="3:19">
      <c r="C46" s="64"/>
      <c r="D46" s="74"/>
    </row>
    <row r="47" spans="3:19">
      <c r="C47" s="64"/>
      <c r="D47" s="64" t="s">
        <v>123</v>
      </c>
      <c r="E47"/>
      <c r="F47"/>
    </row>
    <row r="48" spans="3:19">
      <c r="C48" s="64" t="s">
        <v>92</v>
      </c>
      <c r="D48" s="64" t="s">
        <v>33</v>
      </c>
      <c r="E48"/>
      <c r="F48"/>
    </row>
    <row r="49" spans="2:6">
      <c r="B49" s="64" t="s">
        <v>197</v>
      </c>
      <c r="C49" s="77" t="s">
        <v>207</v>
      </c>
      <c r="D49" s="78">
        <v>10663.400000000001</v>
      </c>
      <c r="E49"/>
      <c r="F49"/>
    </row>
    <row r="50" spans="2:6">
      <c r="B50" s="64" t="s">
        <v>202</v>
      </c>
      <c r="C50" s="77" t="s">
        <v>208</v>
      </c>
      <c r="D50" s="78">
        <v>2627.8</v>
      </c>
      <c r="E50"/>
      <c r="F50"/>
    </row>
    <row r="51" spans="2:6">
      <c r="B51" s="64" t="s">
        <v>203</v>
      </c>
      <c r="C51" s="77" t="s">
        <v>209</v>
      </c>
      <c r="D51" s="78">
        <v>1716</v>
      </c>
      <c r="E51"/>
      <c r="F51"/>
    </row>
    <row r="52" spans="2:6">
      <c r="B52" s="64" t="s">
        <v>23</v>
      </c>
      <c r="C52" s="77" t="s">
        <v>210</v>
      </c>
      <c r="D52" s="78">
        <v>1815.5</v>
      </c>
      <c r="E52"/>
      <c r="F52"/>
    </row>
    <row r="53" spans="2:6">
      <c r="B53" s="64" t="s">
        <v>206</v>
      </c>
      <c r="C53" s="77" t="s">
        <v>212</v>
      </c>
      <c r="D53" s="78">
        <v>2708.7</v>
      </c>
      <c r="E53"/>
      <c r="F53"/>
    </row>
    <row r="54" spans="2:6">
      <c r="B54" s="64" t="s">
        <v>26</v>
      </c>
      <c r="C54" s="77" t="s">
        <v>213</v>
      </c>
      <c r="D54" s="78">
        <v>865.8</v>
      </c>
      <c r="E54"/>
      <c r="F54"/>
    </row>
    <row r="55" spans="2:6">
      <c r="B55" s="64" t="s">
        <v>204</v>
      </c>
      <c r="C55" s="77" t="s">
        <v>211</v>
      </c>
      <c r="D55" s="78">
        <v>1710.6</v>
      </c>
      <c r="E55"/>
      <c r="F55"/>
    </row>
  </sheetData>
  <mergeCells count="6">
    <mergeCell ref="O8:X8"/>
    <mergeCell ref="O3:X3"/>
    <mergeCell ref="O4:X4"/>
    <mergeCell ref="O5:X5"/>
    <mergeCell ref="O7:X7"/>
    <mergeCell ref="O6:X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8E3-09D0-454F-ACB9-F53E5DD46E69}">
  <dimension ref="B15:W42"/>
  <sheetViews>
    <sheetView zoomScale="85" zoomScaleNormal="85" workbookViewId="0">
      <selection activeCell="E36" sqref="E36:F36"/>
    </sheetView>
  </sheetViews>
  <sheetFormatPr defaultRowHeight="15"/>
  <cols>
    <col min="1" max="4" width="9.140625" style="62"/>
    <col min="5" max="5" width="18.140625" style="62" bestFit="1" customWidth="1"/>
    <col min="6" max="6" width="16.28515625" style="62" bestFit="1" customWidth="1"/>
    <col min="7" max="7" width="12" style="62" bestFit="1" customWidth="1"/>
    <col min="8" max="8" width="8" style="62" bestFit="1" customWidth="1"/>
    <col min="9" max="10" width="9.140625" style="62"/>
    <col min="11" max="11" width="17.140625" style="62" bestFit="1" customWidth="1"/>
    <col min="12" max="12" width="4.140625" style="62" bestFit="1" customWidth="1"/>
    <col min="13" max="16384" width="9.140625" style="62"/>
  </cols>
  <sheetData>
    <row r="15" ht="144.75" customHeight="1"/>
    <row r="17" spans="2:23" ht="26.25">
      <c r="K17" s="64" t="s">
        <v>62</v>
      </c>
      <c r="L17" s="65" t="s">
        <v>56</v>
      </c>
      <c r="M17" s="104" t="s">
        <v>68</v>
      </c>
      <c r="N17" s="104"/>
      <c r="O17" s="104"/>
      <c r="P17" s="104"/>
      <c r="Q17" s="104"/>
      <c r="R17" s="104"/>
      <c r="S17" s="104"/>
      <c r="T17" s="104"/>
      <c r="U17" s="104"/>
      <c r="V17" s="104"/>
      <c r="W17" s="104"/>
    </row>
    <row r="18" spans="2:23" ht="26.25">
      <c r="B18" s="66" t="s">
        <v>55</v>
      </c>
      <c r="C18" s="74"/>
      <c r="D18" s="74"/>
      <c r="E18" s="74"/>
      <c r="F18" s="74"/>
      <c r="G18" s="63"/>
      <c r="K18" s="64" t="s">
        <v>63</v>
      </c>
      <c r="L18" s="65" t="s">
        <v>57</v>
      </c>
      <c r="M18" s="104" t="s">
        <v>69</v>
      </c>
      <c r="N18" s="104"/>
      <c r="O18" s="104"/>
      <c r="P18" s="104"/>
      <c r="Q18" s="104"/>
      <c r="R18" s="104"/>
      <c r="S18" s="104"/>
      <c r="T18" s="104"/>
      <c r="U18" s="104"/>
      <c r="V18" s="104"/>
      <c r="W18" s="104"/>
    </row>
    <row r="19" spans="2:23" ht="26.25">
      <c r="B19" s="64" t="s">
        <v>72</v>
      </c>
      <c r="C19" s="74"/>
      <c r="D19" s="74"/>
      <c r="E19" s="74"/>
      <c r="F19" s="74"/>
      <c r="G19" s="63"/>
      <c r="K19" s="64" t="s">
        <v>64</v>
      </c>
      <c r="L19" s="65" t="s">
        <v>58</v>
      </c>
      <c r="M19" s="104" t="s">
        <v>201</v>
      </c>
      <c r="N19" s="104"/>
      <c r="O19" s="104"/>
      <c r="P19" s="104"/>
      <c r="Q19" s="104"/>
      <c r="R19" s="104"/>
      <c r="S19" s="104"/>
      <c r="T19" s="104"/>
      <c r="U19" s="104"/>
      <c r="V19" s="104"/>
      <c r="W19" s="104"/>
    </row>
    <row r="20" spans="2:23" ht="26.25">
      <c r="K20" s="64" t="s">
        <v>65</v>
      </c>
      <c r="L20" s="65" t="s">
        <v>59</v>
      </c>
      <c r="M20" s="104"/>
      <c r="N20" s="104"/>
      <c r="O20" s="104"/>
      <c r="P20" s="104"/>
      <c r="Q20" s="104"/>
      <c r="R20" s="104"/>
      <c r="S20" s="104"/>
      <c r="T20" s="104"/>
      <c r="U20" s="104"/>
      <c r="V20" s="104"/>
      <c r="W20" s="104"/>
    </row>
    <row r="21" spans="2:23" ht="26.25">
      <c r="K21" s="64" t="s">
        <v>66</v>
      </c>
      <c r="L21" s="65" t="s">
        <v>60</v>
      </c>
      <c r="M21" s="104" t="s">
        <v>71</v>
      </c>
      <c r="N21" s="104"/>
      <c r="O21" s="104"/>
      <c r="P21" s="104"/>
      <c r="Q21" s="104"/>
      <c r="R21" s="104"/>
      <c r="S21" s="104"/>
      <c r="T21" s="104"/>
      <c r="U21" s="104"/>
      <c r="V21" s="104"/>
      <c r="W21" s="104"/>
    </row>
    <row r="22" spans="2:23" ht="26.25">
      <c r="K22" s="64" t="s">
        <v>67</v>
      </c>
      <c r="L22" s="65" t="s">
        <v>61</v>
      </c>
      <c r="M22" s="104"/>
      <c r="N22" s="104"/>
      <c r="O22" s="104"/>
      <c r="P22" s="104"/>
      <c r="Q22" s="104"/>
      <c r="R22" s="104"/>
      <c r="S22" s="104"/>
      <c r="T22" s="104"/>
      <c r="U22" s="104"/>
      <c r="V22" s="104"/>
      <c r="W22" s="104"/>
    </row>
    <row r="27" spans="2:23" ht="36.75" customHeight="1"/>
    <row r="32" spans="2:23">
      <c r="E32" s="64" t="s">
        <v>1</v>
      </c>
      <c r="F32" s="77">
        <v>2023</v>
      </c>
    </row>
    <row r="33" spans="4:6">
      <c r="E33" s="64"/>
      <c r="F33" s="74"/>
    </row>
    <row r="34" spans="4:6">
      <c r="E34" s="64"/>
      <c r="F34" s="64" t="s">
        <v>123</v>
      </c>
    </row>
    <row r="35" spans="4:6">
      <c r="E35" s="64" t="s">
        <v>92</v>
      </c>
      <c r="F35" s="64" t="s">
        <v>33</v>
      </c>
    </row>
    <row r="36" spans="4:6">
      <c r="D36" s="64" t="s">
        <v>197</v>
      </c>
      <c r="E36" s="77" t="s">
        <v>207</v>
      </c>
      <c r="F36" s="78">
        <v>10663.400000000001</v>
      </c>
    </row>
    <row r="37" spans="4:6">
      <c r="D37" s="64" t="s">
        <v>202</v>
      </c>
      <c r="E37" s="77" t="s">
        <v>208</v>
      </c>
      <c r="F37" s="78">
        <v>2627.8</v>
      </c>
    </row>
    <row r="38" spans="4:6">
      <c r="D38" s="64" t="s">
        <v>203</v>
      </c>
      <c r="E38" s="77" t="s">
        <v>209</v>
      </c>
      <c r="F38" s="78">
        <v>1716</v>
      </c>
    </row>
    <row r="39" spans="4:6">
      <c r="D39" s="64" t="s">
        <v>23</v>
      </c>
      <c r="E39" s="77" t="s">
        <v>210</v>
      </c>
      <c r="F39" s="78">
        <v>1815.5</v>
      </c>
    </row>
    <row r="40" spans="4:6">
      <c r="D40" s="64" t="s">
        <v>206</v>
      </c>
      <c r="E40" s="77" t="s">
        <v>212</v>
      </c>
      <c r="F40" s="78">
        <v>2708.7</v>
      </c>
    </row>
    <row r="41" spans="4:6">
      <c r="D41" s="64" t="s">
        <v>26</v>
      </c>
      <c r="E41" s="77" t="s">
        <v>213</v>
      </c>
      <c r="F41" s="78">
        <v>865.8</v>
      </c>
    </row>
    <row r="42" spans="4:6">
      <c r="D42" s="64" t="s">
        <v>204</v>
      </c>
      <c r="E42" s="77" t="s">
        <v>211</v>
      </c>
      <c r="F42" s="78">
        <v>1710.6</v>
      </c>
    </row>
  </sheetData>
  <mergeCells count="6">
    <mergeCell ref="M21:W21"/>
    <mergeCell ref="M22:W22"/>
    <mergeCell ref="M19:W19"/>
    <mergeCell ref="M18:W18"/>
    <mergeCell ref="M17:W17"/>
    <mergeCell ref="M20:W2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0A618-6D44-4F52-8E94-9C559E38AF12}">
  <dimension ref="B17:X49"/>
  <sheetViews>
    <sheetView topLeftCell="A31" zoomScale="85" zoomScaleNormal="85" workbookViewId="0">
      <selection activeCell="E44" sqref="E44"/>
    </sheetView>
  </sheetViews>
  <sheetFormatPr defaultRowHeight="15"/>
  <cols>
    <col min="1" max="1" width="9.140625" style="63"/>
    <col min="2" max="2" width="20.42578125" style="63" bestFit="1" customWidth="1"/>
    <col min="3" max="3" width="16.28515625" style="63" bestFit="1" customWidth="1"/>
    <col min="4" max="4" width="12.7109375" style="63" customWidth="1"/>
    <col min="5" max="5" width="19.7109375" style="63" customWidth="1"/>
    <col min="6" max="12" width="9.140625" style="63"/>
    <col min="13" max="13" width="17.140625" style="63" bestFit="1" customWidth="1"/>
    <col min="14" max="14" width="5.7109375" style="63" customWidth="1"/>
    <col min="15" max="16384" width="9.140625" style="63"/>
  </cols>
  <sheetData>
    <row r="17" spans="2:24" ht="118.5" customHeight="1"/>
    <row r="20" spans="2:24" ht="26.25">
      <c r="M20" s="80" t="s">
        <v>62</v>
      </c>
      <c r="N20" s="5" t="s">
        <v>56</v>
      </c>
      <c r="O20" s="105" t="s">
        <v>118</v>
      </c>
      <c r="P20" s="105"/>
      <c r="Q20" s="105"/>
      <c r="R20" s="105"/>
      <c r="S20" s="105"/>
      <c r="T20" s="105"/>
      <c r="U20" s="105"/>
      <c r="V20" s="105"/>
      <c r="W20" s="105"/>
      <c r="X20" s="105"/>
    </row>
    <row r="21" spans="2:24" ht="26.25">
      <c r="M21" s="80" t="s">
        <v>63</v>
      </c>
      <c r="N21" s="5" t="s">
        <v>57</v>
      </c>
      <c r="O21" s="105" t="s">
        <v>69</v>
      </c>
      <c r="P21" s="105"/>
      <c r="Q21" s="105"/>
      <c r="R21" s="105"/>
      <c r="S21" s="105"/>
      <c r="T21" s="105"/>
      <c r="U21" s="105"/>
      <c r="V21" s="105"/>
      <c r="W21" s="105"/>
      <c r="X21" s="105"/>
    </row>
    <row r="22" spans="2:24" ht="25.5" customHeight="1">
      <c r="M22" s="80" t="s">
        <v>64</v>
      </c>
      <c r="N22" s="5" t="s">
        <v>58</v>
      </c>
      <c r="O22" s="105" t="s">
        <v>120</v>
      </c>
      <c r="P22" s="105"/>
      <c r="Q22" s="105"/>
      <c r="R22" s="105"/>
      <c r="S22" s="105"/>
      <c r="T22" s="105"/>
      <c r="U22" s="105"/>
      <c r="V22" s="105"/>
      <c r="W22" s="105"/>
      <c r="X22" s="105"/>
    </row>
    <row r="23" spans="2:24" ht="21" customHeight="1">
      <c r="B23" s="106"/>
      <c r="C23" s="106"/>
      <c r="D23" s="106"/>
      <c r="E23" s="106"/>
      <c r="F23" s="106"/>
      <c r="G23" s="106"/>
      <c r="H23" s="106"/>
      <c r="I23" s="106"/>
      <c r="J23" s="106"/>
      <c r="M23" s="80" t="s">
        <v>65</v>
      </c>
      <c r="N23" s="5" t="s">
        <v>59</v>
      </c>
      <c r="O23" s="105"/>
      <c r="P23" s="105"/>
      <c r="Q23" s="105"/>
      <c r="R23" s="105"/>
      <c r="S23" s="105"/>
      <c r="T23" s="105"/>
      <c r="U23" s="105"/>
      <c r="V23" s="105"/>
      <c r="W23" s="105"/>
      <c r="X23" s="105"/>
    </row>
    <row r="24" spans="2:24" ht="19.5" customHeight="1">
      <c r="B24" s="106"/>
      <c r="C24" s="106"/>
      <c r="D24" s="106"/>
      <c r="E24" s="106"/>
      <c r="F24" s="106"/>
      <c r="G24" s="106"/>
      <c r="H24" s="106"/>
      <c r="I24" s="106"/>
      <c r="J24" s="106"/>
      <c r="M24" s="80" t="s">
        <v>66</v>
      </c>
      <c r="N24" s="5" t="s">
        <v>60</v>
      </c>
      <c r="O24" s="105" t="s">
        <v>119</v>
      </c>
      <c r="P24" s="105"/>
      <c r="Q24" s="105"/>
      <c r="R24" s="105"/>
      <c r="S24" s="105"/>
      <c r="T24" s="105"/>
      <c r="U24" s="105"/>
      <c r="V24" s="105"/>
      <c r="W24" s="105"/>
      <c r="X24" s="105"/>
    </row>
    <row r="25" spans="2:24" ht="18.75" customHeight="1">
      <c r="B25" s="106"/>
      <c r="C25" s="106"/>
      <c r="D25" s="106"/>
      <c r="M25" s="80" t="s">
        <v>67</v>
      </c>
      <c r="N25" s="5" t="s">
        <v>61</v>
      </c>
      <c r="O25" s="105"/>
      <c r="P25" s="105"/>
      <c r="Q25" s="105"/>
      <c r="R25" s="105"/>
      <c r="S25" s="105"/>
      <c r="T25" s="105"/>
      <c r="U25" s="105"/>
      <c r="V25" s="105"/>
      <c r="W25" s="105"/>
      <c r="X25" s="105"/>
    </row>
    <row r="28" spans="2:24" ht="162" customHeight="1"/>
    <row r="31" spans="2:24">
      <c r="B31" s="69" t="s">
        <v>0</v>
      </c>
      <c r="C31" s="69" t="s">
        <v>34</v>
      </c>
      <c r="D31" s="69"/>
      <c r="E31" s="76"/>
    </row>
    <row r="32" spans="2:24">
      <c r="B32" s="69"/>
      <c r="C32" s="69"/>
      <c r="D32" s="69"/>
      <c r="E32" s="76"/>
    </row>
    <row r="33" spans="2:5">
      <c r="B33" s="69" t="s">
        <v>222</v>
      </c>
      <c r="C33" s="69" t="s">
        <v>123</v>
      </c>
      <c r="D33" s="69"/>
      <c r="E33" s="62"/>
    </row>
    <row r="34" spans="2:5">
      <c r="B34" s="64" t="s">
        <v>1</v>
      </c>
      <c r="C34" s="64" t="s">
        <v>31</v>
      </c>
      <c r="D34" s="64" t="s">
        <v>46</v>
      </c>
      <c r="E34" s="62"/>
    </row>
    <row r="35" spans="2:5">
      <c r="B35" s="77">
        <v>2017</v>
      </c>
      <c r="C35" s="78">
        <v>130.30000000000001</v>
      </c>
      <c r="D35" s="78">
        <v>137.19999999999999</v>
      </c>
      <c r="E35" s="62"/>
    </row>
    <row r="36" spans="2:5">
      <c r="B36" s="77">
        <v>2018</v>
      </c>
      <c r="C36" s="78">
        <v>136.9</v>
      </c>
      <c r="D36" s="78">
        <v>140.1</v>
      </c>
      <c r="E36" s="62"/>
    </row>
    <row r="37" spans="2:5">
      <c r="B37" s="77">
        <v>2019</v>
      </c>
      <c r="C37" s="78">
        <v>139.6</v>
      </c>
      <c r="D37" s="78">
        <v>150.4</v>
      </c>
      <c r="E37" s="62"/>
    </row>
    <row r="38" spans="2:5">
      <c r="B38" s="77">
        <v>2020</v>
      </c>
      <c r="C38" s="78">
        <v>150.19999999999999</v>
      </c>
      <c r="D38" s="78">
        <v>158.9</v>
      </c>
      <c r="E38" s="62"/>
    </row>
    <row r="39" spans="2:5">
      <c r="B39" s="77">
        <v>2021</v>
      </c>
      <c r="C39" s="78">
        <v>157.30000000000001</v>
      </c>
      <c r="D39" s="78">
        <v>166.2</v>
      </c>
      <c r="E39" s="62"/>
    </row>
    <row r="40" spans="2:5">
      <c r="B40" s="77">
        <v>2022</v>
      </c>
      <c r="C40" s="78">
        <v>165.7</v>
      </c>
      <c r="D40" s="78">
        <v>175.7</v>
      </c>
      <c r="E40" s="62"/>
    </row>
    <row r="41" spans="2:5">
      <c r="B41" s="62"/>
      <c r="C41" s="62"/>
      <c r="D41" s="62"/>
      <c r="E41" s="62"/>
    </row>
    <row r="43" spans="2:5">
      <c r="B43" s="75" t="s">
        <v>1</v>
      </c>
      <c r="C43" s="75" t="s">
        <v>31</v>
      </c>
      <c r="D43" s="75" t="s">
        <v>46</v>
      </c>
      <c r="E43" s="75" t="s">
        <v>223</v>
      </c>
    </row>
    <row r="44" spans="2:5">
      <c r="B44" s="75">
        <v>2017</v>
      </c>
      <c r="C44" s="75">
        <v>130.30000000000001</v>
      </c>
      <c r="D44" s="75">
        <v>137.19999999999999</v>
      </c>
      <c r="E44" s="81">
        <f>(D44-C44)/C44</f>
        <v>5.295471987720627E-2</v>
      </c>
    </row>
    <row r="45" spans="2:5">
      <c r="B45" s="75">
        <v>2018</v>
      </c>
      <c r="C45" s="75">
        <v>136.9</v>
      </c>
      <c r="D45" s="75">
        <v>140.1</v>
      </c>
      <c r="E45" s="81">
        <f t="shared" ref="E45:E49" si="0">(D45-C45)/C45</f>
        <v>2.3374726077428697E-2</v>
      </c>
    </row>
    <row r="46" spans="2:5">
      <c r="B46" s="75">
        <v>2019</v>
      </c>
      <c r="C46" s="75">
        <v>139.6</v>
      </c>
      <c r="D46" s="75">
        <v>150.4</v>
      </c>
      <c r="E46" s="81">
        <f t="shared" si="0"/>
        <v>7.7363896848137617E-2</v>
      </c>
    </row>
    <row r="47" spans="2:5">
      <c r="B47" s="75">
        <v>2020</v>
      </c>
      <c r="C47" s="75">
        <v>150.19999999999999</v>
      </c>
      <c r="D47" s="75">
        <v>158.9</v>
      </c>
      <c r="E47" s="81">
        <f t="shared" si="0"/>
        <v>5.7922769640479481E-2</v>
      </c>
    </row>
    <row r="48" spans="2:5">
      <c r="B48" s="82">
        <v>2021</v>
      </c>
      <c r="C48" s="82">
        <v>157.30000000000001</v>
      </c>
      <c r="D48" s="82">
        <v>166.2</v>
      </c>
      <c r="E48" s="81">
        <f t="shared" si="0"/>
        <v>5.657978385251098E-2</v>
      </c>
    </row>
    <row r="49" spans="2:5">
      <c r="B49" s="82">
        <v>2022</v>
      </c>
      <c r="C49" s="82">
        <v>165.7</v>
      </c>
      <c r="D49" s="82">
        <v>175.7</v>
      </c>
      <c r="E49" s="81">
        <f t="shared" si="0"/>
        <v>6.0350030175015092E-2</v>
      </c>
    </row>
  </sheetData>
  <mergeCells count="9">
    <mergeCell ref="O25:X25"/>
    <mergeCell ref="B23:J23"/>
    <mergeCell ref="B24:J24"/>
    <mergeCell ref="B25:D25"/>
    <mergeCell ref="O20:X20"/>
    <mergeCell ref="O21:X21"/>
    <mergeCell ref="O22:X22"/>
    <mergeCell ref="O23:X23"/>
    <mergeCell ref="O24:X2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6887-96FC-4B79-B8B3-FAFB585864CC}">
  <dimension ref="B3:W100"/>
  <sheetViews>
    <sheetView showGridLines="0" topLeftCell="E64" zoomScale="55" zoomScaleNormal="55" workbookViewId="0">
      <selection activeCell="W76" sqref="W76"/>
    </sheetView>
  </sheetViews>
  <sheetFormatPr defaultRowHeight="15"/>
  <cols>
    <col min="1" max="1" width="17.28515625" bestFit="1" customWidth="1"/>
    <col min="2" max="2" width="11.7109375" bestFit="1" customWidth="1"/>
    <col min="3" max="3" width="8.85546875" bestFit="1" customWidth="1"/>
    <col min="4" max="4" width="11.7109375" bestFit="1" customWidth="1"/>
    <col min="5" max="5" width="8.85546875" bestFit="1" customWidth="1"/>
    <col min="6" max="6" width="26.28515625" bestFit="1" customWidth="1"/>
    <col min="7" max="7" width="21.7109375" bestFit="1" customWidth="1"/>
    <col min="8" max="8" width="13.140625" bestFit="1" customWidth="1"/>
    <col min="9" max="9" width="15" bestFit="1" customWidth="1"/>
    <col min="10" max="10" width="19.85546875" bestFit="1" customWidth="1"/>
    <col min="11" max="11" width="23.5703125" bestFit="1" customWidth="1"/>
    <col min="12" max="12" width="27.42578125" bestFit="1" customWidth="1"/>
    <col min="13" max="13" width="23.5703125" bestFit="1" customWidth="1"/>
    <col min="14" max="14" width="13.7109375" bestFit="1" customWidth="1"/>
    <col min="15" max="15" width="16.28515625" bestFit="1" customWidth="1"/>
    <col min="16" max="18" width="11.5703125" bestFit="1" customWidth="1"/>
    <col min="19" max="19" width="8.42578125" bestFit="1" customWidth="1"/>
    <col min="20" max="20" width="11.5703125" bestFit="1" customWidth="1"/>
    <col min="21" max="21" width="14.7109375" bestFit="1" customWidth="1"/>
    <col min="22" max="22" width="11.85546875" bestFit="1" customWidth="1"/>
    <col min="23" max="23" width="13.85546875" bestFit="1" customWidth="1"/>
    <col min="24" max="24" width="13.7109375" bestFit="1" customWidth="1"/>
    <col min="25" max="26" width="16.28515625" bestFit="1" customWidth="1"/>
    <col min="27" max="27" width="9.7109375" bestFit="1" customWidth="1"/>
    <col min="28" max="28" width="14" bestFit="1" customWidth="1"/>
    <col min="29" max="29" width="11" bestFit="1" customWidth="1"/>
    <col min="30" max="30" width="13" bestFit="1" customWidth="1"/>
    <col min="31" max="31" width="13.140625" bestFit="1" customWidth="1"/>
    <col min="32" max="32" width="13.42578125" bestFit="1" customWidth="1"/>
    <col min="33" max="33" width="10.7109375" bestFit="1" customWidth="1"/>
    <col min="34" max="34" width="11.7109375" bestFit="1" customWidth="1"/>
    <col min="35" max="35" width="8.85546875" bestFit="1" customWidth="1"/>
    <col min="36" max="36" width="6.28515625" bestFit="1" customWidth="1"/>
    <col min="37" max="38" width="8.85546875" bestFit="1" customWidth="1"/>
    <col min="39" max="39" width="9.7109375" bestFit="1" customWidth="1"/>
    <col min="40" max="40" width="14" bestFit="1" customWidth="1"/>
    <col min="41" max="41" width="11" bestFit="1" customWidth="1"/>
    <col min="42" max="42" width="13" bestFit="1" customWidth="1"/>
    <col min="43" max="43" width="13.140625" bestFit="1" customWidth="1"/>
    <col min="44" max="44" width="13.42578125" bestFit="1" customWidth="1"/>
    <col min="45" max="45" width="10.7109375" bestFit="1" customWidth="1"/>
    <col min="46" max="46" width="11.7109375" bestFit="1" customWidth="1"/>
    <col min="47" max="48" width="8.85546875" bestFit="1" customWidth="1"/>
    <col min="49" max="49" width="6.28515625" bestFit="1" customWidth="1"/>
    <col min="50" max="51" width="8.85546875" bestFit="1" customWidth="1"/>
    <col min="52" max="52" width="9.7109375" bestFit="1" customWidth="1"/>
    <col min="53" max="53" width="14" bestFit="1" customWidth="1"/>
    <col min="54" max="54" width="11" bestFit="1" customWidth="1"/>
    <col min="55" max="55" width="13" bestFit="1" customWidth="1"/>
    <col min="56" max="56" width="13.140625" bestFit="1" customWidth="1"/>
    <col min="57" max="57" width="13.85546875" bestFit="1" customWidth="1"/>
    <col min="58" max="58" width="10.7109375" bestFit="1" customWidth="1"/>
    <col min="59" max="59" width="11.7109375" bestFit="1" customWidth="1"/>
    <col min="60" max="64" width="8.85546875" bestFit="1" customWidth="1"/>
    <col min="65" max="65" width="9.7109375" bestFit="1" customWidth="1"/>
    <col min="66" max="66" width="14" bestFit="1" customWidth="1"/>
    <col min="67" max="67" width="11" bestFit="1" customWidth="1"/>
    <col min="68" max="68" width="13" bestFit="1" customWidth="1"/>
    <col min="69" max="69" width="13.140625" bestFit="1" customWidth="1"/>
    <col min="70" max="70" width="13.42578125" bestFit="1" customWidth="1"/>
    <col min="71" max="71" width="10.7109375" bestFit="1" customWidth="1"/>
    <col min="72" max="72" width="11.7109375" bestFit="1" customWidth="1"/>
    <col min="73" max="77" width="8.85546875" bestFit="1" customWidth="1"/>
    <col min="78" max="78" width="9.7109375" bestFit="1" customWidth="1"/>
    <col min="79" max="79" width="14" bestFit="1" customWidth="1"/>
    <col min="80" max="80" width="11" bestFit="1" customWidth="1"/>
    <col min="81" max="81" width="13" bestFit="1" customWidth="1"/>
    <col min="82" max="82" width="13.140625" bestFit="1" customWidth="1"/>
    <col min="83" max="83" width="13.85546875" bestFit="1" customWidth="1"/>
    <col min="84" max="84" width="10.7109375" bestFit="1" customWidth="1"/>
    <col min="85" max="85" width="11.7109375" bestFit="1" customWidth="1"/>
    <col min="86" max="88" width="8.85546875" bestFit="1" customWidth="1"/>
    <col min="89" max="89" width="13.85546875" bestFit="1" customWidth="1"/>
    <col min="90" max="90" width="15" bestFit="1" customWidth="1"/>
  </cols>
  <sheetData>
    <row r="3" spans="2:23" ht="26.25">
      <c r="L3" s="4" t="s">
        <v>62</v>
      </c>
      <c r="M3" s="5" t="s">
        <v>56</v>
      </c>
      <c r="N3" s="105" t="s">
        <v>118</v>
      </c>
      <c r="O3" s="105"/>
      <c r="P3" s="105"/>
      <c r="Q3" s="105"/>
      <c r="R3" s="105"/>
      <c r="S3" s="105"/>
      <c r="T3" s="105"/>
      <c r="U3" s="105"/>
      <c r="V3" s="105"/>
      <c r="W3" s="105"/>
    </row>
    <row r="4" spans="2:23" ht="26.25">
      <c r="L4" s="4" t="s">
        <v>63</v>
      </c>
      <c r="M4" s="5" t="s">
        <v>57</v>
      </c>
      <c r="N4" s="105" t="s">
        <v>69</v>
      </c>
      <c r="O4" s="105"/>
      <c r="P4" s="105"/>
      <c r="Q4" s="105"/>
      <c r="R4" s="105"/>
      <c r="S4" s="105"/>
      <c r="T4" s="105"/>
      <c r="U4" s="105"/>
      <c r="V4" s="105"/>
      <c r="W4" s="105"/>
    </row>
    <row r="5" spans="2:23" ht="26.25">
      <c r="L5" s="4" t="s">
        <v>64</v>
      </c>
      <c r="M5" s="5" t="s">
        <v>58</v>
      </c>
      <c r="N5" s="105" t="s">
        <v>120</v>
      </c>
      <c r="O5" s="105"/>
      <c r="P5" s="105"/>
      <c r="Q5" s="105"/>
      <c r="R5" s="105"/>
      <c r="S5" s="105"/>
      <c r="T5" s="105"/>
      <c r="U5" s="105"/>
      <c r="V5" s="105"/>
      <c r="W5" s="105"/>
    </row>
    <row r="6" spans="2:23" ht="26.25">
      <c r="L6" s="4" t="s">
        <v>65</v>
      </c>
      <c r="M6" s="5" t="s">
        <v>59</v>
      </c>
      <c r="N6" s="105"/>
      <c r="O6" s="105"/>
      <c r="P6" s="105"/>
      <c r="Q6" s="105"/>
      <c r="R6" s="105"/>
      <c r="S6" s="105"/>
      <c r="T6" s="105"/>
      <c r="U6" s="105"/>
      <c r="V6" s="105"/>
      <c r="W6" s="105"/>
    </row>
    <row r="7" spans="2:23" ht="26.25">
      <c r="L7" s="4" t="s">
        <v>66</v>
      </c>
      <c r="M7" s="5" t="s">
        <v>60</v>
      </c>
      <c r="N7" s="105" t="s">
        <v>119</v>
      </c>
      <c r="O7" s="105"/>
      <c r="P7" s="105"/>
      <c r="Q7" s="105"/>
      <c r="R7" s="105"/>
      <c r="S7" s="105"/>
      <c r="T7" s="105"/>
      <c r="U7" s="105"/>
      <c r="V7" s="105"/>
      <c r="W7" s="105"/>
    </row>
    <row r="8" spans="2:23" ht="26.25">
      <c r="L8" s="4" t="s">
        <v>67</v>
      </c>
      <c r="M8" s="5" t="s">
        <v>61</v>
      </c>
      <c r="N8" s="105"/>
      <c r="O8" s="105"/>
      <c r="P8" s="105"/>
      <c r="Q8" s="105"/>
      <c r="R8" s="105"/>
      <c r="S8" s="105"/>
      <c r="T8" s="105"/>
      <c r="U8" s="105"/>
      <c r="V8" s="105"/>
      <c r="W8" s="105"/>
    </row>
    <row r="9" spans="2:23">
      <c r="B9" s="3" t="s">
        <v>124</v>
      </c>
      <c r="C9" s="3"/>
      <c r="D9" s="3"/>
      <c r="E9" s="3"/>
      <c r="F9" s="3"/>
      <c r="G9" s="3"/>
      <c r="H9" s="3"/>
    </row>
    <row r="10" spans="2:23">
      <c r="B10" s="3" t="s">
        <v>126</v>
      </c>
      <c r="C10" s="3"/>
      <c r="D10" s="3"/>
      <c r="E10" s="3"/>
      <c r="F10" s="3"/>
      <c r="G10" s="3"/>
      <c r="H10" s="3"/>
    </row>
    <row r="11" spans="2:23">
      <c r="B11" s="3" t="s">
        <v>125</v>
      </c>
      <c r="C11" s="3"/>
    </row>
    <row r="14" spans="2:23">
      <c r="K14" s="20" t="s">
        <v>123</v>
      </c>
    </row>
    <row r="15" spans="2:23">
      <c r="J15" s="20" t="s">
        <v>121</v>
      </c>
      <c r="K15" s="54">
        <v>2013</v>
      </c>
      <c r="L15" s="54">
        <v>2014</v>
      </c>
      <c r="M15" s="54">
        <v>2015</v>
      </c>
      <c r="N15" s="54">
        <v>2016</v>
      </c>
      <c r="O15" s="54">
        <v>2017</v>
      </c>
      <c r="P15" s="54">
        <v>2018</v>
      </c>
      <c r="Q15" s="54">
        <v>2019</v>
      </c>
      <c r="R15" s="54">
        <v>2020</v>
      </c>
      <c r="S15" s="54">
        <v>2021</v>
      </c>
      <c r="T15" s="54">
        <v>2022</v>
      </c>
      <c r="U15" s="54">
        <v>2023</v>
      </c>
      <c r="V15" s="54" t="s">
        <v>122</v>
      </c>
    </row>
    <row r="16" spans="2:23">
      <c r="J16" s="21" t="s">
        <v>34</v>
      </c>
    </row>
    <row r="17" spans="10:10">
      <c r="J17" s="22" t="s">
        <v>31</v>
      </c>
    </row>
    <row r="18" spans="10:10">
      <c r="J18" s="22" t="s">
        <v>35</v>
      </c>
    </row>
    <row r="19" spans="10:10">
      <c r="J19" s="22" t="s">
        <v>36</v>
      </c>
    </row>
    <row r="20" spans="10:10">
      <c r="J20" s="22" t="s">
        <v>37</v>
      </c>
    </row>
    <row r="21" spans="10:10">
      <c r="J21" s="22" t="s">
        <v>38</v>
      </c>
    </row>
    <row r="22" spans="10:10">
      <c r="J22" s="22" t="s">
        <v>39</v>
      </c>
    </row>
    <row r="23" spans="10:10">
      <c r="J23" s="22" t="s">
        <v>40</v>
      </c>
    </row>
    <row r="24" spans="10:10">
      <c r="J24" s="22" t="s">
        <v>41</v>
      </c>
    </row>
    <row r="25" spans="10:10">
      <c r="J25" s="22" t="s">
        <v>42</v>
      </c>
    </row>
    <row r="26" spans="10:10">
      <c r="J26" s="22" t="s">
        <v>43</v>
      </c>
    </row>
    <row r="27" spans="10:10">
      <c r="J27" s="22" t="s">
        <v>45</v>
      </c>
    </row>
    <row r="28" spans="10:10">
      <c r="J28" s="22" t="s">
        <v>46</v>
      </c>
    </row>
    <row r="29" spans="10:10">
      <c r="J29" s="21" t="s">
        <v>122</v>
      </c>
    </row>
    <row r="35" spans="10:23" ht="18.75">
      <c r="J35" s="24" t="s">
        <v>2</v>
      </c>
      <c r="K35" s="24" t="s">
        <v>127</v>
      </c>
      <c r="L35" s="24" t="s">
        <v>128</v>
      </c>
      <c r="M35" s="24" t="s">
        <v>129</v>
      </c>
      <c r="N35" s="24" t="s">
        <v>130</v>
      </c>
      <c r="O35" s="24" t="s">
        <v>131</v>
      </c>
      <c r="P35" s="24" t="s">
        <v>132</v>
      </c>
      <c r="Q35" s="24" t="s">
        <v>133</v>
      </c>
      <c r="U35" s="28" t="s">
        <v>134</v>
      </c>
      <c r="V35" s="28" t="s">
        <v>101</v>
      </c>
      <c r="W35" s="28" t="s">
        <v>135</v>
      </c>
    </row>
    <row r="36" spans="10:23" ht="15.75">
      <c r="J36" s="25" t="s">
        <v>31</v>
      </c>
      <c r="K36" s="14">
        <v>3404.1999999999994</v>
      </c>
      <c r="L36" s="14">
        <v>3543.2</v>
      </c>
      <c r="M36" s="14">
        <v>3607.5999999999995</v>
      </c>
      <c r="N36" s="14">
        <v>3858.8999999999992</v>
      </c>
      <c r="O36" s="14">
        <v>4089.3999999999996</v>
      </c>
      <c r="P36" s="14">
        <v>4324.1000000000004</v>
      </c>
      <c r="Q36" s="14">
        <v>4605.1000000000004</v>
      </c>
      <c r="U36" s="24" t="s">
        <v>127</v>
      </c>
      <c r="V36" s="29">
        <v>40955.699999999997</v>
      </c>
      <c r="W36" s="15">
        <v>0</v>
      </c>
    </row>
    <row r="37" spans="10:23" ht="15.75">
      <c r="J37" s="25" t="s">
        <v>35</v>
      </c>
      <c r="K37" s="14">
        <v>3405.6000000000004</v>
      </c>
      <c r="L37" s="14">
        <v>3529.5</v>
      </c>
      <c r="M37" s="14">
        <v>3615.8000000000006</v>
      </c>
      <c r="N37" s="14">
        <v>3839.0999999999995</v>
      </c>
      <c r="O37" s="14">
        <v>4077.4</v>
      </c>
      <c r="P37" s="14">
        <v>4334.2000000000007</v>
      </c>
      <c r="Q37" s="14">
        <v>4607.6000000000004</v>
      </c>
      <c r="U37" s="24" t="s">
        <v>128</v>
      </c>
      <c r="V37" s="29">
        <v>42243</v>
      </c>
      <c r="W37" s="15">
        <f>(V37-V36)/V36</f>
        <v>3.1431522352200134E-2</v>
      </c>
    </row>
    <row r="38" spans="10:23" ht="15.75">
      <c r="J38" s="25" t="s">
        <v>36</v>
      </c>
      <c r="K38" s="14">
        <v>3408.3000000000006</v>
      </c>
      <c r="L38" s="14">
        <v>3533.3000000000006</v>
      </c>
      <c r="M38" s="14">
        <v>3625.6</v>
      </c>
      <c r="N38" s="14">
        <v>3830</v>
      </c>
      <c r="O38" s="14">
        <v>4084.6</v>
      </c>
      <c r="P38" s="14">
        <v>4372.3</v>
      </c>
      <c r="Q38" s="14">
        <v>4607.3999999999996</v>
      </c>
      <c r="U38" s="24" t="s">
        <v>129</v>
      </c>
      <c r="V38" s="29">
        <v>39796.500000000007</v>
      </c>
      <c r="W38" s="15">
        <f t="shared" ref="W38:W42" si="0">(V38-V37)/V37</f>
        <v>-5.7914920815282836E-2</v>
      </c>
    </row>
    <row r="39" spans="10:23" ht="15.75">
      <c r="J39" s="25" t="s">
        <v>37</v>
      </c>
      <c r="K39" s="14">
        <v>3411.9</v>
      </c>
      <c r="L39" s="14">
        <v>3545.9000000000005</v>
      </c>
      <c r="M39" s="14"/>
      <c r="N39" s="14">
        <v>3909.2999999999997</v>
      </c>
      <c r="O39" s="14">
        <v>4118.3</v>
      </c>
      <c r="P39" s="14">
        <v>4427.4000000000005</v>
      </c>
      <c r="Q39" s="14">
        <v>4629.3</v>
      </c>
      <c r="U39" s="24" t="s">
        <v>130</v>
      </c>
      <c r="V39" s="29">
        <v>45687.149999999994</v>
      </c>
      <c r="W39" s="15">
        <f t="shared" si="0"/>
        <v>0.14801929817948778</v>
      </c>
    </row>
    <row r="40" spans="10:23" ht="15.75">
      <c r="J40" s="25" t="s">
        <v>38</v>
      </c>
      <c r="K40" s="14">
        <v>3416.6</v>
      </c>
      <c r="L40" s="14">
        <v>3557.8</v>
      </c>
      <c r="M40" s="14">
        <v>3661.5</v>
      </c>
      <c r="N40" s="14">
        <v>3918.45</v>
      </c>
      <c r="O40" s="14">
        <v>4194.3999999999996</v>
      </c>
      <c r="P40" s="14">
        <v>4464.0000000000009</v>
      </c>
      <c r="Q40" s="14">
        <v>4654.4000000000005</v>
      </c>
      <c r="U40" s="24" t="s">
        <v>131</v>
      </c>
      <c r="V40" s="29">
        <v>48627.899999999994</v>
      </c>
      <c r="W40" s="15">
        <f t="shared" si="0"/>
        <v>6.4367114166674885E-2</v>
      </c>
    </row>
    <row r="41" spans="10:23" ht="15.75">
      <c r="J41" s="25" t="s">
        <v>39</v>
      </c>
      <c r="K41" s="14">
        <v>3390.4999999999995</v>
      </c>
      <c r="L41" s="14">
        <v>3432.3</v>
      </c>
      <c r="M41" s="14">
        <v>3577.7</v>
      </c>
      <c r="N41" s="14">
        <v>3687.0000000000005</v>
      </c>
      <c r="O41" s="14">
        <v>3932.1000000000004</v>
      </c>
      <c r="P41" s="14">
        <v>4223.2</v>
      </c>
      <c r="Q41" s="14">
        <v>4494.3</v>
      </c>
      <c r="U41" s="24" t="s">
        <v>132</v>
      </c>
      <c r="V41" s="29">
        <v>51890.6</v>
      </c>
      <c r="W41" s="15">
        <f t="shared" si="0"/>
        <v>6.7095227225522899E-2</v>
      </c>
    </row>
    <row r="42" spans="10:23" ht="15.75">
      <c r="J42" s="25" t="s">
        <v>40</v>
      </c>
      <c r="K42" s="14">
        <v>3420</v>
      </c>
      <c r="L42" s="14">
        <v>3474.6999999999994</v>
      </c>
      <c r="M42" s="14">
        <v>3605.6000000000004</v>
      </c>
      <c r="N42" s="14">
        <v>3716.4999999999995</v>
      </c>
      <c r="O42" s="14">
        <v>3932.1000000000004</v>
      </c>
      <c r="P42" s="14">
        <v>4249.7</v>
      </c>
      <c r="Q42" s="14">
        <v>4514.5000000000018</v>
      </c>
      <c r="U42" s="24" t="s">
        <v>133</v>
      </c>
      <c r="V42" s="29">
        <v>54938.200000000012</v>
      </c>
      <c r="W42" s="15">
        <f t="shared" si="0"/>
        <v>5.8731253830173732E-2</v>
      </c>
    </row>
    <row r="43" spans="10:23" ht="15.75">
      <c r="J43" s="25" t="s">
        <v>41</v>
      </c>
      <c r="K43" s="14">
        <v>3420.9999999999995</v>
      </c>
      <c r="L43" s="14">
        <v>3501.7000000000003</v>
      </c>
      <c r="M43" s="14">
        <v>3618.0000000000005</v>
      </c>
      <c r="N43" s="14">
        <v>3732.3</v>
      </c>
      <c r="O43" s="14">
        <v>3971.1</v>
      </c>
      <c r="P43" s="14">
        <v>4262.3</v>
      </c>
      <c r="Q43" s="14">
        <v>4527.4000000000005</v>
      </c>
    </row>
    <row r="44" spans="10:23" ht="15.75">
      <c r="J44" s="25" t="s">
        <v>42</v>
      </c>
      <c r="K44" s="14">
        <v>3415.1999999999994</v>
      </c>
      <c r="L44" s="14">
        <v>3498.8999999999996</v>
      </c>
      <c r="M44" s="14">
        <v>3609.7999999999993</v>
      </c>
      <c r="N44" s="14">
        <v>3748.7</v>
      </c>
      <c r="O44" s="14">
        <v>3993.4</v>
      </c>
      <c r="P44" s="14">
        <v>4262.5</v>
      </c>
      <c r="Q44" s="14">
        <v>4549.3</v>
      </c>
    </row>
    <row r="45" spans="10:23" ht="15.75">
      <c r="J45" s="25" t="s">
        <v>43</v>
      </c>
      <c r="K45" s="14">
        <v>3426.2</v>
      </c>
      <c r="L45" s="14">
        <v>3516.6000000000004</v>
      </c>
      <c r="M45" s="14">
        <v>3628.5</v>
      </c>
      <c r="N45" s="14">
        <v>3781.0999999999995</v>
      </c>
      <c r="O45" s="14">
        <v>4036.1000000000008</v>
      </c>
      <c r="P45" s="14">
        <v>4307.6000000000004</v>
      </c>
      <c r="Q45" s="14">
        <v>4576.8</v>
      </c>
    </row>
    <row r="46" spans="10:23" ht="15.75">
      <c r="J46" s="25" t="s">
        <v>45</v>
      </c>
      <c r="K46" s="14">
        <v>3425</v>
      </c>
      <c r="L46" s="14">
        <v>3558.3999999999996</v>
      </c>
      <c r="M46" s="14">
        <v>3627.6000000000004</v>
      </c>
      <c r="N46" s="14">
        <v>3811.7999999999997</v>
      </c>
      <c r="O46" s="14">
        <v>4089.1</v>
      </c>
      <c r="P46" s="14">
        <v>4334.1999999999989</v>
      </c>
      <c r="Q46" s="14">
        <v>4587.4999999999991</v>
      </c>
    </row>
    <row r="47" spans="10:23" ht="15.75">
      <c r="J47" s="25" t="s">
        <v>46</v>
      </c>
      <c r="K47" s="14">
        <v>3411.2000000000003</v>
      </c>
      <c r="L47" s="14">
        <v>3550.7</v>
      </c>
      <c r="M47" s="14">
        <v>3618.8</v>
      </c>
      <c r="N47" s="14">
        <v>3854</v>
      </c>
      <c r="O47" s="14">
        <v>4109.8999999999996</v>
      </c>
      <c r="P47" s="14">
        <v>4329.0999999999995</v>
      </c>
      <c r="Q47" s="14">
        <v>4584.5999999999995</v>
      </c>
    </row>
    <row r="48" spans="10:23" ht="15.75">
      <c r="J48" s="25" t="s">
        <v>101</v>
      </c>
      <c r="K48" s="27">
        <f>SUM(K36:K47)</f>
        <v>40955.699999999997</v>
      </c>
      <c r="L48" s="27">
        <f t="shared" ref="L48:Q48" si="1">SUM(L36:L47)</f>
        <v>42243</v>
      </c>
      <c r="M48" s="27">
        <f t="shared" si="1"/>
        <v>39796.500000000007</v>
      </c>
      <c r="N48" s="27">
        <f t="shared" si="1"/>
        <v>45687.149999999994</v>
      </c>
      <c r="O48" s="27">
        <f t="shared" si="1"/>
        <v>48627.899999999994</v>
      </c>
      <c r="P48" s="27">
        <f t="shared" si="1"/>
        <v>51890.6</v>
      </c>
      <c r="Q48" s="27">
        <f t="shared" si="1"/>
        <v>54938.200000000012</v>
      </c>
    </row>
    <row r="58" spans="6:9">
      <c r="F58" s="20" t="s">
        <v>0</v>
      </c>
      <c r="G58" s="54" t="s">
        <v>34</v>
      </c>
    </row>
    <row r="60" spans="6:9">
      <c r="F60" s="20" t="s">
        <v>199</v>
      </c>
      <c r="G60" s="20" t="s">
        <v>123</v>
      </c>
    </row>
    <row r="61" spans="6:9">
      <c r="F61" s="20" t="s">
        <v>121</v>
      </c>
      <c r="G61" s="54" t="s">
        <v>31</v>
      </c>
      <c r="H61" s="54" t="s">
        <v>46</v>
      </c>
      <c r="I61" s="54" t="s">
        <v>122</v>
      </c>
    </row>
    <row r="62" spans="6:9">
      <c r="F62" s="21">
        <v>2017</v>
      </c>
      <c r="G62" s="23">
        <v>130.30000000000001</v>
      </c>
      <c r="H62" s="23">
        <v>137.19999999999999</v>
      </c>
      <c r="I62" s="23">
        <v>267.5</v>
      </c>
    </row>
    <row r="63" spans="6:9">
      <c r="F63" s="21">
        <v>2018</v>
      </c>
      <c r="G63" s="23">
        <v>136.9</v>
      </c>
      <c r="H63" s="23">
        <v>140.1</v>
      </c>
      <c r="I63" s="23">
        <v>277</v>
      </c>
    </row>
    <row r="64" spans="6:9">
      <c r="F64" s="21">
        <v>2019</v>
      </c>
      <c r="G64" s="23">
        <v>139.6</v>
      </c>
      <c r="H64" s="23">
        <v>150.4</v>
      </c>
      <c r="I64" s="23">
        <v>290</v>
      </c>
    </row>
    <row r="65" spans="6:15">
      <c r="F65" s="21">
        <v>2020</v>
      </c>
      <c r="G65" s="23">
        <v>150.19999999999999</v>
      </c>
      <c r="H65" s="23">
        <v>158.9</v>
      </c>
      <c r="I65" s="23">
        <v>309.10000000000002</v>
      </c>
    </row>
    <row r="66" spans="6:15">
      <c r="F66" s="21">
        <v>2021</v>
      </c>
      <c r="G66" s="23">
        <v>157.30000000000001</v>
      </c>
      <c r="H66" s="23">
        <v>166.2</v>
      </c>
      <c r="I66" s="23">
        <v>323.5</v>
      </c>
    </row>
    <row r="67" spans="6:15">
      <c r="F67" s="21">
        <v>2022</v>
      </c>
      <c r="G67" s="23">
        <v>165.7</v>
      </c>
      <c r="H67" s="23">
        <v>175.7</v>
      </c>
      <c r="I67" s="23">
        <v>341.4</v>
      </c>
      <c r="L67" s="20" t="s">
        <v>0</v>
      </c>
      <c r="M67" s="54" t="s">
        <v>34</v>
      </c>
    </row>
    <row r="68" spans="6:15">
      <c r="F68" s="21">
        <v>2023</v>
      </c>
      <c r="G68" s="23">
        <v>176.5</v>
      </c>
      <c r="H68" s="23"/>
      <c r="I68" s="23">
        <v>176.5</v>
      </c>
    </row>
    <row r="69" spans="6:15">
      <c r="F69" s="21" t="s">
        <v>122</v>
      </c>
      <c r="G69" s="23">
        <v>1056.5</v>
      </c>
      <c r="H69" s="23">
        <v>928.5</v>
      </c>
      <c r="I69" s="23">
        <v>1985</v>
      </c>
      <c r="L69" s="20" t="s">
        <v>222</v>
      </c>
      <c r="M69" s="20" t="s">
        <v>123</v>
      </c>
    </row>
    <row r="70" spans="6:15">
      <c r="L70" s="20" t="s">
        <v>1</v>
      </c>
      <c r="M70" s="54" t="s">
        <v>31</v>
      </c>
      <c r="N70" s="54" t="s">
        <v>46</v>
      </c>
      <c r="O70" s="54" t="s">
        <v>122</v>
      </c>
    </row>
    <row r="71" spans="6:15">
      <c r="L71" s="21">
        <v>2017</v>
      </c>
      <c r="M71" s="23">
        <v>130.30000000000001</v>
      </c>
      <c r="N71" s="23">
        <v>137.19999999999999</v>
      </c>
      <c r="O71" s="23">
        <v>267.5</v>
      </c>
    </row>
    <row r="72" spans="6:15">
      <c r="L72" s="21">
        <v>2018</v>
      </c>
      <c r="M72" s="23">
        <v>136.9</v>
      </c>
      <c r="N72" s="23">
        <v>140.1</v>
      </c>
      <c r="O72" s="23">
        <v>277</v>
      </c>
    </row>
    <row r="73" spans="6:15">
      <c r="L73" s="21">
        <v>2019</v>
      </c>
      <c r="M73" s="23">
        <v>139.6</v>
      </c>
      <c r="N73" s="23">
        <v>150.4</v>
      </c>
      <c r="O73" s="23">
        <v>290</v>
      </c>
    </row>
    <row r="74" spans="6:15">
      <c r="L74" s="21">
        <v>2020</v>
      </c>
      <c r="M74" s="23">
        <v>150.19999999999999</v>
      </c>
      <c r="N74" s="23">
        <v>158.9</v>
      </c>
      <c r="O74" s="23">
        <v>309.10000000000002</v>
      </c>
    </row>
    <row r="75" spans="6:15">
      <c r="L75" s="21">
        <v>2021</v>
      </c>
      <c r="M75" s="23">
        <v>157.30000000000001</v>
      </c>
      <c r="N75" s="23">
        <v>166.2</v>
      </c>
      <c r="O75" s="23">
        <v>323.5</v>
      </c>
    </row>
    <row r="76" spans="6:15">
      <c r="L76" s="21">
        <v>2022</v>
      </c>
      <c r="M76" s="23">
        <v>165.7</v>
      </c>
      <c r="N76" s="23">
        <v>175.7</v>
      </c>
      <c r="O76" s="23">
        <v>341.4</v>
      </c>
    </row>
    <row r="77" spans="6:15">
      <c r="F77" s="56" t="s">
        <v>121</v>
      </c>
      <c r="G77" s="56" t="s">
        <v>31</v>
      </c>
      <c r="H77" s="56" t="s">
        <v>46</v>
      </c>
      <c r="L77" s="21" t="s">
        <v>122</v>
      </c>
      <c r="M77" s="23">
        <v>880</v>
      </c>
      <c r="N77" s="23">
        <v>928.5</v>
      </c>
      <c r="O77" s="23">
        <v>1808.5</v>
      </c>
    </row>
    <row r="78" spans="6:15">
      <c r="F78" s="21">
        <v>2017</v>
      </c>
      <c r="G78" s="23">
        <v>130.30000000000001</v>
      </c>
      <c r="H78" s="23">
        <v>137.19999999999999</v>
      </c>
      <c r="I78" s="61">
        <f>(H78-G78)/G78</f>
        <v>5.295471987720627E-2</v>
      </c>
    </row>
    <row r="79" spans="6:15">
      <c r="F79" s="21">
        <v>2018</v>
      </c>
      <c r="G79" s="23">
        <v>136.9</v>
      </c>
      <c r="H79" s="23">
        <v>140.1</v>
      </c>
      <c r="I79" s="61">
        <f t="shared" ref="I79:I83" si="2">(H79-G79)/G79</f>
        <v>2.3374726077428697E-2</v>
      </c>
    </row>
    <row r="80" spans="6:15">
      <c r="F80" s="21">
        <v>2019</v>
      </c>
      <c r="G80" s="23">
        <v>139.6</v>
      </c>
      <c r="H80" s="23">
        <v>150.4</v>
      </c>
      <c r="I80" s="61">
        <f t="shared" si="2"/>
        <v>7.7363896848137617E-2</v>
      </c>
    </row>
    <row r="81" spans="6:20">
      <c r="F81" s="21">
        <v>2020</v>
      </c>
      <c r="G81" s="23">
        <v>150.19999999999999</v>
      </c>
      <c r="H81" s="23">
        <v>158.9</v>
      </c>
      <c r="I81" s="61">
        <f t="shared" si="2"/>
        <v>5.7922769640479481E-2</v>
      </c>
    </row>
    <row r="82" spans="6:20">
      <c r="F82" s="21">
        <v>2021</v>
      </c>
      <c r="G82" s="23">
        <v>157.30000000000001</v>
      </c>
      <c r="H82" s="23">
        <v>166.2</v>
      </c>
      <c r="I82" s="61">
        <f t="shared" si="2"/>
        <v>5.657978385251098E-2</v>
      </c>
      <c r="L82" t="s">
        <v>1</v>
      </c>
      <c r="M82" t="s">
        <v>31</v>
      </c>
      <c r="N82" t="s">
        <v>46</v>
      </c>
      <c r="O82" t="s">
        <v>223</v>
      </c>
    </row>
    <row r="83" spans="6:20">
      <c r="F83" s="21">
        <v>2022</v>
      </c>
      <c r="G83" s="23">
        <v>165.7</v>
      </c>
      <c r="H83" s="23">
        <v>175.7</v>
      </c>
      <c r="I83" s="61">
        <f t="shared" si="2"/>
        <v>6.0350030175015092E-2</v>
      </c>
      <c r="J83" s="58"/>
      <c r="K83" s="58"/>
      <c r="L83">
        <v>2017</v>
      </c>
      <c r="M83">
        <v>130.30000000000001</v>
      </c>
      <c r="N83">
        <v>137.19999999999999</v>
      </c>
      <c r="O83" s="79">
        <f>(N83-M83)/M83</f>
        <v>5.295471987720627E-2</v>
      </c>
      <c r="P83" s="58"/>
      <c r="Q83" s="10"/>
      <c r="R83" s="58"/>
      <c r="S83" s="54"/>
      <c r="T83" s="57"/>
    </row>
    <row r="84" spans="6:20">
      <c r="F84" s="59"/>
      <c r="G84" s="60"/>
      <c r="H84" s="60"/>
      <c r="I84" s="60"/>
      <c r="J84" s="60"/>
      <c r="K84" s="60"/>
      <c r="L84">
        <v>2018</v>
      </c>
      <c r="M84">
        <v>136.9</v>
      </c>
      <c r="N84">
        <v>140.1</v>
      </c>
      <c r="O84" s="79">
        <f t="shared" ref="O84:O88" si="3">(N84-M84)/M84</f>
        <v>2.3374726077428697E-2</v>
      </c>
      <c r="P84" s="60"/>
      <c r="Q84" s="10"/>
      <c r="R84" s="58"/>
      <c r="S84" s="54"/>
      <c r="T84" s="57"/>
    </row>
    <row r="85" spans="6:20">
      <c r="F85" s="59"/>
      <c r="G85" s="60"/>
      <c r="H85" s="60"/>
      <c r="I85" s="60"/>
      <c r="J85" s="60"/>
      <c r="K85" s="60"/>
      <c r="L85">
        <v>2019</v>
      </c>
      <c r="M85">
        <v>139.6</v>
      </c>
      <c r="N85">
        <v>150.4</v>
      </c>
      <c r="O85" s="79">
        <f t="shared" si="3"/>
        <v>7.7363896848137617E-2</v>
      </c>
      <c r="P85" s="60"/>
      <c r="Q85" s="10"/>
      <c r="R85" s="58"/>
      <c r="S85" s="54"/>
      <c r="T85" s="57"/>
    </row>
    <row r="86" spans="6:20">
      <c r="F86" s="59"/>
      <c r="G86" s="60"/>
      <c r="H86" s="60"/>
      <c r="I86" s="60"/>
      <c r="J86" s="60"/>
      <c r="K86" s="60"/>
      <c r="L86">
        <v>2020</v>
      </c>
      <c r="M86">
        <v>150.19999999999999</v>
      </c>
      <c r="N86">
        <v>158.9</v>
      </c>
      <c r="O86" s="79">
        <f t="shared" si="3"/>
        <v>5.7922769640479481E-2</v>
      </c>
      <c r="P86" s="60"/>
      <c r="Q86" s="10"/>
      <c r="R86" s="58"/>
      <c r="S86" s="54"/>
      <c r="T86" s="57"/>
    </row>
    <row r="87" spans="6:20">
      <c r="F87" s="59"/>
      <c r="G87" s="60"/>
      <c r="H87" s="60"/>
      <c r="I87" s="60"/>
      <c r="J87" s="60"/>
      <c r="K87" s="60"/>
      <c r="L87" s="60">
        <v>2021</v>
      </c>
      <c r="M87" s="60">
        <v>157.30000000000001</v>
      </c>
      <c r="N87" s="60">
        <v>166.2</v>
      </c>
      <c r="O87" s="79">
        <f t="shared" si="3"/>
        <v>5.657978385251098E-2</v>
      </c>
      <c r="P87" s="60"/>
      <c r="Q87" s="10"/>
      <c r="R87" s="58"/>
      <c r="S87" s="54"/>
      <c r="T87" s="57"/>
    </row>
    <row r="88" spans="6:20">
      <c r="F88" s="59"/>
      <c r="G88" s="60"/>
      <c r="H88" s="60"/>
      <c r="I88" s="60"/>
      <c r="J88" s="60"/>
      <c r="K88" s="60"/>
      <c r="L88" s="60">
        <v>2022</v>
      </c>
      <c r="M88" s="60">
        <v>165.7</v>
      </c>
      <c r="N88" s="60">
        <v>175.7</v>
      </c>
      <c r="O88" s="79">
        <f t="shared" si="3"/>
        <v>6.0350030175015092E-2</v>
      </c>
      <c r="P88" s="60"/>
      <c r="Q88" s="10"/>
      <c r="R88" s="58"/>
      <c r="S88" s="54"/>
      <c r="T88" s="57"/>
    </row>
    <row r="89" spans="6:20">
      <c r="F89" s="59"/>
      <c r="G89" s="60"/>
      <c r="H89" s="60"/>
      <c r="I89" s="60"/>
      <c r="J89" s="60"/>
      <c r="K89" s="60"/>
      <c r="L89" s="60"/>
      <c r="M89" s="60"/>
      <c r="N89" s="60"/>
      <c r="O89" s="60"/>
      <c r="P89" s="60"/>
      <c r="Q89" s="10"/>
      <c r="R89" s="58"/>
      <c r="S89" s="54"/>
      <c r="T89" s="57"/>
    </row>
    <row r="90" spans="6:20">
      <c r="F90" s="59"/>
      <c r="G90" s="60"/>
      <c r="H90" s="60"/>
      <c r="I90" s="60"/>
      <c r="J90" s="60"/>
      <c r="K90" s="60"/>
      <c r="L90" s="60"/>
      <c r="M90" s="60"/>
      <c r="N90" s="60"/>
      <c r="O90" s="60"/>
      <c r="P90" s="60"/>
      <c r="Q90" s="10"/>
      <c r="R90" s="58"/>
      <c r="S90" s="54"/>
      <c r="T90" s="57"/>
    </row>
    <row r="91" spans="6:20">
      <c r="F91" s="59"/>
      <c r="G91" s="60"/>
      <c r="H91" s="60"/>
      <c r="I91" s="60"/>
      <c r="J91" s="60"/>
      <c r="K91" s="60"/>
      <c r="L91" s="60"/>
      <c r="M91" s="60"/>
      <c r="N91" s="60"/>
      <c r="O91" s="60"/>
      <c r="P91" s="60"/>
      <c r="Q91" s="10"/>
      <c r="R91" s="58"/>
      <c r="S91" s="54"/>
      <c r="T91" s="57"/>
    </row>
    <row r="92" spans="6:20">
      <c r="F92" s="59"/>
      <c r="G92" s="60"/>
      <c r="H92" s="60"/>
      <c r="I92" s="60"/>
      <c r="J92" s="60"/>
      <c r="K92" s="60"/>
      <c r="L92" s="60"/>
      <c r="M92" s="60"/>
      <c r="N92" s="60"/>
      <c r="O92" s="60"/>
      <c r="P92" s="60"/>
      <c r="Q92" s="10"/>
      <c r="R92" s="58"/>
      <c r="S92" s="54"/>
      <c r="T92" s="57"/>
    </row>
    <row r="93" spans="6:20">
      <c r="F93" s="59"/>
      <c r="G93" s="60"/>
      <c r="H93" s="60"/>
      <c r="I93" s="60"/>
      <c r="J93" s="60"/>
      <c r="K93" s="60"/>
      <c r="L93" s="60"/>
      <c r="M93" s="60"/>
      <c r="N93" s="60"/>
      <c r="O93" s="60"/>
      <c r="P93" s="60"/>
      <c r="Q93" s="10"/>
      <c r="R93" s="10"/>
    </row>
    <row r="94" spans="6:20">
      <c r="F94" s="59"/>
      <c r="G94" s="60"/>
      <c r="H94" s="60"/>
      <c r="I94" s="60"/>
      <c r="J94" s="60"/>
      <c r="K94" s="60"/>
      <c r="L94" s="60"/>
      <c r="M94" s="60"/>
      <c r="N94" s="60"/>
      <c r="O94" s="60"/>
      <c r="P94" s="60"/>
      <c r="Q94" s="10"/>
      <c r="R94" s="10"/>
    </row>
    <row r="95" spans="6:20">
      <c r="F95" s="59"/>
      <c r="G95" s="60"/>
      <c r="H95" s="60"/>
      <c r="I95" s="60"/>
      <c r="J95" s="60"/>
      <c r="K95" s="60"/>
      <c r="L95" s="60"/>
      <c r="M95" s="60"/>
      <c r="N95" s="60"/>
      <c r="O95" s="60"/>
      <c r="P95" s="60"/>
      <c r="Q95" s="10"/>
      <c r="R95" s="10"/>
    </row>
    <row r="96" spans="6:20">
      <c r="F96" s="59"/>
      <c r="G96" s="10"/>
      <c r="H96" s="10"/>
      <c r="I96" s="10"/>
      <c r="J96" s="10"/>
      <c r="K96" s="10"/>
      <c r="L96" s="10"/>
      <c r="M96" s="10"/>
      <c r="N96" s="10"/>
      <c r="O96" s="10"/>
      <c r="P96" s="10"/>
      <c r="Q96" s="10"/>
      <c r="R96" s="10"/>
    </row>
    <row r="97" spans="6:18">
      <c r="F97" s="10"/>
      <c r="G97" s="10"/>
      <c r="H97" s="10"/>
      <c r="I97" s="10"/>
      <c r="J97" s="10"/>
      <c r="K97" s="10"/>
      <c r="L97" s="10"/>
      <c r="M97" s="10"/>
      <c r="N97" s="10"/>
      <c r="O97" s="10"/>
      <c r="P97" s="10"/>
      <c r="Q97" s="10"/>
      <c r="R97" s="10"/>
    </row>
    <row r="98" spans="6:18">
      <c r="F98" s="10"/>
      <c r="G98" s="10"/>
      <c r="H98" s="10"/>
      <c r="I98" s="10"/>
      <c r="J98" s="10"/>
      <c r="K98" s="10"/>
      <c r="L98" s="10"/>
      <c r="M98" s="10"/>
      <c r="N98" s="10"/>
      <c r="O98" s="10"/>
      <c r="P98" s="10"/>
      <c r="Q98" s="10"/>
      <c r="R98" s="10"/>
    </row>
    <row r="99" spans="6:18">
      <c r="F99" s="10"/>
      <c r="G99" s="10"/>
      <c r="H99" s="10"/>
      <c r="I99" s="10"/>
      <c r="J99" s="10"/>
      <c r="K99" s="10"/>
      <c r="L99" s="10"/>
      <c r="M99" s="10"/>
      <c r="N99" s="10"/>
      <c r="O99" s="10"/>
      <c r="P99" s="10"/>
      <c r="Q99" s="10"/>
      <c r="R99" s="10"/>
    </row>
    <row r="100" spans="6:18">
      <c r="F100" s="10"/>
      <c r="G100" s="10"/>
      <c r="H100" s="10"/>
      <c r="I100" s="10"/>
      <c r="J100" s="10"/>
      <c r="K100" s="10"/>
      <c r="L100" s="10"/>
      <c r="M100" s="10"/>
      <c r="N100" s="10"/>
      <c r="O100" s="10"/>
      <c r="P100" s="10"/>
      <c r="Q100" s="10"/>
      <c r="R100" s="10"/>
    </row>
  </sheetData>
  <mergeCells count="6">
    <mergeCell ref="N8:W8"/>
    <mergeCell ref="N3:W3"/>
    <mergeCell ref="N4:W4"/>
    <mergeCell ref="N5:W5"/>
    <mergeCell ref="N6:W6"/>
    <mergeCell ref="N7:W7"/>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D8CB-598F-47C6-A98D-840D2FAA779C}">
  <dimension ref="B20:AG134"/>
  <sheetViews>
    <sheetView topLeftCell="A136" zoomScale="70" zoomScaleNormal="70" workbookViewId="0">
      <selection activeCell="D132" sqref="D132"/>
    </sheetView>
  </sheetViews>
  <sheetFormatPr defaultRowHeight="15"/>
  <cols>
    <col min="1" max="1" width="9.140625" style="63"/>
    <col min="2" max="2" width="20.7109375" style="63" bestFit="1" customWidth="1"/>
    <col min="3" max="3" width="12.5703125" style="63" bestFit="1" customWidth="1"/>
    <col min="4" max="4" width="20.85546875" style="63" bestFit="1" customWidth="1"/>
    <col min="5" max="5" width="14.140625" style="63" bestFit="1" customWidth="1"/>
    <col min="6" max="6" width="17.140625" style="63" bestFit="1" customWidth="1"/>
    <col min="7" max="7" width="20.85546875" style="63" bestFit="1" customWidth="1"/>
    <col min="8" max="8" width="14.140625" style="63" bestFit="1" customWidth="1"/>
    <col min="9" max="9" width="6.85546875" style="63" bestFit="1" customWidth="1"/>
    <col min="10" max="10" width="18" style="63" bestFit="1" customWidth="1"/>
    <col min="11" max="11" width="12.85546875" style="63" bestFit="1" customWidth="1"/>
    <col min="12" max="12" width="12.5703125" style="63" customWidth="1"/>
    <col min="13" max="13" width="11.5703125" style="63" bestFit="1" customWidth="1"/>
    <col min="14" max="14" width="20" style="63" bestFit="1" customWidth="1"/>
    <col min="15" max="15" width="36.28515625" style="63" bestFit="1" customWidth="1"/>
    <col min="16" max="16" width="20" style="63" bestFit="1" customWidth="1"/>
    <col min="17" max="17" width="24.28515625" style="63" bestFit="1" customWidth="1"/>
    <col min="18" max="18" width="35.140625" style="63" bestFit="1" customWidth="1"/>
    <col min="19" max="19" width="20" style="63" bestFit="1" customWidth="1"/>
    <col min="20" max="20" width="27.85546875" style="63" bestFit="1" customWidth="1"/>
    <col min="21" max="21" width="8.7109375" style="63" bestFit="1" customWidth="1"/>
    <col min="22" max="22" width="9.7109375" style="63" bestFit="1" customWidth="1"/>
    <col min="23" max="23" width="22" style="63" bestFit="1" customWidth="1"/>
    <col min="24" max="24" width="8.7109375" style="63" bestFit="1" customWidth="1"/>
    <col min="25" max="25" width="14.140625" style="63" bestFit="1" customWidth="1"/>
    <col min="26" max="26" width="29.85546875" style="63" bestFit="1" customWidth="1"/>
    <col min="27" max="27" width="7.42578125" style="63" bestFit="1" customWidth="1"/>
    <col min="28" max="28" width="29.28515625" style="63" bestFit="1" customWidth="1"/>
    <col min="29" max="29" width="27.140625" style="63" bestFit="1" customWidth="1"/>
    <col min="30" max="30" width="10.28515625" style="63" bestFit="1" customWidth="1"/>
    <col min="31" max="31" width="24.85546875" style="63" bestFit="1" customWidth="1"/>
    <col min="32" max="32" width="15" style="63" bestFit="1" customWidth="1"/>
    <col min="33" max="33" width="14.28515625" style="63" bestFit="1" customWidth="1"/>
    <col min="34" max="16384" width="9.140625" style="63"/>
  </cols>
  <sheetData>
    <row r="20" spans="2:14" ht="147.75" customHeight="1"/>
    <row r="23" spans="2:14" ht="26.25">
      <c r="B23" s="4" t="s">
        <v>62</v>
      </c>
      <c r="C23" s="5" t="s">
        <v>56</v>
      </c>
      <c r="D23" s="105" t="s">
        <v>139</v>
      </c>
      <c r="E23" s="105"/>
      <c r="F23" s="105"/>
      <c r="G23" s="105"/>
      <c r="H23" s="105"/>
      <c r="I23" s="105"/>
      <c r="J23" s="105"/>
      <c r="K23" s="105"/>
      <c r="L23" s="105"/>
      <c r="M23" s="105"/>
      <c r="N23" s="105"/>
    </row>
    <row r="24" spans="2:14" ht="26.25">
      <c r="B24" s="4" t="s">
        <v>63</v>
      </c>
      <c r="C24" s="5" t="s">
        <v>57</v>
      </c>
      <c r="D24" s="105" t="s">
        <v>69</v>
      </c>
      <c r="E24" s="105"/>
      <c r="F24" s="105"/>
      <c r="G24" s="105"/>
      <c r="H24" s="105"/>
      <c r="I24" s="105"/>
      <c r="J24" s="105"/>
      <c r="K24" s="105"/>
      <c r="L24" s="105"/>
      <c r="M24" s="105"/>
      <c r="N24" s="105"/>
    </row>
    <row r="25" spans="2:14" ht="26.25">
      <c r="B25" s="4" t="s">
        <v>64</v>
      </c>
      <c r="C25" s="5" t="s">
        <v>58</v>
      </c>
      <c r="D25" s="105" t="s">
        <v>140</v>
      </c>
      <c r="E25" s="105"/>
      <c r="F25" s="105"/>
      <c r="G25" s="105"/>
      <c r="H25" s="105"/>
      <c r="I25" s="105"/>
      <c r="J25" s="105"/>
      <c r="K25" s="105"/>
      <c r="L25" s="105"/>
      <c r="M25" s="105"/>
      <c r="N25" s="105"/>
    </row>
    <row r="26" spans="2:14" ht="26.25">
      <c r="B26" s="4" t="s">
        <v>65</v>
      </c>
      <c r="C26" s="5" t="s">
        <v>59</v>
      </c>
      <c r="D26" s="105"/>
      <c r="E26" s="105"/>
      <c r="F26" s="105"/>
      <c r="G26" s="105"/>
      <c r="H26" s="105"/>
      <c r="I26" s="105"/>
      <c r="J26" s="105"/>
      <c r="K26" s="105"/>
      <c r="L26" s="105"/>
      <c r="M26" s="105"/>
      <c r="N26" s="105"/>
    </row>
    <row r="27" spans="2:14" ht="26.25">
      <c r="B27" s="4" t="s">
        <v>66</v>
      </c>
      <c r="C27" s="5" t="s">
        <v>60</v>
      </c>
      <c r="D27" s="105" t="s">
        <v>138</v>
      </c>
      <c r="E27" s="105"/>
      <c r="F27" s="105"/>
      <c r="G27" s="105"/>
      <c r="H27" s="105"/>
      <c r="I27" s="105"/>
      <c r="J27" s="105"/>
      <c r="K27" s="105"/>
      <c r="L27" s="105"/>
      <c r="M27" s="105"/>
      <c r="N27" s="105"/>
    </row>
    <row r="28" spans="2:14" ht="26.25">
      <c r="B28" s="4" t="s">
        <v>67</v>
      </c>
      <c r="C28" s="5" t="s">
        <v>61</v>
      </c>
      <c r="D28" s="105"/>
      <c r="E28" s="105"/>
      <c r="F28" s="105"/>
      <c r="G28" s="105"/>
      <c r="H28" s="105"/>
      <c r="I28" s="105"/>
      <c r="J28" s="105"/>
      <c r="K28" s="105"/>
      <c r="L28" s="105"/>
      <c r="M28" s="105"/>
      <c r="N28" s="105"/>
    </row>
    <row r="36" spans="3:13">
      <c r="C36" s="64" t="s">
        <v>0</v>
      </c>
      <c r="D36" s="64" t="s">
        <v>1</v>
      </c>
      <c r="E36" s="64" t="s">
        <v>2</v>
      </c>
      <c r="F36" s="64" t="s">
        <v>197</v>
      </c>
      <c r="G36" s="64" t="s">
        <v>224</v>
      </c>
      <c r="J36" s="64" t="s">
        <v>2</v>
      </c>
      <c r="K36" s="64" t="s">
        <v>30</v>
      </c>
      <c r="L36" s="64" t="s">
        <v>34</v>
      </c>
      <c r="M36" s="64" t="s">
        <v>33</v>
      </c>
    </row>
    <row r="37" spans="3:13">
      <c r="C37" s="64" t="s">
        <v>30</v>
      </c>
      <c r="D37" s="64">
        <v>2022</v>
      </c>
      <c r="E37" s="64" t="s">
        <v>39</v>
      </c>
      <c r="F37" s="64">
        <v>2075.9</v>
      </c>
      <c r="G37" s="83">
        <v>9.6789883268482927E-3</v>
      </c>
      <c r="J37" s="64" t="s">
        <v>39</v>
      </c>
      <c r="K37" s="83">
        <v>9.6789883268482927E-3</v>
      </c>
      <c r="L37" s="83">
        <v>1.0360185902401061E-2</v>
      </c>
      <c r="M37" s="83">
        <v>1.1272605171007598E-2</v>
      </c>
    </row>
    <row r="38" spans="3:13">
      <c r="C38" s="64" t="s">
        <v>30</v>
      </c>
      <c r="D38" s="64">
        <v>2022</v>
      </c>
      <c r="E38" s="64" t="s">
        <v>40</v>
      </c>
      <c r="F38" s="64">
        <v>2080</v>
      </c>
      <c r="G38" s="83">
        <v>1.9750469675802827E-3</v>
      </c>
      <c r="J38" s="64" t="s">
        <v>40</v>
      </c>
      <c r="K38" s="83">
        <v>1.9750469675802827E-3</v>
      </c>
      <c r="L38" s="83">
        <v>2.0603737422137912E-3</v>
      </c>
      <c r="M38" s="83">
        <v>1.8973531922967463E-3</v>
      </c>
    </row>
    <row r="39" spans="3:13">
      <c r="C39" s="64" t="s">
        <v>30</v>
      </c>
      <c r="D39" s="64">
        <v>2022</v>
      </c>
      <c r="E39" s="64" t="s">
        <v>41</v>
      </c>
      <c r="F39" s="64">
        <v>2081.8999999999996</v>
      </c>
      <c r="G39" s="83">
        <v>9.1346153846136357E-4</v>
      </c>
      <c r="J39" s="64" t="s">
        <v>41</v>
      </c>
      <c r="K39" s="83">
        <v>9.1346153846136357E-4</v>
      </c>
      <c r="L39" s="83">
        <v>7.6507435566389756E-4</v>
      </c>
      <c r="M39" s="83">
        <v>5.2078401666504548E-4</v>
      </c>
    </row>
    <row r="40" spans="3:13">
      <c r="C40" s="64" t="s">
        <v>30</v>
      </c>
      <c r="D40" s="64">
        <v>2022</v>
      </c>
      <c r="E40" s="64" t="s">
        <v>42</v>
      </c>
      <c r="F40" s="64">
        <v>2092.3000000000002</v>
      </c>
      <c r="G40" s="83">
        <v>4.9954368605603285E-3</v>
      </c>
      <c r="J40" s="64" t="s">
        <v>42</v>
      </c>
      <c r="K40" s="83">
        <v>4.9954368605603285E-3</v>
      </c>
      <c r="L40" s="83">
        <v>4.8736203354196655E-3</v>
      </c>
      <c r="M40" s="83">
        <v>5.3470874934936751E-3</v>
      </c>
    </row>
    <row r="41" spans="3:13">
      <c r="C41" s="64" t="s">
        <v>30</v>
      </c>
      <c r="D41" s="64">
        <v>2022</v>
      </c>
      <c r="E41" s="64" t="s">
        <v>43</v>
      </c>
      <c r="F41" s="64">
        <v>2107.1</v>
      </c>
      <c r="G41" s="83">
        <v>7.0735554174830217E-3</v>
      </c>
      <c r="J41" s="64" t="s">
        <v>43</v>
      </c>
      <c r="K41" s="83">
        <v>7.0735554174830217E-3</v>
      </c>
      <c r="L41" s="83">
        <v>6.9421330417005203E-3</v>
      </c>
      <c r="M41" s="83">
        <v>6.7777463993222683E-3</v>
      </c>
    </row>
    <row r="42" spans="3:13">
      <c r="C42" s="64" t="s">
        <v>30</v>
      </c>
      <c r="D42" s="64">
        <v>2022</v>
      </c>
      <c r="E42" s="64" t="s">
        <v>45</v>
      </c>
      <c r="F42" s="64">
        <v>2111.1</v>
      </c>
      <c r="G42" s="83">
        <v>1.8983436951260026E-3</v>
      </c>
      <c r="J42" s="64" t="s">
        <v>45</v>
      </c>
      <c r="K42" s="83">
        <v>1.8983436951260026E-3</v>
      </c>
      <c r="L42" s="83">
        <v>3.7776833356930966E-4</v>
      </c>
      <c r="M42" s="83">
        <v>-2.7582982702197712E-3</v>
      </c>
    </row>
    <row r="43" spans="3:13">
      <c r="C43" s="64" t="s">
        <v>30</v>
      </c>
      <c r="D43" s="64">
        <v>2022</v>
      </c>
      <c r="E43" s="64" t="s">
        <v>46</v>
      </c>
      <c r="F43" s="64">
        <v>2102.6999999999998</v>
      </c>
      <c r="G43" s="83">
        <v>-3.9789683103595716E-3</v>
      </c>
      <c r="J43" s="64" t="s">
        <v>46</v>
      </c>
      <c r="K43" s="83">
        <v>-3.9789683103595716E-3</v>
      </c>
      <c r="L43" s="83">
        <v>-5.1923530800094403E-3</v>
      </c>
      <c r="M43" s="83">
        <v>-7.4539402747175899E-3</v>
      </c>
    </row>
    <row r="44" spans="3:13">
      <c r="C44" s="64" t="s">
        <v>30</v>
      </c>
      <c r="D44" s="64">
        <v>2023</v>
      </c>
      <c r="E44" s="64" t="s">
        <v>31</v>
      </c>
      <c r="F44" s="64">
        <v>2108.2000000000003</v>
      </c>
      <c r="G44" s="83">
        <v>2.6156845959958413E-3</v>
      </c>
      <c r="J44" s="64" t="s">
        <v>31</v>
      </c>
      <c r="K44" s="83">
        <v>2.6156845959958413E-3</v>
      </c>
      <c r="L44" s="83">
        <v>4.0332147093712929E-3</v>
      </c>
      <c r="M44" s="83">
        <v>6.3763461175139124E-3</v>
      </c>
    </row>
    <row r="45" spans="3:13">
      <c r="C45" s="64" t="s">
        <v>30</v>
      </c>
      <c r="D45" s="64">
        <v>2023</v>
      </c>
      <c r="E45" s="64" t="s">
        <v>35</v>
      </c>
      <c r="F45" s="64">
        <v>2090.8999999999996</v>
      </c>
      <c r="G45" s="83">
        <v>-8.206052556683727E-3</v>
      </c>
      <c r="J45" s="64" t="s">
        <v>35</v>
      </c>
      <c r="K45" s="83">
        <v>-8.206052556683727E-3</v>
      </c>
      <c r="L45" s="83">
        <v>-6.5689981096408749E-3</v>
      </c>
      <c r="M45" s="83">
        <v>-3.8485004927959225E-3</v>
      </c>
    </row>
    <row r="46" spans="3:13">
      <c r="C46" s="64" t="s">
        <v>30</v>
      </c>
      <c r="D46" s="64">
        <v>2023</v>
      </c>
      <c r="E46" s="64" t="s">
        <v>36</v>
      </c>
      <c r="F46" s="64">
        <v>2091</v>
      </c>
      <c r="G46" s="83">
        <v>4.7826294897108332E-5</v>
      </c>
      <c r="J46" s="64" t="s">
        <v>36</v>
      </c>
      <c r="K46" s="83">
        <v>4.7826294897108332E-5</v>
      </c>
      <c r="L46" s="83">
        <v>4.7571476142861449E-5</v>
      </c>
      <c r="M46" s="83">
        <v>4.7114252061205678E-5</v>
      </c>
    </row>
    <row r="47" spans="3:13">
      <c r="C47" s="64" t="s">
        <v>30</v>
      </c>
      <c r="D47" s="64">
        <v>2023</v>
      </c>
      <c r="E47" s="64" t="s">
        <v>37</v>
      </c>
      <c r="F47" s="64">
        <v>2098.6999999999998</v>
      </c>
      <c r="G47" s="83">
        <v>3.6824485891916873E-3</v>
      </c>
      <c r="J47" s="64" t="s">
        <v>37</v>
      </c>
      <c r="K47" s="83">
        <v>3.6824485891916873E-3</v>
      </c>
      <c r="L47" s="83">
        <v>4.5190752544955071E-3</v>
      </c>
      <c r="M47" s="83">
        <v>6.1245642137003932E-3</v>
      </c>
    </row>
    <row r="48" spans="3:13">
      <c r="C48" s="64" t="s">
        <v>30</v>
      </c>
      <c r="D48" s="64">
        <v>2023</v>
      </c>
      <c r="E48" s="64" t="s">
        <v>38</v>
      </c>
      <c r="F48" s="64">
        <v>2113.9000000000005</v>
      </c>
      <c r="G48" s="83">
        <v>7.2425787392198645E-3</v>
      </c>
      <c r="J48" s="64" t="s">
        <v>38</v>
      </c>
      <c r="K48" s="83">
        <v>7.2425787392198645E-3</v>
      </c>
      <c r="L48" s="83">
        <v>7.6241890420040287E-3</v>
      </c>
      <c r="M48" s="83">
        <v>7.6793407005055414E-3</v>
      </c>
    </row>
    <row r="49" spans="3:7">
      <c r="C49" s="64" t="s">
        <v>34</v>
      </c>
      <c r="D49" s="64">
        <v>2022</v>
      </c>
      <c r="E49" s="64" t="s">
        <v>39</v>
      </c>
      <c r="F49" s="64">
        <v>2087</v>
      </c>
      <c r="G49" s="83">
        <v>1.0360185902401061E-2</v>
      </c>
    </row>
    <row r="50" spans="3:7">
      <c r="C50" s="64" t="s">
        <v>34</v>
      </c>
      <c r="D50" s="64">
        <v>2022</v>
      </c>
      <c r="E50" s="64" t="s">
        <v>40</v>
      </c>
      <c r="F50" s="64">
        <v>2091.3000000000002</v>
      </c>
      <c r="G50" s="83">
        <v>2.0603737422137912E-3</v>
      </c>
    </row>
    <row r="51" spans="3:7">
      <c r="C51" s="64" t="s">
        <v>34</v>
      </c>
      <c r="D51" s="64">
        <v>2022</v>
      </c>
      <c r="E51" s="64" t="s">
        <v>41</v>
      </c>
      <c r="F51" s="64">
        <v>2092.9</v>
      </c>
      <c r="G51" s="83">
        <v>7.6507435566389756E-4</v>
      </c>
    </row>
    <row r="52" spans="3:7">
      <c r="C52" s="64" t="s">
        <v>34</v>
      </c>
      <c r="D52" s="64">
        <v>2022</v>
      </c>
      <c r="E52" s="64" t="s">
        <v>42</v>
      </c>
      <c r="F52" s="64">
        <v>2103.1</v>
      </c>
      <c r="G52" s="83">
        <v>4.8736203354196655E-3</v>
      </c>
    </row>
    <row r="53" spans="3:7">
      <c r="C53" s="64" t="s">
        <v>34</v>
      </c>
      <c r="D53" s="64">
        <v>2022</v>
      </c>
      <c r="E53" s="64" t="s">
        <v>43</v>
      </c>
      <c r="F53" s="64">
        <v>2117.7000000000003</v>
      </c>
      <c r="G53" s="83">
        <v>6.9421330417005203E-3</v>
      </c>
    </row>
    <row r="54" spans="3:7">
      <c r="C54" s="64" t="s">
        <v>34</v>
      </c>
      <c r="D54" s="64">
        <v>2022</v>
      </c>
      <c r="E54" s="64" t="s">
        <v>45</v>
      </c>
      <c r="F54" s="64">
        <v>2118.5</v>
      </c>
      <c r="G54" s="83">
        <v>3.7776833356930966E-4</v>
      </c>
    </row>
    <row r="55" spans="3:7">
      <c r="C55" s="64" t="s">
        <v>34</v>
      </c>
      <c r="D55" s="64">
        <v>2022</v>
      </c>
      <c r="E55" s="64" t="s">
        <v>46</v>
      </c>
      <c r="F55" s="64">
        <v>2107.5</v>
      </c>
      <c r="G55" s="83">
        <v>-5.1923530800094403E-3</v>
      </c>
    </row>
    <row r="56" spans="3:7">
      <c r="C56" s="64" t="s">
        <v>34</v>
      </c>
      <c r="D56" s="64">
        <v>2023</v>
      </c>
      <c r="E56" s="64" t="s">
        <v>31</v>
      </c>
      <c r="F56" s="64">
        <v>2116</v>
      </c>
      <c r="G56" s="83">
        <v>4.0332147093712929E-3</v>
      </c>
    </row>
    <row r="57" spans="3:7">
      <c r="C57" s="64" t="s">
        <v>34</v>
      </c>
      <c r="D57" s="64">
        <v>2023</v>
      </c>
      <c r="E57" s="64" t="s">
        <v>35</v>
      </c>
      <c r="F57" s="64">
        <v>2102.1</v>
      </c>
      <c r="G57" s="83">
        <v>-6.5689981096408749E-3</v>
      </c>
    </row>
    <row r="58" spans="3:7">
      <c r="C58" s="64" t="s">
        <v>34</v>
      </c>
      <c r="D58" s="64">
        <v>2023</v>
      </c>
      <c r="E58" s="64" t="s">
        <v>36</v>
      </c>
      <c r="F58" s="64">
        <v>2102.1999999999998</v>
      </c>
      <c r="G58" s="83">
        <v>4.7571476142861449E-5</v>
      </c>
    </row>
    <row r="59" spans="3:7">
      <c r="C59" s="64" t="s">
        <v>34</v>
      </c>
      <c r="D59" s="64">
        <v>2023</v>
      </c>
      <c r="E59" s="64" t="s">
        <v>37</v>
      </c>
      <c r="F59" s="64">
        <v>2111.7000000000003</v>
      </c>
      <c r="G59" s="83">
        <v>4.5190752544955071E-3</v>
      </c>
    </row>
    <row r="60" spans="3:7">
      <c r="C60" s="64" t="s">
        <v>34</v>
      </c>
      <c r="D60" s="64">
        <v>2023</v>
      </c>
      <c r="E60" s="64" t="s">
        <v>38</v>
      </c>
      <c r="F60" s="64">
        <v>2127.8000000000002</v>
      </c>
      <c r="G60" s="83">
        <v>7.6241890420040287E-3</v>
      </c>
    </row>
    <row r="61" spans="3:7">
      <c r="C61" s="64" t="s">
        <v>33</v>
      </c>
      <c r="D61" s="64">
        <v>2022</v>
      </c>
      <c r="E61" s="64" t="s">
        <v>39</v>
      </c>
      <c r="F61" s="64">
        <v>2108.1999999999998</v>
      </c>
      <c r="G61" s="83">
        <v>1.1272605171007598E-2</v>
      </c>
    </row>
    <row r="62" spans="3:7">
      <c r="C62" s="64" t="s">
        <v>33</v>
      </c>
      <c r="D62" s="64">
        <v>2022</v>
      </c>
      <c r="E62" s="64" t="s">
        <v>40</v>
      </c>
      <c r="F62" s="64">
        <v>2112.1999999999998</v>
      </c>
      <c r="G62" s="83">
        <v>1.8973531922967463E-3</v>
      </c>
    </row>
    <row r="63" spans="3:7">
      <c r="C63" s="64" t="s">
        <v>33</v>
      </c>
      <c r="D63" s="64">
        <v>2022</v>
      </c>
      <c r="E63" s="64" t="s">
        <v>41</v>
      </c>
      <c r="F63" s="64">
        <v>2113.2999999999997</v>
      </c>
      <c r="G63" s="83">
        <v>5.2078401666504548E-4</v>
      </c>
    </row>
    <row r="64" spans="3:7">
      <c r="C64" s="64" t="s">
        <v>33</v>
      </c>
      <c r="D64" s="64">
        <v>2022</v>
      </c>
      <c r="E64" s="64" t="s">
        <v>42</v>
      </c>
      <c r="F64" s="64">
        <v>2124.6</v>
      </c>
      <c r="G64" s="83">
        <v>5.3470874934936751E-3</v>
      </c>
    </row>
    <row r="65" spans="3:33">
      <c r="C65" s="64" t="s">
        <v>33</v>
      </c>
      <c r="D65" s="64">
        <v>2022</v>
      </c>
      <c r="E65" s="64" t="s">
        <v>43</v>
      </c>
      <c r="F65" s="64">
        <v>2139</v>
      </c>
      <c r="G65" s="83">
        <v>6.7777463993222683E-3</v>
      </c>
    </row>
    <row r="66" spans="3:33">
      <c r="C66" s="64" t="s">
        <v>33</v>
      </c>
      <c r="D66" s="64">
        <v>2022</v>
      </c>
      <c r="E66" s="64" t="s">
        <v>45</v>
      </c>
      <c r="F66" s="64">
        <v>2133.1</v>
      </c>
      <c r="G66" s="83">
        <v>-2.7582982702197712E-3</v>
      </c>
    </row>
    <row r="67" spans="3:33">
      <c r="C67" s="64" t="s">
        <v>33</v>
      </c>
      <c r="D67" s="64">
        <v>2022</v>
      </c>
      <c r="E67" s="64" t="s">
        <v>46</v>
      </c>
      <c r="F67" s="64">
        <v>2117.1999999999998</v>
      </c>
      <c r="G67" s="83">
        <v>-7.4539402747175899E-3</v>
      </c>
    </row>
    <row r="68" spans="3:33">
      <c r="C68" s="64" t="s">
        <v>33</v>
      </c>
      <c r="D68" s="64">
        <v>2023</v>
      </c>
      <c r="E68" s="64" t="s">
        <v>31</v>
      </c>
      <c r="F68" s="64">
        <v>2130.7000000000003</v>
      </c>
      <c r="G68" s="83">
        <v>6.3763461175139124E-3</v>
      </c>
    </row>
    <row r="69" spans="3:33">
      <c r="C69" s="64" t="s">
        <v>33</v>
      </c>
      <c r="D69" s="64">
        <v>2023</v>
      </c>
      <c r="E69" s="64" t="s">
        <v>35</v>
      </c>
      <c r="F69" s="64">
        <v>2122.5</v>
      </c>
      <c r="G69" s="83">
        <v>-3.8485004927959225E-3</v>
      </c>
    </row>
    <row r="70" spans="3:33">
      <c r="C70" s="64" t="s">
        <v>33</v>
      </c>
      <c r="D70" s="64">
        <v>2023</v>
      </c>
      <c r="E70" s="64" t="s">
        <v>36</v>
      </c>
      <c r="F70" s="64">
        <v>2122.6</v>
      </c>
      <c r="G70" s="83">
        <v>4.7114252061205678E-5</v>
      </c>
    </row>
    <row r="71" spans="3:33">
      <c r="C71" s="64" t="s">
        <v>33</v>
      </c>
      <c r="D71" s="64">
        <v>2023</v>
      </c>
      <c r="E71" s="64" t="s">
        <v>37</v>
      </c>
      <c r="F71" s="64">
        <v>2135.6000000000004</v>
      </c>
      <c r="G71" s="83">
        <v>6.1245642137003932E-3</v>
      </c>
    </row>
    <row r="72" spans="3:33">
      <c r="C72" s="64" t="s">
        <v>33</v>
      </c>
      <c r="D72" s="64">
        <v>2023</v>
      </c>
      <c r="E72" s="64" t="s">
        <v>38</v>
      </c>
      <c r="F72" s="64">
        <v>2152</v>
      </c>
      <c r="G72" s="83">
        <v>7.6793407005055414E-3</v>
      </c>
    </row>
    <row r="79" spans="3:33">
      <c r="C79" s="64" t="s">
        <v>0</v>
      </c>
      <c r="D79" s="64" t="s">
        <v>1</v>
      </c>
      <c r="E79" s="64" t="s">
        <v>2</v>
      </c>
      <c r="F79" s="64" t="s">
        <v>200</v>
      </c>
      <c r="G79" s="64" t="s">
        <v>3</v>
      </c>
      <c r="H79" s="64" t="s">
        <v>4</v>
      </c>
      <c r="I79" s="64" t="s">
        <v>5</v>
      </c>
      <c r="J79" s="64" t="s">
        <v>6</v>
      </c>
      <c r="K79" s="64" t="s">
        <v>7</v>
      </c>
      <c r="L79" s="64" t="s">
        <v>8</v>
      </c>
      <c r="M79" s="64" t="s">
        <v>9</v>
      </c>
      <c r="N79" s="64" t="s">
        <v>10</v>
      </c>
      <c r="O79" s="64" t="s">
        <v>11</v>
      </c>
      <c r="P79" s="64" t="s">
        <v>12</v>
      </c>
      <c r="Q79" s="64" t="s">
        <v>13</v>
      </c>
      <c r="R79" s="64" t="s">
        <v>14</v>
      </c>
      <c r="S79" s="64" t="s">
        <v>15</v>
      </c>
      <c r="T79" s="64" t="s">
        <v>16</v>
      </c>
      <c r="U79" s="64" t="s">
        <v>17</v>
      </c>
      <c r="V79" s="64" t="s">
        <v>18</v>
      </c>
      <c r="W79" s="64" t="s">
        <v>19</v>
      </c>
      <c r="X79" s="64" t="s">
        <v>20</v>
      </c>
      <c r="Y79" s="64" t="s">
        <v>21</v>
      </c>
      <c r="Z79" s="64" t="s">
        <v>22</v>
      </c>
      <c r="AA79" s="64" t="s">
        <v>23</v>
      </c>
      <c r="AB79" s="64" t="s">
        <v>24</v>
      </c>
      <c r="AC79" s="64" t="s">
        <v>25</v>
      </c>
      <c r="AD79" s="64" t="s">
        <v>26</v>
      </c>
      <c r="AE79" s="64" t="s">
        <v>27</v>
      </c>
      <c r="AF79" s="64" t="s">
        <v>28</v>
      </c>
      <c r="AG79" s="64" t="s">
        <v>29</v>
      </c>
    </row>
    <row r="80" spans="3:33">
      <c r="C80" s="64" t="s">
        <v>30</v>
      </c>
      <c r="D80" s="64">
        <v>2022</v>
      </c>
      <c r="E80" s="64" t="s">
        <v>38</v>
      </c>
      <c r="F80" s="64" t="str">
        <f t="shared" ref="F80" si="0">TRIM(E80)</f>
        <v>May</v>
      </c>
      <c r="G80" s="64">
        <v>152.9</v>
      </c>
      <c r="H80" s="64">
        <v>214.7</v>
      </c>
      <c r="I80" s="64">
        <v>161.4</v>
      </c>
      <c r="J80" s="64">
        <v>164.6</v>
      </c>
      <c r="K80" s="64">
        <v>209.9</v>
      </c>
      <c r="L80" s="64">
        <v>168</v>
      </c>
      <c r="M80" s="64">
        <v>160.4</v>
      </c>
      <c r="N80" s="64">
        <v>165</v>
      </c>
      <c r="O80" s="64">
        <v>118.9</v>
      </c>
      <c r="P80" s="64">
        <v>186.6</v>
      </c>
      <c r="Q80" s="64">
        <v>173.2</v>
      </c>
      <c r="R80" s="64">
        <v>180.4</v>
      </c>
      <c r="S80" s="64">
        <v>170.8</v>
      </c>
      <c r="T80" s="64">
        <v>192.9</v>
      </c>
      <c r="U80" s="64">
        <v>179.3</v>
      </c>
      <c r="V80" s="64">
        <v>177.2</v>
      </c>
      <c r="W80" s="64">
        <v>179</v>
      </c>
      <c r="X80" s="64">
        <v>167.5</v>
      </c>
      <c r="Y80" s="64">
        <v>175.3</v>
      </c>
      <c r="Z80" s="64">
        <v>168.9</v>
      </c>
      <c r="AA80" s="64">
        <v>177.7</v>
      </c>
      <c r="AB80" s="64">
        <v>167.1</v>
      </c>
      <c r="AC80" s="64">
        <v>167.6</v>
      </c>
      <c r="AD80" s="64">
        <v>171.8</v>
      </c>
      <c r="AE80" s="64">
        <v>168.5</v>
      </c>
      <c r="AF80" s="64">
        <v>170.9</v>
      </c>
      <c r="AG80" s="64">
        <v>172.5</v>
      </c>
    </row>
    <row r="81" spans="3:33">
      <c r="C81" s="64" t="s">
        <v>30</v>
      </c>
      <c r="D81" s="64">
        <v>2022</v>
      </c>
      <c r="E81" s="64" t="s">
        <v>39</v>
      </c>
      <c r="F81" s="64" t="s">
        <v>39</v>
      </c>
      <c r="G81" s="64">
        <v>153.80000000000001</v>
      </c>
      <c r="H81" s="64">
        <v>217.2</v>
      </c>
      <c r="I81" s="64">
        <v>169.6</v>
      </c>
      <c r="J81" s="64">
        <v>165.4</v>
      </c>
      <c r="K81" s="64">
        <v>208.1</v>
      </c>
      <c r="L81" s="64">
        <v>165.8</v>
      </c>
      <c r="M81" s="64">
        <v>167.3</v>
      </c>
      <c r="N81" s="64">
        <v>164.6</v>
      </c>
      <c r="O81" s="64">
        <v>119.1</v>
      </c>
      <c r="P81" s="64">
        <v>188.9</v>
      </c>
      <c r="Q81" s="64">
        <v>174.2</v>
      </c>
      <c r="R81" s="64">
        <v>181.9</v>
      </c>
      <c r="S81" s="64">
        <v>172.4</v>
      </c>
      <c r="T81" s="64">
        <v>192.9</v>
      </c>
      <c r="U81" s="64">
        <v>180.7</v>
      </c>
      <c r="V81" s="64">
        <v>178.7</v>
      </c>
      <c r="W81" s="64">
        <v>180.4</v>
      </c>
      <c r="X81" s="64">
        <v>166.8</v>
      </c>
      <c r="Y81" s="64">
        <v>176.7</v>
      </c>
      <c r="Z81" s="64">
        <v>170.3</v>
      </c>
      <c r="AA81" s="64">
        <v>178.2</v>
      </c>
      <c r="AB81" s="64">
        <v>165.5</v>
      </c>
      <c r="AC81" s="64">
        <v>168</v>
      </c>
      <c r="AD81" s="64">
        <v>172.6</v>
      </c>
      <c r="AE81" s="64">
        <v>169.5</v>
      </c>
      <c r="AF81" s="64">
        <v>171</v>
      </c>
      <c r="AG81" s="64">
        <v>173.6</v>
      </c>
    </row>
    <row r="82" spans="3:33">
      <c r="C82" s="64" t="s">
        <v>30</v>
      </c>
      <c r="D82" s="64">
        <v>2022</v>
      </c>
      <c r="E82" s="64" t="s">
        <v>40</v>
      </c>
      <c r="F82" s="64" t="s">
        <v>40</v>
      </c>
      <c r="G82" s="64">
        <v>155.19999999999999</v>
      </c>
      <c r="H82" s="64">
        <v>210.8</v>
      </c>
      <c r="I82" s="64">
        <v>174.3</v>
      </c>
      <c r="J82" s="64">
        <v>166.3</v>
      </c>
      <c r="K82" s="64">
        <v>202.2</v>
      </c>
      <c r="L82" s="64">
        <v>169.6</v>
      </c>
      <c r="M82" s="64">
        <v>168.6</v>
      </c>
      <c r="N82" s="64">
        <v>164.4</v>
      </c>
      <c r="O82" s="64">
        <v>119.2</v>
      </c>
      <c r="P82" s="64">
        <v>191.8</v>
      </c>
      <c r="Q82" s="64">
        <v>174.5</v>
      </c>
      <c r="R82" s="64">
        <v>183.1</v>
      </c>
      <c r="S82" s="64">
        <v>172.5</v>
      </c>
      <c r="T82" s="64">
        <v>193.2</v>
      </c>
      <c r="U82" s="64">
        <v>182</v>
      </c>
      <c r="V82" s="64">
        <v>180.3</v>
      </c>
      <c r="W82" s="64">
        <v>181.7</v>
      </c>
      <c r="X82" s="64">
        <v>167.8</v>
      </c>
      <c r="Y82" s="64">
        <v>179.6</v>
      </c>
      <c r="Z82" s="64">
        <v>171.3</v>
      </c>
      <c r="AA82" s="64">
        <v>178.8</v>
      </c>
      <c r="AB82" s="64">
        <v>166.3</v>
      </c>
      <c r="AC82" s="64">
        <v>168.6</v>
      </c>
      <c r="AD82" s="64">
        <v>174.7</v>
      </c>
      <c r="AE82" s="64">
        <v>169.7</v>
      </c>
      <c r="AF82" s="64">
        <v>171.8</v>
      </c>
      <c r="AG82" s="64">
        <v>174.3</v>
      </c>
    </row>
    <row r="83" spans="3:33">
      <c r="C83" s="64" t="s">
        <v>30</v>
      </c>
      <c r="D83" s="64">
        <v>2022</v>
      </c>
      <c r="E83" s="64" t="s">
        <v>41</v>
      </c>
      <c r="F83" s="64" t="s">
        <v>41</v>
      </c>
      <c r="G83" s="64">
        <v>159.5</v>
      </c>
      <c r="H83" s="64">
        <v>204.1</v>
      </c>
      <c r="I83" s="64">
        <v>168.3</v>
      </c>
      <c r="J83" s="64">
        <v>167.9</v>
      </c>
      <c r="K83" s="64">
        <v>198.1</v>
      </c>
      <c r="L83" s="64">
        <v>169.2</v>
      </c>
      <c r="M83" s="64">
        <v>173.1</v>
      </c>
      <c r="N83" s="64">
        <v>167.1</v>
      </c>
      <c r="O83" s="64">
        <v>120.2</v>
      </c>
      <c r="P83" s="64">
        <v>195.6</v>
      </c>
      <c r="Q83" s="64">
        <v>174.8</v>
      </c>
      <c r="R83" s="64">
        <v>184</v>
      </c>
      <c r="S83" s="64">
        <v>173.9</v>
      </c>
      <c r="T83" s="64">
        <v>193.7</v>
      </c>
      <c r="U83" s="64">
        <v>183.2</v>
      </c>
      <c r="V83" s="64">
        <v>181.7</v>
      </c>
      <c r="W83" s="64">
        <v>183</v>
      </c>
      <c r="X83" s="64">
        <v>169</v>
      </c>
      <c r="Y83" s="64">
        <v>179.1</v>
      </c>
      <c r="Z83" s="64">
        <v>172.3</v>
      </c>
      <c r="AA83" s="64">
        <v>179.4</v>
      </c>
      <c r="AB83" s="64">
        <v>166.6</v>
      </c>
      <c r="AC83" s="64">
        <v>169.3</v>
      </c>
      <c r="AD83" s="64">
        <v>175.7</v>
      </c>
      <c r="AE83" s="64">
        <v>171.1</v>
      </c>
      <c r="AF83" s="64">
        <v>172.6</v>
      </c>
      <c r="AG83" s="64">
        <v>175.3</v>
      </c>
    </row>
    <row r="84" spans="3:33">
      <c r="C84" s="64" t="s">
        <v>30</v>
      </c>
      <c r="D84" s="64">
        <v>2022</v>
      </c>
      <c r="E84" s="64" t="s">
        <v>42</v>
      </c>
      <c r="F84" s="64" t="s">
        <v>42</v>
      </c>
      <c r="G84" s="64">
        <v>162.9</v>
      </c>
      <c r="H84" s="64">
        <v>206.7</v>
      </c>
      <c r="I84" s="64">
        <v>169</v>
      </c>
      <c r="J84" s="64">
        <v>169.5</v>
      </c>
      <c r="K84" s="64">
        <v>194.1</v>
      </c>
      <c r="L84" s="64">
        <v>164.1</v>
      </c>
      <c r="M84" s="64">
        <v>176.9</v>
      </c>
      <c r="N84" s="64">
        <v>169</v>
      </c>
      <c r="O84" s="64">
        <v>120.8</v>
      </c>
      <c r="P84" s="64">
        <v>199.1</v>
      </c>
      <c r="Q84" s="64">
        <v>175.4</v>
      </c>
      <c r="R84" s="64">
        <v>184.8</v>
      </c>
      <c r="S84" s="64">
        <v>175.5</v>
      </c>
      <c r="T84" s="64">
        <v>194.5</v>
      </c>
      <c r="U84" s="64">
        <v>184.7</v>
      </c>
      <c r="V84" s="64">
        <v>183.3</v>
      </c>
      <c r="W84" s="64">
        <v>184.5</v>
      </c>
      <c r="X84" s="64">
        <v>169.5</v>
      </c>
      <c r="Y84" s="64">
        <v>179.7</v>
      </c>
      <c r="Z84" s="64">
        <v>173.6</v>
      </c>
      <c r="AA84" s="64">
        <v>180.2</v>
      </c>
      <c r="AB84" s="64">
        <v>166.9</v>
      </c>
      <c r="AC84" s="64">
        <v>170</v>
      </c>
      <c r="AD84" s="64">
        <v>176.2</v>
      </c>
      <c r="AE84" s="64">
        <v>170.8</v>
      </c>
      <c r="AF84" s="64">
        <v>173.1</v>
      </c>
      <c r="AG84" s="64">
        <v>176.4</v>
      </c>
    </row>
    <row r="85" spans="3:33">
      <c r="C85" s="64" t="s">
        <v>30</v>
      </c>
      <c r="D85" s="64">
        <v>2022</v>
      </c>
      <c r="E85" s="64" t="s">
        <v>43</v>
      </c>
      <c r="F85" s="64" t="s">
        <v>43</v>
      </c>
      <c r="G85" s="64">
        <v>164.7</v>
      </c>
      <c r="H85" s="64">
        <v>208.8</v>
      </c>
      <c r="I85" s="64">
        <v>170.3</v>
      </c>
      <c r="J85" s="64">
        <v>170.9</v>
      </c>
      <c r="K85" s="64">
        <v>191.6</v>
      </c>
      <c r="L85" s="64">
        <v>162.19999999999999</v>
      </c>
      <c r="M85" s="64">
        <v>184.8</v>
      </c>
      <c r="N85" s="64">
        <v>169.7</v>
      </c>
      <c r="O85" s="64">
        <v>121.1</v>
      </c>
      <c r="P85" s="64">
        <v>201.6</v>
      </c>
      <c r="Q85" s="64">
        <v>175.8</v>
      </c>
      <c r="R85" s="64">
        <v>185.6</v>
      </c>
      <c r="S85" s="64">
        <v>177.4</v>
      </c>
      <c r="T85" s="64">
        <v>194.9</v>
      </c>
      <c r="U85" s="64">
        <v>186.1</v>
      </c>
      <c r="V85" s="64">
        <v>184.4</v>
      </c>
      <c r="W85" s="64">
        <v>185.9</v>
      </c>
      <c r="X85" s="64">
        <v>171.2</v>
      </c>
      <c r="Y85" s="64">
        <v>180.8</v>
      </c>
      <c r="Z85" s="64">
        <v>174.4</v>
      </c>
      <c r="AA85" s="64">
        <v>181.2</v>
      </c>
      <c r="AB85" s="64">
        <v>167.4</v>
      </c>
      <c r="AC85" s="64">
        <v>170.6</v>
      </c>
      <c r="AD85" s="64">
        <v>176.5</v>
      </c>
      <c r="AE85" s="64">
        <v>172</v>
      </c>
      <c r="AF85" s="64">
        <v>173.9</v>
      </c>
      <c r="AG85" s="64">
        <v>177.9</v>
      </c>
    </row>
    <row r="86" spans="3:33">
      <c r="C86" s="64" t="s">
        <v>30</v>
      </c>
      <c r="D86" s="64">
        <v>2022</v>
      </c>
      <c r="E86" s="64" t="s">
        <v>45</v>
      </c>
      <c r="F86" s="64" t="s">
        <v>45</v>
      </c>
      <c r="G86" s="64">
        <v>166.9</v>
      </c>
      <c r="H86" s="64">
        <v>207.2</v>
      </c>
      <c r="I86" s="64">
        <v>180.2</v>
      </c>
      <c r="J86" s="64">
        <v>172.3</v>
      </c>
      <c r="K86" s="64">
        <v>194</v>
      </c>
      <c r="L86" s="64">
        <v>159.1</v>
      </c>
      <c r="M86" s="64">
        <v>171.6</v>
      </c>
      <c r="N86" s="64">
        <v>170.2</v>
      </c>
      <c r="O86" s="64">
        <v>121.5</v>
      </c>
      <c r="P86" s="64">
        <v>204.8</v>
      </c>
      <c r="Q86" s="64">
        <v>176.4</v>
      </c>
      <c r="R86" s="64">
        <v>186.9</v>
      </c>
      <c r="S86" s="64">
        <v>176.6</v>
      </c>
      <c r="T86" s="64">
        <v>195.5</v>
      </c>
      <c r="U86" s="64">
        <v>187.2</v>
      </c>
      <c r="V86" s="64">
        <v>185.2</v>
      </c>
      <c r="W86" s="64">
        <v>186.9</v>
      </c>
      <c r="X86" s="64">
        <v>171.8</v>
      </c>
      <c r="Y86" s="64">
        <v>181.9</v>
      </c>
      <c r="Z86" s="64">
        <v>175.5</v>
      </c>
      <c r="AA86" s="64">
        <v>182.3</v>
      </c>
      <c r="AB86" s="64">
        <v>167.5</v>
      </c>
      <c r="AC86" s="64">
        <v>170.8</v>
      </c>
      <c r="AD86" s="64">
        <v>176.9</v>
      </c>
      <c r="AE86" s="64">
        <v>173.4</v>
      </c>
      <c r="AF86" s="64">
        <v>174.6</v>
      </c>
      <c r="AG86" s="64">
        <v>177.8</v>
      </c>
    </row>
    <row r="87" spans="3:33">
      <c r="C87" s="64" t="s">
        <v>30</v>
      </c>
      <c r="D87" s="64">
        <v>2022</v>
      </c>
      <c r="E87" s="64" t="s">
        <v>46</v>
      </c>
      <c r="F87" s="64" t="s">
        <v>46</v>
      </c>
      <c r="G87" s="64">
        <v>168.8</v>
      </c>
      <c r="H87" s="64">
        <v>206.9</v>
      </c>
      <c r="I87" s="64">
        <v>189.1</v>
      </c>
      <c r="J87" s="64">
        <v>173.4</v>
      </c>
      <c r="K87" s="64">
        <v>193.9</v>
      </c>
      <c r="L87" s="64">
        <v>156.69999999999999</v>
      </c>
      <c r="M87" s="64">
        <v>150.19999999999999</v>
      </c>
      <c r="N87" s="64">
        <v>170.5</v>
      </c>
      <c r="O87" s="64">
        <v>121.2</v>
      </c>
      <c r="P87" s="64">
        <v>207.5</v>
      </c>
      <c r="Q87" s="64">
        <v>176.8</v>
      </c>
      <c r="R87" s="64">
        <v>187.7</v>
      </c>
      <c r="S87" s="64">
        <v>174.4</v>
      </c>
      <c r="T87" s="64">
        <v>195.9</v>
      </c>
      <c r="U87" s="64">
        <v>188.1</v>
      </c>
      <c r="V87" s="64">
        <v>185.9</v>
      </c>
      <c r="W87" s="64">
        <v>187.8</v>
      </c>
      <c r="X87" s="64">
        <v>170.7</v>
      </c>
      <c r="Y87" s="64">
        <v>182.8</v>
      </c>
      <c r="Z87" s="64">
        <v>176.4</v>
      </c>
      <c r="AA87" s="64">
        <v>183.5</v>
      </c>
      <c r="AB87" s="64">
        <v>167.8</v>
      </c>
      <c r="AC87" s="64">
        <v>171.2</v>
      </c>
      <c r="AD87" s="64">
        <v>177.3</v>
      </c>
      <c r="AE87" s="64">
        <v>175.7</v>
      </c>
      <c r="AF87" s="64">
        <v>175.5</v>
      </c>
      <c r="AG87" s="64">
        <v>177.1</v>
      </c>
    </row>
    <row r="88" spans="3:33">
      <c r="C88" s="64" t="s">
        <v>30</v>
      </c>
      <c r="D88" s="64">
        <v>2023</v>
      </c>
      <c r="E88" s="64" t="s">
        <v>31</v>
      </c>
      <c r="F88" s="64" t="s">
        <v>31</v>
      </c>
      <c r="G88" s="64">
        <v>174</v>
      </c>
      <c r="H88" s="64">
        <v>208.3</v>
      </c>
      <c r="I88" s="64">
        <v>192.9</v>
      </c>
      <c r="J88" s="64">
        <v>174.3</v>
      </c>
      <c r="K88" s="64">
        <v>192.6</v>
      </c>
      <c r="L88" s="64">
        <v>156.30000000000001</v>
      </c>
      <c r="M88" s="64">
        <v>142.9</v>
      </c>
      <c r="N88" s="64">
        <v>170.7</v>
      </c>
      <c r="O88" s="64">
        <v>120.3</v>
      </c>
      <c r="P88" s="64">
        <v>210.5</v>
      </c>
      <c r="Q88" s="64">
        <v>176.9</v>
      </c>
      <c r="R88" s="64">
        <v>188.5</v>
      </c>
      <c r="S88" s="64">
        <v>175</v>
      </c>
      <c r="T88" s="64">
        <v>196.9</v>
      </c>
      <c r="U88" s="64">
        <v>189</v>
      </c>
      <c r="V88" s="64">
        <v>186.3</v>
      </c>
      <c r="W88" s="64">
        <v>188.6</v>
      </c>
      <c r="X88" s="64">
        <v>172.1</v>
      </c>
      <c r="Y88" s="64">
        <v>183.2</v>
      </c>
      <c r="Z88" s="64">
        <v>177.2</v>
      </c>
      <c r="AA88" s="64">
        <v>184.7</v>
      </c>
      <c r="AB88" s="64">
        <v>168.2</v>
      </c>
      <c r="AC88" s="64">
        <v>171.8</v>
      </c>
      <c r="AD88" s="64">
        <v>177.8</v>
      </c>
      <c r="AE88" s="64">
        <v>178.4</v>
      </c>
      <c r="AF88" s="64">
        <v>176.5</v>
      </c>
      <c r="AG88" s="64">
        <v>177.8</v>
      </c>
    </row>
    <row r="89" spans="3:33">
      <c r="C89" s="64" t="s">
        <v>30</v>
      </c>
      <c r="D89" s="64">
        <v>2023</v>
      </c>
      <c r="E89" s="64" t="s">
        <v>35</v>
      </c>
      <c r="F89" s="64" t="s">
        <v>35</v>
      </c>
      <c r="G89" s="64">
        <v>174.2</v>
      </c>
      <c r="H89" s="64">
        <v>205.2</v>
      </c>
      <c r="I89" s="64">
        <v>173.9</v>
      </c>
      <c r="J89" s="64">
        <v>177</v>
      </c>
      <c r="K89" s="64">
        <v>183.4</v>
      </c>
      <c r="L89" s="64">
        <v>167.2</v>
      </c>
      <c r="M89" s="64">
        <v>140.9</v>
      </c>
      <c r="N89" s="64">
        <v>170.4</v>
      </c>
      <c r="O89" s="64">
        <v>119.1</v>
      </c>
      <c r="P89" s="64">
        <v>212.1</v>
      </c>
      <c r="Q89" s="64">
        <v>177.6</v>
      </c>
      <c r="R89" s="64">
        <v>189.9</v>
      </c>
      <c r="S89" s="64">
        <v>174.8</v>
      </c>
      <c r="T89" s="64">
        <v>198.3</v>
      </c>
      <c r="U89" s="64">
        <v>190</v>
      </c>
      <c r="V89" s="64">
        <v>187</v>
      </c>
      <c r="W89" s="64">
        <v>189.6</v>
      </c>
      <c r="X89" s="64">
        <v>173.5</v>
      </c>
      <c r="Y89" s="64">
        <v>181.6</v>
      </c>
      <c r="Z89" s="64">
        <v>178.6</v>
      </c>
      <c r="AA89" s="64">
        <v>186.6</v>
      </c>
      <c r="AB89" s="64">
        <v>169</v>
      </c>
      <c r="AC89" s="64">
        <v>172.8</v>
      </c>
      <c r="AD89" s="64">
        <v>178.5</v>
      </c>
      <c r="AE89" s="64">
        <v>180.7</v>
      </c>
      <c r="AF89" s="64">
        <v>177.9</v>
      </c>
      <c r="AG89" s="64">
        <v>178</v>
      </c>
    </row>
    <row r="90" spans="3:33">
      <c r="C90" s="64" t="s">
        <v>30</v>
      </c>
      <c r="D90" s="64">
        <v>2023</v>
      </c>
      <c r="E90" s="64" t="s">
        <v>36</v>
      </c>
      <c r="F90" s="64" t="s">
        <v>36</v>
      </c>
      <c r="G90" s="64">
        <v>174.3</v>
      </c>
      <c r="H90" s="64">
        <v>205.2</v>
      </c>
      <c r="I90" s="64">
        <v>173.9</v>
      </c>
      <c r="J90" s="64">
        <v>177</v>
      </c>
      <c r="K90" s="64">
        <v>183.3</v>
      </c>
      <c r="L90" s="64">
        <v>167.2</v>
      </c>
      <c r="M90" s="64">
        <v>140.9</v>
      </c>
      <c r="N90" s="64">
        <v>170.5</v>
      </c>
      <c r="O90" s="64">
        <v>119.1</v>
      </c>
      <c r="P90" s="64">
        <v>212.1</v>
      </c>
      <c r="Q90" s="64">
        <v>177.6</v>
      </c>
      <c r="R90" s="64">
        <v>189.9</v>
      </c>
      <c r="S90" s="64">
        <v>174.8</v>
      </c>
      <c r="T90" s="64">
        <v>198.4</v>
      </c>
      <c r="U90" s="64">
        <v>190</v>
      </c>
      <c r="V90" s="64">
        <v>187</v>
      </c>
      <c r="W90" s="64">
        <v>189.6</v>
      </c>
      <c r="X90" s="64">
        <v>173.5</v>
      </c>
      <c r="Y90" s="64">
        <v>181.4</v>
      </c>
      <c r="Z90" s="64">
        <v>178.6</v>
      </c>
      <c r="AA90" s="64">
        <v>186.6</v>
      </c>
      <c r="AB90" s="64">
        <v>169</v>
      </c>
      <c r="AC90" s="64">
        <v>172.8</v>
      </c>
      <c r="AD90" s="64">
        <v>178.5</v>
      </c>
      <c r="AE90" s="64">
        <v>180.7</v>
      </c>
      <c r="AF90" s="64">
        <v>177.9</v>
      </c>
      <c r="AG90" s="64">
        <v>178</v>
      </c>
    </row>
    <row r="91" spans="3:33">
      <c r="C91" s="64" t="s">
        <v>30</v>
      </c>
      <c r="D91" s="64">
        <v>2023</v>
      </c>
      <c r="E91" s="64" t="s">
        <v>37</v>
      </c>
      <c r="F91" s="64" t="s">
        <v>37</v>
      </c>
      <c r="G91" s="64">
        <v>173.3</v>
      </c>
      <c r="H91" s="64">
        <v>206.9</v>
      </c>
      <c r="I91" s="64">
        <v>167.9</v>
      </c>
      <c r="J91" s="64">
        <v>178.2</v>
      </c>
      <c r="K91" s="64">
        <v>178.5</v>
      </c>
      <c r="L91" s="64">
        <v>173.7</v>
      </c>
      <c r="M91" s="64">
        <v>142.80000000000001</v>
      </c>
      <c r="N91" s="64">
        <v>172.8</v>
      </c>
      <c r="O91" s="64">
        <v>120.4</v>
      </c>
      <c r="P91" s="64">
        <v>215.5</v>
      </c>
      <c r="Q91" s="64">
        <v>178.2</v>
      </c>
      <c r="R91" s="64">
        <v>190.5</v>
      </c>
      <c r="S91" s="64">
        <v>175.5</v>
      </c>
      <c r="T91" s="64">
        <v>199.5</v>
      </c>
      <c r="U91" s="64">
        <v>190.7</v>
      </c>
      <c r="V91" s="64">
        <v>187.3</v>
      </c>
      <c r="W91" s="64">
        <v>190.2</v>
      </c>
      <c r="X91" s="64">
        <v>175.2</v>
      </c>
      <c r="Y91" s="64">
        <v>181.5</v>
      </c>
      <c r="Z91" s="64">
        <v>179.1</v>
      </c>
      <c r="AA91" s="64">
        <v>187.2</v>
      </c>
      <c r="AB91" s="64">
        <v>169.4</v>
      </c>
      <c r="AC91" s="64">
        <v>173.2</v>
      </c>
      <c r="AD91" s="64">
        <v>179.4</v>
      </c>
      <c r="AE91" s="64">
        <v>183.8</v>
      </c>
      <c r="AF91" s="64">
        <v>178.9</v>
      </c>
      <c r="AG91" s="64">
        <v>178.8</v>
      </c>
    </row>
    <row r="92" spans="3:33">
      <c r="C92" s="64" t="s">
        <v>30</v>
      </c>
      <c r="D92" s="64">
        <v>2023</v>
      </c>
      <c r="E92" s="64" t="s">
        <v>38</v>
      </c>
      <c r="F92" s="64" t="s">
        <v>38</v>
      </c>
      <c r="G92" s="64">
        <v>173.2</v>
      </c>
      <c r="H92" s="64">
        <v>211.5</v>
      </c>
      <c r="I92" s="64">
        <v>171</v>
      </c>
      <c r="J92" s="64">
        <v>179.6</v>
      </c>
      <c r="K92" s="64">
        <v>173.3</v>
      </c>
      <c r="L92" s="64">
        <v>169</v>
      </c>
      <c r="M92" s="64">
        <v>148.69999999999999</v>
      </c>
      <c r="N92" s="64">
        <v>174.9</v>
      </c>
      <c r="O92" s="64">
        <v>121.9</v>
      </c>
      <c r="P92" s="64">
        <v>221</v>
      </c>
      <c r="Q92" s="64">
        <v>178.7</v>
      </c>
      <c r="R92" s="64">
        <v>191.1</v>
      </c>
      <c r="S92" s="64">
        <v>176.8</v>
      </c>
      <c r="T92" s="64">
        <v>199.9</v>
      </c>
      <c r="U92" s="64">
        <v>191.2</v>
      </c>
      <c r="V92" s="64">
        <v>187.9</v>
      </c>
      <c r="W92" s="64">
        <v>190.8</v>
      </c>
      <c r="X92" s="64">
        <v>175.6</v>
      </c>
      <c r="Y92" s="64">
        <v>182.5</v>
      </c>
      <c r="Z92" s="64">
        <v>179.8</v>
      </c>
      <c r="AA92" s="64">
        <v>187.8</v>
      </c>
      <c r="AB92" s="64">
        <v>169.7</v>
      </c>
      <c r="AC92" s="64">
        <v>173.8</v>
      </c>
      <c r="AD92" s="64">
        <v>180.3</v>
      </c>
      <c r="AE92" s="64">
        <v>184.9</v>
      </c>
      <c r="AF92" s="64">
        <v>179.5</v>
      </c>
      <c r="AG92" s="64">
        <v>179.8</v>
      </c>
    </row>
    <row r="95" spans="3:33">
      <c r="C95" s="64" t="s">
        <v>34</v>
      </c>
      <c r="D95" s="64">
        <v>2022</v>
      </c>
      <c r="E95" s="64" t="s">
        <v>38</v>
      </c>
      <c r="F95" s="64" t="str">
        <f t="shared" ref="F95" si="1">TRIM(E95)</f>
        <v>May</v>
      </c>
      <c r="G95" s="64">
        <v>154.1</v>
      </c>
      <c r="H95" s="64">
        <v>217</v>
      </c>
      <c r="I95" s="64">
        <v>162.4</v>
      </c>
      <c r="J95" s="64">
        <v>164.9</v>
      </c>
      <c r="K95" s="64">
        <v>202.4</v>
      </c>
      <c r="L95" s="64">
        <v>171</v>
      </c>
      <c r="M95" s="64">
        <v>174.9</v>
      </c>
      <c r="N95" s="64">
        <v>164.7</v>
      </c>
      <c r="O95" s="64">
        <v>119.7</v>
      </c>
      <c r="P95" s="64">
        <v>184.9</v>
      </c>
      <c r="Q95" s="64">
        <v>167.1</v>
      </c>
      <c r="R95" s="64">
        <v>182.5</v>
      </c>
      <c r="S95" s="64">
        <v>173.3</v>
      </c>
      <c r="T95" s="64">
        <v>194.1</v>
      </c>
      <c r="U95" s="64">
        <v>175.6</v>
      </c>
      <c r="V95" s="64">
        <v>168.4</v>
      </c>
      <c r="W95" s="64">
        <v>174.6</v>
      </c>
      <c r="X95" s="64">
        <v>167.5</v>
      </c>
      <c r="Y95" s="64">
        <v>174.6</v>
      </c>
      <c r="Z95" s="64">
        <v>165.2</v>
      </c>
      <c r="AA95" s="64">
        <v>174.8</v>
      </c>
      <c r="AB95" s="64">
        <v>163</v>
      </c>
      <c r="AC95" s="64">
        <v>165.1</v>
      </c>
      <c r="AD95" s="64">
        <v>167.9</v>
      </c>
      <c r="AE95" s="64">
        <v>168.4</v>
      </c>
      <c r="AF95" s="64">
        <v>167.5</v>
      </c>
      <c r="AG95" s="64">
        <v>171.7</v>
      </c>
    </row>
    <row r="96" spans="3:33">
      <c r="C96" s="64" t="s">
        <v>34</v>
      </c>
      <c r="D96" s="64">
        <v>2022</v>
      </c>
      <c r="E96" s="64" t="s">
        <v>39</v>
      </c>
      <c r="F96" s="64" t="s">
        <v>39</v>
      </c>
      <c r="G96" s="64">
        <v>155</v>
      </c>
      <c r="H96" s="64">
        <v>219.4</v>
      </c>
      <c r="I96" s="64">
        <v>170.8</v>
      </c>
      <c r="J96" s="64">
        <v>165.8</v>
      </c>
      <c r="K96" s="64">
        <v>200.9</v>
      </c>
      <c r="L96" s="64">
        <v>169.7</v>
      </c>
      <c r="M96" s="64">
        <v>182.3</v>
      </c>
      <c r="N96" s="64">
        <v>164.3</v>
      </c>
      <c r="O96" s="64">
        <v>119.9</v>
      </c>
      <c r="P96" s="64">
        <v>187.1</v>
      </c>
      <c r="Q96" s="64">
        <v>167.9</v>
      </c>
      <c r="R96" s="64">
        <v>183.9</v>
      </c>
      <c r="S96" s="64">
        <v>174.9</v>
      </c>
      <c r="T96" s="64">
        <v>194.3</v>
      </c>
      <c r="U96" s="64">
        <v>177.1</v>
      </c>
      <c r="V96" s="64">
        <v>169.9</v>
      </c>
      <c r="W96" s="64">
        <v>176</v>
      </c>
      <c r="X96" s="64">
        <v>166.8</v>
      </c>
      <c r="Y96" s="64">
        <v>176</v>
      </c>
      <c r="Z96" s="64">
        <v>166.4</v>
      </c>
      <c r="AA96" s="64">
        <v>175.4</v>
      </c>
      <c r="AB96" s="64">
        <v>161.1</v>
      </c>
      <c r="AC96" s="64">
        <v>165.8</v>
      </c>
      <c r="AD96" s="64">
        <v>169</v>
      </c>
      <c r="AE96" s="64">
        <v>169.4</v>
      </c>
      <c r="AF96" s="64">
        <v>167.5</v>
      </c>
      <c r="AG96" s="64">
        <v>172.6</v>
      </c>
    </row>
    <row r="97" spans="3:33">
      <c r="C97" s="64" t="s">
        <v>34</v>
      </c>
      <c r="D97" s="64">
        <v>2022</v>
      </c>
      <c r="E97" s="64" t="s">
        <v>40</v>
      </c>
      <c r="F97" s="64" t="s">
        <v>40</v>
      </c>
      <c r="G97" s="64">
        <v>156.5</v>
      </c>
      <c r="H97" s="64">
        <v>213</v>
      </c>
      <c r="I97" s="64">
        <v>175.2</v>
      </c>
      <c r="J97" s="64">
        <v>166.6</v>
      </c>
      <c r="K97" s="64">
        <v>195.8</v>
      </c>
      <c r="L97" s="64">
        <v>174.2</v>
      </c>
      <c r="M97" s="64">
        <v>182.1</v>
      </c>
      <c r="N97" s="64">
        <v>164.3</v>
      </c>
      <c r="O97" s="64">
        <v>120</v>
      </c>
      <c r="P97" s="64">
        <v>190</v>
      </c>
      <c r="Q97" s="64">
        <v>168.4</v>
      </c>
      <c r="R97" s="64">
        <v>185.2</v>
      </c>
      <c r="S97" s="64">
        <v>175</v>
      </c>
      <c r="T97" s="64">
        <v>194.6</v>
      </c>
      <c r="U97" s="64">
        <v>178.3</v>
      </c>
      <c r="V97" s="64">
        <v>171.3</v>
      </c>
      <c r="W97" s="64">
        <v>177.3</v>
      </c>
      <c r="X97" s="64">
        <v>167.8</v>
      </c>
      <c r="Y97" s="64">
        <v>179.6</v>
      </c>
      <c r="Z97" s="64">
        <v>167.4</v>
      </c>
      <c r="AA97" s="64">
        <v>176.1</v>
      </c>
      <c r="AB97" s="64">
        <v>161.6</v>
      </c>
      <c r="AC97" s="64">
        <v>166.3</v>
      </c>
      <c r="AD97" s="64">
        <v>171.4</v>
      </c>
      <c r="AE97" s="64">
        <v>169.7</v>
      </c>
      <c r="AF97" s="64">
        <v>168.4</v>
      </c>
      <c r="AG97" s="64">
        <v>173.4</v>
      </c>
    </row>
    <row r="98" spans="3:33">
      <c r="C98" s="64" t="s">
        <v>34</v>
      </c>
      <c r="D98" s="64">
        <v>2022</v>
      </c>
      <c r="E98" s="64" t="s">
        <v>41</v>
      </c>
      <c r="F98" s="64" t="s">
        <v>41</v>
      </c>
      <c r="G98" s="64">
        <v>160.30000000000001</v>
      </c>
      <c r="H98" s="64">
        <v>206.5</v>
      </c>
      <c r="I98" s="64">
        <v>169.2</v>
      </c>
      <c r="J98" s="64">
        <v>168.1</v>
      </c>
      <c r="K98" s="64">
        <v>192.4</v>
      </c>
      <c r="L98" s="64">
        <v>172.9</v>
      </c>
      <c r="M98" s="64">
        <v>186.7</v>
      </c>
      <c r="N98" s="64">
        <v>167.2</v>
      </c>
      <c r="O98" s="64">
        <v>120.9</v>
      </c>
      <c r="P98" s="64">
        <v>193.6</v>
      </c>
      <c r="Q98" s="64">
        <v>168.8</v>
      </c>
      <c r="R98" s="64">
        <v>186.3</v>
      </c>
      <c r="S98" s="64">
        <v>176.3</v>
      </c>
      <c r="T98" s="64">
        <v>195</v>
      </c>
      <c r="U98" s="64">
        <v>179.5</v>
      </c>
      <c r="V98" s="64">
        <v>172.7</v>
      </c>
      <c r="W98" s="64">
        <v>178.5</v>
      </c>
      <c r="X98" s="64">
        <v>169</v>
      </c>
      <c r="Y98" s="64">
        <v>178.8</v>
      </c>
      <c r="Z98" s="64">
        <v>168.5</v>
      </c>
      <c r="AA98" s="64">
        <v>176.8</v>
      </c>
      <c r="AB98" s="64">
        <v>161.9</v>
      </c>
      <c r="AC98" s="64">
        <v>166.9</v>
      </c>
      <c r="AD98" s="64">
        <v>172.3</v>
      </c>
      <c r="AE98" s="64">
        <v>171.2</v>
      </c>
      <c r="AF98" s="64">
        <v>169.1</v>
      </c>
      <c r="AG98" s="64">
        <v>174.3</v>
      </c>
    </row>
    <row r="99" spans="3:33">
      <c r="C99" s="64" t="s">
        <v>34</v>
      </c>
      <c r="D99" s="64">
        <v>2022</v>
      </c>
      <c r="E99" s="64" t="s">
        <v>42</v>
      </c>
      <c r="F99" s="64" t="s">
        <v>42</v>
      </c>
      <c r="G99" s="64">
        <v>163.5</v>
      </c>
      <c r="H99" s="64">
        <v>209.2</v>
      </c>
      <c r="I99" s="64">
        <v>169.7</v>
      </c>
      <c r="J99" s="64">
        <v>169.7</v>
      </c>
      <c r="K99" s="64">
        <v>188.7</v>
      </c>
      <c r="L99" s="64">
        <v>165.7</v>
      </c>
      <c r="M99" s="64">
        <v>191.8</v>
      </c>
      <c r="N99" s="64">
        <v>169.1</v>
      </c>
      <c r="O99" s="64">
        <v>121.6</v>
      </c>
      <c r="P99" s="64">
        <v>197.3</v>
      </c>
      <c r="Q99" s="64">
        <v>169.4</v>
      </c>
      <c r="R99" s="64">
        <v>187.4</v>
      </c>
      <c r="S99" s="64">
        <v>177.8</v>
      </c>
      <c r="T99" s="64">
        <v>195.9</v>
      </c>
      <c r="U99" s="64">
        <v>180.9</v>
      </c>
      <c r="V99" s="64">
        <v>174.3</v>
      </c>
      <c r="W99" s="64">
        <v>179.9</v>
      </c>
      <c r="X99" s="64">
        <v>169.5</v>
      </c>
      <c r="Y99" s="64">
        <v>179.5</v>
      </c>
      <c r="Z99" s="64">
        <v>169.5</v>
      </c>
      <c r="AA99" s="64">
        <v>177.8</v>
      </c>
      <c r="AB99" s="64">
        <v>162.30000000000001</v>
      </c>
      <c r="AC99" s="64">
        <v>167.6</v>
      </c>
      <c r="AD99" s="64">
        <v>173.1</v>
      </c>
      <c r="AE99" s="64">
        <v>170.9</v>
      </c>
      <c r="AF99" s="64">
        <v>169.7</v>
      </c>
      <c r="AG99" s="64">
        <v>175.3</v>
      </c>
    </row>
    <row r="100" spans="3:33">
      <c r="C100" s="64" t="s">
        <v>34</v>
      </c>
      <c r="D100" s="64">
        <v>2022</v>
      </c>
      <c r="E100" s="64" t="s">
        <v>43</v>
      </c>
      <c r="F100" s="64" t="s">
        <v>43</v>
      </c>
      <c r="G100" s="64">
        <v>165.2</v>
      </c>
      <c r="H100" s="64">
        <v>210.9</v>
      </c>
      <c r="I100" s="64">
        <v>170.9</v>
      </c>
      <c r="J100" s="64">
        <v>170.9</v>
      </c>
      <c r="K100" s="64">
        <v>186.5</v>
      </c>
      <c r="L100" s="64">
        <v>163.80000000000001</v>
      </c>
      <c r="M100" s="64">
        <v>199.7</v>
      </c>
      <c r="N100" s="64">
        <v>169.8</v>
      </c>
      <c r="O100" s="64">
        <v>121.9</v>
      </c>
      <c r="P100" s="64">
        <v>199.9</v>
      </c>
      <c r="Q100" s="64">
        <v>169.9</v>
      </c>
      <c r="R100" s="64">
        <v>188.3</v>
      </c>
      <c r="S100" s="64">
        <v>179.6</v>
      </c>
      <c r="T100" s="64">
        <v>196.3</v>
      </c>
      <c r="U100" s="64">
        <v>181.9</v>
      </c>
      <c r="V100" s="64">
        <v>175.3</v>
      </c>
      <c r="W100" s="64">
        <v>181</v>
      </c>
      <c r="X100" s="64">
        <v>171.2</v>
      </c>
      <c r="Y100" s="64">
        <v>180.5</v>
      </c>
      <c r="Z100" s="64">
        <v>170.4</v>
      </c>
      <c r="AA100" s="64">
        <v>178.7</v>
      </c>
      <c r="AB100" s="64">
        <v>162.9</v>
      </c>
      <c r="AC100" s="64">
        <v>168.2</v>
      </c>
      <c r="AD100" s="64">
        <v>173.4</v>
      </c>
      <c r="AE100" s="64">
        <v>172.1</v>
      </c>
      <c r="AF100" s="64">
        <v>170.5</v>
      </c>
      <c r="AG100" s="64">
        <v>176.7</v>
      </c>
    </row>
    <row r="101" spans="3:33">
      <c r="C101" s="64" t="s">
        <v>34</v>
      </c>
      <c r="D101" s="64">
        <v>2022</v>
      </c>
      <c r="E101" s="64" t="s">
        <v>45</v>
      </c>
      <c r="F101" s="64" t="s">
        <v>45</v>
      </c>
      <c r="G101" s="64">
        <v>167.4</v>
      </c>
      <c r="H101" s="64">
        <v>209.4</v>
      </c>
      <c r="I101" s="64">
        <v>181.4</v>
      </c>
      <c r="J101" s="64">
        <v>172.3</v>
      </c>
      <c r="K101" s="64">
        <v>188.9</v>
      </c>
      <c r="L101" s="64">
        <v>160.69999999999999</v>
      </c>
      <c r="M101" s="64">
        <v>183.1</v>
      </c>
      <c r="N101" s="64">
        <v>170.5</v>
      </c>
      <c r="O101" s="64">
        <v>122.1</v>
      </c>
      <c r="P101" s="64">
        <v>202.8</v>
      </c>
      <c r="Q101" s="64">
        <v>170.4</v>
      </c>
      <c r="R101" s="64">
        <v>189.5</v>
      </c>
      <c r="S101" s="64">
        <v>178.3</v>
      </c>
      <c r="T101" s="64">
        <v>196.9</v>
      </c>
      <c r="U101" s="64">
        <v>183.1</v>
      </c>
      <c r="V101" s="64">
        <v>176.2</v>
      </c>
      <c r="W101" s="64">
        <v>182.1</v>
      </c>
      <c r="X101" s="64">
        <v>171.8</v>
      </c>
      <c r="Y101" s="64">
        <v>181.3</v>
      </c>
      <c r="Z101" s="64">
        <v>171.4</v>
      </c>
      <c r="AA101" s="64">
        <v>179.8</v>
      </c>
      <c r="AB101" s="64">
        <v>163</v>
      </c>
      <c r="AC101" s="64">
        <v>168.5</v>
      </c>
      <c r="AD101" s="64">
        <v>173.7</v>
      </c>
      <c r="AE101" s="64">
        <v>173.6</v>
      </c>
      <c r="AF101" s="64">
        <v>171.1</v>
      </c>
      <c r="AG101" s="64">
        <v>176.5</v>
      </c>
    </row>
    <row r="102" spans="3:33">
      <c r="C102" s="64" t="s">
        <v>34</v>
      </c>
      <c r="D102" s="64">
        <v>2022</v>
      </c>
      <c r="E102" s="64" t="s">
        <v>46</v>
      </c>
      <c r="F102" s="64" t="s">
        <v>46</v>
      </c>
      <c r="G102" s="64">
        <v>169.2</v>
      </c>
      <c r="H102" s="64">
        <v>209</v>
      </c>
      <c r="I102" s="64">
        <v>190.2</v>
      </c>
      <c r="J102" s="64">
        <v>173.6</v>
      </c>
      <c r="K102" s="64">
        <v>188.5</v>
      </c>
      <c r="L102" s="64">
        <v>158</v>
      </c>
      <c r="M102" s="64">
        <v>159.9</v>
      </c>
      <c r="N102" s="64">
        <v>170.8</v>
      </c>
      <c r="O102" s="64">
        <v>121.8</v>
      </c>
      <c r="P102" s="64">
        <v>205.2</v>
      </c>
      <c r="Q102" s="64">
        <v>171</v>
      </c>
      <c r="R102" s="64">
        <v>190.3</v>
      </c>
      <c r="S102" s="64">
        <v>175.9</v>
      </c>
      <c r="T102" s="64">
        <v>197.3</v>
      </c>
      <c r="U102" s="64">
        <v>184</v>
      </c>
      <c r="V102" s="64">
        <v>177</v>
      </c>
      <c r="W102" s="64">
        <v>183</v>
      </c>
      <c r="X102" s="64">
        <v>170.7</v>
      </c>
      <c r="Y102" s="64">
        <v>182</v>
      </c>
      <c r="Z102" s="64">
        <v>172.1</v>
      </c>
      <c r="AA102" s="64">
        <v>181.1</v>
      </c>
      <c r="AB102" s="64">
        <v>163.4</v>
      </c>
      <c r="AC102" s="64">
        <v>168.9</v>
      </c>
      <c r="AD102" s="64">
        <v>174.1</v>
      </c>
      <c r="AE102" s="64">
        <v>175.8</v>
      </c>
      <c r="AF102" s="64">
        <v>172</v>
      </c>
      <c r="AG102" s="64">
        <v>175.7</v>
      </c>
    </row>
    <row r="103" spans="3:33">
      <c r="C103" s="64" t="s">
        <v>34</v>
      </c>
      <c r="D103" s="64">
        <v>2023</v>
      </c>
      <c r="E103" s="64" t="s">
        <v>31</v>
      </c>
      <c r="F103" s="64" t="s">
        <v>31</v>
      </c>
      <c r="G103" s="64">
        <v>173.8</v>
      </c>
      <c r="H103" s="64">
        <v>210.7</v>
      </c>
      <c r="I103" s="64">
        <v>194.5</v>
      </c>
      <c r="J103" s="64">
        <v>174.6</v>
      </c>
      <c r="K103" s="64">
        <v>187.2</v>
      </c>
      <c r="L103" s="64">
        <v>158.30000000000001</v>
      </c>
      <c r="M103" s="64">
        <v>153.9</v>
      </c>
      <c r="N103" s="64">
        <v>170.9</v>
      </c>
      <c r="O103" s="64">
        <v>121.1</v>
      </c>
      <c r="P103" s="64">
        <v>208.4</v>
      </c>
      <c r="Q103" s="64">
        <v>171.4</v>
      </c>
      <c r="R103" s="64">
        <v>191.2</v>
      </c>
      <c r="S103" s="64">
        <v>176.7</v>
      </c>
      <c r="T103" s="64">
        <v>198.2</v>
      </c>
      <c r="U103" s="64">
        <v>184.9</v>
      </c>
      <c r="V103" s="64">
        <v>177.6</v>
      </c>
      <c r="W103" s="64">
        <v>183.8</v>
      </c>
      <c r="X103" s="64">
        <v>172.1</v>
      </c>
      <c r="Y103" s="64">
        <v>182</v>
      </c>
      <c r="Z103" s="64">
        <v>172.9</v>
      </c>
      <c r="AA103" s="64">
        <v>182.3</v>
      </c>
      <c r="AB103" s="64">
        <v>163.6</v>
      </c>
      <c r="AC103" s="64">
        <v>169.5</v>
      </c>
      <c r="AD103" s="64">
        <v>174.3</v>
      </c>
      <c r="AE103" s="64">
        <v>178.6</v>
      </c>
      <c r="AF103" s="64">
        <v>172.8</v>
      </c>
      <c r="AG103" s="64">
        <v>176.5</v>
      </c>
    </row>
    <row r="104" spans="3:33">
      <c r="C104" s="64" t="s">
        <v>34</v>
      </c>
      <c r="D104" s="64">
        <v>2023</v>
      </c>
      <c r="E104" s="64" t="s">
        <v>35</v>
      </c>
      <c r="F104" s="64" t="s">
        <v>35</v>
      </c>
      <c r="G104" s="64">
        <v>174.4</v>
      </c>
      <c r="H104" s="64">
        <v>207.7</v>
      </c>
      <c r="I104" s="64">
        <v>175.2</v>
      </c>
      <c r="J104" s="64">
        <v>177.3</v>
      </c>
      <c r="K104" s="64">
        <v>179.3</v>
      </c>
      <c r="L104" s="64">
        <v>169.5</v>
      </c>
      <c r="M104" s="64">
        <v>152.69999999999999</v>
      </c>
      <c r="N104" s="64">
        <v>171</v>
      </c>
      <c r="O104" s="64">
        <v>120</v>
      </c>
      <c r="P104" s="64">
        <v>209.7</v>
      </c>
      <c r="Q104" s="64">
        <v>172.3</v>
      </c>
      <c r="R104" s="64">
        <v>193</v>
      </c>
      <c r="S104" s="64">
        <v>177</v>
      </c>
      <c r="T104" s="64">
        <v>199.5</v>
      </c>
      <c r="U104" s="64">
        <v>186.2</v>
      </c>
      <c r="V104" s="64">
        <v>178.7</v>
      </c>
      <c r="W104" s="64">
        <v>185.1</v>
      </c>
      <c r="X104" s="64">
        <v>173.5</v>
      </c>
      <c r="Y104" s="64">
        <v>182.1</v>
      </c>
      <c r="Z104" s="64">
        <v>174.2</v>
      </c>
      <c r="AA104" s="64">
        <v>184.4</v>
      </c>
      <c r="AB104" s="64">
        <v>164.2</v>
      </c>
      <c r="AC104" s="64">
        <v>170.3</v>
      </c>
      <c r="AD104" s="64">
        <v>175</v>
      </c>
      <c r="AE104" s="64">
        <v>181</v>
      </c>
      <c r="AF104" s="64">
        <v>174.1</v>
      </c>
      <c r="AG104" s="64">
        <v>177.2</v>
      </c>
    </row>
    <row r="105" spans="3:33">
      <c r="C105" s="64" t="s">
        <v>34</v>
      </c>
      <c r="D105" s="64">
        <v>2023</v>
      </c>
      <c r="E105" s="64" t="s">
        <v>36</v>
      </c>
      <c r="F105" s="64" t="s">
        <v>36</v>
      </c>
      <c r="G105" s="64">
        <v>174.4</v>
      </c>
      <c r="H105" s="64">
        <v>207.7</v>
      </c>
      <c r="I105" s="64">
        <v>175.2</v>
      </c>
      <c r="J105" s="64">
        <v>177.3</v>
      </c>
      <c r="K105" s="64">
        <v>179.2</v>
      </c>
      <c r="L105" s="64">
        <v>169.5</v>
      </c>
      <c r="M105" s="64">
        <v>152.80000000000001</v>
      </c>
      <c r="N105" s="64">
        <v>171.1</v>
      </c>
      <c r="O105" s="64">
        <v>120</v>
      </c>
      <c r="P105" s="64">
        <v>209.7</v>
      </c>
      <c r="Q105" s="64">
        <v>172.3</v>
      </c>
      <c r="R105" s="64">
        <v>193</v>
      </c>
      <c r="S105" s="64">
        <v>177</v>
      </c>
      <c r="T105" s="64">
        <v>199.5</v>
      </c>
      <c r="U105" s="64">
        <v>186.1</v>
      </c>
      <c r="V105" s="64">
        <v>178.7</v>
      </c>
      <c r="W105" s="64">
        <v>185.1</v>
      </c>
      <c r="X105" s="64">
        <v>173.5</v>
      </c>
      <c r="Y105" s="64">
        <v>181.9</v>
      </c>
      <c r="Z105" s="64">
        <v>174.2</v>
      </c>
      <c r="AA105" s="64">
        <v>184.4</v>
      </c>
      <c r="AB105" s="64">
        <v>164.2</v>
      </c>
      <c r="AC105" s="64">
        <v>170.3</v>
      </c>
      <c r="AD105" s="64">
        <v>175</v>
      </c>
      <c r="AE105" s="64">
        <v>181</v>
      </c>
      <c r="AF105" s="64">
        <v>174.1</v>
      </c>
      <c r="AG105" s="64">
        <v>177.2</v>
      </c>
    </row>
    <row r="106" spans="3:33">
      <c r="C106" s="64" t="s">
        <v>34</v>
      </c>
      <c r="D106" s="64">
        <v>2023</v>
      </c>
      <c r="E106" s="64" t="s">
        <v>37</v>
      </c>
      <c r="F106" s="64" t="s">
        <v>37</v>
      </c>
      <c r="G106" s="64">
        <v>173.8</v>
      </c>
      <c r="H106" s="64">
        <v>209.3</v>
      </c>
      <c r="I106" s="64">
        <v>169.6</v>
      </c>
      <c r="J106" s="64">
        <v>178.4</v>
      </c>
      <c r="K106" s="64">
        <v>174.9</v>
      </c>
      <c r="L106" s="64">
        <v>176.3</v>
      </c>
      <c r="M106" s="64">
        <v>155.4</v>
      </c>
      <c r="N106" s="64">
        <v>173.4</v>
      </c>
      <c r="O106" s="64">
        <v>121.3</v>
      </c>
      <c r="P106" s="64">
        <v>212.9</v>
      </c>
      <c r="Q106" s="64">
        <v>172.9</v>
      </c>
      <c r="R106" s="64">
        <v>193.5</v>
      </c>
      <c r="S106" s="64">
        <v>177.9</v>
      </c>
      <c r="T106" s="64">
        <v>200.6</v>
      </c>
      <c r="U106" s="64">
        <v>186.9</v>
      </c>
      <c r="V106" s="64">
        <v>179.2</v>
      </c>
      <c r="W106" s="64">
        <v>185.7</v>
      </c>
      <c r="X106" s="64">
        <v>175.2</v>
      </c>
      <c r="Y106" s="64">
        <v>181.7</v>
      </c>
      <c r="Z106" s="64">
        <v>174.6</v>
      </c>
      <c r="AA106" s="64">
        <v>185</v>
      </c>
      <c r="AB106" s="64">
        <v>164.5</v>
      </c>
      <c r="AC106" s="64">
        <v>170.7</v>
      </c>
      <c r="AD106" s="64">
        <v>176.4</v>
      </c>
      <c r="AE106" s="64">
        <v>184</v>
      </c>
      <c r="AF106" s="64">
        <v>175</v>
      </c>
      <c r="AG106" s="64">
        <v>178.1</v>
      </c>
    </row>
    <row r="107" spans="3:33">
      <c r="C107" s="64" t="s">
        <v>34</v>
      </c>
      <c r="D107" s="64">
        <v>2023</v>
      </c>
      <c r="E107" s="64" t="s">
        <v>38</v>
      </c>
      <c r="F107" s="64" t="s">
        <v>38</v>
      </c>
      <c r="G107" s="64">
        <v>173.7</v>
      </c>
      <c r="H107" s="64">
        <v>214.3</v>
      </c>
      <c r="I107" s="64">
        <v>173.2</v>
      </c>
      <c r="J107" s="64">
        <v>179.5</v>
      </c>
      <c r="K107" s="64">
        <v>170</v>
      </c>
      <c r="L107" s="64">
        <v>172.2</v>
      </c>
      <c r="M107" s="64">
        <v>161</v>
      </c>
      <c r="N107" s="64">
        <v>175.6</v>
      </c>
      <c r="O107" s="64">
        <v>122.7</v>
      </c>
      <c r="P107" s="64">
        <v>218</v>
      </c>
      <c r="Q107" s="64">
        <v>173.4</v>
      </c>
      <c r="R107" s="64">
        <v>194.2</v>
      </c>
      <c r="S107" s="64">
        <v>179.1</v>
      </c>
      <c r="T107" s="64">
        <v>201</v>
      </c>
      <c r="U107" s="64">
        <v>187.3</v>
      </c>
      <c r="V107" s="64">
        <v>179.7</v>
      </c>
      <c r="W107" s="64">
        <v>186.2</v>
      </c>
      <c r="X107" s="64">
        <v>175.6</v>
      </c>
      <c r="Y107" s="64">
        <v>182.8</v>
      </c>
      <c r="Z107" s="64">
        <v>175.2</v>
      </c>
      <c r="AA107" s="64">
        <v>185.7</v>
      </c>
      <c r="AB107" s="64">
        <v>164.8</v>
      </c>
      <c r="AC107" s="64">
        <v>171.2</v>
      </c>
      <c r="AD107" s="64">
        <v>177.1</v>
      </c>
      <c r="AE107" s="64">
        <v>185.2</v>
      </c>
      <c r="AF107" s="64">
        <v>175.7</v>
      </c>
      <c r="AG107" s="64">
        <v>179.1</v>
      </c>
    </row>
    <row r="110" spans="3:33">
      <c r="C110" s="64" t="s">
        <v>33</v>
      </c>
      <c r="D110" s="64">
        <v>2022</v>
      </c>
      <c r="E110" s="64" t="s">
        <v>38</v>
      </c>
      <c r="F110" s="64" t="str">
        <f t="shared" ref="F110" si="2">TRIM(E110)</f>
        <v>May</v>
      </c>
      <c r="G110" s="64">
        <v>156.69999999999999</v>
      </c>
      <c r="H110" s="64">
        <v>221.2</v>
      </c>
      <c r="I110" s="64">
        <v>164.1</v>
      </c>
      <c r="J110" s="64">
        <v>165.4</v>
      </c>
      <c r="K110" s="64">
        <v>189.5</v>
      </c>
      <c r="L110" s="64">
        <v>174.5</v>
      </c>
      <c r="M110" s="64">
        <v>203.2</v>
      </c>
      <c r="N110" s="64">
        <v>164.1</v>
      </c>
      <c r="O110" s="64">
        <v>121.2</v>
      </c>
      <c r="P110" s="64">
        <v>181.4</v>
      </c>
      <c r="Q110" s="64">
        <v>158.5</v>
      </c>
      <c r="R110" s="64">
        <v>184.9</v>
      </c>
      <c r="S110" s="64">
        <v>177.5</v>
      </c>
      <c r="T110" s="64">
        <v>197.5</v>
      </c>
      <c r="U110" s="64">
        <v>170</v>
      </c>
      <c r="V110" s="64">
        <v>155.9</v>
      </c>
      <c r="W110" s="64">
        <v>167.8</v>
      </c>
      <c r="X110" s="64">
        <v>167.5</v>
      </c>
      <c r="Y110" s="64">
        <v>173.5</v>
      </c>
      <c r="Z110" s="64">
        <v>161.1</v>
      </c>
      <c r="AA110" s="64">
        <v>170.1</v>
      </c>
      <c r="AB110" s="64">
        <v>159.4</v>
      </c>
      <c r="AC110" s="64">
        <v>163.19999999999999</v>
      </c>
      <c r="AD110" s="64">
        <v>165.2</v>
      </c>
      <c r="AE110" s="64">
        <v>168.2</v>
      </c>
      <c r="AF110" s="64">
        <v>163.80000000000001</v>
      </c>
      <c r="AG110" s="64">
        <v>170.8</v>
      </c>
    </row>
    <row r="111" spans="3:33">
      <c r="C111" s="64" t="s">
        <v>33</v>
      </c>
      <c r="D111" s="64">
        <v>2022</v>
      </c>
      <c r="E111" s="64" t="s">
        <v>39</v>
      </c>
      <c r="F111" s="64" t="s">
        <v>39</v>
      </c>
      <c r="G111" s="64">
        <v>157.5</v>
      </c>
      <c r="H111" s="64">
        <v>223.4</v>
      </c>
      <c r="I111" s="64">
        <v>172.8</v>
      </c>
      <c r="J111" s="64">
        <v>166.4</v>
      </c>
      <c r="K111" s="64">
        <v>188.6</v>
      </c>
      <c r="L111" s="64">
        <v>174.1</v>
      </c>
      <c r="M111" s="64">
        <v>211.5</v>
      </c>
      <c r="N111" s="64">
        <v>163.6</v>
      </c>
      <c r="O111" s="64">
        <v>121.4</v>
      </c>
      <c r="P111" s="64">
        <v>183.5</v>
      </c>
      <c r="Q111" s="64">
        <v>159.1</v>
      </c>
      <c r="R111" s="64">
        <v>186.3</v>
      </c>
      <c r="S111" s="64">
        <v>179.3</v>
      </c>
      <c r="T111" s="64">
        <v>198.3</v>
      </c>
      <c r="U111" s="64">
        <v>171.6</v>
      </c>
      <c r="V111" s="64">
        <v>157.4</v>
      </c>
      <c r="W111" s="64">
        <v>169.4</v>
      </c>
      <c r="X111" s="64">
        <v>166.8</v>
      </c>
      <c r="Y111" s="64">
        <v>174.9</v>
      </c>
      <c r="Z111" s="64">
        <v>162.1</v>
      </c>
      <c r="AA111" s="64">
        <v>170.9</v>
      </c>
      <c r="AB111" s="64">
        <v>157.19999999999999</v>
      </c>
      <c r="AC111" s="64">
        <v>164.1</v>
      </c>
      <c r="AD111" s="64">
        <v>166.5</v>
      </c>
      <c r="AE111" s="64">
        <v>169.2</v>
      </c>
      <c r="AF111" s="64">
        <v>163.80000000000001</v>
      </c>
      <c r="AG111" s="64">
        <v>171.4</v>
      </c>
    </row>
    <row r="112" spans="3:33">
      <c r="C112" s="64" t="s">
        <v>33</v>
      </c>
      <c r="D112" s="64">
        <v>2022</v>
      </c>
      <c r="E112" s="64" t="s">
        <v>40</v>
      </c>
      <c r="F112" s="64" t="s">
        <v>40</v>
      </c>
      <c r="G112" s="64">
        <v>159.30000000000001</v>
      </c>
      <c r="H112" s="64">
        <v>217.1</v>
      </c>
      <c r="I112" s="64">
        <v>176.6</v>
      </c>
      <c r="J112" s="64">
        <v>167.1</v>
      </c>
      <c r="K112" s="64">
        <v>184.8</v>
      </c>
      <c r="L112" s="64">
        <v>179.5</v>
      </c>
      <c r="M112" s="64">
        <v>208.5</v>
      </c>
      <c r="N112" s="64">
        <v>164</v>
      </c>
      <c r="O112" s="64">
        <v>121.5</v>
      </c>
      <c r="P112" s="64">
        <v>186.3</v>
      </c>
      <c r="Q112" s="64">
        <v>159.80000000000001</v>
      </c>
      <c r="R112" s="64">
        <v>187.7</v>
      </c>
      <c r="S112" s="64">
        <v>179.4</v>
      </c>
      <c r="T112" s="64">
        <v>198.6</v>
      </c>
      <c r="U112" s="64">
        <v>172.7</v>
      </c>
      <c r="V112" s="64">
        <v>158.69999999999999</v>
      </c>
      <c r="W112" s="64">
        <v>170.6</v>
      </c>
      <c r="X112" s="64">
        <v>167.8</v>
      </c>
      <c r="Y112" s="64">
        <v>179.5</v>
      </c>
      <c r="Z112" s="64">
        <v>163.1</v>
      </c>
      <c r="AA112" s="64">
        <v>171.7</v>
      </c>
      <c r="AB112" s="64">
        <v>157.4</v>
      </c>
      <c r="AC112" s="64">
        <v>164.6</v>
      </c>
      <c r="AD112" s="64">
        <v>169.1</v>
      </c>
      <c r="AE112" s="64">
        <v>169.8</v>
      </c>
      <c r="AF112" s="64">
        <v>164.7</v>
      </c>
      <c r="AG112" s="64">
        <v>172.3</v>
      </c>
    </row>
    <row r="113" spans="3:33">
      <c r="C113" s="64" t="s">
        <v>33</v>
      </c>
      <c r="D113" s="64">
        <v>2022</v>
      </c>
      <c r="E113" s="64" t="s">
        <v>41</v>
      </c>
      <c r="F113" s="64" t="s">
        <v>41</v>
      </c>
      <c r="G113" s="64">
        <v>162.1</v>
      </c>
      <c r="H113" s="64">
        <v>210.9</v>
      </c>
      <c r="I113" s="64">
        <v>170.6</v>
      </c>
      <c r="J113" s="64">
        <v>168.4</v>
      </c>
      <c r="K113" s="64">
        <v>182.5</v>
      </c>
      <c r="L113" s="64">
        <v>177.1</v>
      </c>
      <c r="M113" s="64">
        <v>213.1</v>
      </c>
      <c r="N113" s="64">
        <v>167.3</v>
      </c>
      <c r="O113" s="64">
        <v>122.2</v>
      </c>
      <c r="P113" s="64">
        <v>189.7</v>
      </c>
      <c r="Q113" s="64">
        <v>160.5</v>
      </c>
      <c r="R113" s="64">
        <v>188.9</v>
      </c>
      <c r="S113" s="64">
        <v>180.4</v>
      </c>
      <c r="T113" s="64">
        <v>198.7</v>
      </c>
      <c r="U113" s="64">
        <v>173.7</v>
      </c>
      <c r="V113" s="64">
        <v>160</v>
      </c>
      <c r="W113" s="64">
        <v>171.6</v>
      </c>
      <c r="X113" s="64">
        <v>169</v>
      </c>
      <c r="Y113" s="64">
        <v>178.4</v>
      </c>
      <c r="Z113" s="64">
        <v>164.2</v>
      </c>
      <c r="AA113" s="64">
        <v>172.6</v>
      </c>
      <c r="AB113" s="64">
        <v>157.69999999999999</v>
      </c>
      <c r="AC113" s="64">
        <v>165.1</v>
      </c>
      <c r="AD113" s="64">
        <v>169.9</v>
      </c>
      <c r="AE113" s="64">
        <v>171.4</v>
      </c>
      <c r="AF113" s="64">
        <v>165.4</v>
      </c>
      <c r="AG113" s="64">
        <v>173.1</v>
      </c>
    </row>
    <row r="114" spans="3:33">
      <c r="C114" s="64" t="s">
        <v>33</v>
      </c>
      <c r="D114" s="64">
        <v>2022</v>
      </c>
      <c r="E114" s="64" t="s">
        <v>42</v>
      </c>
      <c r="F114" s="64" t="s">
        <v>42</v>
      </c>
      <c r="G114" s="64">
        <v>164.9</v>
      </c>
      <c r="H114" s="64">
        <v>213.7</v>
      </c>
      <c r="I114" s="64">
        <v>170.9</v>
      </c>
      <c r="J114" s="64">
        <v>170.1</v>
      </c>
      <c r="K114" s="64">
        <v>179.3</v>
      </c>
      <c r="L114" s="64">
        <v>167.5</v>
      </c>
      <c r="M114" s="64">
        <v>220.8</v>
      </c>
      <c r="N114" s="64">
        <v>169.2</v>
      </c>
      <c r="O114" s="64">
        <v>123.1</v>
      </c>
      <c r="P114" s="64">
        <v>193.6</v>
      </c>
      <c r="Q114" s="64">
        <v>161.1</v>
      </c>
      <c r="R114" s="64">
        <v>190.4</v>
      </c>
      <c r="S114" s="64">
        <v>181.8</v>
      </c>
      <c r="T114" s="64">
        <v>199.7</v>
      </c>
      <c r="U114" s="64">
        <v>175</v>
      </c>
      <c r="V114" s="64">
        <v>161.69999999999999</v>
      </c>
      <c r="W114" s="64">
        <v>173</v>
      </c>
      <c r="X114" s="64">
        <v>169.5</v>
      </c>
      <c r="Y114" s="64">
        <v>179.2</v>
      </c>
      <c r="Z114" s="64">
        <v>165</v>
      </c>
      <c r="AA114" s="64">
        <v>173.8</v>
      </c>
      <c r="AB114" s="64">
        <v>158.19999999999999</v>
      </c>
      <c r="AC114" s="64">
        <v>165.8</v>
      </c>
      <c r="AD114" s="64">
        <v>170.9</v>
      </c>
      <c r="AE114" s="64">
        <v>171.1</v>
      </c>
      <c r="AF114" s="64">
        <v>166.1</v>
      </c>
      <c r="AG114" s="64">
        <v>174.1</v>
      </c>
    </row>
    <row r="115" spans="3:33">
      <c r="C115" s="64" t="s">
        <v>33</v>
      </c>
      <c r="D115" s="64">
        <v>2022</v>
      </c>
      <c r="E115" s="64" t="s">
        <v>43</v>
      </c>
      <c r="F115" s="64" t="s">
        <v>43</v>
      </c>
      <c r="G115" s="64">
        <v>166.4</v>
      </c>
      <c r="H115" s="64">
        <v>214.9</v>
      </c>
      <c r="I115" s="64">
        <v>171.9</v>
      </c>
      <c r="J115" s="64">
        <v>171</v>
      </c>
      <c r="K115" s="64">
        <v>177.7</v>
      </c>
      <c r="L115" s="64">
        <v>165.7</v>
      </c>
      <c r="M115" s="64">
        <v>228.6</v>
      </c>
      <c r="N115" s="64">
        <v>169.9</v>
      </c>
      <c r="O115" s="64">
        <v>123.4</v>
      </c>
      <c r="P115" s="64">
        <v>196.4</v>
      </c>
      <c r="Q115" s="64">
        <v>161.6</v>
      </c>
      <c r="R115" s="64">
        <v>191.5</v>
      </c>
      <c r="S115" s="64">
        <v>183.3</v>
      </c>
      <c r="T115" s="64">
        <v>200.1</v>
      </c>
      <c r="U115" s="64">
        <v>175.5</v>
      </c>
      <c r="V115" s="64">
        <v>162.6</v>
      </c>
      <c r="W115" s="64">
        <v>173.6</v>
      </c>
      <c r="X115" s="64">
        <v>171.2</v>
      </c>
      <c r="Y115" s="64">
        <v>180</v>
      </c>
      <c r="Z115" s="64">
        <v>166</v>
      </c>
      <c r="AA115" s="64">
        <v>174.7</v>
      </c>
      <c r="AB115" s="64">
        <v>158.80000000000001</v>
      </c>
      <c r="AC115" s="64">
        <v>166.3</v>
      </c>
      <c r="AD115" s="64">
        <v>171.2</v>
      </c>
      <c r="AE115" s="64">
        <v>172.3</v>
      </c>
      <c r="AF115" s="64">
        <v>166.8</v>
      </c>
      <c r="AG115" s="64">
        <v>175.3</v>
      </c>
    </row>
    <row r="116" spans="3:33">
      <c r="C116" s="64" t="s">
        <v>33</v>
      </c>
      <c r="D116" s="64">
        <v>2022</v>
      </c>
      <c r="E116" s="64" t="s">
        <v>45</v>
      </c>
      <c r="F116" s="64" t="s">
        <v>45</v>
      </c>
      <c r="G116" s="64">
        <v>168.4</v>
      </c>
      <c r="H116" s="64">
        <v>213.4</v>
      </c>
      <c r="I116" s="64">
        <v>183.2</v>
      </c>
      <c r="J116" s="64">
        <v>172.3</v>
      </c>
      <c r="K116" s="64">
        <v>180</v>
      </c>
      <c r="L116" s="64">
        <v>162.6</v>
      </c>
      <c r="M116" s="64">
        <v>205.5</v>
      </c>
      <c r="N116" s="64">
        <v>171</v>
      </c>
      <c r="O116" s="64">
        <v>123.4</v>
      </c>
      <c r="P116" s="64">
        <v>198.8</v>
      </c>
      <c r="Q116" s="64">
        <v>162.1</v>
      </c>
      <c r="R116" s="64">
        <v>192.4</v>
      </c>
      <c r="S116" s="64">
        <v>181.3</v>
      </c>
      <c r="T116" s="64">
        <v>200.6</v>
      </c>
      <c r="U116" s="64">
        <v>176.7</v>
      </c>
      <c r="V116" s="64">
        <v>163.5</v>
      </c>
      <c r="W116" s="64">
        <v>174.7</v>
      </c>
      <c r="X116" s="64">
        <v>171.8</v>
      </c>
      <c r="Y116" s="64">
        <v>180.3</v>
      </c>
      <c r="Z116" s="64">
        <v>166.9</v>
      </c>
      <c r="AA116" s="64">
        <v>175.8</v>
      </c>
      <c r="AB116" s="64">
        <v>158.9</v>
      </c>
      <c r="AC116" s="64">
        <v>166.7</v>
      </c>
      <c r="AD116" s="64">
        <v>171.5</v>
      </c>
      <c r="AE116" s="64">
        <v>173.8</v>
      </c>
      <c r="AF116" s="64">
        <v>167.4</v>
      </c>
      <c r="AG116" s="64">
        <v>174.1</v>
      </c>
    </row>
    <row r="117" spans="3:33">
      <c r="C117" s="64" t="s">
        <v>33</v>
      </c>
      <c r="D117" s="64">
        <v>2022</v>
      </c>
      <c r="E117" s="64" t="s">
        <v>46</v>
      </c>
      <c r="F117" s="64" t="s">
        <v>46</v>
      </c>
      <c r="G117" s="64">
        <v>170.2</v>
      </c>
      <c r="H117" s="64">
        <v>212.9</v>
      </c>
      <c r="I117" s="64">
        <v>191.9</v>
      </c>
      <c r="J117" s="64">
        <v>173.9</v>
      </c>
      <c r="K117" s="64">
        <v>179.1</v>
      </c>
      <c r="L117" s="64">
        <v>159.5</v>
      </c>
      <c r="M117" s="64">
        <v>178.7</v>
      </c>
      <c r="N117" s="64">
        <v>171.3</v>
      </c>
      <c r="O117" s="64">
        <v>123.1</v>
      </c>
      <c r="P117" s="64">
        <v>200.5</v>
      </c>
      <c r="Q117" s="64">
        <v>162.80000000000001</v>
      </c>
      <c r="R117" s="64">
        <v>193.3</v>
      </c>
      <c r="S117" s="64">
        <v>178.6</v>
      </c>
      <c r="T117" s="64">
        <v>201.1</v>
      </c>
      <c r="U117" s="64">
        <v>177.7</v>
      </c>
      <c r="V117" s="64">
        <v>164.5</v>
      </c>
      <c r="W117" s="64">
        <v>175.7</v>
      </c>
      <c r="X117" s="64">
        <v>170.7</v>
      </c>
      <c r="Y117" s="64">
        <v>180.6</v>
      </c>
      <c r="Z117" s="64">
        <v>167.3</v>
      </c>
      <c r="AA117" s="64">
        <v>177.2</v>
      </c>
      <c r="AB117" s="64">
        <v>159.4</v>
      </c>
      <c r="AC117" s="64">
        <v>167.1</v>
      </c>
      <c r="AD117" s="64">
        <v>171.8</v>
      </c>
      <c r="AE117" s="64">
        <v>176</v>
      </c>
      <c r="AF117" s="64">
        <v>168.2</v>
      </c>
      <c r="AG117" s="64">
        <v>174.1</v>
      </c>
    </row>
    <row r="118" spans="3:33">
      <c r="C118" s="64" t="s">
        <v>33</v>
      </c>
      <c r="D118" s="64">
        <v>2023</v>
      </c>
      <c r="E118" s="64" t="s">
        <v>31</v>
      </c>
      <c r="F118" s="64" t="s">
        <v>31</v>
      </c>
      <c r="G118" s="64">
        <v>173.3</v>
      </c>
      <c r="H118" s="64">
        <v>215.2</v>
      </c>
      <c r="I118" s="64">
        <v>197</v>
      </c>
      <c r="J118" s="64">
        <v>175.2</v>
      </c>
      <c r="K118" s="64">
        <v>178</v>
      </c>
      <c r="L118" s="64">
        <v>160.5</v>
      </c>
      <c r="M118" s="64">
        <v>175.3</v>
      </c>
      <c r="N118" s="64">
        <v>171.2</v>
      </c>
      <c r="O118" s="64">
        <v>122.7</v>
      </c>
      <c r="P118" s="64">
        <v>204.3</v>
      </c>
      <c r="Q118" s="64">
        <v>163.69999999999999</v>
      </c>
      <c r="R118" s="64">
        <v>194.3</v>
      </c>
      <c r="S118" s="64">
        <v>179.5</v>
      </c>
      <c r="T118" s="64">
        <v>201.6</v>
      </c>
      <c r="U118" s="64">
        <v>178.7</v>
      </c>
      <c r="V118" s="64">
        <v>165.3</v>
      </c>
      <c r="W118" s="64">
        <v>176.6</v>
      </c>
      <c r="X118" s="64">
        <v>172.1</v>
      </c>
      <c r="Y118" s="64">
        <v>180.1</v>
      </c>
      <c r="Z118" s="64">
        <v>168</v>
      </c>
      <c r="AA118" s="64">
        <v>178.5</v>
      </c>
      <c r="AB118" s="64">
        <v>159.5</v>
      </c>
      <c r="AC118" s="64">
        <v>167.8</v>
      </c>
      <c r="AD118" s="64">
        <v>171.8</v>
      </c>
      <c r="AE118" s="64">
        <v>178.8</v>
      </c>
      <c r="AF118" s="64">
        <v>168.9</v>
      </c>
      <c r="AG118" s="64">
        <v>174.9</v>
      </c>
    </row>
    <row r="119" spans="3:33">
      <c r="C119" s="64" t="s">
        <v>33</v>
      </c>
      <c r="D119" s="64">
        <v>2023</v>
      </c>
      <c r="E119" s="64" t="s">
        <v>35</v>
      </c>
      <c r="F119" s="64" t="s">
        <v>35</v>
      </c>
      <c r="G119" s="64">
        <v>174.7</v>
      </c>
      <c r="H119" s="64">
        <v>212.2</v>
      </c>
      <c r="I119" s="64">
        <v>177.2</v>
      </c>
      <c r="J119" s="64">
        <v>177.9</v>
      </c>
      <c r="K119" s="64">
        <v>172.2</v>
      </c>
      <c r="L119" s="64">
        <v>172.1</v>
      </c>
      <c r="M119" s="64">
        <v>175.8</v>
      </c>
      <c r="N119" s="64">
        <v>172.2</v>
      </c>
      <c r="O119" s="64">
        <v>121.9</v>
      </c>
      <c r="P119" s="64">
        <v>204.8</v>
      </c>
      <c r="Q119" s="64">
        <v>164.9</v>
      </c>
      <c r="R119" s="64">
        <v>196.6</v>
      </c>
      <c r="S119" s="64">
        <v>180.7</v>
      </c>
      <c r="T119" s="64">
        <v>202.7</v>
      </c>
      <c r="U119" s="64">
        <v>180.3</v>
      </c>
      <c r="V119" s="64">
        <v>167</v>
      </c>
      <c r="W119" s="64">
        <v>178.2</v>
      </c>
      <c r="X119" s="64">
        <v>173.5</v>
      </c>
      <c r="Y119" s="64">
        <v>182.8</v>
      </c>
      <c r="Z119" s="64">
        <v>169.2</v>
      </c>
      <c r="AA119" s="64">
        <v>180.8</v>
      </c>
      <c r="AB119" s="64">
        <v>159.80000000000001</v>
      </c>
      <c r="AC119" s="64">
        <v>168.4</v>
      </c>
      <c r="AD119" s="64">
        <v>172.5</v>
      </c>
      <c r="AE119" s="64">
        <v>181.4</v>
      </c>
      <c r="AF119" s="64">
        <v>170</v>
      </c>
      <c r="AG119" s="64">
        <v>176.3</v>
      </c>
    </row>
    <row r="120" spans="3:33">
      <c r="C120" s="64" t="s">
        <v>33</v>
      </c>
      <c r="D120" s="64">
        <v>2023</v>
      </c>
      <c r="E120" s="64" t="s">
        <v>36</v>
      </c>
      <c r="F120" s="64" t="s">
        <v>36</v>
      </c>
      <c r="G120" s="64">
        <v>174.7</v>
      </c>
      <c r="H120" s="64">
        <v>212.2</v>
      </c>
      <c r="I120" s="64">
        <v>177.2</v>
      </c>
      <c r="J120" s="64">
        <v>177.9</v>
      </c>
      <c r="K120" s="64">
        <v>172.2</v>
      </c>
      <c r="L120" s="64">
        <v>172.1</v>
      </c>
      <c r="M120" s="64">
        <v>175.9</v>
      </c>
      <c r="N120" s="64">
        <v>172.2</v>
      </c>
      <c r="O120" s="64">
        <v>121.9</v>
      </c>
      <c r="P120" s="64">
        <v>204.8</v>
      </c>
      <c r="Q120" s="64">
        <v>164.9</v>
      </c>
      <c r="R120" s="64">
        <v>196.6</v>
      </c>
      <c r="S120" s="64">
        <v>180.8</v>
      </c>
      <c r="T120" s="64">
        <v>202.7</v>
      </c>
      <c r="U120" s="64">
        <v>180.2</v>
      </c>
      <c r="V120" s="64">
        <v>167</v>
      </c>
      <c r="W120" s="64">
        <v>178.2</v>
      </c>
      <c r="X120" s="64">
        <v>173.5</v>
      </c>
      <c r="Y120" s="64">
        <v>182.6</v>
      </c>
      <c r="Z120" s="64">
        <v>169.2</v>
      </c>
      <c r="AA120" s="64">
        <v>180.8</v>
      </c>
      <c r="AB120" s="64">
        <v>159.80000000000001</v>
      </c>
      <c r="AC120" s="64">
        <v>168.4</v>
      </c>
      <c r="AD120" s="64">
        <v>172.5</v>
      </c>
      <c r="AE120" s="64">
        <v>181.5</v>
      </c>
      <c r="AF120" s="64">
        <v>170</v>
      </c>
      <c r="AG120" s="64">
        <v>176.3</v>
      </c>
    </row>
    <row r="121" spans="3:33">
      <c r="C121" s="64" t="s">
        <v>33</v>
      </c>
      <c r="D121" s="64">
        <v>2023</v>
      </c>
      <c r="E121" s="64" t="s">
        <v>37</v>
      </c>
      <c r="F121" s="64" t="s">
        <v>37</v>
      </c>
      <c r="G121" s="64">
        <v>174.8</v>
      </c>
      <c r="H121" s="64">
        <v>213.7</v>
      </c>
      <c r="I121" s="64">
        <v>172.4</v>
      </c>
      <c r="J121" s="64">
        <v>178.8</v>
      </c>
      <c r="K121" s="64">
        <v>168.7</v>
      </c>
      <c r="L121" s="64">
        <v>179.2</v>
      </c>
      <c r="M121" s="64">
        <v>179.9</v>
      </c>
      <c r="N121" s="64">
        <v>174.7</v>
      </c>
      <c r="O121" s="64">
        <v>123.1</v>
      </c>
      <c r="P121" s="64">
        <v>207.8</v>
      </c>
      <c r="Q121" s="64">
        <v>165.5</v>
      </c>
      <c r="R121" s="64">
        <v>197</v>
      </c>
      <c r="S121" s="64">
        <v>182.1</v>
      </c>
      <c r="T121" s="64">
        <v>203.5</v>
      </c>
      <c r="U121" s="64">
        <v>181</v>
      </c>
      <c r="V121" s="64">
        <v>167.7</v>
      </c>
      <c r="W121" s="64">
        <v>178.9</v>
      </c>
      <c r="X121" s="64">
        <v>175.2</v>
      </c>
      <c r="Y121" s="64">
        <v>182.1</v>
      </c>
      <c r="Z121" s="64">
        <v>169.6</v>
      </c>
      <c r="AA121" s="64">
        <v>181.5</v>
      </c>
      <c r="AB121" s="64">
        <v>160.1</v>
      </c>
      <c r="AC121" s="64">
        <v>168.8</v>
      </c>
      <c r="AD121" s="64">
        <v>174.2</v>
      </c>
      <c r="AE121" s="64">
        <v>184.4</v>
      </c>
      <c r="AF121" s="64">
        <v>170.9</v>
      </c>
      <c r="AG121" s="64">
        <v>177.4</v>
      </c>
    </row>
    <row r="122" spans="3:33">
      <c r="C122" s="64" t="s">
        <v>33</v>
      </c>
      <c r="D122" s="64">
        <v>2023</v>
      </c>
      <c r="E122" s="64" t="s">
        <v>38</v>
      </c>
      <c r="F122" s="64" t="s">
        <v>38</v>
      </c>
      <c r="G122" s="64">
        <v>174.7</v>
      </c>
      <c r="H122" s="64">
        <v>219.4</v>
      </c>
      <c r="I122" s="64">
        <v>176.7</v>
      </c>
      <c r="J122" s="64">
        <v>179.4</v>
      </c>
      <c r="K122" s="64">
        <v>164.4</v>
      </c>
      <c r="L122" s="64">
        <v>175.8</v>
      </c>
      <c r="M122" s="64">
        <v>185</v>
      </c>
      <c r="N122" s="64">
        <v>176.9</v>
      </c>
      <c r="O122" s="64">
        <v>124.2</v>
      </c>
      <c r="P122" s="64">
        <v>211.9</v>
      </c>
      <c r="Q122" s="64">
        <v>165.9</v>
      </c>
      <c r="R122" s="64">
        <v>197.7</v>
      </c>
      <c r="S122" s="64">
        <v>183.1</v>
      </c>
      <c r="T122" s="64">
        <v>204.2</v>
      </c>
      <c r="U122" s="64">
        <v>181.3</v>
      </c>
      <c r="V122" s="64">
        <v>168.1</v>
      </c>
      <c r="W122" s="64">
        <v>179.3</v>
      </c>
      <c r="X122" s="64">
        <v>175.6</v>
      </c>
      <c r="Y122" s="64">
        <v>183.4</v>
      </c>
      <c r="Z122" s="64">
        <v>170.1</v>
      </c>
      <c r="AA122" s="64">
        <v>182.2</v>
      </c>
      <c r="AB122" s="64">
        <v>160.4</v>
      </c>
      <c r="AC122" s="64">
        <v>169.2</v>
      </c>
      <c r="AD122" s="64">
        <v>174.8</v>
      </c>
      <c r="AE122" s="64">
        <v>185.6</v>
      </c>
      <c r="AF122" s="64">
        <v>171.6</v>
      </c>
      <c r="AG122" s="64">
        <v>178.2</v>
      </c>
    </row>
    <row r="131" spans="3:30">
      <c r="C131" s="64" t="s">
        <v>0</v>
      </c>
      <c r="D131" s="64" t="s">
        <v>3</v>
      </c>
      <c r="E131" s="64" t="s">
        <v>4</v>
      </c>
      <c r="F131" s="64" t="s">
        <v>5</v>
      </c>
      <c r="G131" s="64" t="s">
        <v>6</v>
      </c>
      <c r="H131" s="64" t="s">
        <v>7</v>
      </c>
      <c r="I131" s="64" t="s">
        <v>8</v>
      </c>
      <c r="J131" s="64" t="s">
        <v>9</v>
      </c>
      <c r="K131" s="64" t="s">
        <v>10</v>
      </c>
      <c r="L131" s="64" t="s">
        <v>11</v>
      </c>
      <c r="M131" s="64" t="s">
        <v>12</v>
      </c>
      <c r="N131" s="85" t="s">
        <v>13</v>
      </c>
      <c r="O131" s="64" t="s">
        <v>14</v>
      </c>
      <c r="P131" s="69"/>
      <c r="Q131" s="69"/>
      <c r="R131" s="69"/>
      <c r="S131" s="69"/>
      <c r="T131" s="69"/>
      <c r="U131" s="69"/>
      <c r="V131" s="69"/>
      <c r="W131" s="69"/>
      <c r="X131" s="69"/>
      <c r="Y131" s="69"/>
      <c r="Z131" s="69"/>
      <c r="AA131" s="69"/>
      <c r="AB131" s="69"/>
      <c r="AC131" s="69"/>
      <c r="AD131" s="69"/>
    </row>
    <row r="132" spans="3:30">
      <c r="C132" s="64" t="s">
        <v>30</v>
      </c>
      <c r="D132" s="83">
        <f>((G92-G80)/G80)</f>
        <v>0.13276651406147796</v>
      </c>
      <c r="E132" s="83">
        <f t="shared" ref="E132:O132" si="3">((H92-H80)/H80)</f>
        <v>-1.4904517931998085E-2</v>
      </c>
      <c r="F132" s="83">
        <f t="shared" si="3"/>
        <v>5.9479553903345687E-2</v>
      </c>
      <c r="G132" s="83">
        <f t="shared" si="3"/>
        <v>9.1130012150668294E-2</v>
      </c>
      <c r="H132" s="83">
        <f t="shared" si="3"/>
        <v>-0.17436874702239158</v>
      </c>
      <c r="I132" s="83">
        <f t="shared" si="3"/>
        <v>5.9523809523809521E-3</v>
      </c>
      <c r="J132" s="83">
        <f t="shared" si="3"/>
        <v>-7.2942643391521303E-2</v>
      </c>
      <c r="K132" s="83">
        <f t="shared" si="3"/>
        <v>6.0000000000000032E-2</v>
      </c>
      <c r="L132" s="83">
        <f t="shared" si="3"/>
        <v>2.5231286795626577E-2</v>
      </c>
      <c r="M132" s="83">
        <f t="shared" si="3"/>
        <v>0.18435155412647378</v>
      </c>
      <c r="N132" s="86">
        <f t="shared" si="3"/>
        <v>3.1755196304849888E-2</v>
      </c>
      <c r="O132" s="83">
        <f t="shared" si="3"/>
        <v>5.93126385809312E-2</v>
      </c>
      <c r="P132" s="84"/>
      <c r="Q132" s="84"/>
      <c r="R132" s="84"/>
      <c r="S132" s="84"/>
      <c r="T132" s="84"/>
      <c r="U132" s="84"/>
      <c r="V132" s="84"/>
      <c r="W132" s="84"/>
      <c r="X132" s="84"/>
      <c r="Y132" s="84"/>
      <c r="Z132" s="84"/>
      <c r="AA132" s="84"/>
      <c r="AB132" s="84"/>
      <c r="AC132" s="84"/>
      <c r="AD132" s="84"/>
    </row>
    <row r="133" spans="3:30">
      <c r="C133" s="64" t="s">
        <v>34</v>
      </c>
      <c r="D133" s="83">
        <f>(G107-G95)/G95</f>
        <v>0.12719013627514597</v>
      </c>
      <c r="E133" s="83">
        <f t="shared" ref="E133:O133" si="4">(H107-H95)/H95</f>
        <v>-1.2442396313364003E-2</v>
      </c>
      <c r="F133" s="83">
        <f t="shared" si="4"/>
        <v>6.6502463054187083E-2</v>
      </c>
      <c r="G133" s="83">
        <f t="shared" si="4"/>
        <v>8.853850818677983E-2</v>
      </c>
      <c r="H133" s="83">
        <f t="shared" si="4"/>
        <v>-0.16007905138339923</v>
      </c>
      <c r="I133" s="83">
        <f t="shared" si="4"/>
        <v>7.0175438596490562E-3</v>
      </c>
      <c r="J133" s="83">
        <f t="shared" si="4"/>
        <v>-7.9473985134362518E-2</v>
      </c>
      <c r="K133" s="83">
        <f t="shared" si="4"/>
        <v>6.6180935033394089E-2</v>
      </c>
      <c r="L133" s="83">
        <f t="shared" si="4"/>
        <v>2.5062656641604009E-2</v>
      </c>
      <c r="M133" s="83">
        <f t="shared" si="4"/>
        <v>0.1790156841535965</v>
      </c>
      <c r="N133" s="86">
        <f t="shared" si="4"/>
        <v>3.7701974865350159E-2</v>
      </c>
      <c r="O133" s="83">
        <f t="shared" si="4"/>
        <v>6.410958904109583E-2</v>
      </c>
      <c r="P133" s="84"/>
      <c r="Q133" s="84"/>
      <c r="R133" s="84"/>
      <c r="S133" s="84"/>
      <c r="T133" s="84"/>
      <c r="U133" s="84"/>
      <c r="V133" s="84"/>
      <c r="W133" s="84"/>
      <c r="X133" s="84"/>
      <c r="Y133" s="84"/>
      <c r="Z133" s="84"/>
      <c r="AA133" s="84"/>
      <c r="AB133" s="84"/>
      <c r="AC133" s="84"/>
      <c r="AD133" s="84"/>
    </row>
    <row r="134" spans="3:30">
      <c r="C134" s="64" t="s">
        <v>33</v>
      </c>
      <c r="D134" s="83">
        <f>(G122-G110)/G110</f>
        <v>0.11486917677089982</v>
      </c>
      <c r="E134" s="83">
        <f t="shared" ref="E134:O134" si="5">(H122-H110)/H110</f>
        <v>-8.1374321880650236E-3</v>
      </c>
      <c r="F134" s="83">
        <f t="shared" si="5"/>
        <v>7.6782449725776927E-2</v>
      </c>
      <c r="G134" s="83">
        <f t="shared" si="5"/>
        <v>8.4643288996372426E-2</v>
      </c>
      <c r="H134" s="83">
        <f t="shared" si="5"/>
        <v>-0.13245382585751975</v>
      </c>
      <c r="I134" s="83">
        <f t="shared" si="5"/>
        <v>7.4498567335244204E-3</v>
      </c>
      <c r="J134" s="83">
        <f t="shared" si="5"/>
        <v>-8.956692913385822E-2</v>
      </c>
      <c r="K134" s="83">
        <f t="shared" si="5"/>
        <v>7.800121876904334E-2</v>
      </c>
      <c r="L134" s="83">
        <f t="shared" si="5"/>
        <v>2.475247524752475E-2</v>
      </c>
      <c r="M134" s="83">
        <f t="shared" si="5"/>
        <v>0.1681367144432194</v>
      </c>
      <c r="N134" s="86">
        <f t="shared" si="5"/>
        <v>4.6687697160883314E-2</v>
      </c>
      <c r="O134" s="83">
        <f t="shared" si="5"/>
        <v>6.922660897782576E-2</v>
      </c>
      <c r="P134" s="84"/>
      <c r="Q134" s="84"/>
      <c r="R134" s="84"/>
      <c r="S134" s="84"/>
      <c r="T134" s="84"/>
      <c r="U134" s="84"/>
      <c r="V134" s="84"/>
      <c r="W134" s="84"/>
      <c r="X134" s="84"/>
      <c r="Y134" s="84"/>
      <c r="Z134" s="84"/>
      <c r="AA134" s="84"/>
      <c r="AB134" s="84"/>
      <c r="AC134" s="84"/>
      <c r="AD134" s="84"/>
    </row>
  </sheetData>
  <mergeCells count="6">
    <mergeCell ref="D27:N27"/>
    <mergeCell ref="D28:N28"/>
    <mergeCell ref="D23:N23"/>
    <mergeCell ref="D24:N24"/>
    <mergeCell ref="D25:N25"/>
    <mergeCell ref="D26:N2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7385E-E0A0-453C-AA63-AC087FF25912}">
  <dimension ref="K2:AJ172"/>
  <sheetViews>
    <sheetView showGridLines="0" topLeftCell="A118" zoomScale="70" zoomScaleNormal="70" workbookViewId="0">
      <selection activeCell="O138" sqref="O138"/>
    </sheetView>
  </sheetViews>
  <sheetFormatPr defaultRowHeight="15"/>
  <cols>
    <col min="11" max="11" width="22.28515625" bestFit="1" customWidth="1"/>
    <col min="12" max="12" width="26.5703125" bestFit="1" customWidth="1"/>
    <col min="13" max="13" width="8" bestFit="1" customWidth="1"/>
    <col min="14" max="14" width="25.7109375" bestFit="1" customWidth="1"/>
    <col min="15" max="15" width="21.7109375" bestFit="1" customWidth="1"/>
    <col min="16" max="16" width="30.5703125" bestFit="1" customWidth="1"/>
    <col min="17" max="17" width="12.28515625" customWidth="1"/>
    <col min="18" max="18" width="10.5703125" customWidth="1"/>
    <col min="19" max="19" width="14.7109375" customWidth="1"/>
    <col min="20" max="22" width="7.42578125" bestFit="1" customWidth="1"/>
    <col min="23" max="23" width="9.5703125" bestFit="1" customWidth="1"/>
    <col min="24" max="24" width="15" bestFit="1" customWidth="1"/>
    <col min="25" max="25" width="44.5703125" bestFit="1" customWidth="1"/>
    <col min="26" max="26" width="35.140625" bestFit="1" customWidth="1"/>
    <col min="27" max="27" width="23.28515625" bestFit="1" customWidth="1"/>
    <col min="28" max="28" width="40.85546875" bestFit="1" customWidth="1"/>
    <col min="29" max="29" width="34.140625" bestFit="1" customWidth="1"/>
    <col min="30" max="30" width="25.5703125" bestFit="1" customWidth="1"/>
    <col min="31" max="31" width="32.140625" bestFit="1" customWidth="1"/>
    <col min="32" max="32" width="43.28515625" bestFit="1" customWidth="1"/>
    <col min="33" max="33" width="48.7109375" bestFit="1" customWidth="1"/>
    <col min="34" max="34" width="26.42578125" bestFit="1" customWidth="1"/>
    <col min="35" max="35" width="48.7109375" bestFit="1" customWidth="1"/>
    <col min="36" max="36" width="62.42578125" bestFit="1" customWidth="1"/>
  </cols>
  <sheetData>
    <row r="2" spans="12:23" ht="26.25">
      <c r="L2" s="4" t="s">
        <v>62</v>
      </c>
      <c r="M2" s="5" t="s">
        <v>56</v>
      </c>
      <c r="N2" s="105" t="s">
        <v>139</v>
      </c>
      <c r="O2" s="105"/>
      <c r="P2" s="105"/>
      <c r="Q2" s="105"/>
      <c r="R2" s="105"/>
      <c r="S2" s="105"/>
      <c r="T2" s="105"/>
      <c r="U2" s="105"/>
      <c r="V2" s="105"/>
      <c r="W2" s="105"/>
    </row>
    <row r="3" spans="12:23" ht="26.25">
      <c r="L3" s="4" t="s">
        <v>63</v>
      </c>
      <c r="M3" s="5" t="s">
        <v>57</v>
      </c>
      <c r="N3" s="105" t="s">
        <v>69</v>
      </c>
      <c r="O3" s="105"/>
      <c r="P3" s="105"/>
      <c r="Q3" s="105"/>
      <c r="R3" s="105"/>
      <c r="S3" s="105"/>
      <c r="T3" s="105"/>
      <c r="U3" s="105"/>
      <c r="V3" s="105"/>
      <c r="W3" s="105"/>
    </row>
    <row r="4" spans="12:23" ht="26.25">
      <c r="L4" s="4" t="s">
        <v>64</v>
      </c>
      <c r="M4" s="5" t="s">
        <v>58</v>
      </c>
      <c r="N4" s="105" t="s">
        <v>140</v>
      </c>
      <c r="O4" s="105"/>
      <c r="P4" s="105"/>
      <c r="Q4" s="105"/>
      <c r="R4" s="105"/>
      <c r="S4" s="105"/>
      <c r="T4" s="105"/>
      <c r="U4" s="105"/>
      <c r="V4" s="105"/>
      <c r="W4" s="105"/>
    </row>
    <row r="5" spans="12:23" ht="26.25">
      <c r="L5" s="4" t="s">
        <v>65</v>
      </c>
      <c r="M5" s="5" t="s">
        <v>59</v>
      </c>
      <c r="N5" s="105"/>
      <c r="O5" s="105"/>
      <c r="P5" s="105"/>
      <c r="Q5" s="105"/>
      <c r="R5" s="105"/>
      <c r="S5" s="105"/>
      <c r="T5" s="105"/>
      <c r="U5" s="105"/>
      <c r="V5" s="105"/>
      <c r="W5" s="105"/>
    </row>
    <row r="6" spans="12:23" ht="26.25">
      <c r="L6" s="4" t="s">
        <v>66</v>
      </c>
      <c r="M6" s="5" t="s">
        <v>60</v>
      </c>
      <c r="N6" s="105" t="s">
        <v>138</v>
      </c>
      <c r="O6" s="105"/>
      <c r="P6" s="105"/>
      <c r="Q6" s="105"/>
      <c r="R6" s="105"/>
      <c r="S6" s="105"/>
      <c r="T6" s="105"/>
      <c r="U6" s="105"/>
      <c r="V6" s="105"/>
      <c r="W6" s="105"/>
    </row>
    <row r="7" spans="12:23" ht="26.25">
      <c r="L7" s="4" t="s">
        <v>67</v>
      </c>
      <c r="M7" s="5" t="s">
        <v>61</v>
      </c>
      <c r="N7" s="105"/>
      <c r="O7" s="105"/>
      <c r="P7" s="105"/>
      <c r="Q7" s="105"/>
      <c r="R7" s="105"/>
      <c r="S7" s="105"/>
      <c r="T7" s="105"/>
      <c r="U7" s="105"/>
      <c r="V7" s="105"/>
      <c r="W7" s="105"/>
    </row>
    <row r="15" spans="12:23">
      <c r="M15" s="20" t="s">
        <v>123</v>
      </c>
    </row>
    <row r="16" spans="12:23">
      <c r="L16" s="20" t="s">
        <v>121</v>
      </c>
      <c r="M16" s="54">
        <v>2022</v>
      </c>
      <c r="N16" s="54">
        <v>2023</v>
      </c>
      <c r="O16" s="54" t="s">
        <v>122</v>
      </c>
    </row>
    <row r="17" spans="12:12">
      <c r="L17" s="21" t="s">
        <v>31</v>
      </c>
    </row>
    <row r="18" spans="12:12">
      <c r="L18" s="21" t="s">
        <v>35</v>
      </c>
    </row>
    <row r="19" spans="12:12">
      <c r="L19" s="21" t="s">
        <v>36</v>
      </c>
    </row>
    <row r="20" spans="12:12">
      <c r="L20" s="21" t="s">
        <v>37</v>
      </c>
    </row>
    <row r="21" spans="12:12">
      <c r="L21" s="21" t="s">
        <v>38</v>
      </c>
    </row>
    <row r="22" spans="12:12">
      <c r="L22" s="21" t="s">
        <v>39</v>
      </c>
    </row>
    <row r="23" spans="12:12">
      <c r="L23" s="21" t="s">
        <v>40</v>
      </c>
    </row>
    <row r="24" spans="12:12">
      <c r="L24" s="21" t="s">
        <v>41</v>
      </c>
    </row>
    <row r="25" spans="12:12">
      <c r="L25" s="21" t="s">
        <v>42</v>
      </c>
    </row>
    <row r="26" spans="12:12">
      <c r="L26" s="21" t="s">
        <v>43</v>
      </c>
    </row>
    <row r="27" spans="12:12">
      <c r="L27" s="21" t="s">
        <v>45</v>
      </c>
    </row>
    <row r="28" spans="12:12">
      <c r="L28" s="21" t="s">
        <v>46</v>
      </c>
    </row>
    <row r="29" spans="12:12">
      <c r="L29" s="21" t="s">
        <v>122</v>
      </c>
    </row>
    <row r="33" spans="12:18">
      <c r="P33" s="26" t="s">
        <v>157</v>
      </c>
    </row>
    <row r="35" spans="12:18" ht="18.75">
      <c r="L35" s="31" t="s">
        <v>144</v>
      </c>
      <c r="M35" s="31" t="s">
        <v>111</v>
      </c>
      <c r="P35" s="33" t="s">
        <v>39</v>
      </c>
      <c r="Q35" s="33" t="s">
        <v>158</v>
      </c>
      <c r="R35" s="33" t="s">
        <v>135</v>
      </c>
    </row>
    <row r="36" spans="12:18">
      <c r="L36" s="32" t="s">
        <v>145</v>
      </c>
      <c r="M36" s="1">
        <v>6271.1</v>
      </c>
      <c r="P36" s="32" t="s">
        <v>40</v>
      </c>
      <c r="Q36" s="32" t="str">
        <f>_xlfn.CONCAT(L22,"-",L23)</f>
        <v>June-July</v>
      </c>
      <c r="R36" s="34">
        <f>(M37-M36)/M36</f>
        <v>1.9773245523113385E-3</v>
      </c>
    </row>
    <row r="37" spans="12:18">
      <c r="L37" s="32" t="s">
        <v>146</v>
      </c>
      <c r="M37" s="1">
        <v>6283.5</v>
      </c>
      <c r="P37" s="32" t="s">
        <v>41</v>
      </c>
      <c r="Q37" s="32" t="str">
        <f t="shared" ref="Q37:Q40" si="0">_xlfn.CONCAT(L23,"-",L24)</f>
        <v>July-August</v>
      </c>
      <c r="R37" s="34">
        <f t="shared" ref="R37:R46" si="1">(M38-M37)/M37</f>
        <v>7.3207607225263857E-4</v>
      </c>
    </row>
    <row r="38" spans="12:18">
      <c r="L38" s="32" t="s">
        <v>147</v>
      </c>
      <c r="M38" s="1">
        <v>6288.0999999999995</v>
      </c>
      <c r="P38" s="32" t="s">
        <v>42</v>
      </c>
      <c r="Q38" s="32" t="str">
        <f t="shared" si="0"/>
        <v>August-September</v>
      </c>
      <c r="R38" s="34">
        <f t="shared" si="1"/>
        <v>5.0730745376187641E-3</v>
      </c>
    </row>
    <row r="39" spans="12:18">
      <c r="L39" s="32" t="s">
        <v>148</v>
      </c>
      <c r="M39" s="1">
        <v>6320</v>
      </c>
      <c r="P39" s="32" t="s">
        <v>43</v>
      </c>
      <c r="Q39" s="32" t="str">
        <f t="shared" si="0"/>
        <v>September-October</v>
      </c>
      <c r="R39" s="34">
        <f t="shared" si="1"/>
        <v>6.9303797468356155E-3</v>
      </c>
    </row>
    <row r="40" spans="12:18">
      <c r="L40" s="32" t="s">
        <v>149</v>
      </c>
      <c r="M40" s="1">
        <v>6363.8000000000011</v>
      </c>
      <c r="P40" s="32" t="s">
        <v>45</v>
      </c>
      <c r="Q40" s="32" t="str">
        <f t="shared" si="0"/>
        <v>October-November</v>
      </c>
      <c r="R40" s="34">
        <f t="shared" si="1"/>
        <v>-1.7285269807353526E-4</v>
      </c>
    </row>
    <row r="41" spans="12:18">
      <c r="L41" s="32" t="s">
        <v>150</v>
      </c>
      <c r="M41" s="1">
        <v>6362.7000000000007</v>
      </c>
      <c r="P41" s="32" t="s">
        <v>46</v>
      </c>
      <c r="Q41" s="32" t="str">
        <f>_xlfn.CONCAT(L27,"-",L28)</f>
        <v>November-December</v>
      </c>
      <c r="R41" s="34">
        <f t="shared" si="1"/>
        <v>-5.5479591997109855E-3</v>
      </c>
    </row>
    <row r="42" spans="12:18">
      <c r="L42" s="32" t="s">
        <v>151</v>
      </c>
      <c r="M42" s="1">
        <v>6327.4</v>
      </c>
      <c r="P42" s="32" t="s">
        <v>31</v>
      </c>
      <c r="Q42" s="32" t="str">
        <f>_xlfn.CONCAT(L28,"-",L17)</f>
        <v>December-January</v>
      </c>
      <c r="R42" s="34">
        <f t="shared" si="1"/>
        <v>4.3461769447169169E-3</v>
      </c>
    </row>
    <row r="43" spans="12:18">
      <c r="L43" s="32" t="s">
        <v>152</v>
      </c>
      <c r="M43" s="1">
        <v>6354.9000000000015</v>
      </c>
      <c r="P43" s="32" t="s">
        <v>35</v>
      </c>
      <c r="Q43" s="32" t="str">
        <f>_xlfn.CONCAT(L17,"-",L18)</f>
        <v>January-February</v>
      </c>
      <c r="R43" s="34">
        <f t="shared" si="1"/>
        <v>-6.1999402036226293E-3</v>
      </c>
    </row>
    <row r="44" spans="12:18">
      <c r="L44" s="32" t="s">
        <v>153</v>
      </c>
      <c r="M44" s="1">
        <v>6315.5</v>
      </c>
      <c r="P44" s="32" t="s">
        <v>36</v>
      </c>
      <c r="Q44" s="32" t="str">
        <f t="shared" ref="Q44:Q45" si="2">_xlfn.CONCAT(L18,"-",L19)</f>
        <v>February-March</v>
      </c>
      <c r="R44" s="34">
        <f t="shared" si="1"/>
        <v>4.7502177183005688E-5</v>
      </c>
    </row>
    <row r="45" spans="12:18">
      <c r="L45" s="32" t="s">
        <v>154</v>
      </c>
      <c r="M45" s="1">
        <v>6315.7999999999993</v>
      </c>
      <c r="P45" s="32" t="s">
        <v>37</v>
      </c>
      <c r="Q45" s="32" t="str">
        <f t="shared" si="2"/>
        <v>March-April</v>
      </c>
      <c r="R45" s="34">
        <f t="shared" si="1"/>
        <v>4.7816586972357642E-3</v>
      </c>
    </row>
    <row r="46" spans="12:18">
      <c r="L46" s="32" t="s">
        <v>155</v>
      </c>
      <c r="M46" s="1">
        <v>6346.0000000000009</v>
      </c>
      <c r="P46" s="32" t="s">
        <v>38</v>
      </c>
      <c r="Q46" s="32" t="str">
        <f>_xlfn.CONCAT(L20,"-",L21)</f>
        <v>April-May</v>
      </c>
      <c r="R46" s="34">
        <f t="shared" si="1"/>
        <v>7.5165458556570768E-3</v>
      </c>
    </row>
    <row r="47" spans="12:18">
      <c r="L47" s="32" t="s">
        <v>156</v>
      </c>
      <c r="M47" s="1">
        <v>6393.7000000000007</v>
      </c>
    </row>
    <row r="53" spans="12:36">
      <c r="M53" s="20" t="s">
        <v>123</v>
      </c>
    </row>
    <row r="54" spans="12:36">
      <c r="M54" s="54">
        <v>2022</v>
      </c>
      <c r="Y54" s="54" t="s">
        <v>160</v>
      </c>
      <c r="Z54" s="54" t="s">
        <v>161</v>
      </c>
      <c r="AA54" s="54" t="s">
        <v>163</v>
      </c>
      <c r="AB54" s="54" t="s">
        <v>165</v>
      </c>
      <c r="AC54" s="54" t="s">
        <v>167</v>
      </c>
      <c r="AD54" s="54" t="s">
        <v>169</v>
      </c>
      <c r="AE54" s="54" t="s">
        <v>171</v>
      </c>
      <c r="AF54" s="54" t="s">
        <v>173</v>
      </c>
      <c r="AG54" s="54" t="s">
        <v>175</v>
      </c>
      <c r="AH54" s="54" t="s">
        <v>177</v>
      </c>
      <c r="AI54" s="54" t="s">
        <v>179</v>
      </c>
      <c r="AJ54" s="54" t="s">
        <v>181</v>
      </c>
    </row>
    <row r="55" spans="12:36">
      <c r="L55" s="20" t="s">
        <v>121</v>
      </c>
      <c r="M55" s="54" t="s">
        <v>159</v>
      </c>
      <c r="N55" s="54" t="s">
        <v>162</v>
      </c>
      <c r="O55" s="54" t="s">
        <v>164</v>
      </c>
      <c r="P55" s="54" t="s">
        <v>166</v>
      </c>
      <c r="Q55" s="54" t="s">
        <v>168</v>
      </c>
      <c r="R55" s="54" t="s">
        <v>170</v>
      </c>
      <c r="S55" s="54" t="s">
        <v>172</v>
      </c>
      <c r="T55" s="54" t="s">
        <v>174</v>
      </c>
      <c r="U55" s="54" t="s">
        <v>176</v>
      </c>
      <c r="V55" s="54" t="s">
        <v>178</v>
      </c>
      <c r="W55" s="54" t="s">
        <v>180</v>
      </c>
      <c r="X55" s="54" t="s">
        <v>182</v>
      </c>
    </row>
    <row r="56" spans="12:36">
      <c r="L56" s="21" t="s">
        <v>39</v>
      </c>
      <c r="M56" s="23">
        <v>466.3</v>
      </c>
      <c r="N56" s="23">
        <v>660</v>
      </c>
      <c r="O56" s="23">
        <v>513.20000000000005</v>
      </c>
      <c r="P56" s="23">
        <v>497.6</v>
      </c>
      <c r="Q56" s="23">
        <v>597.6</v>
      </c>
      <c r="R56" s="23">
        <v>509.59999999999997</v>
      </c>
      <c r="S56" s="23">
        <v>561.1</v>
      </c>
      <c r="T56" s="23">
        <v>492.5</v>
      </c>
      <c r="U56" s="23">
        <v>360.4</v>
      </c>
      <c r="V56" s="23">
        <v>559.5</v>
      </c>
      <c r="W56" s="23">
        <v>501.2</v>
      </c>
      <c r="X56" s="23">
        <v>552.1</v>
      </c>
      <c r="Y56" s="23">
        <v>466.3</v>
      </c>
      <c r="Z56" s="23">
        <v>660</v>
      </c>
      <c r="AA56" s="23">
        <v>513.20000000000005</v>
      </c>
      <c r="AB56" s="23">
        <v>497.6</v>
      </c>
      <c r="AC56" s="23">
        <v>597.6</v>
      </c>
      <c r="AD56" s="23">
        <v>509.59999999999997</v>
      </c>
      <c r="AE56" s="23">
        <v>561.1</v>
      </c>
      <c r="AF56" s="23">
        <v>492.5</v>
      </c>
      <c r="AG56" s="23">
        <v>360.4</v>
      </c>
      <c r="AH56" s="23">
        <v>559.5</v>
      </c>
      <c r="AI56" s="23">
        <v>501.2</v>
      </c>
      <c r="AJ56" s="23">
        <v>552.1</v>
      </c>
    </row>
    <row r="57" spans="12:36">
      <c r="L57" s="21" t="s">
        <v>122</v>
      </c>
      <c r="M57" s="23">
        <v>466.3</v>
      </c>
      <c r="N57" s="23">
        <v>660</v>
      </c>
      <c r="O57" s="23">
        <v>513.20000000000005</v>
      </c>
      <c r="P57" s="23">
        <v>497.6</v>
      </c>
      <c r="Q57" s="23">
        <v>597.6</v>
      </c>
      <c r="R57" s="23">
        <v>509.59999999999997</v>
      </c>
      <c r="S57" s="23">
        <v>561.1</v>
      </c>
      <c r="T57" s="23">
        <v>492.5</v>
      </c>
      <c r="U57" s="23">
        <v>360.4</v>
      </c>
      <c r="V57" s="23">
        <v>559.5</v>
      </c>
      <c r="W57" s="23">
        <v>501.2</v>
      </c>
      <c r="X57" s="23">
        <v>552.1</v>
      </c>
      <c r="Y57" s="23">
        <v>466.3</v>
      </c>
      <c r="Z57" s="23">
        <v>660</v>
      </c>
      <c r="AA57" s="23">
        <v>513.20000000000005</v>
      </c>
      <c r="AB57" s="23">
        <v>497.6</v>
      </c>
      <c r="AC57" s="23">
        <v>597.6</v>
      </c>
      <c r="AD57" s="23">
        <v>509.59999999999997</v>
      </c>
      <c r="AE57" s="23">
        <v>561.1</v>
      </c>
      <c r="AF57" s="23">
        <v>492.5</v>
      </c>
      <c r="AG57" s="23">
        <v>360.4</v>
      </c>
      <c r="AH57" s="23">
        <v>559.5</v>
      </c>
      <c r="AI57" s="23">
        <v>501.2</v>
      </c>
      <c r="AJ57" s="23">
        <v>552.1</v>
      </c>
    </row>
    <row r="68" spans="12:24">
      <c r="L68" s="38" t="s">
        <v>2</v>
      </c>
      <c r="M68" s="36" t="s">
        <v>159</v>
      </c>
      <c r="N68" s="36" t="s">
        <v>162</v>
      </c>
      <c r="O68" s="36" t="s">
        <v>164</v>
      </c>
      <c r="P68" s="36" t="s">
        <v>166</v>
      </c>
      <c r="Q68" s="36" t="s">
        <v>168</v>
      </c>
      <c r="R68" s="36" t="s">
        <v>170</v>
      </c>
      <c r="S68" s="36" t="s">
        <v>172</v>
      </c>
      <c r="T68" s="36" t="s">
        <v>174</v>
      </c>
      <c r="U68" s="36" t="s">
        <v>176</v>
      </c>
      <c r="V68" s="36" t="s">
        <v>178</v>
      </c>
      <c r="W68" s="36" t="s">
        <v>180</v>
      </c>
      <c r="X68" s="36" t="s">
        <v>182</v>
      </c>
    </row>
    <row r="69" spans="12:24">
      <c r="L69" s="35" t="s">
        <v>39</v>
      </c>
      <c r="M69" s="37">
        <v>466.3</v>
      </c>
      <c r="N69" s="37">
        <v>660</v>
      </c>
      <c r="O69" s="37">
        <v>513.20000000000005</v>
      </c>
      <c r="P69" s="37">
        <v>497.6</v>
      </c>
      <c r="Q69" s="37">
        <v>597.6</v>
      </c>
      <c r="R69" s="37">
        <v>509.59999999999997</v>
      </c>
      <c r="S69" s="37">
        <v>561.1</v>
      </c>
      <c r="T69" s="37">
        <v>492.5</v>
      </c>
      <c r="U69" s="37">
        <v>360.4</v>
      </c>
      <c r="V69" s="37">
        <v>559.5</v>
      </c>
      <c r="W69" s="37">
        <v>501.2</v>
      </c>
      <c r="X69" s="37">
        <v>552.1</v>
      </c>
    </row>
    <row r="70" spans="12:24">
      <c r="L70" s="35" t="s">
        <v>40</v>
      </c>
      <c r="M70" s="37">
        <v>471</v>
      </c>
      <c r="N70" s="37">
        <v>640.90000000000009</v>
      </c>
      <c r="O70" s="37">
        <v>526.09999999999991</v>
      </c>
      <c r="P70" s="37">
        <v>500</v>
      </c>
      <c r="Q70" s="37">
        <v>582.79999999999995</v>
      </c>
      <c r="R70" s="37">
        <v>523.29999999999995</v>
      </c>
      <c r="S70" s="37">
        <v>559.20000000000005</v>
      </c>
      <c r="T70" s="37">
        <v>492.70000000000005</v>
      </c>
      <c r="U70" s="37">
        <v>360.7</v>
      </c>
      <c r="V70" s="37">
        <v>568.1</v>
      </c>
      <c r="W70" s="37">
        <v>502.70000000000005</v>
      </c>
      <c r="X70" s="37">
        <v>556</v>
      </c>
    </row>
    <row r="71" spans="12:24">
      <c r="L71" s="35" t="s">
        <v>41</v>
      </c>
      <c r="M71" s="37">
        <v>481.9</v>
      </c>
      <c r="N71" s="37">
        <v>621.5</v>
      </c>
      <c r="O71" s="37">
        <v>508.09999999999997</v>
      </c>
      <c r="P71" s="37">
        <v>504.4</v>
      </c>
      <c r="Q71" s="37">
        <v>573</v>
      </c>
      <c r="R71" s="37">
        <v>519.20000000000005</v>
      </c>
      <c r="S71" s="37">
        <v>572.9</v>
      </c>
      <c r="T71" s="37">
        <v>501.6</v>
      </c>
      <c r="U71" s="37">
        <v>363.3</v>
      </c>
      <c r="V71" s="37">
        <v>578.9</v>
      </c>
      <c r="W71" s="37">
        <v>504.1</v>
      </c>
      <c r="X71" s="37">
        <v>559.20000000000005</v>
      </c>
    </row>
    <row r="72" spans="12:24">
      <c r="L72" s="35" t="s">
        <v>42</v>
      </c>
      <c r="M72" s="37">
        <v>491.29999999999995</v>
      </c>
      <c r="N72" s="37">
        <v>629.59999999999991</v>
      </c>
      <c r="O72" s="37">
        <v>509.6</v>
      </c>
      <c r="P72" s="37">
        <v>509.29999999999995</v>
      </c>
      <c r="Q72" s="37">
        <v>562.1</v>
      </c>
      <c r="R72" s="37">
        <v>497.29999999999995</v>
      </c>
      <c r="S72" s="37">
        <v>589.5</v>
      </c>
      <c r="T72" s="37">
        <v>507.29999999999995</v>
      </c>
      <c r="U72" s="37">
        <v>365.5</v>
      </c>
      <c r="V72" s="37">
        <v>590</v>
      </c>
      <c r="W72" s="37">
        <v>505.9</v>
      </c>
      <c r="X72" s="37">
        <v>562.6</v>
      </c>
    </row>
    <row r="73" spans="12:24">
      <c r="L73" s="35" t="s">
        <v>43</v>
      </c>
      <c r="M73" s="37">
        <v>496.3</v>
      </c>
      <c r="N73" s="37">
        <v>634.6</v>
      </c>
      <c r="O73" s="37">
        <v>513.1</v>
      </c>
      <c r="P73" s="37">
        <v>512.79999999999995</v>
      </c>
      <c r="Q73" s="37">
        <v>555.79999999999995</v>
      </c>
      <c r="R73" s="37">
        <v>491.7</v>
      </c>
      <c r="S73" s="37">
        <v>613.09999999999991</v>
      </c>
      <c r="T73" s="37">
        <v>509.40000000000003</v>
      </c>
      <c r="U73" s="37">
        <v>366.4</v>
      </c>
      <c r="V73" s="37">
        <v>597.9</v>
      </c>
      <c r="W73" s="37">
        <v>507.3</v>
      </c>
      <c r="X73" s="37">
        <v>565.4</v>
      </c>
    </row>
    <row r="74" spans="12:24">
      <c r="L74" s="35" t="s">
        <v>45</v>
      </c>
      <c r="M74" s="37">
        <v>502.70000000000005</v>
      </c>
      <c r="N74" s="37">
        <v>630</v>
      </c>
      <c r="O74" s="37">
        <v>544.79999999999995</v>
      </c>
      <c r="P74" s="37">
        <v>516.90000000000009</v>
      </c>
      <c r="Q74" s="37">
        <v>562.9</v>
      </c>
      <c r="R74" s="37">
        <v>482.4</v>
      </c>
      <c r="S74" s="37">
        <v>560.20000000000005</v>
      </c>
      <c r="T74" s="37">
        <v>511.7</v>
      </c>
      <c r="U74" s="37">
        <v>367</v>
      </c>
      <c r="V74" s="37">
        <v>606.40000000000009</v>
      </c>
      <c r="W74" s="37">
        <v>508.9</v>
      </c>
      <c r="X74" s="37">
        <v>568.79999999999995</v>
      </c>
    </row>
    <row r="75" spans="12:24">
      <c r="L75" s="35" t="s">
        <v>46</v>
      </c>
      <c r="M75" s="37">
        <v>508.2</v>
      </c>
      <c r="N75" s="37">
        <v>628.79999999999995</v>
      </c>
      <c r="O75" s="37">
        <v>571.20000000000005</v>
      </c>
      <c r="P75" s="37">
        <v>520.9</v>
      </c>
      <c r="Q75" s="37">
        <v>561.5</v>
      </c>
      <c r="R75" s="37">
        <v>474.2</v>
      </c>
      <c r="S75" s="37">
        <v>488.8</v>
      </c>
      <c r="T75" s="37">
        <v>512.6</v>
      </c>
      <c r="U75" s="37">
        <v>366.09999999999997</v>
      </c>
      <c r="V75" s="37">
        <v>613.20000000000005</v>
      </c>
      <c r="W75" s="37">
        <v>510.6</v>
      </c>
      <c r="X75" s="37">
        <v>571.29999999999995</v>
      </c>
    </row>
    <row r="76" spans="12:24">
      <c r="L76" s="35" t="s">
        <v>31</v>
      </c>
      <c r="M76" s="37">
        <v>521.1</v>
      </c>
      <c r="N76" s="37">
        <v>634.20000000000005</v>
      </c>
      <c r="O76" s="37">
        <v>584.4</v>
      </c>
      <c r="P76" s="37">
        <v>524.09999999999991</v>
      </c>
      <c r="Q76" s="37">
        <v>557.79999999999995</v>
      </c>
      <c r="R76" s="37">
        <v>475.1</v>
      </c>
      <c r="S76" s="37">
        <v>472.1</v>
      </c>
      <c r="T76" s="37">
        <v>512.79999999999995</v>
      </c>
      <c r="U76" s="37">
        <v>364.1</v>
      </c>
      <c r="V76" s="37">
        <v>623.20000000000005</v>
      </c>
      <c r="W76" s="37">
        <v>512</v>
      </c>
      <c r="X76" s="37">
        <v>574</v>
      </c>
    </row>
    <row r="77" spans="12:24">
      <c r="L77" s="35" t="s">
        <v>35</v>
      </c>
      <c r="M77" s="37">
        <v>523.29999999999995</v>
      </c>
      <c r="N77" s="37">
        <v>625.09999999999991</v>
      </c>
      <c r="O77" s="37">
        <v>526.29999999999995</v>
      </c>
      <c r="P77" s="37">
        <v>532.20000000000005</v>
      </c>
      <c r="Q77" s="37">
        <v>534.9</v>
      </c>
      <c r="R77" s="37">
        <v>508.8</v>
      </c>
      <c r="S77" s="37">
        <v>469.4</v>
      </c>
      <c r="T77" s="37">
        <v>513.6</v>
      </c>
      <c r="U77" s="37">
        <v>361</v>
      </c>
      <c r="V77" s="37">
        <v>626.6</v>
      </c>
      <c r="W77" s="37">
        <v>514.80000000000007</v>
      </c>
      <c r="X77" s="37">
        <v>579.5</v>
      </c>
    </row>
    <row r="78" spans="12:24">
      <c r="L78" s="35" t="s">
        <v>36</v>
      </c>
      <c r="M78" s="37">
        <v>523.40000000000009</v>
      </c>
      <c r="N78" s="37">
        <v>625.09999999999991</v>
      </c>
      <c r="O78" s="37">
        <v>526.29999999999995</v>
      </c>
      <c r="P78" s="37">
        <v>532.20000000000005</v>
      </c>
      <c r="Q78" s="37">
        <v>534.70000000000005</v>
      </c>
      <c r="R78" s="37">
        <v>508.8</v>
      </c>
      <c r="S78" s="37">
        <v>469.6</v>
      </c>
      <c r="T78" s="37">
        <v>513.79999999999995</v>
      </c>
      <c r="U78" s="37">
        <v>361</v>
      </c>
      <c r="V78" s="37">
        <v>626.6</v>
      </c>
      <c r="W78" s="37">
        <v>514.80000000000007</v>
      </c>
      <c r="X78" s="37">
        <v>579.5</v>
      </c>
    </row>
    <row r="79" spans="12:24">
      <c r="L79" s="35" t="s">
        <v>37</v>
      </c>
      <c r="M79" s="37">
        <v>521.90000000000009</v>
      </c>
      <c r="N79" s="37">
        <v>629.9</v>
      </c>
      <c r="O79" s="37">
        <v>509.9</v>
      </c>
      <c r="P79" s="37">
        <v>535.40000000000009</v>
      </c>
      <c r="Q79" s="37">
        <v>522.1</v>
      </c>
      <c r="R79" s="37">
        <v>529.20000000000005</v>
      </c>
      <c r="S79" s="37">
        <v>478.1</v>
      </c>
      <c r="T79" s="37">
        <v>520.90000000000009</v>
      </c>
      <c r="U79" s="37">
        <v>364.79999999999995</v>
      </c>
      <c r="V79" s="37">
        <v>636.20000000000005</v>
      </c>
      <c r="W79" s="37">
        <v>516.59999999999991</v>
      </c>
      <c r="X79" s="37">
        <v>581</v>
      </c>
    </row>
    <row r="80" spans="12:24">
      <c r="L80" s="35" t="s">
        <v>38</v>
      </c>
      <c r="M80" s="37">
        <v>521.59999999999991</v>
      </c>
      <c r="N80" s="37">
        <v>645.20000000000005</v>
      </c>
      <c r="O80" s="37">
        <v>520.9</v>
      </c>
      <c r="P80" s="37">
        <v>538.5</v>
      </c>
      <c r="Q80" s="37">
        <v>507.7</v>
      </c>
      <c r="R80" s="37">
        <v>517</v>
      </c>
      <c r="S80" s="37">
        <v>494.7</v>
      </c>
      <c r="T80" s="37">
        <v>527.4</v>
      </c>
      <c r="U80" s="37">
        <v>368.8</v>
      </c>
      <c r="V80" s="37">
        <v>650.9</v>
      </c>
      <c r="W80" s="37">
        <v>518</v>
      </c>
      <c r="X80" s="37">
        <v>583</v>
      </c>
    </row>
    <row r="81" spans="12:24">
      <c r="L81" s="35" t="s">
        <v>183</v>
      </c>
      <c r="M81" s="1">
        <f>M80-M69</f>
        <v>55.299999999999898</v>
      </c>
      <c r="N81" s="1">
        <f t="shared" ref="N81:X81" si="3">N80-N69</f>
        <v>-14.799999999999955</v>
      </c>
      <c r="O81" s="1">
        <f t="shared" si="3"/>
        <v>7.6999999999999318</v>
      </c>
      <c r="P81" s="1">
        <f t="shared" si="3"/>
        <v>40.899999999999977</v>
      </c>
      <c r="Q81" s="1">
        <f t="shared" si="3"/>
        <v>-89.900000000000034</v>
      </c>
      <c r="R81" s="1">
        <f t="shared" si="3"/>
        <v>7.4000000000000341</v>
      </c>
      <c r="S81" s="1">
        <f t="shared" si="3"/>
        <v>-66.400000000000034</v>
      </c>
      <c r="T81" s="1">
        <f t="shared" si="3"/>
        <v>34.899999999999977</v>
      </c>
      <c r="U81" s="1">
        <f t="shared" si="3"/>
        <v>8.4000000000000341</v>
      </c>
      <c r="V81" s="1">
        <f t="shared" si="3"/>
        <v>91.399999999999977</v>
      </c>
      <c r="W81" s="1">
        <f t="shared" si="3"/>
        <v>16.800000000000011</v>
      </c>
      <c r="X81" s="1">
        <f t="shared" si="3"/>
        <v>30.899999999999977</v>
      </c>
    </row>
    <row r="85" spans="12:24">
      <c r="L85" s="30" t="s">
        <v>184</v>
      </c>
      <c r="M85" s="30" t="s">
        <v>183</v>
      </c>
    </row>
    <row r="86" spans="12:24">
      <c r="L86" s="1" t="s">
        <v>3</v>
      </c>
      <c r="M86" s="1">
        <v>55.299999999999898</v>
      </c>
    </row>
    <row r="87" spans="12:24">
      <c r="L87" s="1" t="s">
        <v>4</v>
      </c>
      <c r="M87" s="1">
        <v>-14.799999999999955</v>
      </c>
    </row>
    <row r="88" spans="12:24">
      <c r="L88" s="1" t="s">
        <v>5</v>
      </c>
      <c r="M88" s="1">
        <v>7.6999999999999318</v>
      </c>
    </row>
    <row r="89" spans="12:24">
      <c r="L89" s="1" t="s">
        <v>6</v>
      </c>
      <c r="M89" s="1">
        <v>40.899999999999977</v>
      </c>
    </row>
    <row r="90" spans="12:24">
      <c r="L90" s="1" t="s">
        <v>7</v>
      </c>
      <c r="M90" s="1">
        <v>-89.900000000000034</v>
      </c>
    </row>
    <row r="91" spans="12:24">
      <c r="L91" s="1" t="s">
        <v>8</v>
      </c>
      <c r="M91" s="1">
        <v>7.4000000000000341</v>
      </c>
    </row>
    <row r="92" spans="12:24">
      <c r="L92" s="1" t="s">
        <v>9</v>
      </c>
      <c r="M92" s="1">
        <v>-66.400000000000034</v>
      </c>
    </row>
    <row r="93" spans="12:24">
      <c r="L93" s="1" t="s">
        <v>10</v>
      </c>
      <c r="M93" s="1">
        <v>34.899999999999977</v>
      </c>
    </row>
    <row r="94" spans="12:24">
      <c r="L94" s="1" t="s">
        <v>11</v>
      </c>
      <c r="M94" s="1">
        <v>8.4000000000000341</v>
      </c>
    </row>
    <row r="95" spans="12:24">
      <c r="L95" s="1" t="s">
        <v>12</v>
      </c>
      <c r="M95" s="1">
        <v>91.399999999999977</v>
      </c>
    </row>
    <row r="96" spans="12:24">
      <c r="L96" s="1" t="s">
        <v>13</v>
      </c>
      <c r="M96" s="1">
        <v>16.800000000000011</v>
      </c>
    </row>
    <row r="97" spans="12:13">
      <c r="L97" s="1" t="s">
        <v>14</v>
      </c>
      <c r="M97" s="1">
        <v>30.899999999999977</v>
      </c>
    </row>
    <row r="117" spans="11:16">
      <c r="K117" s="20" t="s">
        <v>207</v>
      </c>
      <c r="L117" s="20" t="s">
        <v>123</v>
      </c>
    </row>
    <row r="118" spans="11:16">
      <c r="K118" s="20" t="s">
        <v>121</v>
      </c>
      <c r="L118" s="54">
        <v>2022</v>
      </c>
      <c r="M118" s="54">
        <v>2023</v>
      </c>
    </row>
    <row r="119" spans="11:16">
      <c r="K119" s="21" t="s">
        <v>31</v>
      </c>
      <c r="L119" s="23">
        <v>1997.8</v>
      </c>
      <c r="M119" s="23">
        <v>2116</v>
      </c>
    </row>
    <row r="120" spans="11:16">
      <c r="K120" s="21" t="s">
        <v>35</v>
      </c>
      <c r="L120" s="23">
        <v>1995.0000000000002</v>
      </c>
      <c r="M120" s="23">
        <v>2102.1</v>
      </c>
    </row>
    <row r="121" spans="11:16">
      <c r="K121" s="21" t="s">
        <v>36</v>
      </c>
      <c r="L121" s="23">
        <v>2015.8000000000002</v>
      </c>
      <c r="M121" s="23">
        <v>2102.1999999999998</v>
      </c>
    </row>
    <row r="122" spans="11:16">
      <c r="K122" s="21" t="s">
        <v>37</v>
      </c>
      <c r="L122" s="23">
        <v>2043.5000000000002</v>
      </c>
      <c r="M122" s="23">
        <v>2111.7000000000003</v>
      </c>
    </row>
    <row r="123" spans="11:16">
      <c r="K123" s="21" t="s">
        <v>38</v>
      </c>
      <c r="L123" s="23">
        <v>2065.6000000000004</v>
      </c>
      <c r="M123" s="23">
        <v>2127.8000000000002</v>
      </c>
    </row>
    <row r="124" spans="11:16">
      <c r="K124" s="21" t="s">
        <v>39</v>
      </c>
      <c r="L124" s="23">
        <v>2087</v>
      </c>
      <c r="M124" s="23"/>
    </row>
    <row r="125" spans="11:16">
      <c r="K125" s="21" t="s">
        <v>40</v>
      </c>
      <c r="L125" s="23">
        <v>2091.3000000000002</v>
      </c>
      <c r="M125" s="23"/>
    </row>
    <row r="126" spans="11:16">
      <c r="K126" s="21" t="s">
        <v>41</v>
      </c>
      <c r="L126" s="23">
        <v>2092.9</v>
      </c>
      <c r="M126" s="23"/>
      <c r="P126" s="23">
        <v>2056</v>
      </c>
    </row>
    <row r="127" spans="11:16">
      <c r="K127" s="21" t="s">
        <v>42</v>
      </c>
      <c r="L127" s="23">
        <v>2103.1</v>
      </c>
      <c r="M127" s="23"/>
      <c r="P127" s="23">
        <v>2065.6000000000004</v>
      </c>
    </row>
    <row r="128" spans="11:16">
      <c r="K128" s="21" t="s">
        <v>43</v>
      </c>
      <c r="L128" s="23">
        <v>2117.7000000000003</v>
      </c>
      <c r="M128" s="23"/>
      <c r="P128" s="23">
        <v>2084.7000000000003</v>
      </c>
    </row>
    <row r="129" spans="11:16">
      <c r="K129" s="21" t="s">
        <v>45</v>
      </c>
      <c r="L129" s="23">
        <v>2118.5</v>
      </c>
      <c r="M129" s="23"/>
    </row>
    <row r="130" spans="11:16">
      <c r="K130" s="21" t="s">
        <v>46</v>
      </c>
      <c r="L130" s="23">
        <v>2107.5</v>
      </c>
      <c r="M130" s="23"/>
    </row>
    <row r="136" spans="11:16">
      <c r="K136" s="1" t="s">
        <v>0</v>
      </c>
      <c r="L136" s="1" t="s">
        <v>1</v>
      </c>
      <c r="M136" s="1" t="s">
        <v>2</v>
      </c>
      <c r="N136" s="1" t="s">
        <v>197</v>
      </c>
      <c r="O136" s="1" t="s">
        <v>224</v>
      </c>
      <c r="P136" s="17"/>
    </row>
    <row r="137" spans="11:16">
      <c r="K137" s="1" t="s">
        <v>30</v>
      </c>
      <c r="L137" s="1">
        <v>2022</v>
      </c>
      <c r="M137" s="1" t="s">
        <v>39</v>
      </c>
      <c r="N137" s="1">
        <v>2075.9</v>
      </c>
      <c r="O137" s="40">
        <f>((N137-P126)/P126)</f>
        <v>9.6789883268482927E-3</v>
      </c>
      <c r="P137" s="17"/>
    </row>
    <row r="138" spans="11:16">
      <c r="K138" s="1" t="s">
        <v>30</v>
      </c>
      <c r="L138" s="1">
        <v>2022</v>
      </c>
      <c r="M138" s="1" t="s">
        <v>40</v>
      </c>
      <c r="N138" s="1">
        <v>2080</v>
      </c>
      <c r="O138" s="40">
        <f>(N138-N137)/N137</f>
        <v>1.9750469675802827E-3</v>
      </c>
      <c r="P138" s="17"/>
    </row>
    <row r="139" spans="11:16">
      <c r="K139" s="1" t="s">
        <v>30</v>
      </c>
      <c r="L139" s="1">
        <v>2022</v>
      </c>
      <c r="M139" s="1" t="s">
        <v>41</v>
      </c>
      <c r="N139" s="1">
        <v>2081.8999999999996</v>
      </c>
      <c r="O139" s="40">
        <f t="shared" ref="O139:O148" si="4">(N139-N138)/N138</f>
        <v>9.1346153846136357E-4</v>
      </c>
      <c r="P139" s="17"/>
    </row>
    <row r="140" spans="11:16">
      <c r="K140" s="1" t="s">
        <v>30</v>
      </c>
      <c r="L140" s="1">
        <v>2022</v>
      </c>
      <c r="M140" s="1" t="s">
        <v>42</v>
      </c>
      <c r="N140" s="1">
        <v>2092.3000000000002</v>
      </c>
      <c r="O140" s="40">
        <f t="shared" si="4"/>
        <v>4.9954368605603285E-3</v>
      </c>
      <c r="P140" s="17"/>
    </row>
    <row r="141" spans="11:16">
      <c r="K141" s="1" t="s">
        <v>30</v>
      </c>
      <c r="L141" s="1">
        <v>2022</v>
      </c>
      <c r="M141" s="1" t="s">
        <v>43</v>
      </c>
      <c r="N141" s="1">
        <v>2107.1</v>
      </c>
      <c r="O141" s="40">
        <f t="shared" si="4"/>
        <v>7.0735554174830217E-3</v>
      </c>
      <c r="P141" s="17"/>
    </row>
    <row r="142" spans="11:16">
      <c r="K142" s="1" t="s">
        <v>30</v>
      </c>
      <c r="L142" s="1">
        <v>2022</v>
      </c>
      <c r="M142" s="1" t="s">
        <v>45</v>
      </c>
      <c r="N142" s="1">
        <v>2111.1</v>
      </c>
      <c r="O142" s="40">
        <f t="shared" si="4"/>
        <v>1.8983436951260026E-3</v>
      </c>
      <c r="P142" s="17"/>
    </row>
    <row r="143" spans="11:16">
      <c r="K143" s="1" t="s">
        <v>30</v>
      </c>
      <c r="L143" s="1">
        <v>2022</v>
      </c>
      <c r="M143" s="1" t="s">
        <v>46</v>
      </c>
      <c r="N143" s="1">
        <v>2102.6999999999998</v>
      </c>
      <c r="O143" s="40">
        <f t="shared" si="4"/>
        <v>-3.9789683103595716E-3</v>
      </c>
      <c r="P143" s="17"/>
    </row>
    <row r="144" spans="11:16">
      <c r="K144" s="1" t="s">
        <v>30</v>
      </c>
      <c r="L144" s="1">
        <v>2023</v>
      </c>
      <c r="M144" s="1" t="s">
        <v>31</v>
      </c>
      <c r="N144" s="1">
        <v>2108.2000000000003</v>
      </c>
      <c r="O144" s="40">
        <f t="shared" si="4"/>
        <v>2.6156845959958413E-3</v>
      </c>
      <c r="P144" s="17"/>
    </row>
    <row r="145" spans="11:20">
      <c r="K145" s="1" t="s">
        <v>30</v>
      </c>
      <c r="L145" s="1">
        <v>2023</v>
      </c>
      <c r="M145" s="1" t="s">
        <v>35</v>
      </c>
      <c r="N145" s="1">
        <v>2090.8999999999996</v>
      </c>
      <c r="O145" s="40">
        <f t="shared" si="4"/>
        <v>-8.206052556683727E-3</v>
      </c>
      <c r="P145" s="17"/>
    </row>
    <row r="146" spans="11:20">
      <c r="K146" s="1" t="s">
        <v>30</v>
      </c>
      <c r="L146" s="1">
        <v>2023</v>
      </c>
      <c r="M146" s="1" t="s">
        <v>36</v>
      </c>
      <c r="N146" s="1">
        <v>2091</v>
      </c>
      <c r="O146" s="40">
        <f t="shared" si="4"/>
        <v>4.7826294897108332E-5</v>
      </c>
      <c r="P146" s="17"/>
    </row>
    <row r="147" spans="11:20">
      <c r="K147" s="1" t="s">
        <v>30</v>
      </c>
      <c r="L147" s="1">
        <v>2023</v>
      </c>
      <c r="M147" s="1" t="s">
        <v>37</v>
      </c>
      <c r="N147" s="1">
        <v>2098.6999999999998</v>
      </c>
      <c r="O147" s="40">
        <f t="shared" si="4"/>
        <v>3.6824485891916873E-3</v>
      </c>
      <c r="P147" s="17"/>
    </row>
    <row r="148" spans="11:20">
      <c r="K148" s="1" t="s">
        <v>30</v>
      </c>
      <c r="L148" s="1">
        <v>2023</v>
      </c>
      <c r="M148" s="1" t="s">
        <v>38</v>
      </c>
      <c r="N148" s="1">
        <v>2113.9000000000005</v>
      </c>
      <c r="O148" s="40">
        <f t="shared" si="4"/>
        <v>7.2425787392198645E-3</v>
      </c>
      <c r="P148" s="17"/>
      <c r="Q148" s="1" t="s">
        <v>2</v>
      </c>
      <c r="R148" s="1" t="s">
        <v>30</v>
      </c>
      <c r="S148" s="1" t="s">
        <v>34</v>
      </c>
      <c r="T148" s="1" t="s">
        <v>33</v>
      </c>
    </row>
    <row r="149" spans="11:20">
      <c r="K149" s="1" t="s">
        <v>34</v>
      </c>
      <c r="L149" s="1">
        <v>2022</v>
      </c>
      <c r="M149" s="1" t="s">
        <v>39</v>
      </c>
      <c r="N149" s="1">
        <v>2087</v>
      </c>
      <c r="O149" s="40">
        <f>(N149-P127)/P127</f>
        <v>1.0360185902401061E-2</v>
      </c>
      <c r="P149" s="17"/>
      <c r="Q149" s="1" t="s">
        <v>39</v>
      </c>
      <c r="R149" s="40">
        <v>9.6789883268482927E-3</v>
      </c>
      <c r="S149" s="40">
        <v>1.0360185902401061E-2</v>
      </c>
      <c r="T149" s="40">
        <v>1.1272605171007598E-2</v>
      </c>
    </row>
    <row r="150" spans="11:20">
      <c r="K150" s="1" t="s">
        <v>34</v>
      </c>
      <c r="L150" s="1">
        <v>2022</v>
      </c>
      <c r="M150" s="1" t="s">
        <v>40</v>
      </c>
      <c r="N150" s="1">
        <v>2091.3000000000002</v>
      </c>
      <c r="O150" s="40">
        <f>(N150-N149)/N149</f>
        <v>2.0603737422137912E-3</v>
      </c>
      <c r="P150" s="17"/>
      <c r="Q150" s="1" t="s">
        <v>40</v>
      </c>
      <c r="R150" s="40">
        <v>1.9750469675802827E-3</v>
      </c>
      <c r="S150" s="40">
        <v>2.0603737422137912E-3</v>
      </c>
      <c r="T150" s="40">
        <v>1.8973531922967463E-3</v>
      </c>
    </row>
    <row r="151" spans="11:20">
      <c r="K151" s="1" t="s">
        <v>34</v>
      </c>
      <c r="L151" s="1">
        <v>2022</v>
      </c>
      <c r="M151" s="1" t="s">
        <v>41</v>
      </c>
      <c r="N151" s="1">
        <v>2092.9</v>
      </c>
      <c r="O151" s="40">
        <f t="shared" ref="O151:O160" si="5">(N151-N150)/N150</f>
        <v>7.6507435566389756E-4</v>
      </c>
      <c r="P151" s="17"/>
      <c r="Q151" s="1" t="s">
        <v>41</v>
      </c>
      <c r="R151" s="40">
        <v>9.1346153846136357E-4</v>
      </c>
      <c r="S151" s="40">
        <v>7.6507435566389756E-4</v>
      </c>
      <c r="T151" s="40">
        <v>5.2078401666504548E-4</v>
      </c>
    </row>
    <row r="152" spans="11:20">
      <c r="K152" s="1" t="s">
        <v>34</v>
      </c>
      <c r="L152" s="1">
        <v>2022</v>
      </c>
      <c r="M152" s="1" t="s">
        <v>42</v>
      </c>
      <c r="N152" s="1">
        <v>2103.1</v>
      </c>
      <c r="O152" s="40">
        <f t="shared" si="5"/>
        <v>4.8736203354196655E-3</v>
      </c>
      <c r="P152" s="17"/>
      <c r="Q152" s="1" t="s">
        <v>42</v>
      </c>
      <c r="R152" s="40">
        <v>4.9954368605603285E-3</v>
      </c>
      <c r="S152" s="40">
        <v>4.8736203354196655E-3</v>
      </c>
      <c r="T152" s="40">
        <v>5.3470874934936751E-3</v>
      </c>
    </row>
    <row r="153" spans="11:20">
      <c r="K153" s="1" t="s">
        <v>34</v>
      </c>
      <c r="L153" s="1">
        <v>2022</v>
      </c>
      <c r="M153" s="1" t="s">
        <v>43</v>
      </c>
      <c r="N153" s="1">
        <v>2117.7000000000003</v>
      </c>
      <c r="O153" s="40">
        <f t="shared" si="5"/>
        <v>6.9421330417005203E-3</v>
      </c>
      <c r="P153" s="17"/>
      <c r="Q153" s="1" t="s">
        <v>43</v>
      </c>
      <c r="R153" s="40">
        <v>7.0735554174830217E-3</v>
      </c>
      <c r="S153" s="40">
        <v>6.9421330417005203E-3</v>
      </c>
      <c r="T153" s="40">
        <v>6.7777463993222683E-3</v>
      </c>
    </row>
    <row r="154" spans="11:20">
      <c r="K154" s="1" t="s">
        <v>34</v>
      </c>
      <c r="L154" s="1">
        <v>2022</v>
      </c>
      <c r="M154" s="1" t="s">
        <v>45</v>
      </c>
      <c r="N154" s="1">
        <v>2118.5</v>
      </c>
      <c r="O154" s="40">
        <f t="shared" si="5"/>
        <v>3.7776833356930966E-4</v>
      </c>
      <c r="P154" s="17"/>
      <c r="Q154" s="1" t="s">
        <v>45</v>
      </c>
      <c r="R154" s="40">
        <v>1.8983436951260026E-3</v>
      </c>
      <c r="S154" s="40">
        <v>3.7776833356930966E-4</v>
      </c>
      <c r="T154" s="40">
        <v>-2.7582982702197712E-3</v>
      </c>
    </row>
    <row r="155" spans="11:20">
      <c r="K155" s="1" t="s">
        <v>34</v>
      </c>
      <c r="L155" s="1">
        <v>2022</v>
      </c>
      <c r="M155" s="1" t="s">
        <v>46</v>
      </c>
      <c r="N155" s="1">
        <v>2107.5</v>
      </c>
      <c r="O155" s="40">
        <f t="shared" si="5"/>
        <v>-5.1923530800094403E-3</v>
      </c>
      <c r="P155" s="17"/>
      <c r="Q155" s="1" t="s">
        <v>46</v>
      </c>
      <c r="R155" s="40">
        <v>-3.9789683103595716E-3</v>
      </c>
      <c r="S155" s="40">
        <v>-5.1923530800094403E-3</v>
      </c>
      <c r="T155" s="40">
        <v>-7.4539402747175899E-3</v>
      </c>
    </row>
    <row r="156" spans="11:20">
      <c r="K156" s="1" t="s">
        <v>34</v>
      </c>
      <c r="L156" s="1">
        <v>2023</v>
      </c>
      <c r="M156" s="1" t="s">
        <v>31</v>
      </c>
      <c r="N156" s="1">
        <v>2116</v>
      </c>
      <c r="O156" s="40">
        <f t="shared" si="5"/>
        <v>4.0332147093712929E-3</v>
      </c>
      <c r="P156" s="17"/>
      <c r="Q156" s="1" t="s">
        <v>31</v>
      </c>
      <c r="R156" s="40">
        <v>2.6156845959958413E-3</v>
      </c>
      <c r="S156" s="40">
        <v>4.0332147093712929E-3</v>
      </c>
      <c r="T156" s="40">
        <v>6.3763461175139124E-3</v>
      </c>
    </row>
    <row r="157" spans="11:20">
      <c r="K157" s="1" t="s">
        <v>34</v>
      </c>
      <c r="L157" s="1">
        <v>2023</v>
      </c>
      <c r="M157" s="1" t="s">
        <v>35</v>
      </c>
      <c r="N157" s="1">
        <v>2102.1</v>
      </c>
      <c r="O157" s="40">
        <f t="shared" si="5"/>
        <v>-6.5689981096408749E-3</v>
      </c>
      <c r="P157" s="17"/>
      <c r="Q157" s="1" t="s">
        <v>35</v>
      </c>
      <c r="R157" s="40">
        <v>-8.206052556683727E-3</v>
      </c>
      <c r="S157" s="40">
        <v>-6.5689981096408749E-3</v>
      </c>
      <c r="T157" s="40">
        <v>-3.8485004927959225E-3</v>
      </c>
    </row>
    <row r="158" spans="11:20">
      <c r="K158" s="1" t="s">
        <v>34</v>
      </c>
      <c r="L158" s="1">
        <v>2023</v>
      </c>
      <c r="M158" s="1" t="s">
        <v>36</v>
      </c>
      <c r="N158" s="1">
        <v>2102.1999999999998</v>
      </c>
      <c r="O158" s="40">
        <f t="shared" si="5"/>
        <v>4.7571476142861449E-5</v>
      </c>
      <c r="P158" s="17"/>
      <c r="Q158" s="1" t="s">
        <v>36</v>
      </c>
      <c r="R158" s="40">
        <v>4.7826294897108332E-5</v>
      </c>
      <c r="S158" s="40">
        <v>4.7571476142861449E-5</v>
      </c>
      <c r="T158" s="40">
        <v>4.7114252061205678E-5</v>
      </c>
    </row>
    <row r="159" spans="11:20">
      <c r="K159" s="1" t="s">
        <v>34</v>
      </c>
      <c r="L159" s="1">
        <v>2023</v>
      </c>
      <c r="M159" s="1" t="s">
        <v>37</v>
      </c>
      <c r="N159" s="1">
        <v>2111.7000000000003</v>
      </c>
      <c r="O159" s="40">
        <f t="shared" si="5"/>
        <v>4.5190752544955071E-3</v>
      </c>
      <c r="P159" s="17"/>
      <c r="Q159" s="1" t="s">
        <v>37</v>
      </c>
      <c r="R159" s="40">
        <v>3.6824485891916873E-3</v>
      </c>
      <c r="S159" s="40">
        <v>4.5190752544955071E-3</v>
      </c>
      <c r="T159" s="40">
        <v>6.1245642137003932E-3</v>
      </c>
    </row>
    <row r="160" spans="11:20">
      <c r="K160" s="1" t="s">
        <v>34</v>
      </c>
      <c r="L160" s="1">
        <v>2023</v>
      </c>
      <c r="M160" s="1" t="s">
        <v>38</v>
      </c>
      <c r="N160" s="1">
        <v>2127.8000000000002</v>
      </c>
      <c r="O160" s="40">
        <f t="shared" si="5"/>
        <v>7.6241890420040287E-3</v>
      </c>
      <c r="P160" s="17"/>
      <c r="Q160" s="1" t="s">
        <v>38</v>
      </c>
      <c r="R160" s="40">
        <v>7.2425787392198645E-3</v>
      </c>
      <c r="S160" s="40">
        <v>7.6241890420040287E-3</v>
      </c>
      <c r="T160" s="40">
        <v>7.6793407005055414E-3</v>
      </c>
    </row>
    <row r="161" spans="11:16">
      <c r="K161" s="1" t="s">
        <v>33</v>
      </c>
      <c r="L161" s="1">
        <v>2022</v>
      </c>
      <c r="M161" s="1" t="s">
        <v>39</v>
      </c>
      <c r="N161" s="1">
        <v>2108.1999999999998</v>
      </c>
      <c r="O161" s="40">
        <f>(N161-P128)/P128</f>
        <v>1.1272605171007598E-2</v>
      </c>
      <c r="P161" s="17"/>
    </row>
    <row r="162" spans="11:16">
      <c r="K162" s="1" t="s">
        <v>33</v>
      </c>
      <c r="L162" s="1">
        <v>2022</v>
      </c>
      <c r="M162" s="1" t="s">
        <v>40</v>
      </c>
      <c r="N162" s="1">
        <v>2112.1999999999998</v>
      </c>
      <c r="O162" s="40">
        <f>(N162-N161)/N161</f>
        <v>1.8973531922967463E-3</v>
      </c>
      <c r="P162" s="17"/>
    </row>
    <row r="163" spans="11:16">
      <c r="K163" s="1" t="s">
        <v>33</v>
      </c>
      <c r="L163" s="1">
        <v>2022</v>
      </c>
      <c r="M163" s="1" t="s">
        <v>41</v>
      </c>
      <c r="N163" s="1">
        <v>2113.2999999999997</v>
      </c>
      <c r="O163" s="40">
        <f t="shared" ref="O163:O172" si="6">(N163-N162)/N162</f>
        <v>5.2078401666504548E-4</v>
      </c>
      <c r="P163" s="17"/>
    </row>
    <row r="164" spans="11:16">
      <c r="K164" s="1" t="s">
        <v>33</v>
      </c>
      <c r="L164" s="1">
        <v>2022</v>
      </c>
      <c r="M164" s="1" t="s">
        <v>42</v>
      </c>
      <c r="N164" s="1">
        <v>2124.6</v>
      </c>
      <c r="O164" s="40">
        <f t="shared" si="6"/>
        <v>5.3470874934936751E-3</v>
      </c>
      <c r="P164" s="17"/>
    </row>
    <row r="165" spans="11:16">
      <c r="K165" s="1" t="s">
        <v>33</v>
      </c>
      <c r="L165" s="1">
        <v>2022</v>
      </c>
      <c r="M165" s="1" t="s">
        <v>43</v>
      </c>
      <c r="N165" s="1">
        <v>2139</v>
      </c>
      <c r="O165" s="40">
        <f t="shared" si="6"/>
        <v>6.7777463993222683E-3</v>
      </c>
      <c r="P165" s="17"/>
    </row>
    <row r="166" spans="11:16">
      <c r="K166" s="1" t="s">
        <v>33</v>
      </c>
      <c r="L166" s="1">
        <v>2022</v>
      </c>
      <c r="M166" s="1" t="s">
        <v>45</v>
      </c>
      <c r="N166" s="1">
        <v>2133.1</v>
      </c>
      <c r="O166" s="40">
        <f t="shared" si="6"/>
        <v>-2.7582982702197712E-3</v>
      </c>
      <c r="P166" s="17"/>
    </row>
    <row r="167" spans="11:16">
      <c r="K167" s="1" t="s">
        <v>33</v>
      </c>
      <c r="L167" s="1">
        <v>2022</v>
      </c>
      <c r="M167" s="1" t="s">
        <v>46</v>
      </c>
      <c r="N167" s="1">
        <v>2117.1999999999998</v>
      </c>
      <c r="O167" s="40">
        <f t="shared" si="6"/>
        <v>-7.4539402747175899E-3</v>
      </c>
      <c r="P167" s="17"/>
    </row>
    <row r="168" spans="11:16">
      <c r="K168" s="1" t="s">
        <v>33</v>
      </c>
      <c r="L168" s="1">
        <v>2023</v>
      </c>
      <c r="M168" s="1" t="s">
        <v>31</v>
      </c>
      <c r="N168" s="1">
        <v>2130.7000000000003</v>
      </c>
      <c r="O168" s="40">
        <f t="shared" si="6"/>
        <v>6.3763461175139124E-3</v>
      </c>
      <c r="P168" s="17"/>
    </row>
    <row r="169" spans="11:16">
      <c r="K169" s="1" t="s">
        <v>33</v>
      </c>
      <c r="L169" s="1">
        <v>2023</v>
      </c>
      <c r="M169" s="1" t="s">
        <v>35</v>
      </c>
      <c r="N169" s="1">
        <v>2122.5</v>
      </c>
      <c r="O169" s="40">
        <f t="shared" si="6"/>
        <v>-3.8485004927959225E-3</v>
      </c>
      <c r="P169" s="17"/>
    </row>
    <row r="170" spans="11:16">
      <c r="K170" s="1" t="s">
        <v>33</v>
      </c>
      <c r="L170" s="1">
        <v>2023</v>
      </c>
      <c r="M170" s="1" t="s">
        <v>36</v>
      </c>
      <c r="N170" s="1">
        <v>2122.6</v>
      </c>
      <c r="O170" s="40">
        <f t="shared" si="6"/>
        <v>4.7114252061205678E-5</v>
      </c>
      <c r="P170" s="17"/>
    </row>
    <row r="171" spans="11:16">
      <c r="K171" s="1" t="s">
        <v>33</v>
      </c>
      <c r="L171" s="1">
        <v>2023</v>
      </c>
      <c r="M171" s="1" t="s">
        <v>37</v>
      </c>
      <c r="N171" s="1">
        <v>2135.6000000000004</v>
      </c>
      <c r="O171" s="40">
        <f t="shared" si="6"/>
        <v>6.1245642137003932E-3</v>
      </c>
      <c r="P171" s="17"/>
    </row>
    <row r="172" spans="11:16">
      <c r="K172" s="1" t="s">
        <v>33</v>
      </c>
      <c r="L172" s="1">
        <v>2023</v>
      </c>
      <c r="M172" s="1" t="s">
        <v>38</v>
      </c>
      <c r="N172" s="1">
        <v>2152</v>
      </c>
      <c r="O172" s="40">
        <f t="shared" si="6"/>
        <v>7.6793407005055414E-3</v>
      </c>
      <c r="P172" s="17"/>
    </row>
  </sheetData>
  <mergeCells count="6">
    <mergeCell ref="N7:W7"/>
    <mergeCell ref="N2:W2"/>
    <mergeCell ref="N3:W3"/>
    <mergeCell ref="N4:W4"/>
    <mergeCell ref="N5:W5"/>
    <mergeCell ref="N6:W6"/>
  </mergeCells>
  <conditionalFormatting sqref="R36:R46">
    <cfRule type="colorScale" priority="1">
      <colorScale>
        <cfvo type="min"/>
        <cfvo type="percentile" val="50"/>
        <cfvo type="max"/>
        <color rgb="FF63BE7B"/>
        <color rgb="FFFFEB84"/>
        <color rgb="FFF8696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F3184-C82C-4D94-8A26-72039F9A69F3}">
  <dimension ref="B19:E44"/>
  <sheetViews>
    <sheetView topLeftCell="A43" zoomScale="70" zoomScaleNormal="70" workbookViewId="0">
      <selection activeCell="Q46" sqref="Q46"/>
    </sheetView>
  </sheetViews>
  <sheetFormatPr defaultRowHeight="15"/>
  <cols>
    <col min="1" max="1" width="9.140625" style="63"/>
    <col min="2" max="2" width="12" style="63" bestFit="1" customWidth="1"/>
    <col min="3" max="3" width="26" style="63" bestFit="1" customWidth="1"/>
    <col min="4" max="4" width="27.85546875" style="63" bestFit="1" customWidth="1"/>
    <col min="5" max="5" width="42.5703125" style="63" bestFit="1" customWidth="1"/>
    <col min="6" max="16384" width="9.140625" style="63"/>
  </cols>
  <sheetData>
    <row r="19" spans="2:5" ht="141" customHeight="1"/>
    <row r="27" spans="2:5">
      <c r="B27" s="20" t="s">
        <v>2</v>
      </c>
      <c r="C27" s="94" t="s">
        <v>235</v>
      </c>
      <c r="D27" s="94" t="s">
        <v>236</v>
      </c>
      <c r="E27" s="94" t="s">
        <v>237</v>
      </c>
    </row>
    <row r="28" spans="2:5">
      <c r="B28" s="39" t="s">
        <v>31</v>
      </c>
      <c r="C28" s="88">
        <v>-9.9404402221504335E-3</v>
      </c>
      <c r="D28" s="88">
        <v>2.7584858535779612E-2</v>
      </c>
      <c r="E28" s="88">
        <v>1.1093682633057083E-2</v>
      </c>
    </row>
    <row r="29" spans="2:5">
      <c r="B29" s="39" t="s">
        <v>35</v>
      </c>
      <c r="C29" s="88">
        <v>-4.4502535652513872E-2</v>
      </c>
      <c r="D29" s="88">
        <v>1.71417366772161E-2</v>
      </c>
      <c r="E29" s="88">
        <v>2.2362832482036604E-2</v>
      </c>
    </row>
    <row r="30" spans="2:5">
      <c r="B30" s="39" t="s">
        <v>36</v>
      </c>
      <c r="C30" s="88">
        <v>-2.5877331593293612E-2</v>
      </c>
      <c r="D30" s="88">
        <v>2.3812188349117566E-2</v>
      </c>
      <c r="E30" s="88">
        <v>1.44785658661283E-2</v>
      </c>
    </row>
    <row r="31" spans="2:5">
      <c r="B31" s="39" t="s">
        <v>37</v>
      </c>
      <c r="C31" s="88">
        <v>0.10986766381370704</v>
      </c>
      <c r="D31" s="88">
        <v>1.8727210653143658E-2</v>
      </c>
      <c r="E31" s="88">
        <v>-3.7358082230557359E-2</v>
      </c>
    </row>
    <row r="32" spans="2:5">
      <c r="B32" s="39" t="s">
        <v>38</v>
      </c>
      <c r="C32" s="88">
        <v>4.0259100423628838E-3</v>
      </c>
      <c r="D32" s="88">
        <v>3.4521295784406034E-2</v>
      </c>
      <c r="E32" s="88">
        <v>-1.487126826260083E-2</v>
      </c>
    </row>
    <row r="33" spans="2:5">
      <c r="B33" s="39" t="s">
        <v>39</v>
      </c>
      <c r="C33" s="88">
        <v>4.0088341763596007E-3</v>
      </c>
      <c r="D33" s="88">
        <v>3.4128573782988614E-2</v>
      </c>
      <c r="E33" s="88">
        <v>1.8335625774941577E-2</v>
      </c>
    </row>
    <row r="34" spans="2:5">
      <c r="B34" s="39" t="s">
        <v>41</v>
      </c>
      <c r="C34" s="88">
        <v>4.3573759166679202E-2</v>
      </c>
      <c r="D34" s="88">
        <v>3.2468511880276704E-2</v>
      </c>
      <c r="E34" s="88">
        <v>2.450910612943771E-2</v>
      </c>
    </row>
    <row r="35" spans="2:5">
      <c r="B35" s="39" t="s">
        <v>42</v>
      </c>
      <c r="C35" s="88">
        <v>1.8609104125596927E-2</v>
      </c>
      <c r="D35" s="88">
        <v>4.7734083731867938E-2</v>
      </c>
      <c r="E35" s="88">
        <v>2.6880811709714581E-3</v>
      </c>
    </row>
    <row r="36" spans="2:5">
      <c r="B36" s="39" t="s">
        <v>43</v>
      </c>
      <c r="C36" s="88">
        <v>6.1522087453724936E-2</v>
      </c>
      <c r="D36" s="88">
        <v>-7.0164677650329799E-3</v>
      </c>
      <c r="E36" s="88">
        <v>3.3141289938033764E-3</v>
      </c>
    </row>
    <row r="37" spans="2:5">
      <c r="B37" s="39" t="s">
        <v>45</v>
      </c>
      <c r="C37" s="88">
        <v>6.7769994684518359E-2</v>
      </c>
      <c r="D37" s="88">
        <v>7.992430035021569E-3</v>
      </c>
      <c r="E37" s="88">
        <v>9.4108617675243457E-3</v>
      </c>
    </row>
    <row r="38" spans="2:5">
      <c r="B38" s="39" t="s">
        <v>46</v>
      </c>
      <c r="C38" s="88">
        <v>1.7350212417283097E-2</v>
      </c>
      <c r="D38" s="88">
        <v>1.2096667444354961E-2</v>
      </c>
      <c r="E38" s="88">
        <v>1.5040233176562362E-2</v>
      </c>
    </row>
    <row r="39" spans="2:5">
      <c r="B39"/>
      <c r="C39"/>
      <c r="D39"/>
      <c r="E39"/>
    </row>
    <row r="40" spans="2:5">
      <c r="B40" s="62"/>
      <c r="C40" s="62"/>
      <c r="D40" s="62"/>
      <c r="E40" s="62"/>
    </row>
    <row r="41" spans="2:5">
      <c r="B41" s="62"/>
      <c r="C41" s="62"/>
      <c r="D41" s="62"/>
    </row>
    <row r="42" spans="2:5">
      <c r="B42" s="62"/>
      <c r="C42" s="62"/>
      <c r="D42" s="62"/>
    </row>
    <row r="43" spans="2:5">
      <c r="B43" s="62"/>
      <c r="C43" s="62"/>
      <c r="D43" s="62"/>
    </row>
    <row r="44" spans="2:5">
      <c r="B44" s="62"/>
      <c r="C44" s="62"/>
      <c r="D44" s="6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EF783-4174-4C74-BA98-1F65CC85AA4E}">
  <dimension ref="A1:DH232"/>
  <sheetViews>
    <sheetView topLeftCell="A28" zoomScale="85" zoomScaleNormal="85" workbookViewId="0">
      <selection activeCell="J40" sqref="J40"/>
    </sheetView>
  </sheetViews>
  <sheetFormatPr defaultRowHeight="15"/>
  <cols>
    <col min="1" max="1" width="11.85546875" bestFit="1" customWidth="1"/>
    <col min="2" max="2" width="4.85546875" bestFit="1" customWidth="1"/>
    <col min="3" max="3" width="10.85546875" bestFit="1" customWidth="1"/>
    <col min="4" max="4" width="8" customWidth="1"/>
    <col min="5" max="5" width="8.42578125" customWidth="1"/>
    <col min="6" max="6" width="17.42578125" bestFit="1" customWidth="1"/>
    <col min="7" max="7" width="13.5703125" bestFit="1" customWidth="1"/>
    <col min="8" max="8" width="15" bestFit="1" customWidth="1"/>
    <col min="9" max="9" width="27.42578125" bestFit="1" customWidth="1"/>
    <col min="10" max="10" width="17" bestFit="1" customWidth="1"/>
  </cols>
  <sheetData>
    <row r="1" spans="1:112">
      <c r="A1" s="46" t="s">
        <v>0</v>
      </c>
      <c r="B1" s="46" t="s">
        <v>1</v>
      </c>
      <c r="C1" s="46" t="s">
        <v>2</v>
      </c>
      <c r="D1" s="46" t="s">
        <v>197</v>
      </c>
      <c r="E1" s="46" t="s">
        <v>23</v>
      </c>
      <c r="F1" s="46" t="s">
        <v>227</v>
      </c>
      <c r="G1" s="46" t="s">
        <v>228</v>
      </c>
      <c r="H1" s="46" t="s">
        <v>229</v>
      </c>
      <c r="I1" s="46" t="s">
        <v>230</v>
      </c>
      <c r="J1" s="46" t="s">
        <v>231</v>
      </c>
    </row>
    <row r="2" spans="1:112">
      <c r="A2" s="54" t="s">
        <v>30</v>
      </c>
      <c r="B2" s="54">
        <v>2016</v>
      </c>
      <c r="C2" s="54" t="s">
        <v>46</v>
      </c>
      <c r="D2">
        <f>SUM(R6:AD6)</f>
        <v>1749.1</v>
      </c>
      <c r="E2">
        <f>SUM(AL6,AP6)</f>
        <v>251.6</v>
      </c>
      <c r="F2">
        <f>SUM(AK6,AJ6,AH6)</f>
        <v>404.59999999999997</v>
      </c>
    </row>
    <row r="3" spans="1:112">
      <c r="A3" s="54" t="s">
        <v>30</v>
      </c>
      <c r="B3" s="54">
        <v>2017</v>
      </c>
      <c r="C3" s="54" t="s">
        <v>31</v>
      </c>
      <c r="D3" s="54">
        <f t="shared" ref="D3:D66" si="0">SUM(R7:AD7)</f>
        <v>1737.3000000000002</v>
      </c>
      <c r="E3" s="54">
        <f t="shared" ref="E3:E66" si="1">SUM(AL7,AP7)</f>
        <v>252.2</v>
      </c>
      <c r="F3" s="54">
        <f t="shared" ref="F3:F66" si="2">SUM(AK7,AJ7,AH7)</f>
        <v>405.29999999999995</v>
      </c>
      <c r="G3" s="61">
        <f>(D3-D2)/D2</f>
        <v>-6.7463266822935953E-3</v>
      </c>
      <c r="H3" s="61">
        <f t="shared" ref="H3:I3" si="3">(E3-E2)/E2</f>
        <v>2.3847376788553032E-3</v>
      </c>
      <c r="I3" s="61">
        <f t="shared" si="3"/>
        <v>1.7301038062283458E-3</v>
      </c>
      <c r="J3" t="s">
        <v>232</v>
      </c>
    </row>
    <row r="4" spans="1:112">
      <c r="A4" s="54" t="s">
        <v>30</v>
      </c>
      <c r="B4" s="54">
        <v>2017</v>
      </c>
      <c r="C4" s="54" t="s">
        <v>35</v>
      </c>
      <c r="D4" s="54">
        <f t="shared" si="0"/>
        <v>1734.5000000000002</v>
      </c>
      <c r="E4" s="54">
        <f t="shared" si="1"/>
        <v>253.3</v>
      </c>
      <c r="F4" s="54">
        <f t="shared" si="2"/>
        <v>406.99999999999994</v>
      </c>
      <c r="G4" s="61">
        <f t="shared" ref="G4:G67" si="4">(D4-D3)/D3</f>
        <v>-1.6116963103666347E-3</v>
      </c>
      <c r="H4" s="61">
        <f t="shared" ref="H4:H67" si="5">(E4-E3)/E3</f>
        <v>4.3616177636797097E-3</v>
      </c>
      <c r="I4" s="61">
        <f t="shared" ref="I4:I67" si="6">(F4-F3)/F3</f>
        <v>4.194423883543027E-3</v>
      </c>
      <c r="J4" s="54" t="s">
        <v>232</v>
      </c>
    </row>
    <row r="5" spans="1:112">
      <c r="A5" s="54" t="s">
        <v>30</v>
      </c>
      <c r="B5" s="54">
        <v>2017</v>
      </c>
      <c r="C5" s="54" t="s">
        <v>36</v>
      </c>
      <c r="D5" s="54">
        <f t="shared" si="0"/>
        <v>1728.5000000000002</v>
      </c>
      <c r="E5" s="54">
        <f t="shared" si="1"/>
        <v>253.89999999999998</v>
      </c>
      <c r="F5" s="54">
        <f t="shared" si="2"/>
        <v>409.09999999999997</v>
      </c>
      <c r="G5" s="61">
        <f t="shared" si="4"/>
        <v>-3.4592101470164306E-3</v>
      </c>
      <c r="H5" s="61">
        <f t="shared" si="5"/>
        <v>2.3687327279903903E-3</v>
      </c>
      <c r="I5" s="61">
        <f t="shared" si="6"/>
        <v>5.1597051597052166E-3</v>
      </c>
      <c r="J5" s="54" t="s">
        <v>232</v>
      </c>
      <c r="N5" s="6" t="s">
        <v>0</v>
      </c>
      <c r="O5" s="6" t="s">
        <v>1</v>
      </c>
      <c r="P5" s="6" t="s">
        <v>2</v>
      </c>
      <c r="Q5" s="6" t="s">
        <v>200</v>
      </c>
      <c r="R5" s="6" t="s">
        <v>3</v>
      </c>
      <c r="S5" s="6" t="s">
        <v>4</v>
      </c>
      <c r="T5" s="6" t="s">
        <v>5</v>
      </c>
      <c r="U5" s="6" t="s">
        <v>6</v>
      </c>
      <c r="V5" s="6" t="s">
        <v>7</v>
      </c>
      <c r="W5" s="6" t="s">
        <v>8</v>
      </c>
      <c r="X5" s="6" t="s">
        <v>9</v>
      </c>
      <c r="Y5" s="6" t="s">
        <v>10</v>
      </c>
      <c r="Z5" s="6" t="s">
        <v>11</v>
      </c>
      <c r="AA5" s="6" t="s">
        <v>12</v>
      </c>
      <c r="AB5" s="6" t="s">
        <v>13</v>
      </c>
      <c r="AC5" s="6" t="s">
        <v>14</v>
      </c>
      <c r="AD5" s="6" t="s">
        <v>15</v>
      </c>
      <c r="AE5" s="6" t="s">
        <v>16</v>
      </c>
      <c r="AF5" s="6" t="s">
        <v>17</v>
      </c>
      <c r="AG5" s="6" t="s">
        <v>18</v>
      </c>
      <c r="AH5" s="6" t="s">
        <v>19</v>
      </c>
      <c r="AI5" s="6" t="s">
        <v>20</v>
      </c>
      <c r="AJ5" s="6" t="s">
        <v>21</v>
      </c>
      <c r="AK5" s="6" t="s">
        <v>22</v>
      </c>
      <c r="AL5" s="6" t="s">
        <v>23</v>
      </c>
      <c r="AM5" s="6" t="s">
        <v>24</v>
      </c>
      <c r="AN5" s="6" t="s">
        <v>25</v>
      </c>
      <c r="AO5" s="6" t="s">
        <v>26</v>
      </c>
      <c r="AP5" s="6" t="s">
        <v>27</v>
      </c>
      <c r="AQ5" s="6" t="s">
        <v>28</v>
      </c>
      <c r="AR5" s="6" t="s">
        <v>29</v>
      </c>
      <c r="AV5" s="6" t="s">
        <v>0</v>
      </c>
      <c r="AW5" s="6" t="s">
        <v>1</v>
      </c>
      <c r="AX5" s="6" t="s">
        <v>2</v>
      </c>
      <c r="AY5" s="6" t="s">
        <v>200</v>
      </c>
      <c r="AZ5" s="6" t="s">
        <v>3</v>
      </c>
      <c r="BA5" s="6" t="s">
        <v>4</v>
      </c>
      <c r="BB5" s="6" t="s">
        <v>5</v>
      </c>
      <c r="BC5" s="6" t="s">
        <v>6</v>
      </c>
      <c r="BD5" s="6" t="s">
        <v>7</v>
      </c>
      <c r="BE5" s="6" t="s">
        <v>8</v>
      </c>
      <c r="BF5" s="6" t="s">
        <v>9</v>
      </c>
      <c r="BG5" s="6" t="s">
        <v>10</v>
      </c>
      <c r="BH5" s="6" t="s">
        <v>11</v>
      </c>
      <c r="BI5" s="6" t="s">
        <v>12</v>
      </c>
      <c r="BJ5" s="6" t="s">
        <v>13</v>
      </c>
      <c r="BK5" s="6" t="s">
        <v>14</v>
      </c>
      <c r="BL5" s="6" t="s">
        <v>15</v>
      </c>
      <c r="BM5" s="6" t="s">
        <v>16</v>
      </c>
      <c r="BN5" s="6" t="s">
        <v>17</v>
      </c>
      <c r="BO5" s="6" t="s">
        <v>18</v>
      </c>
      <c r="BP5" s="6" t="s">
        <v>19</v>
      </c>
      <c r="BQ5" s="6" t="s">
        <v>20</v>
      </c>
      <c r="BR5" s="6" t="s">
        <v>21</v>
      </c>
      <c r="BS5" s="6" t="s">
        <v>22</v>
      </c>
      <c r="BT5" s="6" t="s">
        <v>23</v>
      </c>
      <c r="BU5" s="6" t="s">
        <v>24</v>
      </c>
      <c r="BV5" s="6" t="s">
        <v>25</v>
      </c>
      <c r="BW5" s="6" t="s">
        <v>26</v>
      </c>
      <c r="BX5" s="6" t="s">
        <v>27</v>
      </c>
      <c r="BY5" s="6" t="s">
        <v>28</v>
      </c>
      <c r="BZ5" s="6" t="s">
        <v>29</v>
      </c>
      <c r="CD5" s="6" t="s">
        <v>0</v>
      </c>
      <c r="CE5" s="6" t="s">
        <v>1</v>
      </c>
      <c r="CF5" s="6" t="s">
        <v>2</v>
      </c>
      <c r="CG5" s="6" t="s">
        <v>200</v>
      </c>
      <c r="CH5" s="6" t="s">
        <v>3</v>
      </c>
      <c r="CI5" s="6" t="s">
        <v>4</v>
      </c>
      <c r="CJ5" s="6" t="s">
        <v>5</v>
      </c>
      <c r="CK5" s="6" t="s">
        <v>6</v>
      </c>
      <c r="CL5" s="6" t="s">
        <v>7</v>
      </c>
      <c r="CM5" s="6" t="s">
        <v>8</v>
      </c>
      <c r="CN5" s="6" t="s">
        <v>9</v>
      </c>
      <c r="CO5" s="6" t="s">
        <v>10</v>
      </c>
      <c r="CP5" s="6" t="s">
        <v>11</v>
      </c>
      <c r="CQ5" s="6" t="s">
        <v>12</v>
      </c>
      <c r="CR5" s="6" t="s">
        <v>13</v>
      </c>
      <c r="CS5" s="6" t="s">
        <v>14</v>
      </c>
      <c r="CT5" s="6" t="s">
        <v>15</v>
      </c>
      <c r="CU5" s="6" t="s">
        <v>16</v>
      </c>
      <c r="CV5" s="6" t="s">
        <v>17</v>
      </c>
      <c r="CW5" s="6" t="s">
        <v>18</v>
      </c>
      <c r="CX5" s="6" t="s">
        <v>19</v>
      </c>
      <c r="CY5" s="6" t="s">
        <v>20</v>
      </c>
      <c r="CZ5" s="6" t="s">
        <v>21</v>
      </c>
      <c r="DA5" s="6" t="s">
        <v>22</v>
      </c>
      <c r="DB5" s="6" t="s">
        <v>23</v>
      </c>
      <c r="DC5" s="6" t="s">
        <v>24</v>
      </c>
      <c r="DD5" s="6" t="s">
        <v>25</v>
      </c>
      <c r="DE5" s="6" t="s">
        <v>26</v>
      </c>
      <c r="DF5" s="6" t="s">
        <v>27</v>
      </c>
      <c r="DG5" s="6" t="s">
        <v>28</v>
      </c>
      <c r="DH5" s="6" t="s">
        <v>29</v>
      </c>
    </row>
    <row r="6" spans="1:112">
      <c r="A6" s="54" t="s">
        <v>30</v>
      </c>
      <c r="B6" s="54">
        <v>2017</v>
      </c>
      <c r="C6" s="54" t="s">
        <v>37</v>
      </c>
      <c r="D6" s="54">
        <f t="shared" si="0"/>
        <v>1726.3</v>
      </c>
      <c r="E6" s="54">
        <f t="shared" si="1"/>
        <v>254.7</v>
      </c>
      <c r="F6" s="54">
        <f t="shared" si="2"/>
        <v>410.9</v>
      </c>
      <c r="G6" s="61">
        <f t="shared" si="4"/>
        <v>-1.2727798669368079E-3</v>
      </c>
      <c r="H6" s="61">
        <f t="shared" si="5"/>
        <v>3.1508467900748776E-3</v>
      </c>
      <c r="I6" s="61">
        <f t="shared" si="6"/>
        <v>4.3999022243950414E-3</v>
      </c>
      <c r="J6" s="54" t="s">
        <v>232</v>
      </c>
      <c r="N6" s="54" t="s">
        <v>30</v>
      </c>
      <c r="O6" s="54">
        <v>2016</v>
      </c>
      <c r="P6" s="54" t="s">
        <v>46</v>
      </c>
      <c r="Q6" s="54" t="s">
        <v>46</v>
      </c>
      <c r="R6" s="54">
        <v>132.6</v>
      </c>
      <c r="S6" s="54">
        <v>137.30000000000001</v>
      </c>
      <c r="T6" s="54">
        <v>131.6</v>
      </c>
      <c r="U6" s="54">
        <v>136.30000000000001</v>
      </c>
      <c r="V6" s="54">
        <v>121.6</v>
      </c>
      <c r="W6" s="54">
        <v>135.6</v>
      </c>
      <c r="X6" s="54">
        <v>127.5</v>
      </c>
      <c r="Y6" s="54">
        <v>167.9</v>
      </c>
      <c r="Z6" s="54">
        <v>113.8</v>
      </c>
      <c r="AA6" s="54">
        <v>137.5</v>
      </c>
      <c r="AB6" s="54">
        <v>129.1</v>
      </c>
      <c r="AC6" s="54">
        <v>143.6</v>
      </c>
      <c r="AD6" s="54">
        <v>134.69999999999999</v>
      </c>
      <c r="AE6" s="54">
        <v>142.4</v>
      </c>
      <c r="AF6" s="54">
        <v>140.4</v>
      </c>
      <c r="AG6" s="54">
        <v>135.19999999999999</v>
      </c>
      <c r="AH6" s="54">
        <v>139.69999999999999</v>
      </c>
      <c r="AI6" s="54">
        <v>128.5</v>
      </c>
      <c r="AJ6" s="54">
        <v>132</v>
      </c>
      <c r="AK6" s="54">
        <v>132.9</v>
      </c>
      <c r="AL6" s="54">
        <v>129.69999999999999</v>
      </c>
      <c r="AM6" s="54">
        <v>118.6</v>
      </c>
      <c r="AN6" s="54">
        <v>127.3</v>
      </c>
      <c r="AO6" s="54">
        <v>134.19999999999999</v>
      </c>
      <c r="AP6" s="54">
        <v>121.9</v>
      </c>
      <c r="AQ6" s="54">
        <v>126.3</v>
      </c>
      <c r="AR6" s="54">
        <v>132.80000000000001</v>
      </c>
      <c r="AV6" s="54" t="s">
        <v>34</v>
      </c>
      <c r="AW6" s="54">
        <v>2016</v>
      </c>
      <c r="AX6" s="54" t="s">
        <v>46</v>
      </c>
      <c r="AY6" s="54" t="s">
        <v>46</v>
      </c>
      <c r="AZ6" s="54">
        <v>132.30000000000001</v>
      </c>
      <c r="BA6" s="54">
        <v>137.6</v>
      </c>
      <c r="BB6" s="54">
        <v>132.9</v>
      </c>
      <c r="BC6" s="54">
        <v>135.1</v>
      </c>
      <c r="BD6" s="54">
        <v>118.6</v>
      </c>
      <c r="BE6" s="54">
        <v>132.69999999999999</v>
      </c>
      <c r="BF6" s="54">
        <v>125.3</v>
      </c>
      <c r="BG6" s="54">
        <v>168.7</v>
      </c>
      <c r="BH6" s="54">
        <v>114.4</v>
      </c>
      <c r="BI6" s="54">
        <v>140.19999999999999</v>
      </c>
      <c r="BJ6" s="54">
        <v>126.6</v>
      </c>
      <c r="BK6" s="54">
        <v>142.30000000000001</v>
      </c>
      <c r="BL6" s="54">
        <v>134</v>
      </c>
      <c r="BM6" s="54">
        <v>143.1</v>
      </c>
      <c r="BN6" s="54">
        <v>136.30000000000001</v>
      </c>
      <c r="BO6" s="54">
        <v>129.80000000000001</v>
      </c>
      <c r="BP6" s="54">
        <v>135.4</v>
      </c>
      <c r="BQ6" s="54">
        <v>128.5</v>
      </c>
      <c r="BR6" s="54">
        <v>126.6</v>
      </c>
      <c r="BS6" s="54">
        <v>129.19999999999999</v>
      </c>
      <c r="BT6" s="54">
        <v>126.9</v>
      </c>
      <c r="BU6" s="54">
        <v>116</v>
      </c>
      <c r="BV6" s="54">
        <v>124.2</v>
      </c>
      <c r="BW6" s="54">
        <v>133.1</v>
      </c>
      <c r="BX6" s="54">
        <v>121.1</v>
      </c>
      <c r="BY6" s="54">
        <v>123.9</v>
      </c>
      <c r="BZ6" s="54">
        <v>130.4</v>
      </c>
      <c r="CD6" s="54" t="s">
        <v>33</v>
      </c>
      <c r="CE6" s="54">
        <v>2016</v>
      </c>
      <c r="CF6" s="54" t="s">
        <v>46</v>
      </c>
      <c r="CG6" s="54" t="s">
        <v>46</v>
      </c>
      <c r="CH6" s="54">
        <v>131.6</v>
      </c>
      <c r="CI6" s="54">
        <v>138.19999999999999</v>
      </c>
      <c r="CJ6" s="54">
        <v>134.9</v>
      </c>
      <c r="CK6" s="54">
        <v>133.1</v>
      </c>
      <c r="CL6" s="54">
        <v>113.5</v>
      </c>
      <c r="CM6" s="54">
        <v>129.30000000000001</v>
      </c>
      <c r="CN6" s="54">
        <v>121.1</v>
      </c>
      <c r="CO6" s="54">
        <v>170.3</v>
      </c>
      <c r="CP6" s="54">
        <v>115.5</v>
      </c>
      <c r="CQ6" s="54">
        <v>145.5</v>
      </c>
      <c r="CR6" s="54">
        <v>123.1</v>
      </c>
      <c r="CS6" s="54">
        <v>140.9</v>
      </c>
      <c r="CT6" s="54">
        <v>132.80000000000001</v>
      </c>
      <c r="CU6" s="54">
        <v>145</v>
      </c>
      <c r="CV6" s="54">
        <v>130</v>
      </c>
      <c r="CW6" s="54">
        <v>122.2</v>
      </c>
      <c r="CX6" s="54">
        <v>128.80000000000001</v>
      </c>
      <c r="CY6" s="54">
        <v>128.5</v>
      </c>
      <c r="CZ6" s="54">
        <v>117.8</v>
      </c>
      <c r="DA6" s="54">
        <v>125</v>
      </c>
      <c r="DB6" s="54">
        <v>122.3</v>
      </c>
      <c r="DC6" s="54">
        <v>113.7</v>
      </c>
      <c r="DD6" s="54">
        <v>121.8</v>
      </c>
      <c r="DE6" s="54">
        <v>132.30000000000001</v>
      </c>
      <c r="DF6" s="54">
        <v>119.9</v>
      </c>
      <c r="DG6" s="54">
        <v>121.4</v>
      </c>
      <c r="DH6" s="54">
        <v>127.6</v>
      </c>
    </row>
    <row r="7" spans="1:112">
      <c r="A7" s="54" t="s">
        <v>30</v>
      </c>
      <c r="B7" s="54">
        <v>2017</v>
      </c>
      <c r="C7" s="54" t="s">
        <v>38</v>
      </c>
      <c r="D7" s="54">
        <f t="shared" si="0"/>
        <v>1727.4999999999995</v>
      </c>
      <c r="E7" s="54">
        <f t="shared" si="1"/>
        <v>255.10000000000002</v>
      </c>
      <c r="F7" s="54">
        <f t="shared" si="2"/>
        <v>411.7</v>
      </c>
      <c r="G7" s="61">
        <f t="shared" si="4"/>
        <v>6.9512830910015101E-4</v>
      </c>
      <c r="H7" s="61">
        <f t="shared" si="5"/>
        <v>1.5704750687084183E-3</v>
      </c>
      <c r="I7" s="61">
        <f t="shared" si="6"/>
        <v>1.9469457288878351E-3</v>
      </c>
      <c r="J7" s="54" t="s">
        <v>232</v>
      </c>
      <c r="N7" s="54" t="s">
        <v>30</v>
      </c>
      <c r="O7" s="54">
        <v>2017</v>
      </c>
      <c r="P7" s="54" t="s">
        <v>31</v>
      </c>
      <c r="Q7" s="54" t="s">
        <v>31</v>
      </c>
      <c r="R7" s="54">
        <v>133.1</v>
      </c>
      <c r="S7" s="54">
        <v>137.80000000000001</v>
      </c>
      <c r="T7" s="54">
        <v>131.9</v>
      </c>
      <c r="U7" s="54">
        <v>136.69999999999999</v>
      </c>
      <c r="V7" s="54">
        <v>122</v>
      </c>
      <c r="W7" s="54">
        <v>136</v>
      </c>
      <c r="X7" s="54">
        <v>119.8</v>
      </c>
      <c r="Y7" s="54">
        <v>161.69999999999999</v>
      </c>
      <c r="Z7" s="54">
        <v>114.8</v>
      </c>
      <c r="AA7" s="54">
        <v>136.9</v>
      </c>
      <c r="AB7" s="54">
        <v>129</v>
      </c>
      <c r="AC7" s="54">
        <v>143.9</v>
      </c>
      <c r="AD7" s="54">
        <v>133.69999999999999</v>
      </c>
      <c r="AE7" s="54">
        <v>143.1</v>
      </c>
      <c r="AF7" s="54">
        <v>140.69999999999999</v>
      </c>
      <c r="AG7" s="54">
        <v>135.80000000000001</v>
      </c>
      <c r="AH7" s="54">
        <v>140</v>
      </c>
      <c r="AI7" s="54">
        <v>129.6</v>
      </c>
      <c r="AJ7" s="54">
        <v>132.1</v>
      </c>
      <c r="AK7" s="54">
        <v>133.19999999999999</v>
      </c>
      <c r="AL7" s="54">
        <v>129.9</v>
      </c>
      <c r="AM7" s="54">
        <v>119.1</v>
      </c>
      <c r="AN7" s="54">
        <v>127</v>
      </c>
      <c r="AO7" s="54">
        <v>134.6</v>
      </c>
      <c r="AP7" s="54">
        <v>122.3</v>
      </c>
      <c r="AQ7" s="54">
        <v>126.6</v>
      </c>
      <c r="AR7" s="54">
        <v>132.4</v>
      </c>
      <c r="AV7" s="54" t="s">
        <v>34</v>
      </c>
      <c r="AW7" s="54">
        <v>2017</v>
      </c>
      <c r="AX7" s="54" t="s">
        <v>31</v>
      </c>
      <c r="AY7" s="54" t="s">
        <v>31</v>
      </c>
      <c r="AZ7" s="54">
        <v>132.80000000000001</v>
      </c>
      <c r="BA7" s="54">
        <v>138.19999999999999</v>
      </c>
      <c r="BB7" s="54">
        <v>132.19999999999999</v>
      </c>
      <c r="BC7" s="54">
        <v>135.4</v>
      </c>
      <c r="BD7" s="54">
        <v>119.1</v>
      </c>
      <c r="BE7" s="54">
        <v>133</v>
      </c>
      <c r="BF7" s="54">
        <v>119.4</v>
      </c>
      <c r="BG7" s="54">
        <v>159.5</v>
      </c>
      <c r="BH7" s="54">
        <v>115.6</v>
      </c>
      <c r="BI7" s="54">
        <v>139.6</v>
      </c>
      <c r="BJ7" s="54">
        <v>126.6</v>
      </c>
      <c r="BK7" s="54">
        <v>142.80000000000001</v>
      </c>
      <c r="BL7" s="54">
        <v>133.1</v>
      </c>
      <c r="BM7" s="54">
        <v>143.80000000000001</v>
      </c>
      <c r="BN7" s="54">
        <v>136.6</v>
      </c>
      <c r="BO7" s="54">
        <v>130.19999999999999</v>
      </c>
      <c r="BP7" s="54">
        <v>135.6</v>
      </c>
      <c r="BQ7" s="54">
        <v>129.6</v>
      </c>
      <c r="BR7" s="54">
        <v>126.8</v>
      </c>
      <c r="BS7" s="54">
        <v>129.4</v>
      </c>
      <c r="BT7" s="54">
        <v>127.1</v>
      </c>
      <c r="BU7" s="54">
        <v>117</v>
      </c>
      <c r="BV7" s="54">
        <v>124.2</v>
      </c>
      <c r="BW7" s="54">
        <v>133.30000000000001</v>
      </c>
      <c r="BX7" s="54">
        <v>121.7</v>
      </c>
      <c r="BY7" s="54">
        <v>124.4</v>
      </c>
      <c r="BZ7" s="54">
        <v>130.30000000000001</v>
      </c>
      <c r="CD7" s="54" t="s">
        <v>33</v>
      </c>
      <c r="CE7" s="54">
        <v>2017</v>
      </c>
      <c r="CF7" s="54" t="s">
        <v>31</v>
      </c>
      <c r="CG7" s="54" t="s">
        <v>31</v>
      </c>
      <c r="CH7" s="54">
        <v>132.19999999999999</v>
      </c>
      <c r="CI7" s="54">
        <v>138.9</v>
      </c>
      <c r="CJ7" s="54">
        <v>132.6</v>
      </c>
      <c r="CK7" s="54">
        <v>133.1</v>
      </c>
      <c r="CL7" s="54">
        <v>114</v>
      </c>
      <c r="CM7" s="54">
        <v>129.6</v>
      </c>
      <c r="CN7" s="54">
        <v>118.7</v>
      </c>
      <c r="CO7" s="54">
        <v>155.1</v>
      </c>
      <c r="CP7" s="54">
        <v>117.3</v>
      </c>
      <c r="CQ7" s="54">
        <v>144.9</v>
      </c>
      <c r="CR7" s="54">
        <v>123.2</v>
      </c>
      <c r="CS7" s="54">
        <v>141.6</v>
      </c>
      <c r="CT7" s="54">
        <v>132</v>
      </c>
      <c r="CU7" s="54">
        <v>145.6</v>
      </c>
      <c r="CV7" s="54">
        <v>130.19999999999999</v>
      </c>
      <c r="CW7" s="54">
        <v>122.3</v>
      </c>
      <c r="CX7" s="54">
        <v>129</v>
      </c>
      <c r="CY7" s="54">
        <v>129.6</v>
      </c>
      <c r="CZ7" s="54">
        <v>118</v>
      </c>
      <c r="DA7" s="54">
        <v>125.1</v>
      </c>
      <c r="DB7" s="54">
        <v>122.6</v>
      </c>
      <c r="DC7" s="54">
        <v>115.2</v>
      </c>
      <c r="DD7" s="54">
        <v>122</v>
      </c>
      <c r="DE7" s="54">
        <v>132.4</v>
      </c>
      <c r="DF7" s="54">
        <v>120.9</v>
      </c>
      <c r="DG7" s="54">
        <v>122.1</v>
      </c>
      <c r="DH7" s="54">
        <v>127.8</v>
      </c>
    </row>
    <row r="8" spans="1:112">
      <c r="A8" s="54" t="s">
        <v>30</v>
      </c>
      <c r="B8" s="54">
        <v>2017</v>
      </c>
      <c r="C8" s="54" t="s">
        <v>39</v>
      </c>
      <c r="D8" s="54">
        <f t="shared" si="0"/>
        <v>1738.8000000000002</v>
      </c>
      <c r="E8" s="54">
        <f t="shared" si="1"/>
        <v>255.4</v>
      </c>
      <c r="F8" s="54">
        <f t="shared" si="2"/>
        <v>412.3</v>
      </c>
      <c r="G8" s="61">
        <f t="shared" si="4"/>
        <v>6.5412445730828597E-3</v>
      </c>
      <c r="H8" s="61">
        <f t="shared" si="5"/>
        <v>1.1760094080751975E-3</v>
      </c>
      <c r="I8" s="61">
        <f t="shared" si="6"/>
        <v>1.4573718727229118E-3</v>
      </c>
      <c r="J8" s="54" t="s">
        <v>232</v>
      </c>
      <c r="N8" s="54" t="s">
        <v>30</v>
      </c>
      <c r="O8" s="54">
        <v>2017</v>
      </c>
      <c r="P8" s="54" t="s">
        <v>35</v>
      </c>
      <c r="Q8" s="54" t="s">
        <v>35</v>
      </c>
      <c r="R8" s="54">
        <v>133.30000000000001</v>
      </c>
      <c r="S8" s="54">
        <v>138.30000000000001</v>
      </c>
      <c r="T8" s="54">
        <v>129.30000000000001</v>
      </c>
      <c r="U8" s="54">
        <v>137.19999999999999</v>
      </c>
      <c r="V8" s="54">
        <v>122.1</v>
      </c>
      <c r="W8" s="54">
        <v>138.69999999999999</v>
      </c>
      <c r="X8" s="54">
        <v>119.1</v>
      </c>
      <c r="Y8" s="54">
        <v>156.9</v>
      </c>
      <c r="Z8" s="54">
        <v>116.2</v>
      </c>
      <c r="AA8" s="54">
        <v>136</v>
      </c>
      <c r="AB8" s="54">
        <v>129.4</v>
      </c>
      <c r="AC8" s="54">
        <v>144.4</v>
      </c>
      <c r="AD8" s="54">
        <v>133.6</v>
      </c>
      <c r="AE8" s="54">
        <v>143.69999999999999</v>
      </c>
      <c r="AF8" s="54">
        <v>140.9</v>
      </c>
      <c r="AG8" s="54">
        <v>135.80000000000001</v>
      </c>
      <c r="AH8" s="54">
        <v>140.19999999999999</v>
      </c>
      <c r="AI8" s="54">
        <v>130.5</v>
      </c>
      <c r="AJ8" s="54">
        <v>133.19999999999999</v>
      </c>
      <c r="AK8" s="54">
        <v>133.6</v>
      </c>
      <c r="AL8" s="54">
        <v>130.1</v>
      </c>
      <c r="AM8" s="54">
        <v>119.5</v>
      </c>
      <c r="AN8" s="54">
        <v>127.7</v>
      </c>
      <c r="AO8" s="54">
        <v>134.9</v>
      </c>
      <c r="AP8" s="54">
        <v>123.2</v>
      </c>
      <c r="AQ8" s="54">
        <v>127</v>
      </c>
      <c r="AR8" s="54">
        <v>132.6</v>
      </c>
      <c r="AV8" s="54" t="s">
        <v>34</v>
      </c>
      <c r="AW8" s="54">
        <v>2017</v>
      </c>
      <c r="AX8" s="54" t="s">
        <v>35</v>
      </c>
      <c r="AY8" s="54" t="s">
        <v>35</v>
      </c>
      <c r="AZ8" s="54">
        <v>133.1</v>
      </c>
      <c r="BA8" s="54">
        <v>138.80000000000001</v>
      </c>
      <c r="BB8" s="54">
        <v>129.30000000000001</v>
      </c>
      <c r="BC8" s="54">
        <v>135.80000000000001</v>
      </c>
      <c r="BD8" s="54">
        <v>119.2</v>
      </c>
      <c r="BE8" s="54">
        <v>135.30000000000001</v>
      </c>
      <c r="BF8" s="54">
        <v>119.5</v>
      </c>
      <c r="BG8" s="54">
        <v>152.19999999999999</v>
      </c>
      <c r="BH8" s="54">
        <v>117.3</v>
      </c>
      <c r="BI8" s="54">
        <v>138.69999999999999</v>
      </c>
      <c r="BJ8" s="54">
        <v>126.9</v>
      </c>
      <c r="BK8" s="54">
        <v>143.19999999999999</v>
      </c>
      <c r="BL8" s="54">
        <v>133</v>
      </c>
      <c r="BM8" s="54">
        <v>144.4</v>
      </c>
      <c r="BN8" s="54">
        <v>136.80000000000001</v>
      </c>
      <c r="BO8" s="54">
        <v>130.30000000000001</v>
      </c>
      <c r="BP8" s="54">
        <v>135.9</v>
      </c>
      <c r="BQ8" s="54">
        <v>130.5</v>
      </c>
      <c r="BR8" s="54">
        <v>127.9</v>
      </c>
      <c r="BS8" s="54">
        <v>129.69999999999999</v>
      </c>
      <c r="BT8" s="54">
        <v>127.4</v>
      </c>
      <c r="BU8" s="54">
        <v>117.4</v>
      </c>
      <c r="BV8" s="54">
        <v>124.6</v>
      </c>
      <c r="BW8" s="54">
        <v>133.4</v>
      </c>
      <c r="BX8" s="54">
        <v>122.6</v>
      </c>
      <c r="BY8" s="54">
        <v>124.8</v>
      </c>
      <c r="BZ8" s="54">
        <v>130.6</v>
      </c>
      <c r="CD8" s="54" t="s">
        <v>33</v>
      </c>
      <c r="CE8" s="54">
        <v>2017</v>
      </c>
      <c r="CF8" s="54" t="s">
        <v>35</v>
      </c>
      <c r="CG8" s="54" t="s">
        <v>35</v>
      </c>
      <c r="CH8" s="54">
        <v>132.80000000000001</v>
      </c>
      <c r="CI8" s="54">
        <v>139.80000000000001</v>
      </c>
      <c r="CJ8" s="54">
        <v>129.30000000000001</v>
      </c>
      <c r="CK8" s="54">
        <v>133.5</v>
      </c>
      <c r="CL8" s="54">
        <v>114.3</v>
      </c>
      <c r="CM8" s="54">
        <v>131.4</v>
      </c>
      <c r="CN8" s="54">
        <v>120.2</v>
      </c>
      <c r="CO8" s="54">
        <v>143.1</v>
      </c>
      <c r="CP8" s="54">
        <v>119.5</v>
      </c>
      <c r="CQ8" s="54">
        <v>144</v>
      </c>
      <c r="CR8" s="54">
        <v>123.4</v>
      </c>
      <c r="CS8" s="54">
        <v>141.9</v>
      </c>
      <c r="CT8" s="54">
        <v>132.1</v>
      </c>
      <c r="CU8" s="54">
        <v>146.30000000000001</v>
      </c>
      <c r="CV8" s="54">
        <v>130.5</v>
      </c>
      <c r="CW8" s="54">
        <v>122.5</v>
      </c>
      <c r="CX8" s="54">
        <v>129.30000000000001</v>
      </c>
      <c r="CY8" s="54">
        <v>130.5</v>
      </c>
      <c r="CZ8" s="54">
        <v>119.2</v>
      </c>
      <c r="DA8" s="54">
        <v>125.3</v>
      </c>
      <c r="DB8" s="54">
        <v>122.9</v>
      </c>
      <c r="DC8" s="54">
        <v>115.5</v>
      </c>
      <c r="DD8" s="54">
        <v>122.2</v>
      </c>
      <c r="DE8" s="54">
        <v>132.4</v>
      </c>
      <c r="DF8" s="54">
        <v>121.7</v>
      </c>
      <c r="DG8" s="54">
        <v>122.4</v>
      </c>
      <c r="DH8" s="54">
        <v>128.19999999999999</v>
      </c>
    </row>
    <row r="9" spans="1:112">
      <c r="A9" s="54" t="s">
        <v>30</v>
      </c>
      <c r="B9" s="54">
        <v>2017</v>
      </c>
      <c r="C9" s="54" t="s">
        <v>40</v>
      </c>
      <c r="D9" s="54">
        <f t="shared" si="0"/>
        <v>1772.9</v>
      </c>
      <c r="E9" s="54">
        <f t="shared" si="1"/>
        <v>256.5</v>
      </c>
      <c r="F9" s="54">
        <f t="shared" si="2"/>
        <v>414.9</v>
      </c>
      <c r="G9" s="61">
        <f t="shared" si="4"/>
        <v>1.9611226132965211E-2</v>
      </c>
      <c r="H9" s="61">
        <f t="shared" si="5"/>
        <v>4.3069694596710815E-3</v>
      </c>
      <c r="I9" s="61">
        <f t="shared" si="6"/>
        <v>6.3060878001454422E-3</v>
      </c>
      <c r="J9" s="54" t="s">
        <v>232</v>
      </c>
      <c r="N9" s="54" t="s">
        <v>30</v>
      </c>
      <c r="O9" s="54">
        <v>2017</v>
      </c>
      <c r="P9" s="54" t="s">
        <v>36</v>
      </c>
      <c r="Q9" s="54" t="s">
        <v>36</v>
      </c>
      <c r="R9" s="54">
        <v>133.6</v>
      </c>
      <c r="S9" s="54">
        <v>138.80000000000001</v>
      </c>
      <c r="T9" s="54">
        <v>128.80000000000001</v>
      </c>
      <c r="U9" s="54">
        <v>137.19999999999999</v>
      </c>
      <c r="V9" s="54">
        <v>121.6</v>
      </c>
      <c r="W9" s="54">
        <v>139.69999999999999</v>
      </c>
      <c r="X9" s="54">
        <v>119.7</v>
      </c>
      <c r="Y9" s="54">
        <v>148</v>
      </c>
      <c r="Z9" s="54">
        <v>116.9</v>
      </c>
      <c r="AA9" s="54">
        <v>135.6</v>
      </c>
      <c r="AB9" s="54">
        <v>129.80000000000001</v>
      </c>
      <c r="AC9" s="54">
        <v>145.4</v>
      </c>
      <c r="AD9" s="54">
        <v>133.4</v>
      </c>
      <c r="AE9" s="54">
        <v>144.19999999999999</v>
      </c>
      <c r="AF9" s="54">
        <v>141.6</v>
      </c>
      <c r="AG9" s="54">
        <v>136.19999999999999</v>
      </c>
      <c r="AH9" s="54">
        <v>140.80000000000001</v>
      </c>
      <c r="AI9" s="54">
        <v>131.1</v>
      </c>
      <c r="AJ9" s="54">
        <v>134.19999999999999</v>
      </c>
      <c r="AK9" s="54">
        <v>134.1</v>
      </c>
      <c r="AL9" s="54">
        <v>130.6</v>
      </c>
      <c r="AM9" s="54">
        <v>119.8</v>
      </c>
      <c r="AN9" s="54">
        <v>128.30000000000001</v>
      </c>
      <c r="AO9" s="54">
        <v>135.19999999999999</v>
      </c>
      <c r="AP9" s="54">
        <v>123.3</v>
      </c>
      <c r="AQ9" s="54">
        <v>127.4</v>
      </c>
      <c r="AR9" s="54">
        <v>132.80000000000001</v>
      </c>
      <c r="AV9" s="54" t="s">
        <v>34</v>
      </c>
      <c r="AW9" s="54">
        <v>2017</v>
      </c>
      <c r="AX9" s="54" t="s">
        <v>36</v>
      </c>
      <c r="AY9" s="54" t="s">
        <v>36</v>
      </c>
      <c r="AZ9" s="54">
        <v>133.30000000000001</v>
      </c>
      <c r="BA9" s="54">
        <v>139</v>
      </c>
      <c r="BB9" s="54">
        <v>128.6</v>
      </c>
      <c r="BC9" s="54">
        <v>136.30000000000001</v>
      </c>
      <c r="BD9" s="54">
        <v>118.8</v>
      </c>
      <c r="BE9" s="54">
        <v>138.30000000000001</v>
      </c>
      <c r="BF9" s="54">
        <v>120.5</v>
      </c>
      <c r="BG9" s="54">
        <v>143.9</v>
      </c>
      <c r="BH9" s="54">
        <v>118</v>
      </c>
      <c r="BI9" s="54">
        <v>137.9</v>
      </c>
      <c r="BJ9" s="54">
        <v>127.2</v>
      </c>
      <c r="BK9" s="54">
        <v>144</v>
      </c>
      <c r="BL9" s="54">
        <v>133.1</v>
      </c>
      <c r="BM9" s="54">
        <v>145.1</v>
      </c>
      <c r="BN9" s="54">
        <v>137.30000000000001</v>
      </c>
      <c r="BO9" s="54">
        <v>130.6</v>
      </c>
      <c r="BP9" s="54">
        <v>136.4</v>
      </c>
      <c r="BQ9" s="54">
        <v>131.1</v>
      </c>
      <c r="BR9" s="54">
        <v>129.1</v>
      </c>
      <c r="BS9" s="54">
        <v>130.1</v>
      </c>
      <c r="BT9" s="54">
        <v>127.8</v>
      </c>
      <c r="BU9" s="54">
        <v>117.6</v>
      </c>
      <c r="BV9" s="54">
        <v>125</v>
      </c>
      <c r="BW9" s="54">
        <v>133.80000000000001</v>
      </c>
      <c r="BX9" s="54">
        <v>122.6</v>
      </c>
      <c r="BY9" s="54">
        <v>125.1</v>
      </c>
      <c r="BZ9" s="54">
        <v>130.9</v>
      </c>
      <c r="CD9" s="54" t="s">
        <v>33</v>
      </c>
      <c r="CE9" s="54">
        <v>2017</v>
      </c>
      <c r="CF9" s="54" t="s">
        <v>36</v>
      </c>
      <c r="CG9" s="54" t="s">
        <v>36</v>
      </c>
      <c r="CH9" s="54">
        <v>132.69999999999999</v>
      </c>
      <c r="CI9" s="54">
        <v>139.4</v>
      </c>
      <c r="CJ9" s="54">
        <v>128.4</v>
      </c>
      <c r="CK9" s="54">
        <v>134.9</v>
      </c>
      <c r="CL9" s="54">
        <v>114</v>
      </c>
      <c r="CM9" s="54">
        <v>136.80000000000001</v>
      </c>
      <c r="CN9" s="54">
        <v>122.2</v>
      </c>
      <c r="CO9" s="54">
        <v>135.80000000000001</v>
      </c>
      <c r="CP9" s="54">
        <v>120.3</v>
      </c>
      <c r="CQ9" s="54">
        <v>142.6</v>
      </c>
      <c r="CR9" s="54">
        <v>123.6</v>
      </c>
      <c r="CS9" s="54">
        <v>142.4</v>
      </c>
      <c r="CT9" s="54">
        <v>132.6</v>
      </c>
      <c r="CU9" s="54">
        <v>147.5</v>
      </c>
      <c r="CV9" s="54">
        <v>130.80000000000001</v>
      </c>
      <c r="CW9" s="54">
        <v>122.8</v>
      </c>
      <c r="CX9" s="54">
        <v>129.6</v>
      </c>
      <c r="CY9" s="54">
        <v>131.1</v>
      </c>
      <c r="CZ9" s="54">
        <v>120.8</v>
      </c>
      <c r="DA9" s="54">
        <v>125.6</v>
      </c>
      <c r="DB9" s="54">
        <v>123.1</v>
      </c>
      <c r="DC9" s="54">
        <v>115.6</v>
      </c>
      <c r="DD9" s="54">
        <v>122.4</v>
      </c>
      <c r="DE9" s="54">
        <v>132.80000000000001</v>
      </c>
      <c r="DF9" s="54">
        <v>121.7</v>
      </c>
      <c r="DG9" s="54">
        <v>122.6</v>
      </c>
      <c r="DH9" s="54">
        <v>128.69999999999999</v>
      </c>
    </row>
    <row r="10" spans="1:112">
      <c r="A10" s="54" t="s">
        <v>30</v>
      </c>
      <c r="B10" s="54">
        <v>2017</v>
      </c>
      <c r="C10" s="54" t="s">
        <v>41</v>
      </c>
      <c r="D10" s="54">
        <f t="shared" si="0"/>
        <v>1792.4999999999998</v>
      </c>
      <c r="E10" s="54">
        <f t="shared" si="1"/>
        <v>258.39999999999998</v>
      </c>
      <c r="F10" s="54">
        <f t="shared" si="2"/>
        <v>418.20000000000005</v>
      </c>
      <c r="G10" s="61">
        <f t="shared" si="4"/>
        <v>1.1055333070110937E-2</v>
      </c>
      <c r="H10" s="61">
        <f t="shared" si="5"/>
        <v>7.4074074074073184E-3</v>
      </c>
      <c r="I10" s="61">
        <f t="shared" si="6"/>
        <v>7.9537237888649519E-3</v>
      </c>
      <c r="J10" s="54" t="s">
        <v>232</v>
      </c>
      <c r="N10" s="54" t="s">
        <v>30</v>
      </c>
      <c r="O10" s="54">
        <v>2017</v>
      </c>
      <c r="P10" s="54" t="s">
        <v>37</v>
      </c>
      <c r="Q10" s="54" t="s">
        <v>37</v>
      </c>
      <c r="R10" s="54">
        <v>133.19999999999999</v>
      </c>
      <c r="S10" s="54">
        <v>138.69999999999999</v>
      </c>
      <c r="T10" s="54">
        <v>127.1</v>
      </c>
      <c r="U10" s="54">
        <v>137.69999999999999</v>
      </c>
      <c r="V10" s="54">
        <v>121.3</v>
      </c>
      <c r="W10" s="54">
        <v>141.80000000000001</v>
      </c>
      <c r="X10" s="54">
        <v>121.5</v>
      </c>
      <c r="Y10" s="54">
        <v>144.5</v>
      </c>
      <c r="Z10" s="54">
        <v>117.4</v>
      </c>
      <c r="AA10" s="54">
        <v>134.1</v>
      </c>
      <c r="AB10" s="54">
        <v>130</v>
      </c>
      <c r="AC10" s="54">
        <v>145.5</v>
      </c>
      <c r="AD10" s="54">
        <v>133.5</v>
      </c>
      <c r="AE10" s="54">
        <v>144.4</v>
      </c>
      <c r="AF10" s="54">
        <v>142.4</v>
      </c>
      <c r="AG10" s="54">
        <v>136.80000000000001</v>
      </c>
      <c r="AH10" s="54">
        <v>141.6</v>
      </c>
      <c r="AI10" s="54">
        <v>131.69999999999999</v>
      </c>
      <c r="AJ10" s="54">
        <v>135</v>
      </c>
      <c r="AK10" s="54">
        <v>134.30000000000001</v>
      </c>
      <c r="AL10" s="54">
        <v>131</v>
      </c>
      <c r="AM10" s="54">
        <v>119.2</v>
      </c>
      <c r="AN10" s="54">
        <v>128.30000000000001</v>
      </c>
      <c r="AO10" s="54">
        <v>135.69999999999999</v>
      </c>
      <c r="AP10" s="54">
        <v>123.7</v>
      </c>
      <c r="AQ10" s="54">
        <v>127.5</v>
      </c>
      <c r="AR10" s="54">
        <v>132.9</v>
      </c>
      <c r="AV10" s="54" t="s">
        <v>34</v>
      </c>
      <c r="AW10" s="54">
        <v>2017</v>
      </c>
      <c r="AX10" s="54" t="s">
        <v>37</v>
      </c>
      <c r="AY10" s="54" t="s">
        <v>37</v>
      </c>
      <c r="AZ10" s="54">
        <v>133</v>
      </c>
      <c r="BA10" s="54">
        <v>139.4</v>
      </c>
      <c r="BB10" s="54">
        <v>126.1</v>
      </c>
      <c r="BC10" s="54">
        <v>137.19999999999999</v>
      </c>
      <c r="BD10" s="54">
        <v>118.4</v>
      </c>
      <c r="BE10" s="54">
        <v>139.9</v>
      </c>
      <c r="BF10" s="54">
        <v>123.4</v>
      </c>
      <c r="BG10" s="54">
        <v>140.9</v>
      </c>
      <c r="BH10" s="54">
        <v>118.5</v>
      </c>
      <c r="BI10" s="54">
        <v>136.5</v>
      </c>
      <c r="BJ10" s="54">
        <v>127.4</v>
      </c>
      <c r="BK10" s="54">
        <v>144.19999999999999</v>
      </c>
      <c r="BL10" s="54">
        <v>133.5</v>
      </c>
      <c r="BM10" s="54">
        <v>145.4</v>
      </c>
      <c r="BN10" s="54">
        <v>138</v>
      </c>
      <c r="BO10" s="54">
        <v>131.1</v>
      </c>
      <c r="BP10" s="54">
        <v>137</v>
      </c>
      <c r="BQ10" s="54">
        <v>131.69999999999999</v>
      </c>
      <c r="BR10" s="54">
        <v>129.80000000000001</v>
      </c>
      <c r="BS10" s="54">
        <v>130.4</v>
      </c>
      <c r="BT10" s="54">
        <v>128.1</v>
      </c>
      <c r="BU10" s="54">
        <v>116.6</v>
      </c>
      <c r="BV10" s="54">
        <v>125.1</v>
      </c>
      <c r="BW10" s="54">
        <v>134.5</v>
      </c>
      <c r="BX10" s="54">
        <v>123.1</v>
      </c>
      <c r="BY10" s="54">
        <v>125.1</v>
      </c>
      <c r="BZ10" s="54">
        <v>131.1</v>
      </c>
      <c r="CD10" s="54" t="s">
        <v>33</v>
      </c>
      <c r="CE10" s="54">
        <v>2017</v>
      </c>
      <c r="CF10" s="54" t="s">
        <v>37</v>
      </c>
      <c r="CG10" s="54" t="s">
        <v>37</v>
      </c>
      <c r="CH10" s="54">
        <v>132.69999999999999</v>
      </c>
      <c r="CI10" s="54">
        <v>140.6</v>
      </c>
      <c r="CJ10" s="54">
        <v>124.5</v>
      </c>
      <c r="CK10" s="54">
        <v>136.30000000000001</v>
      </c>
      <c r="CL10" s="54">
        <v>113.5</v>
      </c>
      <c r="CM10" s="54">
        <v>137.69999999999999</v>
      </c>
      <c r="CN10" s="54">
        <v>127.1</v>
      </c>
      <c r="CO10" s="54">
        <v>133.80000000000001</v>
      </c>
      <c r="CP10" s="54">
        <v>120.8</v>
      </c>
      <c r="CQ10" s="54">
        <v>141.30000000000001</v>
      </c>
      <c r="CR10" s="54">
        <v>123.8</v>
      </c>
      <c r="CS10" s="54">
        <v>142.6</v>
      </c>
      <c r="CT10" s="54">
        <v>133.4</v>
      </c>
      <c r="CU10" s="54">
        <v>148</v>
      </c>
      <c r="CV10" s="54">
        <v>131.19999999999999</v>
      </c>
      <c r="CW10" s="54">
        <v>123</v>
      </c>
      <c r="CX10" s="54">
        <v>130</v>
      </c>
      <c r="CY10" s="54">
        <v>131.69999999999999</v>
      </c>
      <c r="CZ10" s="54">
        <v>121.4</v>
      </c>
      <c r="DA10" s="54">
        <v>126</v>
      </c>
      <c r="DB10" s="54">
        <v>123.4</v>
      </c>
      <c r="DC10" s="54">
        <v>114.3</v>
      </c>
      <c r="DD10" s="54">
        <v>122.6</v>
      </c>
      <c r="DE10" s="54">
        <v>133.6</v>
      </c>
      <c r="DF10" s="54">
        <v>122.2</v>
      </c>
      <c r="DG10" s="54">
        <v>122.5</v>
      </c>
      <c r="DH10" s="54">
        <v>129.1</v>
      </c>
    </row>
    <row r="11" spans="1:112">
      <c r="A11" s="54" t="s">
        <v>30</v>
      </c>
      <c r="B11" s="54">
        <v>2017</v>
      </c>
      <c r="C11" s="54" t="s">
        <v>42</v>
      </c>
      <c r="D11" s="54">
        <f t="shared" si="0"/>
        <v>1784.3</v>
      </c>
      <c r="E11" s="54">
        <f t="shared" si="1"/>
        <v>260.10000000000002</v>
      </c>
      <c r="F11" s="54">
        <f t="shared" si="2"/>
        <v>420.5</v>
      </c>
      <c r="G11" s="61">
        <f t="shared" si="4"/>
        <v>-4.5746164574615444E-3</v>
      </c>
      <c r="H11" s="61">
        <f t="shared" si="5"/>
        <v>6.5789473684212292E-3</v>
      </c>
      <c r="I11" s="61">
        <f t="shared" si="6"/>
        <v>5.4997608799616316E-3</v>
      </c>
      <c r="J11" s="54" t="s">
        <v>232</v>
      </c>
      <c r="N11" s="54" t="s">
        <v>30</v>
      </c>
      <c r="O11" s="54">
        <v>2017</v>
      </c>
      <c r="P11" s="54" t="s">
        <v>38</v>
      </c>
      <c r="Q11" s="54" t="s">
        <v>38</v>
      </c>
      <c r="R11" s="54">
        <v>133.1</v>
      </c>
      <c r="S11" s="54">
        <v>140.30000000000001</v>
      </c>
      <c r="T11" s="54">
        <v>126.8</v>
      </c>
      <c r="U11" s="54">
        <v>138.19999999999999</v>
      </c>
      <c r="V11" s="54">
        <v>120.8</v>
      </c>
      <c r="W11" s="54">
        <v>140.19999999999999</v>
      </c>
      <c r="X11" s="54">
        <v>123.8</v>
      </c>
      <c r="Y11" s="54">
        <v>141.80000000000001</v>
      </c>
      <c r="Z11" s="54">
        <v>118.6</v>
      </c>
      <c r="AA11" s="54">
        <v>134</v>
      </c>
      <c r="AB11" s="54">
        <v>130.30000000000001</v>
      </c>
      <c r="AC11" s="54">
        <v>145.80000000000001</v>
      </c>
      <c r="AD11" s="54">
        <v>133.80000000000001</v>
      </c>
      <c r="AE11" s="54">
        <v>145.5</v>
      </c>
      <c r="AF11" s="54">
        <v>142.5</v>
      </c>
      <c r="AG11" s="54">
        <v>137.30000000000001</v>
      </c>
      <c r="AH11" s="54">
        <v>141.80000000000001</v>
      </c>
      <c r="AI11" s="54">
        <v>132.1</v>
      </c>
      <c r="AJ11" s="54">
        <v>135</v>
      </c>
      <c r="AK11" s="54">
        <v>134.9</v>
      </c>
      <c r="AL11" s="54">
        <v>131.4</v>
      </c>
      <c r="AM11" s="54">
        <v>119.4</v>
      </c>
      <c r="AN11" s="54">
        <v>129.4</v>
      </c>
      <c r="AO11" s="54">
        <v>136.30000000000001</v>
      </c>
      <c r="AP11" s="54">
        <v>123.7</v>
      </c>
      <c r="AQ11" s="54">
        <v>127.9</v>
      </c>
      <c r="AR11" s="54">
        <v>133.30000000000001</v>
      </c>
      <c r="AV11" s="54" t="s">
        <v>34</v>
      </c>
      <c r="AW11" s="54">
        <v>2017</v>
      </c>
      <c r="AX11" s="54" t="s">
        <v>38</v>
      </c>
      <c r="AY11" s="54" t="s">
        <v>38</v>
      </c>
      <c r="AZ11" s="54">
        <v>132.9</v>
      </c>
      <c r="BA11" s="54">
        <v>141.6</v>
      </c>
      <c r="BB11" s="54">
        <v>126.3</v>
      </c>
      <c r="BC11" s="54">
        <v>137.69999999999999</v>
      </c>
      <c r="BD11" s="54">
        <v>118.1</v>
      </c>
      <c r="BE11" s="54">
        <v>137.9</v>
      </c>
      <c r="BF11" s="54">
        <v>125.6</v>
      </c>
      <c r="BG11" s="54">
        <v>138.30000000000001</v>
      </c>
      <c r="BH11" s="54">
        <v>119.4</v>
      </c>
      <c r="BI11" s="54">
        <v>136</v>
      </c>
      <c r="BJ11" s="54">
        <v>127.6</v>
      </c>
      <c r="BK11" s="54">
        <v>144.5</v>
      </c>
      <c r="BL11" s="54">
        <v>133.69999999999999</v>
      </c>
      <c r="BM11" s="54">
        <v>146.19999999999999</v>
      </c>
      <c r="BN11" s="54">
        <v>138.19999999999999</v>
      </c>
      <c r="BO11" s="54">
        <v>131.4</v>
      </c>
      <c r="BP11" s="54">
        <v>137.19999999999999</v>
      </c>
      <c r="BQ11" s="54">
        <v>132.1</v>
      </c>
      <c r="BR11" s="54">
        <v>129.4</v>
      </c>
      <c r="BS11" s="54">
        <v>130.9</v>
      </c>
      <c r="BT11" s="54">
        <v>128.4</v>
      </c>
      <c r="BU11" s="54">
        <v>116.7</v>
      </c>
      <c r="BV11" s="54">
        <v>125.7</v>
      </c>
      <c r="BW11" s="54">
        <v>134.80000000000001</v>
      </c>
      <c r="BX11" s="54">
        <v>123</v>
      </c>
      <c r="BY11" s="54">
        <v>125.3</v>
      </c>
      <c r="BZ11" s="54">
        <v>131.4</v>
      </c>
      <c r="CD11" s="54" t="s">
        <v>33</v>
      </c>
      <c r="CE11" s="54">
        <v>2017</v>
      </c>
      <c r="CF11" s="54" t="s">
        <v>38</v>
      </c>
      <c r="CG11" s="54" t="s">
        <v>38</v>
      </c>
      <c r="CH11" s="54">
        <v>132.6</v>
      </c>
      <c r="CI11" s="54">
        <v>144.1</v>
      </c>
      <c r="CJ11" s="54">
        <v>125.6</v>
      </c>
      <c r="CK11" s="54">
        <v>136.80000000000001</v>
      </c>
      <c r="CL11" s="54">
        <v>113.4</v>
      </c>
      <c r="CM11" s="54">
        <v>135.19999999999999</v>
      </c>
      <c r="CN11" s="54">
        <v>129.19999999999999</v>
      </c>
      <c r="CO11" s="54">
        <v>131.5</v>
      </c>
      <c r="CP11" s="54">
        <v>121</v>
      </c>
      <c r="CQ11" s="54">
        <v>139.9</v>
      </c>
      <c r="CR11" s="54">
        <v>123.8</v>
      </c>
      <c r="CS11" s="54">
        <v>142.9</v>
      </c>
      <c r="CT11" s="54">
        <v>133.6</v>
      </c>
      <c r="CU11" s="54">
        <v>148.30000000000001</v>
      </c>
      <c r="CV11" s="54">
        <v>131.5</v>
      </c>
      <c r="CW11" s="54">
        <v>123.2</v>
      </c>
      <c r="CX11" s="54">
        <v>130.19999999999999</v>
      </c>
      <c r="CY11" s="54">
        <v>132.1</v>
      </c>
      <c r="CZ11" s="54">
        <v>120.1</v>
      </c>
      <c r="DA11" s="54">
        <v>126.5</v>
      </c>
      <c r="DB11" s="54">
        <v>123.6</v>
      </c>
      <c r="DC11" s="54">
        <v>114.3</v>
      </c>
      <c r="DD11" s="54">
        <v>122.8</v>
      </c>
      <c r="DE11" s="54">
        <v>133.80000000000001</v>
      </c>
      <c r="DF11" s="54">
        <v>122</v>
      </c>
      <c r="DG11" s="54">
        <v>122.6</v>
      </c>
      <c r="DH11" s="54">
        <v>129.30000000000001</v>
      </c>
    </row>
    <row r="12" spans="1:112">
      <c r="A12" s="54" t="s">
        <v>30</v>
      </c>
      <c r="B12" s="54">
        <v>2017</v>
      </c>
      <c r="C12" s="54" t="s">
        <v>43</v>
      </c>
      <c r="D12" s="54">
        <f t="shared" si="0"/>
        <v>1790.8999999999999</v>
      </c>
      <c r="E12" s="54">
        <f t="shared" si="1"/>
        <v>261.60000000000002</v>
      </c>
      <c r="F12" s="54">
        <f t="shared" si="2"/>
        <v>422.7</v>
      </c>
      <c r="G12" s="61">
        <f t="shared" si="4"/>
        <v>3.6989295522052959E-3</v>
      </c>
      <c r="H12" s="61">
        <f t="shared" si="5"/>
        <v>5.7670126874279116E-3</v>
      </c>
      <c r="I12" s="61">
        <f t="shared" si="6"/>
        <v>5.231866825208059E-3</v>
      </c>
      <c r="J12" s="54" t="s">
        <v>232</v>
      </c>
      <c r="N12" s="54" t="s">
        <v>30</v>
      </c>
      <c r="O12" s="54">
        <v>2017</v>
      </c>
      <c r="P12" s="54" t="s">
        <v>39</v>
      </c>
      <c r="Q12" s="54" t="s">
        <v>39</v>
      </c>
      <c r="R12" s="54">
        <v>133.5</v>
      </c>
      <c r="S12" s="54">
        <v>143.69999999999999</v>
      </c>
      <c r="T12" s="54">
        <v>128</v>
      </c>
      <c r="U12" s="54">
        <v>138.6</v>
      </c>
      <c r="V12" s="54">
        <v>120.9</v>
      </c>
      <c r="W12" s="54">
        <v>140.9</v>
      </c>
      <c r="X12" s="54">
        <v>128.80000000000001</v>
      </c>
      <c r="Y12" s="54">
        <v>140.19999999999999</v>
      </c>
      <c r="Z12" s="54">
        <v>118.9</v>
      </c>
      <c r="AA12" s="54">
        <v>133.5</v>
      </c>
      <c r="AB12" s="54">
        <v>130.4</v>
      </c>
      <c r="AC12" s="54">
        <v>146.5</v>
      </c>
      <c r="AD12" s="54">
        <v>134.9</v>
      </c>
      <c r="AE12" s="54">
        <v>145.80000000000001</v>
      </c>
      <c r="AF12" s="54">
        <v>143.1</v>
      </c>
      <c r="AG12" s="54">
        <v>137.69999999999999</v>
      </c>
      <c r="AH12" s="54">
        <v>142.30000000000001</v>
      </c>
      <c r="AI12" s="54">
        <v>131.4</v>
      </c>
      <c r="AJ12" s="54">
        <v>134.80000000000001</v>
      </c>
      <c r="AK12" s="54">
        <v>135.19999999999999</v>
      </c>
      <c r="AL12" s="54">
        <v>131.30000000000001</v>
      </c>
      <c r="AM12" s="54">
        <v>119.4</v>
      </c>
      <c r="AN12" s="54">
        <v>129.80000000000001</v>
      </c>
      <c r="AO12" s="54">
        <v>136.9</v>
      </c>
      <c r="AP12" s="54">
        <v>124.1</v>
      </c>
      <c r="AQ12" s="54">
        <v>128.1</v>
      </c>
      <c r="AR12" s="54">
        <v>133.9</v>
      </c>
      <c r="AV12" s="54" t="s">
        <v>34</v>
      </c>
      <c r="AW12" s="54">
        <v>2017</v>
      </c>
      <c r="AX12" s="54" t="s">
        <v>39</v>
      </c>
      <c r="AY12" s="54" t="s">
        <v>39</v>
      </c>
      <c r="AZ12" s="54">
        <v>133.30000000000001</v>
      </c>
      <c r="BA12" s="54">
        <v>145.5</v>
      </c>
      <c r="BB12" s="54">
        <v>128.1</v>
      </c>
      <c r="BC12" s="54">
        <v>138.1</v>
      </c>
      <c r="BD12" s="54">
        <v>118.2</v>
      </c>
      <c r="BE12" s="54">
        <v>139.19999999999999</v>
      </c>
      <c r="BF12" s="54">
        <v>133.30000000000001</v>
      </c>
      <c r="BG12" s="54">
        <v>136.19999999999999</v>
      </c>
      <c r="BH12" s="54">
        <v>119.6</v>
      </c>
      <c r="BI12" s="54">
        <v>135.30000000000001</v>
      </c>
      <c r="BJ12" s="54">
        <v>127.8</v>
      </c>
      <c r="BK12" s="54">
        <v>144.9</v>
      </c>
      <c r="BL12" s="54">
        <v>135.19999999999999</v>
      </c>
      <c r="BM12" s="54">
        <v>146.5</v>
      </c>
      <c r="BN12" s="54">
        <v>138.5</v>
      </c>
      <c r="BO12" s="54">
        <v>131.69999999999999</v>
      </c>
      <c r="BP12" s="54">
        <v>137.5</v>
      </c>
      <c r="BQ12" s="54">
        <v>131.4</v>
      </c>
      <c r="BR12" s="54">
        <v>128.80000000000001</v>
      </c>
      <c r="BS12" s="54">
        <v>131.19999999999999</v>
      </c>
      <c r="BT12" s="54">
        <v>128.5</v>
      </c>
      <c r="BU12" s="54">
        <v>116.5</v>
      </c>
      <c r="BV12" s="54">
        <v>125.9</v>
      </c>
      <c r="BW12" s="54">
        <v>135.4</v>
      </c>
      <c r="BX12" s="54">
        <v>123.4</v>
      </c>
      <c r="BY12" s="54">
        <v>125.5</v>
      </c>
      <c r="BZ12" s="54">
        <v>132</v>
      </c>
      <c r="CD12" s="54" t="s">
        <v>33</v>
      </c>
      <c r="CE12" s="54">
        <v>2017</v>
      </c>
      <c r="CF12" s="54" t="s">
        <v>39</v>
      </c>
      <c r="CG12" s="54" t="s">
        <v>39</v>
      </c>
      <c r="CH12" s="54">
        <v>132.9</v>
      </c>
      <c r="CI12" s="54">
        <v>148.69999999999999</v>
      </c>
      <c r="CJ12" s="54">
        <v>128.30000000000001</v>
      </c>
      <c r="CK12" s="54">
        <v>137.30000000000001</v>
      </c>
      <c r="CL12" s="54">
        <v>113.5</v>
      </c>
      <c r="CM12" s="54">
        <v>137.19999999999999</v>
      </c>
      <c r="CN12" s="54">
        <v>142.19999999999999</v>
      </c>
      <c r="CO12" s="54">
        <v>128.19999999999999</v>
      </c>
      <c r="CP12" s="54">
        <v>120.9</v>
      </c>
      <c r="CQ12" s="54">
        <v>138.80000000000001</v>
      </c>
      <c r="CR12" s="54">
        <v>124.2</v>
      </c>
      <c r="CS12" s="54">
        <v>143.1</v>
      </c>
      <c r="CT12" s="54">
        <v>135.69999999999999</v>
      </c>
      <c r="CU12" s="54">
        <v>148.6</v>
      </c>
      <c r="CV12" s="54">
        <v>131.5</v>
      </c>
      <c r="CW12" s="54">
        <v>123.2</v>
      </c>
      <c r="CX12" s="54">
        <v>130.19999999999999</v>
      </c>
      <c r="CY12" s="54">
        <v>131.4</v>
      </c>
      <c r="CZ12" s="54">
        <v>119</v>
      </c>
      <c r="DA12" s="54">
        <v>126.8</v>
      </c>
      <c r="DB12" s="54">
        <v>123.8</v>
      </c>
      <c r="DC12" s="54">
        <v>113.9</v>
      </c>
      <c r="DD12" s="54">
        <v>122.9</v>
      </c>
      <c r="DE12" s="54">
        <v>134.30000000000001</v>
      </c>
      <c r="DF12" s="54">
        <v>122.5</v>
      </c>
      <c r="DG12" s="54">
        <v>122.7</v>
      </c>
      <c r="DH12" s="54">
        <v>129.9</v>
      </c>
    </row>
    <row r="13" spans="1:112">
      <c r="A13" s="54" t="s">
        <v>30</v>
      </c>
      <c r="B13" s="54">
        <v>2017</v>
      </c>
      <c r="C13" s="54" t="s">
        <v>45</v>
      </c>
      <c r="D13" s="54">
        <f t="shared" si="0"/>
        <v>1817.7000000000003</v>
      </c>
      <c r="E13" s="54">
        <f t="shared" si="1"/>
        <v>263.89999999999998</v>
      </c>
      <c r="F13" s="54">
        <f t="shared" si="2"/>
        <v>427.8</v>
      </c>
      <c r="G13" s="61">
        <f t="shared" si="4"/>
        <v>1.4964542967223413E-2</v>
      </c>
      <c r="H13" s="61">
        <f t="shared" si="5"/>
        <v>8.7920489296634333E-3</v>
      </c>
      <c r="I13" s="61">
        <f t="shared" si="6"/>
        <v>1.2065294535131353E-2</v>
      </c>
      <c r="J13" s="54" t="s">
        <v>232</v>
      </c>
      <c r="N13" s="54" t="s">
        <v>30</v>
      </c>
      <c r="O13" s="54">
        <v>2017</v>
      </c>
      <c r="P13" s="54" t="s">
        <v>40</v>
      </c>
      <c r="Q13" s="54" t="s">
        <v>40</v>
      </c>
      <c r="R13" s="54">
        <v>134</v>
      </c>
      <c r="S13" s="54">
        <v>144.19999999999999</v>
      </c>
      <c r="T13" s="54">
        <v>129.80000000000001</v>
      </c>
      <c r="U13" s="54">
        <v>139</v>
      </c>
      <c r="V13" s="54">
        <v>120.9</v>
      </c>
      <c r="W13" s="54">
        <v>143.9</v>
      </c>
      <c r="X13" s="54">
        <v>151.5</v>
      </c>
      <c r="Y13" s="54">
        <v>138.1</v>
      </c>
      <c r="Z13" s="54">
        <v>120</v>
      </c>
      <c r="AA13" s="54">
        <v>133.9</v>
      </c>
      <c r="AB13" s="54">
        <v>131.4</v>
      </c>
      <c r="AC13" s="54">
        <v>147.69999999999999</v>
      </c>
      <c r="AD13" s="54">
        <v>138.5</v>
      </c>
      <c r="AE13" s="54">
        <v>147.4</v>
      </c>
      <c r="AF13" s="54">
        <v>144.30000000000001</v>
      </c>
      <c r="AG13" s="54">
        <v>138.1</v>
      </c>
      <c r="AH13" s="54">
        <v>143.5</v>
      </c>
      <c r="AI13" s="54">
        <v>132.6</v>
      </c>
      <c r="AJ13" s="54">
        <v>135.30000000000001</v>
      </c>
      <c r="AK13" s="54">
        <v>136.1</v>
      </c>
      <c r="AL13" s="54">
        <v>132.1</v>
      </c>
      <c r="AM13" s="54">
        <v>119.1</v>
      </c>
      <c r="AN13" s="54">
        <v>130.6</v>
      </c>
      <c r="AO13" s="54">
        <v>138.6</v>
      </c>
      <c r="AP13" s="54">
        <v>124.4</v>
      </c>
      <c r="AQ13" s="54">
        <v>128.6</v>
      </c>
      <c r="AR13" s="54">
        <v>136.19999999999999</v>
      </c>
      <c r="AV13" s="54" t="s">
        <v>34</v>
      </c>
      <c r="AW13" s="54">
        <v>2017</v>
      </c>
      <c r="AX13" s="54" t="s">
        <v>40</v>
      </c>
      <c r="AY13" s="54" t="s">
        <v>40</v>
      </c>
      <c r="AZ13" s="54">
        <v>133.6</v>
      </c>
      <c r="BA13" s="54">
        <v>145.69999999999999</v>
      </c>
      <c r="BB13" s="54">
        <v>129.6</v>
      </c>
      <c r="BC13" s="54">
        <v>138.5</v>
      </c>
      <c r="BD13" s="54">
        <v>118.1</v>
      </c>
      <c r="BE13" s="54">
        <v>141.80000000000001</v>
      </c>
      <c r="BF13" s="54">
        <v>159.5</v>
      </c>
      <c r="BG13" s="54">
        <v>133.6</v>
      </c>
      <c r="BH13" s="54">
        <v>120.5</v>
      </c>
      <c r="BI13" s="54">
        <v>135.19999999999999</v>
      </c>
      <c r="BJ13" s="54">
        <v>128.5</v>
      </c>
      <c r="BK13" s="54">
        <v>145.80000000000001</v>
      </c>
      <c r="BL13" s="54">
        <v>139</v>
      </c>
      <c r="BM13" s="54">
        <v>148.19999999999999</v>
      </c>
      <c r="BN13" s="54">
        <v>139.30000000000001</v>
      </c>
      <c r="BO13" s="54">
        <v>132.1</v>
      </c>
      <c r="BP13" s="54">
        <v>138.30000000000001</v>
      </c>
      <c r="BQ13" s="54">
        <v>132.6</v>
      </c>
      <c r="BR13" s="54">
        <v>129.4</v>
      </c>
      <c r="BS13" s="54">
        <v>131.9</v>
      </c>
      <c r="BT13" s="54">
        <v>129.4</v>
      </c>
      <c r="BU13" s="54">
        <v>116</v>
      </c>
      <c r="BV13" s="54">
        <v>126.6</v>
      </c>
      <c r="BW13" s="54">
        <v>136.80000000000001</v>
      </c>
      <c r="BX13" s="54">
        <v>123.6</v>
      </c>
      <c r="BY13" s="54">
        <v>125.9</v>
      </c>
      <c r="BZ13" s="54">
        <v>134.19999999999999</v>
      </c>
      <c r="CD13" s="54" t="s">
        <v>33</v>
      </c>
      <c r="CE13" s="54">
        <v>2017</v>
      </c>
      <c r="CF13" s="54" t="s">
        <v>40</v>
      </c>
      <c r="CG13" s="54" t="s">
        <v>40</v>
      </c>
      <c r="CH13" s="54">
        <v>132.80000000000001</v>
      </c>
      <c r="CI13" s="54">
        <v>148.4</v>
      </c>
      <c r="CJ13" s="54">
        <v>129.4</v>
      </c>
      <c r="CK13" s="54">
        <v>137.69999999999999</v>
      </c>
      <c r="CL13" s="54">
        <v>113.4</v>
      </c>
      <c r="CM13" s="54">
        <v>139.4</v>
      </c>
      <c r="CN13" s="54">
        <v>175.1</v>
      </c>
      <c r="CO13" s="54">
        <v>124.7</v>
      </c>
      <c r="CP13" s="54">
        <v>121.5</v>
      </c>
      <c r="CQ13" s="54">
        <v>137.80000000000001</v>
      </c>
      <c r="CR13" s="54">
        <v>124.4</v>
      </c>
      <c r="CS13" s="54">
        <v>143.69999999999999</v>
      </c>
      <c r="CT13" s="54">
        <v>139.80000000000001</v>
      </c>
      <c r="CU13" s="54">
        <v>150.5</v>
      </c>
      <c r="CV13" s="54">
        <v>131.6</v>
      </c>
      <c r="CW13" s="54">
        <v>123.7</v>
      </c>
      <c r="CX13" s="54">
        <v>130.4</v>
      </c>
      <c r="CY13" s="54">
        <v>132.6</v>
      </c>
      <c r="CZ13" s="54">
        <v>119.7</v>
      </c>
      <c r="DA13" s="54">
        <v>127.2</v>
      </c>
      <c r="DB13" s="54">
        <v>125</v>
      </c>
      <c r="DC13" s="54">
        <v>113.2</v>
      </c>
      <c r="DD13" s="54">
        <v>123.5</v>
      </c>
      <c r="DE13" s="54">
        <v>135.5</v>
      </c>
      <c r="DF13" s="54">
        <v>122.4</v>
      </c>
      <c r="DG13" s="54">
        <v>123</v>
      </c>
      <c r="DH13" s="54">
        <v>131.80000000000001</v>
      </c>
    </row>
    <row r="14" spans="1:112">
      <c r="A14" s="54" t="s">
        <v>30</v>
      </c>
      <c r="B14" s="54">
        <v>2017</v>
      </c>
      <c r="C14" s="54" t="s">
        <v>46</v>
      </c>
      <c r="D14" s="54">
        <f t="shared" si="0"/>
        <v>1813.6000000000001</v>
      </c>
      <c r="E14" s="54">
        <f t="shared" si="1"/>
        <v>263.89999999999998</v>
      </c>
      <c r="F14" s="54">
        <f t="shared" si="2"/>
        <v>429.3</v>
      </c>
      <c r="G14" s="61">
        <f t="shared" si="4"/>
        <v>-2.2555977333994256E-3</v>
      </c>
      <c r="H14" s="61">
        <f t="shared" si="5"/>
        <v>0</v>
      </c>
      <c r="I14" s="61">
        <f t="shared" si="6"/>
        <v>3.5063113604488078E-3</v>
      </c>
      <c r="J14" s="54" t="s">
        <v>232</v>
      </c>
      <c r="N14" s="54" t="s">
        <v>30</v>
      </c>
      <c r="O14" s="54">
        <v>2017</v>
      </c>
      <c r="P14" s="54" t="s">
        <v>41</v>
      </c>
      <c r="Q14" s="54" t="s">
        <v>41</v>
      </c>
      <c r="R14" s="54">
        <v>134.80000000000001</v>
      </c>
      <c r="S14" s="54">
        <v>143.1</v>
      </c>
      <c r="T14" s="54">
        <v>130</v>
      </c>
      <c r="U14" s="54">
        <v>139.4</v>
      </c>
      <c r="V14" s="54">
        <v>120.5</v>
      </c>
      <c r="W14" s="54">
        <v>148</v>
      </c>
      <c r="X14" s="54">
        <v>162.9</v>
      </c>
      <c r="Y14" s="54">
        <v>137.4</v>
      </c>
      <c r="Z14" s="54">
        <v>120.8</v>
      </c>
      <c r="AA14" s="54">
        <v>134.69999999999999</v>
      </c>
      <c r="AB14" s="54">
        <v>131.6</v>
      </c>
      <c r="AC14" s="54">
        <v>148.69999999999999</v>
      </c>
      <c r="AD14" s="54">
        <v>140.6</v>
      </c>
      <c r="AE14" s="54">
        <v>149</v>
      </c>
      <c r="AF14" s="54">
        <v>145.30000000000001</v>
      </c>
      <c r="AG14" s="54">
        <v>139.19999999999999</v>
      </c>
      <c r="AH14" s="54">
        <v>144.5</v>
      </c>
      <c r="AI14" s="54">
        <v>134.4</v>
      </c>
      <c r="AJ14" s="54">
        <v>136.4</v>
      </c>
      <c r="AK14" s="54">
        <v>137.30000000000001</v>
      </c>
      <c r="AL14" s="54">
        <v>133</v>
      </c>
      <c r="AM14" s="54">
        <v>120.3</v>
      </c>
      <c r="AN14" s="54">
        <v>131.5</v>
      </c>
      <c r="AO14" s="54">
        <v>140.19999999999999</v>
      </c>
      <c r="AP14" s="54">
        <v>125.4</v>
      </c>
      <c r="AQ14" s="54">
        <v>129.69999999999999</v>
      </c>
      <c r="AR14" s="54">
        <v>137.80000000000001</v>
      </c>
      <c r="AV14" s="54" t="s">
        <v>34</v>
      </c>
      <c r="AW14" s="54">
        <v>2017</v>
      </c>
      <c r="AX14" s="54" t="s">
        <v>41</v>
      </c>
      <c r="AY14" s="54" t="s">
        <v>41</v>
      </c>
      <c r="AZ14" s="54">
        <v>134.30000000000001</v>
      </c>
      <c r="BA14" s="54">
        <v>143.4</v>
      </c>
      <c r="BB14" s="54">
        <v>129.30000000000001</v>
      </c>
      <c r="BC14" s="54">
        <v>139</v>
      </c>
      <c r="BD14" s="54">
        <v>118.1</v>
      </c>
      <c r="BE14" s="54">
        <v>145.5</v>
      </c>
      <c r="BF14" s="54">
        <v>168.6</v>
      </c>
      <c r="BG14" s="54">
        <v>132.69999999999999</v>
      </c>
      <c r="BH14" s="54">
        <v>121.2</v>
      </c>
      <c r="BI14" s="54">
        <v>135.6</v>
      </c>
      <c r="BJ14" s="54">
        <v>128.69999999999999</v>
      </c>
      <c r="BK14" s="54">
        <v>146.80000000000001</v>
      </c>
      <c r="BL14" s="54">
        <v>140.6</v>
      </c>
      <c r="BM14" s="54">
        <v>149.80000000000001</v>
      </c>
      <c r="BN14" s="54">
        <v>140.30000000000001</v>
      </c>
      <c r="BO14" s="54">
        <v>133</v>
      </c>
      <c r="BP14" s="54">
        <v>139.30000000000001</v>
      </c>
      <c r="BQ14" s="54">
        <v>134.4</v>
      </c>
      <c r="BR14" s="54">
        <v>129.80000000000001</v>
      </c>
      <c r="BS14" s="54">
        <v>132.80000000000001</v>
      </c>
      <c r="BT14" s="54">
        <v>130.19999999999999</v>
      </c>
      <c r="BU14" s="54">
        <v>117.3</v>
      </c>
      <c r="BV14" s="54">
        <v>127.3</v>
      </c>
      <c r="BW14" s="54">
        <v>137.6</v>
      </c>
      <c r="BX14" s="54">
        <v>124.5</v>
      </c>
      <c r="BY14" s="54">
        <v>126.8</v>
      </c>
      <c r="BZ14" s="54">
        <v>135.4</v>
      </c>
      <c r="CD14" s="54" t="s">
        <v>33</v>
      </c>
      <c r="CE14" s="54">
        <v>2017</v>
      </c>
      <c r="CF14" s="54" t="s">
        <v>41</v>
      </c>
      <c r="CG14" s="54" t="s">
        <v>41</v>
      </c>
      <c r="CH14" s="54">
        <v>133.19999999999999</v>
      </c>
      <c r="CI14" s="54">
        <v>143.9</v>
      </c>
      <c r="CJ14" s="54">
        <v>128.30000000000001</v>
      </c>
      <c r="CK14" s="54">
        <v>138.30000000000001</v>
      </c>
      <c r="CL14" s="54">
        <v>114.1</v>
      </c>
      <c r="CM14" s="54">
        <v>142.69999999999999</v>
      </c>
      <c r="CN14" s="54">
        <v>179.8</v>
      </c>
      <c r="CO14" s="54">
        <v>123.5</v>
      </c>
      <c r="CP14" s="54">
        <v>122.1</v>
      </c>
      <c r="CQ14" s="54">
        <v>137.5</v>
      </c>
      <c r="CR14" s="54">
        <v>124.6</v>
      </c>
      <c r="CS14" s="54">
        <v>144.5</v>
      </c>
      <c r="CT14" s="54">
        <v>140.5</v>
      </c>
      <c r="CU14" s="54">
        <v>152.1</v>
      </c>
      <c r="CV14" s="54">
        <v>132.69999999999999</v>
      </c>
      <c r="CW14" s="54">
        <v>124.3</v>
      </c>
      <c r="CX14" s="54">
        <v>131.4</v>
      </c>
      <c r="CY14" s="54">
        <v>134.4</v>
      </c>
      <c r="CZ14" s="54">
        <v>118.9</v>
      </c>
      <c r="DA14" s="54">
        <v>127.7</v>
      </c>
      <c r="DB14" s="54">
        <v>125.7</v>
      </c>
      <c r="DC14" s="54">
        <v>114.6</v>
      </c>
      <c r="DD14" s="54">
        <v>124.1</v>
      </c>
      <c r="DE14" s="54">
        <v>135.69999999999999</v>
      </c>
      <c r="DF14" s="54">
        <v>123.3</v>
      </c>
      <c r="DG14" s="54">
        <v>123.8</v>
      </c>
      <c r="DH14" s="54">
        <v>132.69999999999999</v>
      </c>
    </row>
    <row r="15" spans="1:112">
      <c r="A15" s="54" t="s">
        <v>30</v>
      </c>
      <c r="B15" s="54">
        <v>2018</v>
      </c>
      <c r="C15" s="54" t="s">
        <v>31</v>
      </c>
      <c r="D15" s="54">
        <f t="shared" si="0"/>
        <v>1800.7</v>
      </c>
      <c r="E15" s="54">
        <f t="shared" si="1"/>
        <v>264.60000000000002</v>
      </c>
      <c r="F15" s="54">
        <f t="shared" si="2"/>
        <v>429.6</v>
      </c>
      <c r="G15" s="61">
        <f t="shared" si="4"/>
        <v>-7.1129245699162388E-3</v>
      </c>
      <c r="H15" s="61">
        <f t="shared" si="5"/>
        <v>2.6525198938993767E-3</v>
      </c>
      <c r="I15" s="61">
        <f t="shared" si="6"/>
        <v>6.9881201956676297E-4</v>
      </c>
      <c r="J15" s="54" t="s">
        <v>232</v>
      </c>
      <c r="N15" s="54" t="s">
        <v>30</v>
      </c>
      <c r="O15" s="54">
        <v>2017</v>
      </c>
      <c r="P15" s="54" t="s">
        <v>42</v>
      </c>
      <c r="Q15" s="54" t="s">
        <v>42</v>
      </c>
      <c r="R15" s="54">
        <v>135.19999999999999</v>
      </c>
      <c r="S15" s="54">
        <v>142</v>
      </c>
      <c r="T15" s="54">
        <v>130.5</v>
      </c>
      <c r="U15" s="54">
        <v>140.19999999999999</v>
      </c>
      <c r="V15" s="54">
        <v>120.7</v>
      </c>
      <c r="W15" s="54">
        <v>147.80000000000001</v>
      </c>
      <c r="X15" s="54">
        <v>154.5</v>
      </c>
      <c r="Y15" s="54">
        <v>137.1</v>
      </c>
      <c r="Z15" s="54">
        <v>121</v>
      </c>
      <c r="AA15" s="54">
        <v>134.69999999999999</v>
      </c>
      <c r="AB15" s="54">
        <v>131.69999999999999</v>
      </c>
      <c r="AC15" s="54">
        <v>149.30000000000001</v>
      </c>
      <c r="AD15" s="54">
        <v>139.6</v>
      </c>
      <c r="AE15" s="54">
        <v>149.80000000000001</v>
      </c>
      <c r="AF15" s="54">
        <v>146.1</v>
      </c>
      <c r="AG15" s="54">
        <v>139.69999999999999</v>
      </c>
      <c r="AH15" s="54">
        <v>145.19999999999999</v>
      </c>
      <c r="AI15" s="54">
        <v>135.69999999999999</v>
      </c>
      <c r="AJ15" s="54">
        <v>137.4</v>
      </c>
      <c r="AK15" s="54">
        <v>137.9</v>
      </c>
      <c r="AL15" s="54">
        <v>133.4</v>
      </c>
      <c r="AM15" s="54">
        <v>121.2</v>
      </c>
      <c r="AN15" s="54">
        <v>132.30000000000001</v>
      </c>
      <c r="AO15" s="54">
        <v>139.6</v>
      </c>
      <c r="AP15" s="54">
        <v>126.7</v>
      </c>
      <c r="AQ15" s="54">
        <v>130.30000000000001</v>
      </c>
      <c r="AR15" s="54">
        <v>137.6</v>
      </c>
      <c r="AV15" s="54" t="s">
        <v>34</v>
      </c>
      <c r="AW15" s="54">
        <v>2017</v>
      </c>
      <c r="AX15" s="54" t="s">
        <v>42</v>
      </c>
      <c r="AY15" s="54" t="s">
        <v>42</v>
      </c>
      <c r="AZ15" s="54">
        <v>134.69999999999999</v>
      </c>
      <c r="BA15" s="54">
        <v>142.4</v>
      </c>
      <c r="BB15" s="54">
        <v>130.19999999999999</v>
      </c>
      <c r="BC15" s="54">
        <v>139.6</v>
      </c>
      <c r="BD15" s="54">
        <v>118.4</v>
      </c>
      <c r="BE15" s="54">
        <v>143</v>
      </c>
      <c r="BF15" s="54">
        <v>156.6</v>
      </c>
      <c r="BG15" s="54">
        <v>132.9</v>
      </c>
      <c r="BH15" s="54">
        <v>121.5</v>
      </c>
      <c r="BI15" s="54">
        <v>135.6</v>
      </c>
      <c r="BJ15" s="54">
        <v>128.80000000000001</v>
      </c>
      <c r="BK15" s="54">
        <v>147.30000000000001</v>
      </c>
      <c r="BL15" s="54">
        <v>139</v>
      </c>
      <c r="BM15" s="54">
        <v>150.80000000000001</v>
      </c>
      <c r="BN15" s="54">
        <v>141.1</v>
      </c>
      <c r="BO15" s="54">
        <v>133.4</v>
      </c>
      <c r="BP15" s="54">
        <v>140</v>
      </c>
      <c r="BQ15" s="54">
        <v>135.69999999999999</v>
      </c>
      <c r="BR15" s="54">
        <v>131</v>
      </c>
      <c r="BS15" s="54">
        <v>133.30000000000001</v>
      </c>
      <c r="BT15" s="54">
        <v>130.6</v>
      </c>
      <c r="BU15" s="54">
        <v>118.3</v>
      </c>
      <c r="BV15" s="54">
        <v>127.9</v>
      </c>
      <c r="BW15" s="54">
        <v>137.4</v>
      </c>
      <c r="BX15" s="54">
        <v>125.7</v>
      </c>
      <c r="BY15" s="54">
        <v>127.5</v>
      </c>
      <c r="BZ15" s="54">
        <v>135.19999999999999</v>
      </c>
      <c r="CD15" s="54" t="s">
        <v>33</v>
      </c>
      <c r="CE15" s="54">
        <v>2017</v>
      </c>
      <c r="CF15" s="54" t="s">
        <v>42</v>
      </c>
      <c r="CG15" s="54" t="s">
        <v>42</v>
      </c>
      <c r="CH15" s="54">
        <v>133.6</v>
      </c>
      <c r="CI15" s="54">
        <v>143</v>
      </c>
      <c r="CJ15" s="54">
        <v>129.69999999999999</v>
      </c>
      <c r="CK15" s="54">
        <v>138.69999999999999</v>
      </c>
      <c r="CL15" s="54">
        <v>114.5</v>
      </c>
      <c r="CM15" s="54">
        <v>137.5</v>
      </c>
      <c r="CN15" s="54">
        <v>160.69999999999999</v>
      </c>
      <c r="CO15" s="54">
        <v>124.5</v>
      </c>
      <c r="CP15" s="54">
        <v>122.4</v>
      </c>
      <c r="CQ15" s="54">
        <v>137.30000000000001</v>
      </c>
      <c r="CR15" s="54">
        <v>124.8</v>
      </c>
      <c r="CS15" s="54">
        <v>145</v>
      </c>
      <c r="CT15" s="54">
        <v>138</v>
      </c>
      <c r="CU15" s="54">
        <v>153.6</v>
      </c>
      <c r="CV15" s="54">
        <v>133.30000000000001</v>
      </c>
      <c r="CW15" s="54">
        <v>124.6</v>
      </c>
      <c r="CX15" s="54">
        <v>132</v>
      </c>
      <c r="CY15" s="54">
        <v>135.69999999999999</v>
      </c>
      <c r="CZ15" s="54">
        <v>120.6</v>
      </c>
      <c r="DA15" s="54">
        <v>128.1</v>
      </c>
      <c r="DB15" s="54">
        <v>126.1</v>
      </c>
      <c r="DC15" s="54">
        <v>115.7</v>
      </c>
      <c r="DD15" s="54">
        <v>124.5</v>
      </c>
      <c r="DE15" s="54">
        <v>135.9</v>
      </c>
      <c r="DF15" s="54">
        <v>124.4</v>
      </c>
      <c r="DG15" s="54">
        <v>124.5</v>
      </c>
      <c r="DH15" s="54">
        <v>132.4</v>
      </c>
    </row>
    <row r="16" spans="1:112">
      <c r="A16" s="54" t="s">
        <v>30</v>
      </c>
      <c r="B16" s="54">
        <v>2018</v>
      </c>
      <c r="C16" s="54" t="s">
        <v>35</v>
      </c>
      <c r="D16" s="54">
        <f t="shared" si="0"/>
        <v>1781.5</v>
      </c>
      <c r="E16" s="54">
        <f t="shared" si="1"/>
        <v>265</v>
      </c>
      <c r="F16" s="54">
        <f t="shared" si="2"/>
        <v>430.1</v>
      </c>
      <c r="G16" s="61">
        <f t="shared" si="4"/>
        <v>-1.0662520131060168E-2</v>
      </c>
      <c r="H16" s="61">
        <f t="shared" si="5"/>
        <v>1.5117157974299971E-3</v>
      </c>
      <c r="I16" s="61">
        <f t="shared" si="6"/>
        <v>1.163873370577281E-3</v>
      </c>
      <c r="J16" s="54" t="s">
        <v>232</v>
      </c>
      <c r="N16" s="54" t="s">
        <v>30</v>
      </c>
      <c r="O16" s="54">
        <v>2017</v>
      </c>
      <c r="P16" s="54" t="s">
        <v>43</v>
      </c>
      <c r="Q16" s="54" t="s">
        <v>43</v>
      </c>
      <c r="R16" s="54">
        <v>135.9</v>
      </c>
      <c r="S16" s="54">
        <v>141.9</v>
      </c>
      <c r="T16" s="54">
        <v>131</v>
      </c>
      <c r="U16" s="54">
        <v>141.5</v>
      </c>
      <c r="V16" s="54">
        <v>121.4</v>
      </c>
      <c r="W16" s="54">
        <v>146.69999999999999</v>
      </c>
      <c r="X16" s="54">
        <v>157.1</v>
      </c>
      <c r="Y16" s="54">
        <v>136.4</v>
      </c>
      <c r="Z16" s="54">
        <v>121.4</v>
      </c>
      <c r="AA16" s="54">
        <v>135.6</v>
      </c>
      <c r="AB16" s="54">
        <v>131.30000000000001</v>
      </c>
      <c r="AC16" s="54">
        <v>150.30000000000001</v>
      </c>
      <c r="AD16" s="54">
        <v>140.4</v>
      </c>
      <c r="AE16" s="54">
        <v>150.5</v>
      </c>
      <c r="AF16" s="54">
        <v>147.19999999999999</v>
      </c>
      <c r="AG16" s="54">
        <v>140.6</v>
      </c>
      <c r="AH16" s="54">
        <v>146.19999999999999</v>
      </c>
      <c r="AI16" s="54">
        <v>137.30000000000001</v>
      </c>
      <c r="AJ16" s="54">
        <v>138.1</v>
      </c>
      <c r="AK16" s="54">
        <v>138.4</v>
      </c>
      <c r="AL16" s="54">
        <v>134.19999999999999</v>
      </c>
      <c r="AM16" s="54">
        <v>121</v>
      </c>
      <c r="AN16" s="54">
        <v>133</v>
      </c>
      <c r="AO16" s="54">
        <v>140.1</v>
      </c>
      <c r="AP16" s="54">
        <v>127.4</v>
      </c>
      <c r="AQ16" s="54">
        <v>130.69999999999999</v>
      </c>
      <c r="AR16" s="54">
        <v>138.30000000000001</v>
      </c>
      <c r="AV16" s="54" t="s">
        <v>34</v>
      </c>
      <c r="AW16" s="54">
        <v>2017</v>
      </c>
      <c r="AX16" s="54" t="s">
        <v>43</v>
      </c>
      <c r="AY16" s="54" t="s">
        <v>43</v>
      </c>
      <c r="AZ16" s="54">
        <v>135.30000000000001</v>
      </c>
      <c r="BA16" s="54">
        <v>142.19999999999999</v>
      </c>
      <c r="BB16" s="54">
        <v>131.19999999999999</v>
      </c>
      <c r="BC16" s="54">
        <v>140.6</v>
      </c>
      <c r="BD16" s="54">
        <v>119</v>
      </c>
      <c r="BE16" s="54">
        <v>141.5</v>
      </c>
      <c r="BF16" s="54">
        <v>162.6</v>
      </c>
      <c r="BG16" s="54">
        <v>132.30000000000001</v>
      </c>
      <c r="BH16" s="54">
        <v>121.8</v>
      </c>
      <c r="BI16" s="54">
        <v>136.30000000000001</v>
      </c>
      <c r="BJ16" s="54">
        <v>128.69999999999999</v>
      </c>
      <c r="BK16" s="54">
        <v>148.1</v>
      </c>
      <c r="BL16" s="54">
        <v>140.1</v>
      </c>
      <c r="BM16" s="54">
        <v>151.6</v>
      </c>
      <c r="BN16" s="54">
        <v>142</v>
      </c>
      <c r="BO16" s="54">
        <v>134.1</v>
      </c>
      <c r="BP16" s="54">
        <v>140.80000000000001</v>
      </c>
      <c r="BQ16" s="54">
        <v>137.30000000000001</v>
      </c>
      <c r="BR16" s="54">
        <v>132.19999999999999</v>
      </c>
      <c r="BS16" s="54">
        <v>133.6</v>
      </c>
      <c r="BT16" s="54">
        <v>131.30000000000001</v>
      </c>
      <c r="BU16" s="54">
        <v>117.8</v>
      </c>
      <c r="BV16" s="54">
        <v>128.4</v>
      </c>
      <c r="BW16" s="54">
        <v>137.9</v>
      </c>
      <c r="BX16" s="54">
        <v>126.2</v>
      </c>
      <c r="BY16" s="54">
        <v>127.7</v>
      </c>
      <c r="BZ16" s="54">
        <v>136.1</v>
      </c>
      <c r="CD16" s="54" t="s">
        <v>33</v>
      </c>
      <c r="CE16" s="54">
        <v>2017</v>
      </c>
      <c r="CF16" s="54" t="s">
        <v>43</v>
      </c>
      <c r="CG16" s="54" t="s">
        <v>43</v>
      </c>
      <c r="CH16" s="54">
        <v>133.9</v>
      </c>
      <c r="CI16" s="54">
        <v>142.80000000000001</v>
      </c>
      <c r="CJ16" s="54">
        <v>131.4</v>
      </c>
      <c r="CK16" s="54">
        <v>139.1</v>
      </c>
      <c r="CL16" s="54">
        <v>114.9</v>
      </c>
      <c r="CM16" s="54">
        <v>135.6</v>
      </c>
      <c r="CN16" s="54">
        <v>173.2</v>
      </c>
      <c r="CO16" s="54">
        <v>124.1</v>
      </c>
      <c r="CP16" s="54">
        <v>122.6</v>
      </c>
      <c r="CQ16" s="54">
        <v>137.80000000000001</v>
      </c>
      <c r="CR16" s="54">
        <v>125.1</v>
      </c>
      <c r="CS16" s="54">
        <v>145.5</v>
      </c>
      <c r="CT16" s="54">
        <v>139.69999999999999</v>
      </c>
      <c r="CU16" s="54">
        <v>154.6</v>
      </c>
      <c r="CV16" s="54">
        <v>134</v>
      </c>
      <c r="CW16" s="54">
        <v>124.9</v>
      </c>
      <c r="CX16" s="54">
        <v>132.6</v>
      </c>
      <c r="CY16" s="54">
        <v>137.30000000000001</v>
      </c>
      <c r="CZ16" s="54">
        <v>122.6</v>
      </c>
      <c r="DA16" s="54">
        <v>128.30000000000001</v>
      </c>
      <c r="DB16" s="54">
        <v>126.6</v>
      </c>
      <c r="DC16" s="54">
        <v>115</v>
      </c>
      <c r="DD16" s="54">
        <v>124.8</v>
      </c>
      <c r="DE16" s="54">
        <v>136.30000000000001</v>
      </c>
      <c r="DF16" s="54">
        <v>124.6</v>
      </c>
      <c r="DG16" s="54">
        <v>124.5</v>
      </c>
      <c r="DH16" s="54">
        <v>133.5</v>
      </c>
    </row>
    <row r="17" spans="1:112">
      <c r="A17" s="54" t="s">
        <v>30</v>
      </c>
      <c r="B17" s="54">
        <v>2018</v>
      </c>
      <c r="C17" s="54" t="s">
        <v>36</v>
      </c>
      <c r="D17" s="54">
        <f t="shared" si="0"/>
        <v>1781.9999999999998</v>
      </c>
      <c r="E17" s="54">
        <f t="shared" si="1"/>
        <v>266</v>
      </c>
      <c r="F17" s="54">
        <f t="shared" si="2"/>
        <v>430.8</v>
      </c>
      <c r="G17" s="61">
        <f t="shared" si="4"/>
        <v>2.8066236317697031E-4</v>
      </c>
      <c r="H17" s="61">
        <f t="shared" si="5"/>
        <v>3.7735849056603774E-3</v>
      </c>
      <c r="I17" s="61">
        <f t="shared" si="6"/>
        <v>1.627528481748404E-3</v>
      </c>
      <c r="J17" s="54" t="s">
        <v>232</v>
      </c>
      <c r="N17" s="54" t="s">
        <v>30</v>
      </c>
      <c r="O17" s="54">
        <v>2017</v>
      </c>
      <c r="P17" s="54" t="s">
        <v>45</v>
      </c>
      <c r="Q17" s="54" t="s">
        <v>45</v>
      </c>
      <c r="R17" s="54">
        <v>136.30000000000001</v>
      </c>
      <c r="S17" s="54">
        <v>142.5</v>
      </c>
      <c r="T17" s="54">
        <v>140.5</v>
      </c>
      <c r="U17" s="54">
        <v>141.5</v>
      </c>
      <c r="V17" s="54">
        <v>121.6</v>
      </c>
      <c r="W17" s="54">
        <v>147.30000000000001</v>
      </c>
      <c r="X17" s="54">
        <v>168</v>
      </c>
      <c r="Y17" s="54">
        <v>135.80000000000001</v>
      </c>
      <c r="Z17" s="54">
        <v>122.5</v>
      </c>
      <c r="AA17" s="54">
        <v>136</v>
      </c>
      <c r="AB17" s="54">
        <v>131.9</v>
      </c>
      <c r="AC17" s="54">
        <v>151.4</v>
      </c>
      <c r="AD17" s="54">
        <v>142.4</v>
      </c>
      <c r="AE17" s="54">
        <v>152.1</v>
      </c>
      <c r="AF17" s="54">
        <v>148.19999999999999</v>
      </c>
      <c r="AG17" s="54">
        <v>141.5</v>
      </c>
      <c r="AH17" s="54">
        <v>147.30000000000001</v>
      </c>
      <c r="AI17" s="54">
        <v>138.6</v>
      </c>
      <c r="AJ17" s="54">
        <v>141.1</v>
      </c>
      <c r="AK17" s="54">
        <v>139.4</v>
      </c>
      <c r="AL17" s="54">
        <v>135.80000000000001</v>
      </c>
      <c r="AM17" s="54">
        <v>121.6</v>
      </c>
      <c r="AN17" s="54">
        <v>133.69999999999999</v>
      </c>
      <c r="AO17" s="54">
        <v>141.5</v>
      </c>
      <c r="AP17" s="54">
        <v>128.1</v>
      </c>
      <c r="AQ17" s="54">
        <v>131.69999999999999</v>
      </c>
      <c r="AR17" s="54">
        <v>140</v>
      </c>
      <c r="AV17" s="54" t="s">
        <v>34</v>
      </c>
      <c r="AW17" s="54">
        <v>2017</v>
      </c>
      <c r="AX17" s="54" t="s">
        <v>45</v>
      </c>
      <c r="AY17" s="54" t="s">
        <v>45</v>
      </c>
      <c r="AZ17" s="54">
        <v>135.69999999999999</v>
      </c>
      <c r="BA17" s="54">
        <v>142.4</v>
      </c>
      <c r="BB17" s="54">
        <v>142.9</v>
      </c>
      <c r="BC17" s="54">
        <v>140.80000000000001</v>
      </c>
      <c r="BD17" s="54">
        <v>119.2</v>
      </c>
      <c r="BE17" s="54">
        <v>142.19999999999999</v>
      </c>
      <c r="BF17" s="54">
        <v>173.8</v>
      </c>
      <c r="BG17" s="54">
        <v>131.19999999999999</v>
      </c>
      <c r="BH17" s="54">
        <v>123</v>
      </c>
      <c r="BI17" s="54">
        <v>136.80000000000001</v>
      </c>
      <c r="BJ17" s="54">
        <v>129.19999999999999</v>
      </c>
      <c r="BK17" s="54">
        <v>148.9</v>
      </c>
      <c r="BL17" s="54">
        <v>142.1</v>
      </c>
      <c r="BM17" s="54">
        <v>153.19999999999999</v>
      </c>
      <c r="BN17" s="54">
        <v>143</v>
      </c>
      <c r="BO17" s="54">
        <v>134.80000000000001</v>
      </c>
      <c r="BP17" s="54">
        <v>141.80000000000001</v>
      </c>
      <c r="BQ17" s="54">
        <v>138.6</v>
      </c>
      <c r="BR17" s="54">
        <v>135.30000000000001</v>
      </c>
      <c r="BS17" s="54">
        <v>134.4</v>
      </c>
      <c r="BT17" s="54">
        <v>132.6</v>
      </c>
      <c r="BU17" s="54">
        <v>118.3</v>
      </c>
      <c r="BV17" s="54">
        <v>128.9</v>
      </c>
      <c r="BW17" s="54">
        <v>138.6</v>
      </c>
      <c r="BX17" s="54">
        <v>126.8</v>
      </c>
      <c r="BY17" s="54">
        <v>128.4</v>
      </c>
      <c r="BZ17" s="54">
        <v>137.6</v>
      </c>
      <c r="CD17" s="54" t="s">
        <v>33</v>
      </c>
      <c r="CE17" s="54">
        <v>2017</v>
      </c>
      <c r="CF17" s="54" t="s">
        <v>45</v>
      </c>
      <c r="CG17" s="54" t="s">
        <v>45</v>
      </c>
      <c r="CH17" s="54">
        <v>134.30000000000001</v>
      </c>
      <c r="CI17" s="54">
        <v>142.1</v>
      </c>
      <c r="CJ17" s="54">
        <v>146.69999999999999</v>
      </c>
      <c r="CK17" s="54">
        <v>139.5</v>
      </c>
      <c r="CL17" s="54">
        <v>115.2</v>
      </c>
      <c r="CM17" s="54">
        <v>136.4</v>
      </c>
      <c r="CN17" s="54">
        <v>185.2</v>
      </c>
      <c r="CO17" s="54">
        <v>122.2</v>
      </c>
      <c r="CP17" s="54">
        <v>123.9</v>
      </c>
      <c r="CQ17" s="54">
        <v>138.30000000000001</v>
      </c>
      <c r="CR17" s="54">
        <v>125.4</v>
      </c>
      <c r="CS17" s="54">
        <v>146</v>
      </c>
      <c r="CT17" s="54">
        <v>141.5</v>
      </c>
      <c r="CU17" s="54">
        <v>156.19999999999999</v>
      </c>
      <c r="CV17" s="54">
        <v>135</v>
      </c>
      <c r="CW17" s="54">
        <v>125.4</v>
      </c>
      <c r="CX17" s="54">
        <v>133.5</v>
      </c>
      <c r="CY17" s="54">
        <v>138.6</v>
      </c>
      <c r="CZ17" s="54">
        <v>125.7</v>
      </c>
      <c r="DA17" s="54">
        <v>128.80000000000001</v>
      </c>
      <c r="DB17" s="54">
        <v>127.4</v>
      </c>
      <c r="DC17" s="54">
        <v>115.3</v>
      </c>
      <c r="DD17" s="54">
        <v>125.1</v>
      </c>
      <c r="DE17" s="54">
        <v>136.6</v>
      </c>
      <c r="DF17" s="54">
        <v>124.9</v>
      </c>
      <c r="DG17" s="54">
        <v>124.9</v>
      </c>
      <c r="DH17" s="54">
        <v>134.80000000000001</v>
      </c>
    </row>
    <row r="18" spans="1:112">
      <c r="A18" s="54" t="s">
        <v>30</v>
      </c>
      <c r="B18" s="54">
        <v>2018</v>
      </c>
      <c r="C18" s="54" t="s">
        <v>37</v>
      </c>
      <c r="D18" s="54">
        <f t="shared" si="0"/>
        <v>1780</v>
      </c>
      <c r="E18" s="54">
        <f t="shared" si="1"/>
        <v>268</v>
      </c>
      <c r="F18" s="54">
        <f t="shared" si="2"/>
        <v>433.80000000000007</v>
      </c>
      <c r="G18" s="61">
        <f t="shared" si="4"/>
        <v>-1.1223344556676616E-3</v>
      </c>
      <c r="H18" s="61">
        <f t="shared" si="5"/>
        <v>7.5187969924812026E-3</v>
      </c>
      <c r="I18" s="61">
        <f t="shared" si="6"/>
        <v>6.9637883008357862E-3</v>
      </c>
      <c r="J18" s="54" t="s">
        <v>232</v>
      </c>
      <c r="N18" s="54" t="s">
        <v>30</v>
      </c>
      <c r="O18" s="54">
        <v>2017</v>
      </c>
      <c r="P18" s="54" t="s">
        <v>46</v>
      </c>
      <c r="Q18" s="54" t="s">
        <v>46</v>
      </c>
      <c r="R18" s="54">
        <v>136.4</v>
      </c>
      <c r="S18" s="54">
        <v>143.69999999999999</v>
      </c>
      <c r="T18" s="54">
        <v>144.80000000000001</v>
      </c>
      <c r="U18" s="54">
        <v>141.9</v>
      </c>
      <c r="V18" s="54">
        <v>123.1</v>
      </c>
      <c r="W18" s="54">
        <v>147.19999999999999</v>
      </c>
      <c r="X18" s="54">
        <v>161</v>
      </c>
      <c r="Y18" s="54">
        <v>133.80000000000001</v>
      </c>
      <c r="Z18" s="54">
        <v>121.9</v>
      </c>
      <c r="AA18" s="54">
        <v>135.80000000000001</v>
      </c>
      <c r="AB18" s="54">
        <v>131.1</v>
      </c>
      <c r="AC18" s="54">
        <v>151.4</v>
      </c>
      <c r="AD18" s="54">
        <v>141.5</v>
      </c>
      <c r="AE18" s="54">
        <v>153.19999999999999</v>
      </c>
      <c r="AF18" s="54">
        <v>148</v>
      </c>
      <c r="AG18" s="54">
        <v>141.9</v>
      </c>
      <c r="AH18" s="54">
        <v>147.19999999999999</v>
      </c>
      <c r="AI18" s="54">
        <v>139.1</v>
      </c>
      <c r="AJ18" s="54">
        <v>142.6</v>
      </c>
      <c r="AK18" s="54">
        <v>139.5</v>
      </c>
      <c r="AL18" s="54">
        <v>136.1</v>
      </c>
      <c r="AM18" s="54">
        <v>122</v>
      </c>
      <c r="AN18" s="54">
        <v>133.4</v>
      </c>
      <c r="AO18" s="54">
        <v>141.1</v>
      </c>
      <c r="AP18" s="54">
        <v>127.8</v>
      </c>
      <c r="AQ18" s="54">
        <v>131.9</v>
      </c>
      <c r="AR18" s="54">
        <v>139.80000000000001</v>
      </c>
      <c r="AV18" s="54" t="s">
        <v>34</v>
      </c>
      <c r="AW18" s="54">
        <v>2017</v>
      </c>
      <c r="AX18" s="54" t="s">
        <v>46</v>
      </c>
      <c r="AY18" s="54" t="s">
        <v>46</v>
      </c>
      <c r="AZ18" s="54">
        <v>135.80000000000001</v>
      </c>
      <c r="BA18" s="54">
        <v>143.30000000000001</v>
      </c>
      <c r="BB18" s="54">
        <v>145.19999999999999</v>
      </c>
      <c r="BC18" s="54">
        <v>141</v>
      </c>
      <c r="BD18" s="54">
        <v>120.5</v>
      </c>
      <c r="BE18" s="54">
        <v>141.5</v>
      </c>
      <c r="BF18" s="54">
        <v>161.69999999999999</v>
      </c>
      <c r="BG18" s="54">
        <v>129.1</v>
      </c>
      <c r="BH18" s="54">
        <v>121.5</v>
      </c>
      <c r="BI18" s="54">
        <v>137.1</v>
      </c>
      <c r="BJ18" s="54">
        <v>128.80000000000001</v>
      </c>
      <c r="BK18" s="54">
        <v>149</v>
      </c>
      <c r="BL18" s="54">
        <v>140.5</v>
      </c>
      <c r="BM18" s="54">
        <v>154.19999999999999</v>
      </c>
      <c r="BN18" s="54">
        <v>143.1</v>
      </c>
      <c r="BO18" s="54">
        <v>135.1</v>
      </c>
      <c r="BP18" s="54">
        <v>142</v>
      </c>
      <c r="BQ18" s="54">
        <v>139.1</v>
      </c>
      <c r="BR18" s="54">
        <v>136.6</v>
      </c>
      <c r="BS18" s="54">
        <v>134.69999999999999</v>
      </c>
      <c r="BT18" s="54">
        <v>133.1</v>
      </c>
      <c r="BU18" s="54">
        <v>118.5</v>
      </c>
      <c r="BV18" s="54">
        <v>129</v>
      </c>
      <c r="BW18" s="54">
        <v>138.5</v>
      </c>
      <c r="BX18" s="54">
        <v>126.5</v>
      </c>
      <c r="BY18" s="54">
        <v>128.6</v>
      </c>
      <c r="BZ18" s="54">
        <v>137.19999999999999</v>
      </c>
      <c r="CD18" s="54" t="s">
        <v>33</v>
      </c>
      <c r="CE18" s="54">
        <v>2017</v>
      </c>
      <c r="CF18" s="54" t="s">
        <v>46</v>
      </c>
      <c r="CG18" s="54" t="s">
        <v>46</v>
      </c>
      <c r="CH18" s="54">
        <v>134.4</v>
      </c>
      <c r="CI18" s="54">
        <v>142.6</v>
      </c>
      <c r="CJ18" s="54">
        <v>145.9</v>
      </c>
      <c r="CK18" s="54">
        <v>139.5</v>
      </c>
      <c r="CL18" s="54">
        <v>115.9</v>
      </c>
      <c r="CM18" s="54">
        <v>135</v>
      </c>
      <c r="CN18" s="54">
        <v>163.19999999999999</v>
      </c>
      <c r="CO18" s="54">
        <v>119.8</v>
      </c>
      <c r="CP18" s="54">
        <v>120.7</v>
      </c>
      <c r="CQ18" s="54">
        <v>139.69999999999999</v>
      </c>
      <c r="CR18" s="54">
        <v>125.7</v>
      </c>
      <c r="CS18" s="54">
        <v>146.30000000000001</v>
      </c>
      <c r="CT18" s="54">
        <v>138.80000000000001</v>
      </c>
      <c r="CU18" s="54">
        <v>157</v>
      </c>
      <c r="CV18" s="54">
        <v>135.6</v>
      </c>
      <c r="CW18" s="54">
        <v>125.6</v>
      </c>
      <c r="CX18" s="54">
        <v>134</v>
      </c>
      <c r="CY18" s="54">
        <v>139.1</v>
      </c>
      <c r="CZ18" s="54">
        <v>126.8</v>
      </c>
      <c r="DA18" s="54">
        <v>129.30000000000001</v>
      </c>
      <c r="DB18" s="54">
        <v>128.19999999999999</v>
      </c>
      <c r="DC18" s="54">
        <v>115.3</v>
      </c>
      <c r="DD18" s="54">
        <v>125.6</v>
      </c>
      <c r="DE18" s="54">
        <v>136.69999999999999</v>
      </c>
      <c r="DF18" s="54">
        <v>124.6</v>
      </c>
      <c r="DG18" s="54">
        <v>125.1</v>
      </c>
      <c r="DH18" s="54">
        <v>134.1</v>
      </c>
    </row>
    <row r="19" spans="1:112">
      <c r="A19" s="54" t="s">
        <v>30</v>
      </c>
      <c r="B19" s="54">
        <v>2018</v>
      </c>
      <c r="C19" s="54" t="s">
        <v>38</v>
      </c>
      <c r="D19" s="54">
        <f t="shared" si="0"/>
        <v>1782.4</v>
      </c>
      <c r="E19" s="54">
        <f t="shared" si="1"/>
        <v>269.60000000000002</v>
      </c>
      <c r="F19" s="54">
        <f t="shared" si="2"/>
        <v>435.90000000000003</v>
      </c>
      <c r="G19" s="61">
        <f t="shared" si="4"/>
        <v>1.3483146067416242E-3</v>
      </c>
      <c r="H19" s="61">
        <f t="shared" si="5"/>
        <v>5.9701492537314283E-3</v>
      </c>
      <c r="I19" s="61">
        <f t="shared" si="6"/>
        <v>4.8409405255877488E-3</v>
      </c>
      <c r="J19" s="54" t="s">
        <v>232</v>
      </c>
      <c r="N19" s="54" t="s">
        <v>30</v>
      </c>
      <c r="O19" s="54">
        <v>2018</v>
      </c>
      <c r="P19" s="54" t="s">
        <v>31</v>
      </c>
      <c r="Q19" s="54" t="s">
        <v>31</v>
      </c>
      <c r="R19" s="54">
        <v>136.6</v>
      </c>
      <c r="S19" s="54">
        <v>144.4</v>
      </c>
      <c r="T19" s="54">
        <v>143.80000000000001</v>
      </c>
      <c r="U19" s="54">
        <v>142</v>
      </c>
      <c r="V19" s="54">
        <v>123.2</v>
      </c>
      <c r="W19" s="54">
        <v>147.9</v>
      </c>
      <c r="X19" s="54">
        <v>152.1</v>
      </c>
      <c r="Y19" s="54">
        <v>131.80000000000001</v>
      </c>
      <c r="Z19" s="54">
        <v>119.5</v>
      </c>
      <c r="AA19" s="54">
        <v>136</v>
      </c>
      <c r="AB19" s="54">
        <v>131.19999999999999</v>
      </c>
      <c r="AC19" s="54">
        <v>151.80000000000001</v>
      </c>
      <c r="AD19" s="54">
        <v>140.4</v>
      </c>
      <c r="AE19" s="54">
        <v>153.6</v>
      </c>
      <c r="AF19" s="54">
        <v>148.30000000000001</v>
      </c>
      <c r="AG19" s="54">
        <v>142.30000000000001</v>
      </c>
      <c r="AH19" s="54">
        <v>147.5</v>
      </c>
      <c r="AI19" s="54">
        <v>140.4</v>
      </c>
      <c r="AJ19" s="54">
        <v>142.30000000000001</v>
      </c>
      <c r="AK19" s="54">
        <v>139.80000000000001</v>
      </c>
      <c r="AL19" s="54">
        <v>136</v>
      </c>
      <c r="AM19" s="54">
        <v>122.7</v>
      </c>
      <c r="AN19" s="54">
        <v>134.30000000000001</v>
      </c>
      <c r="AO19" s="54">
        <v>141.6</v>
      </c>
      <c r="AP19" s="54">
        <v>128.6</v>
      </c>
      <c r="AQ19" s="54">
        <v>132.30000000000001</v>
      </c>
      <c r="AR19" s="54">
        <v>139.30000000000001</v>
      </c>
      <c r="AV19" s="54" t="s">
        <v>34</v>
      </c>
      <c r="AW19" s="54">
        <v>2018</v>
      </c>
      <c r="AX19" s="54" t="s">
        <v>31</v>
      </c>
      <c r="AY19" s="54" t="s">
        <v>31</v>
      </c>
      <c r="AZ19" s="54">
        <v>136</v>
      </c>
      <c r="BA19" s="54">
        <v>144.19999999999999</v>
      </c>
      <c r="BB19" s="54">
        <v>143.69999999999999</v>
      </c>
      <c r="BC19" s="54">
        <v>141.1</v>
      </c>
      <c r="BD19" s="54">
        <v>120.7</v>
      </c>
      <c r="BE19" s="54">
        <v>141.30000000000001</v>
      </c>
      <c r="BF19" s="54">
        <v>151.6</v>
      </c>
      <c r="BG19" s="54">
        <v>127.3</v>
      </c>
      <c r="BH19" s="54">
        <v>118.8</v>
      </c>
      <c r="BI19" s="54">
        <v>137.5</v>
      </c>
      <c r="BJ19" s="54">
        <v>129</v>
      </c>
      <c r="BK19" s="54">
        <v>149.5</v>
      </c>
      <c r="BL19" s="54">
        <v>139.19999999999999</v>
      </c>
      <c r="BM19" s="54">
        <v>154.69999999999999</v>
      </c>
      <c r="BN19" s="54">
        <v>143.5</v>
      </c>
      <c r="BO19" s="54">
        <v>135.5</v>
      </c>
      <c r="BP19" s="54">
        <v>142.30000000000001</v>
      </c>
      <c r="BQ19" s="54">
        <v>140.4</v>
      </c>
      <c r="BR19" s="54">
        <v>136.6</v>
      </c>
      <c r="BS19" s="54">
        <v>134.9</v>
      </c>
      <c r="BT19" s="54">
        <v>133.30000000000001</v>
      </c>
      <c r="BU19" s="54">
        <v>119.3</v>
      </c>
      <c r="BV19" s="54">
        <v>129.69999999999999</v>
      </c>
      <c r="BW19" s="54">
        <v>139</v>
      </c>
      <c r="BX19" s="54">
        <v>127.3</v>
      </c>
      <c r="BY19" s="54">
        <v>129.1</v>
      </c>
      <c r="BZ19" s="54">
        <v>136.9</v>
      </c>
      <c r="CD19" s="54" t="s">
        <v>33</v>
      </c>
      <c r="CE19" s="54">
        <v>2018</v>
      </c>
      <c r="CF19" s="54" t="s">
        <v>31</v>
      </c>
      <c r="CG19" s="54" t="s">
        <v>31</v>
      </c>
      <c r="CH19" s="54">
        <v>134.6</v>
      </c>
      <c r="CI19" s="54">
        <v>143.69999999999999</v>
      </c>
      <c r="CJ19" s="54">
        <v>143.6</v>
      </c>
      <c r="CK19" s="54">
        <v>139.6</v>
      </c>
      <c r="CL19" s="54">
        <v>116.4</v>
      </c>
      <c r="CM19" s="54">
        <v>133.80000000000001</v>
      </c>
      <c r="CN19" s="54">
        <v>150.5</v>
      </c>
      <c r="CO19" s="54">
        <v>118.4</v>
      </c>
      <c r="CP19" s="54">
        <v>117.3</v>
      </c>
      <c r="CQ19" s="54">
        <v>140.5</v>
      </c>
      <c r="CR19" s="54">
        <v>125.9</v>
      </c>
      <c r="CS19" s="54">
        <v>146.80000000000001</v>
      </c>
      <c r="CT19" s="54">
        <v>137.19999999999999</v>
      </c>
      <c r="CU19" s="54">
        <v>157.69999999999999</v>
      </c>
      <c r="CV19" s="54">
        <v>136</v>
      </c>
      <c r="CW19" s="54">
        <v>125.9</v>
      </c>
      <c r="CX19" s="54">
        <v>134.4</v>
      </c>
      <c r="CY19" s="54">
        <v>140.4</v>
      </c>
      <c r="CZ19" s="54">
        <v>127.3</v>
      </c>
      <c r="DA19" s="54">
        <v>129.5</v>
      </c>
      <c r="DB19" s="54">
        <v>129</v>
      </c>
      <c r="DC19" s="54">
        <v>116.3</v>
      </c>
      <c r="DD19" s="54">
        <v>126.2</v>
      </c>
      <c r="DE19" s="54">
        <v>137.1</v>
      </c>
      <c r="DF19" s="54">
        <v>125.5</v>
      </c>
      <c r="DG19" s="54">
        <v>125.8</v>
      </c>
      <c r="DH19" s="54">
        <v>134.1</v>
      </c>
    </row>
    <row r="20" spans="1:112">
      <c r="A20" s="54" t="s">
        <v>30</v>
      </c>
      <c r="B20" s="54">
        <v>2018</v>
      </c>
      <c r="C20" s="54" t="s">
        <v>39</v>
      </c>
      <c r="D20" s="54">
        <f t="shared" si="0"/>
        <v>1790.2999999999997</v>
      </c>
      <c r="E20" s="54">
        <f t="shared" si="1"/>
        <v>269.8</v>
      </c>
      <c r="F20" s="54">
        <f t="shared" si="2"/>
        <v>437.59999999999997</v>
      </c>
      <c r="G20" s="61">
        <f t="shared" si="4"/>
        <v>4.4322262118489881E-3</v>
      </c>
      <c r="H20" s="61">
        <f t="shared" si="5"/>
        <v>7.4183976261123371E-4</v>
      </c>
      <c r="I20" s="61">
        <f t="shared" si="6"/>
        <v>3.8999770589583198E-3</v>
      </c>
      <c r="J20" s="54" t="s">
        <v>232</v>
      </c>
      <c r="N20" s="54" t="s">
        <v>30</v>
      </c>
      <c r="O20" s="54">
        <v>2018</v>
      </c>
      <c r="P20" s="54" t="s">
        <v>35</v>
      </c>
      <c r="Q20" s="54" t="s">
        <v>35</v>
      </c>
      <c r="R20" s="54">
        <v>136.4</v>
      </c>
      <c r="S20" s="54">
        <v>143.69999999999999</v>
      </c>
      <c r="T20" s="54">
        <v>140.6</v>
      </c>
      <c r="U20" s="54">
        <v>141.5</v>
      </c>
      <c r="V20" s="54">
        <v>122.9</v>
      </c>
      <c r="W20" s="54">
        <v>149.4</v>
      </c>
      <c r="X20" s="54">
        <v>142.4</v>
      </c>
      <c r="Y20" s="54">
        <v>130.19999999999999</v>
      </c>
      <c r="Z20" s="54">
        <v>117.9</v>
      </c>
      <c r="AA20" s="54">
        <v>135.6</v>
      </c>
      <c r="AB20" s="54">
        <v>130.5</v>
      </c>
      <c r="AC20" s="54">
        <v>151.69999999999999</v>
      </c>
      <c r="AD20" s="54">
        <v>138.69999999999999</v>
      </c>
      <c r="AE20" s="54">
        <v>153.30000000000001</v>
      </c>
      <c r="AF20" s="54">
        <v>148.69999999999999</v>
      </c>
      <c r="AG20" s="54">
        <v>142.4</v>
      </c>
      <c r="AH20" s="54">
        <v>147.80000000000001</v>
      </c>
      <c r="AI20" s="54">
        <v>141.30000000000001</v>
      </c>
      <c r="AJ20" s="54">
        <v>142.4</v>
      </c>
      <c r="AK20" s="54">
        <v>139.9</v>
      </c>
      <c r="AL20" s="54">
        <v>136.19999999999999</v>
      </c>
      <c r="AM20" s="54">
        <v>123.3</v>
      </c>
      <c r="AN20" s="54">
        <v>134.30000000000001</v>
      </c>
      <c r="AO20" s="54">
        <v>141.5</v>
      </c>
      <c r="AP20" s="54">
        <v>128.80000000000001</v>
      </c>
      <c r="AQ20" s="54">
        <v>132.5</v>
      </c>
      <c r="AR20" s="54">
        <v>138.5</v>
      </c>
      <c r="AV20" s="54" t="s">
        <v>34</v>
      </c>
      <c r="AW20" s="54">
        <v>2018</v>
      </c>
      <c r="AX20" s="54" t="s">
        <v>35</v>
      </c>
      <c r="AY20" s="54" t="s">
        <v>35</v>
      </c>
      <c r="AZ20" s="54">
        <v>135.9</v>
      </c>
      <c r="BA20" s="54">
        <v>143.5</v>
      </c>
      <c r="BB20" s="54">
        <v>140.30000000000001</v>
      </c>
      <c r="BC20" s="54">
        <v>140.9</v>
      </c>
      <c r="BD20" s="54">
        <v>120.4</v>
      </c>
      <c r="BE20" s="54">
        <v>142.9</v>
      </c>
      <c r="BF20" s="54">
        <v>140.5</v>
      </c>
      <c r="BG20" s="54">
        <v>125.8</v>
      </c>
      <c r="BH20" s="54">
        <v>117.1</v>
      </c>
      <c r="BI20" s="54">
        <v>137.30000000000001</v>
      </c>
      <c r="BJ20" s="54">
        <v>128.6</v>
      </c>
      <c r="BK20" s="54">
        <v>149.6</v>
      </c>
      <c r="BL20" s="54">
        <v>137.6</v>
      </c>
      <c r="BM20" s="54">
        <v>154.9</v>
      </c>
      <c r="BN20" s="54">
        <v>143.80000000000001</v>
      </c>
      <c r="BO20" s="54">
        <v>135.6</v>
      </c>
      <c r="BP20" s="54">
        <v>142.6</v>
      </c>
      <c r="BQ20" s="54">
        <v>141.30000000000001</v>
      </c>
      <c r="BR20" s="54">
        <v>136.69999999999999</v>
      </c>
      <c r="BS20" s="54">
        <v>135.19999999999999</v>
      </c>
      <c r="BT20" s="54">
        <v>133.80000000000001</v>
      </c>
      <c r="BU20" s="54">
        <v>120.2</v>
      </c>
      <c r="BV20" s="54">
        <v>129.9</v>
      </c>
      <c r="BW20" s="54">
        <v>139</v>
      </c>
      <c r="BX20" s="54">
        <v>127.7</v>
      </c>
      <c r="BY20" s="54">
        <v>129.6</v>
      </c>
      <c r="BZ20" s="54">
        <v>136.4</v>
      </c>
      <c r="CD20" s="54" t="s">
        <v>33</v>
      </c>
      <c r="CE20" s="54">
        <v>2018</v>
      </c>
      <c r="CF20" s="54" t="s">
        <v>35</v>
      </c>
      <c r="CG20" s="54" t="s">
        <v>35</v>
      </c>
      <c r="CH20" s="54">
        <v>134.80000000000001</v>
      </c>
      <c r="CI20" s="54">
        <v>143</v>
      </c>
      <c r="CJ20" s="54">
        <v>139.9</v>
      </c>
      <c r="CK20" s="54">
        <v>139.9</v>
      </c>
      <c r="CL20" s="54">
        <v>116.2</v>
      </c>
      <c r="CM20" s="54">
        <v>135.5</v>
      </c>
      <c r="CN20" s="54">
        <v>136.9</v>
      </c>
      <c r="CO20" s="54">
        <v>117</v>
      </c>
      <c r="CP20" s="54">
        <v>115.4</v>
      </c>
      <c r="CQ20" s="54">
        <v>140.69999999999999</v>
      </c>
      <c r="CR20" s="54">
        <v>125.9</v>
      </c>
      <c r="CS20" s="54">
        <v>147.1</v>
      </c>
      <c r="CT20" s="54">
        <v>135.6</v>
      </c>
      <c r="CU20" s="54">
        <v>159.30000000000001</v>
      </c>
      <c r="CV20" s="54">
        <v>136.30000000000001</v>
      </c>
      <c r="CW20" s="54">
        <v>126.1</v>
      </c>
      <c r="CX20" s="54">
        <v>134.69999999999999</v>
      </c>
      <c r="CY20" s="54">
        <v>141.30000000000001</v>
      </c>
      <c r="CZ20" s="54">
        <v>127.3</v>
      </c>
      <c r="DA20" s="54">
        <v>129.9</v>
      </c>
      <c r="DB20" s="54">
        <v>129.80000000000001</v>
      </c>
      <c r="DC20" s="54">
        <v>117.4</v>
      </c>
      <c r="DD20" s="54">
        <v>126.5</v>
      </c>
      <c r="DE20" s="54">
        <v>137.19999999999999</v>
      </c>
      <c r="DF20" s="54">
        <v>126.2</v>
      </c>
      <c r="DG20" s="54">
        <v>126.5</v>
      </c>
      <c r="DH20" s="54">
        <v>134</v>
      </c>
    </row>
    <row r="21" spans="1:112">
      <c r="A21" s="54" t="s">
        <v>30</v>
      </c>
      <c r="B21" s="54">
        <v>2018</v>
      </c>
      <c r="C21" s="54" t="s">
        <v>40</v>
      </c>
      <c r="D21" s="54">
        <f t="shared" si="0"/>
        <v>1810.5000000000002</v>
      </c>
      <c r="E21" s="54">
        <f t="shared" si="1"/>
        <v>270.39999999999998</v>
      </c>
      <c r="F21" s="54">
        <f t="shared" si="2"/>
        <v>440.5</v>
      </c>
      <c r="G21" s="61">
        <f t="shared" si="4"/>
        <v>1.1283025191309E-2</v>
      </c>
      <c r="H21" s="61">
        <f t="shared" si="5"/>
        <v>2.2238695329872714E-3</v>
      </c>
      <c r="I21" s="61">
        <f t="shared" si="6"/>
        <v>6.6270566727605904E-3</v>
      </c>
      <c r="J21" s="54" t="s">
        <v>232</v>
      </c>
      <c r="N21" s="54" t="s">
        <v>30</v>
      </c>
      <c r="O21" s="54">
        <v>2018</v>
      </c>
      <c r="P21" s="54" t="s">
        <v>36</v>
      </c>
      <c r="Q21" s="54" t="s">
        <v>36</v>
      </c>
      <c r="R21" s="54">
        <v>136.80000000000001</v>
      </c>
      <c r="S21" s="54">
        <v>143.80000000000001</v>
      </c>
      <c r="T21" s="54">
        <v>140</v>
      </c>
      <c r="U21" s="54">
        <v>142</v>
      </c>
      <c r="V21" s="54">
        <v>123.2</v>
      </c>
      <c r="W21" s="54">
        <v>152.9</v>
      </c>
      <c r="X21" s="54">
        <v>138</v>
      </c>
      <c r="Y21" s="54">
        <v>129.30000000000001</v>
      </c>
      <c r="Z21" s="54">
        <v>117.1</v>
      </c>
      <c r="AA21" s="54">
        <v>136.30000000000001</v>
      </c>
      <c r="AB21" s="54">
        <v>131.19999999999999</v>
      </c>
      <c r="AC21" s="54">
        <v>152.80000000000001</v>
      </c>
      <c r="AD21" s="54">
        <v>138.6</v>
      </c>
      <c r="AE21" s="54">
        <v>155.1</v>
      </c>
      <c r="AF21" s="54">
        <v>149.19999999999999</v>
      </c>
      <c r="AG21" s="54">
        <v>143</v>
      </c>
      <c r="AH21" s="54">
        <v>148.30000000000001</v>
      </c>
      <c r="AI21" s="54">
        <v>142</v>
      </c>
      <c r="AJ21" s="54">
        <v>142.6</v>
      </c>
      <c r="AK21" s="54">
        <v>139.9</v>
      </c>
      <c r="AL21" s="54">
        <v>136.69999999999999</v>
      </c>
      <c r="AM21" s="54">
        <v>124.6</v>
      </c>
      <c r="AN21" s="54">
        <v>135.1</v>
      </c>
      <c r="AO21" s="54">
        <v>142.69999999999999</v>
      </c>
      <c r="AP21" s="54">
        <v>129.30000000000001</v>
      </c>
      <c r="AQ21" s="54">
        <v>133.30000000000001</v>
      </c>
      <c r="AR21" s="54">
        <v>138.69999999999999</v>
      </c>
      <c r="AV21" s="54" t="s">
        <v>34</v>
      </c>
      <c r="AW21" s="54">
        <v>2018</v>
      </c>
      <c r="AX21" s="54" t="s">
        <v>36</v>
      </c>
      <c r="AY21" s="54" t="s">
        <v>36</v>
      </c>
      <c r="AZ21" s="54">
        <v>136.19999999999999</v>
      </c>
      <c r="BA21" s="54">
        <v>143.6</v>
      </c>
      <c r="BB21" s="54">
        <v>138.30000000000001</v>
      </c>
      <c r="BC21" s="54">
        <v>141.19999999999999</v>
      </c>
      <c r="BD21" s="54">
        <v>120.7</v>
      </c>
      <c r="BE21" s="54">
        <v>146.19999999999999</v>
      </c>
      <c r="BF21" s="54">
        <v>134.6</v>
      </c>
      <c r="BG21" s="54">
        <v>124.6</v>
      </c>
      <c r="BH21" s="54">
        <v>116.1</v>
      </c>
      <c r="BI21" s="54">
        <v>137.80000000000001</v>
      </c>
      <c r="BJ21" s="54">
        <v>129.1</v>
      </c>
      <c r="BK21" s="54">
        <v>150.4</v>
      </c>
      <c r="BL21" s="54">
        <v>137.19999999999999</v>
      </c>
      <c r="BM21" s="54">
        <v>156.30000000000001</v>
      </c>
      <c r="BN21" s="54">
        <v>144.30000000000001</v>
      </c>
      <c r="BO21" s="54">
        <v>136.19999999999999</v>
      </c>
      <c r="BP21" s="54">
        <v>143.1</v>
      </c>
      <c r="BQ21" s="54">
        <v>142</v>
      </c>
      <c r="BR21" s="54">
        <v>136.5</v>
      </c>
      <c r="BS21" s="54">
        <v>135.6</v>
      </c>
      <c r="BT21" s="54">
        <v>134.30000000000001</v>
      </c>
      <c r="BU21" s="54">
        <v>121</v>
      </c>
      <c r="BV21" s="54">
        <v>130.4</v>
      </c>
      <c r="BW21" s="54">
        <v>139.80000000000001</v>
      </c>
      <c r="BX21" s="54">
        <v>128.19999999999999</v>
      </c>
      <c r="BY21" s="54">
        <v>130.30000000000001</v>
      </c>
      <c r="BZ21" s="54">
        <v>136.5</v>
      </c>
      <c r="CD21" s="54" t="s">
        <v>33</v>
      </c>
      <c r="CE21" s="54">
        <v>2018</v>
      </c>
      <c r="CF21" s="54" t="s">
        <v>36</v>
      </c>
      <c r="CG21" s="54" t="s">
        <v>36</v>
      </c>
      <c r="CH21" s="54">
        <v>135</v>
      </c>
      <c r="CI21" s="54">
        <v>143.1</v>
      </c>
      <c r="CJ21" s="54">
        <v>135.5</v>
      </c>
      <c r="CK21" s="54">
        <v>139.9</v>
      </c>
      <c r="CL21" s="54">
        <v>116.5</v>
      </c>
      <c r="CM21" s="54">
        <v>138.5</v>
      </c>
      <c r="CN21" s="54">
        <v>128</v>
      </c>
      <c r="CO21" s="54">
        <v>115.5</v>
      </c>
      <c r="CP21" s="54">
        <v>114.2</v>
      </c>
      <c r="CQ21" s="54">
        <v>140.69999999999999</v>
      </c>
      <c r="CR21" s="54">
        <v>126.2</v>
      </c>
      <c r="CS21" s="54">
        <v>147.6</v>
      </c>
      <c r="CT21" s="54">
        <v>134.80000000000001</v>
      </c>
      <c r="CU21" s="54">
        <v>159.69999999999999</v>
      </c>
      <c r="CV21" s="54">
        <v>136.69999999999999</v>
      </c>
      <c r="CW21" s="54">
        <v>126.7</v>
      </c>
      <c r="CX21" s="54">
        <v>135.19999999999999</v>
      </c>
      <c r="CY21" s="54">
        <v>142</v>
      </c>
      <c r="CZ21" s="54">
        <v>126.4</v>
      </c>
      <c r="DA21" s="54">
        <v>130.80000000000001</v>
      </c>
      <c r="DB21" s="54">
        <v>130.5</v>
      </c>
      <c r="DC21" s="54">
        <v>117.8</v>
      </c>
      <c r="DD21" s="54">
        <v>126.8</v>
      </c>
      <c r="DE21" s="54">
        <v>137.80000000000001</v>
      </c>
      <c r="DF21" s="54">
        <v>126.7</v>
      </c>
      <c r="DG21" s="54">
        <v>127.1</v>
      </c>
      <c r="DH21" s="54">
        <v>134</v>
      </c>
    </row>
    <row r="22" spans="1:112">
      <c r="A22" s="54" t="s">
        <v>30</v>
      </c>
      <c r="B22" s="54">
        <v>2018</v>
      </c>
      <c r="C22" s="54" t="s">
        <v>41</v>
      </c>
      <c r="D22" s="54">
        <f t="shared" si="0"/>
        <v>1818.8</v>
      </c>
      <c r="E22" s="54">
        <f t="shared" si="1"/>
        <v>270.70000000000005</v>
      </c>
      <c r="F22" s="54">
        <f t="shared" si="2"/>
        <v>442.8</v>
      </c>
      <c r="G22" s="61">
        <f t="shared" si="4"/>
        <v>4.5843689588509944E-3</v>
      </c>
      <c r="H22" s="61">
        <f t="shared" si="5"/>
        <v>1.1094674556215542E-3</v>
      </c>
      <c r="I22" s="61">
        <f t="shared" si="6"/>
        <v>5.2213393870601844E-3</v>
      </c>
      <c r="J22" s="54" t="s">
        <v>232</v>
      </c>
      <c r="N22" s="54" t="s">
        <v>30</v>
      </c>
      <c r="O22" s="54">
        <v>2018</v>
      </c>
      <c r="P22" s="54" t="s">
        <v>37</v>
      </c>
      <c r="Q22" s="54" t="s">
        <v>37</v>
      </c>
      <c r="R22" s="54">
        <v>137.1</v>
      </c>
      <c r="S22" s="54">
        <v>144.5</v>
      </c>
      <c r="T22" s="54">
        <v>135.9</v>
      </c>
      <c r="U22" s="54">
        <v>142.4</v>
      </c>
      <c r="V22" s="54">
        <v>123.5</v>
      </c>
      <c r="W22" s="54">
        <v>156.4</v>
      </c>
      <c r="X22" s="54">
        <v>135.1</v>
      </c>
      <c r="Y22" s="54">
        <v>128.4</v>
      </c>
      <c r="Z22" s="54">
        <v>115.2</v>
      </c>
      <c r="AA22" s="54">
        <v>137.19999999999999</v>
      </c>
      <c r="AB22" s="54">
        <v>131.9</v>
      </c>
      <c r="AC22" s="54">
        <v>153.80000000000001</v>
      </c>
      <c r="AD22" s="54">
        <v>138.6</v>
      </c>
      <c r="AE22" s="54">
        <v>156.1</v>
      </c>
      <c r="AF22" s="54">
        <v>150.1</v>
      </c>
      <c r="AG22" s="54">
        <v>143.30000000000001</v>
      </c>
      <c r="AH22" s="54">
        <v>149.1</v>
      </c>
      <c r="AI22" s="54">
        <v>142.9</v>
      </c>
      <c r="AJ22" s="54">
        <v>143.80000000000001</v>
      </c>
      <c r="AK22" s="54">
        <v>140.9</v>
      </c>
      <c r="AL22" s="54">
        <v>137.6</v>
      </c>
      <c r="AM22" s="54">
        <v>125.3</v>
      </c>
      <c r="AN22" s="54">
        <v>136</v>
      </c>
      <c r="AO22" s="54">
        <v>143.69999999999999</v>
      </c>
      <c r="AP22" s="54">
        <v>130.4</v>
      </c>
      <c r="AQ22" s="54">
        <v>134.19999999999999</v>
      </c>
      <c r="AR22" s="54">
        <v>139.1</v>
      </c>
      <c r="AV22" s="54" t="s">
        <v>34</v>
      </c>
      <c r="AW22" s="54">
        <v>2018</v>
      </c>
      <c r="AX22" s="54" t="s">
        <v>37</v>
      </c>
      <c r="AY22" s="54" t="s">
        <v>37</v>
      </c>
      <c r="AZ22" s="54">
        <v>136.4</v>
      </c>
      <c r="BA22" s="54">
        <v>144.4</v>
      </c>
      <c r="BB22" s="54">
        <v>133.9</v>
      </c>
      <c r="BC22" s="54">
        <v>141.6</v>
      </c>
      <c r="BD22" s="54">
        <v>121</v>
      </c>
      <c r="BE22" s="54">
        <v>153.5</v>
      </c>
      <c r="BF22" s="54">
        <v>132.6</v>
      </c>
      <c r="BG22" s="54">
        <v>123.5</v>
      </c>
      <c r="BH22" s="54">
        <v>113.7</v>
      </c>
      <c r="BI22" s="54">
        <v>138.19999999999999</v>
      </c>
      <c r="BJ22" s="54">
        <v>129.6</v>
      </c>
      <c r="BK22" s="54">
        <v>151.19999999999999</v>
      </c>
      <c r="BL22" s="54">
        <v>137.5</v>
      </c>
      <c r="BM22" s="54">
        <v>156.9</v>
      </c>
      <c r="BN22" s="54">
        <v>145.30000000000001</v>
      </c>
      <c r="BO22" s="54">
        <v>136.69999999999999</v>
      </c>
      <c r="BP22" s="54">
        <v>144</v>
      </c>
      <c r="BQ22" s="54">
        <v>142.9</v>
      </c>
      <c r="BR22" s="54">
        <v>136.5</v>
      </c>
      <c r="BS22" s="54">
        <v>136.6</v>
      </c>
      <c r="BT22" s="54">
        <v>135.19999999999999</v>
      </c>
      <c r="BU22" s="54">
        <v>121.9</v>
      </c>
      <c r="BV22" s="54">
        <v>131.30000000000001</v>
      </c>
      <c r="BW22" s="54">
        <v>141.4</v>
      </c>
      <c r="BX22" s="54">
        <v>129.19999999999999</v>
      </c>
      <c r="BY22" s="54">
        <v>131.30000000000001</v>
      </c>
      <c r="BZ22" s="54">
        <v>137.1</v>
      </c>
      <c r="CD22" s="54" t="s">
        <v>33</v>
      </c>
      <c r="CE22" s="54">
        <v>2018</v>
      </c>
      <c r="CF22" s="54" t="s">
        <v>37</v>
      </c>
      <c r="CG22" s="54" t="s">
        <v>37</v>
      </c>
      <c r="CH22" s="54">
        <v>135</v>
      </c>
      <c r="CI22" s="54">
        <v>144.30000000000001</v>
      </c>
      <c r="CJ22" s="54">
        <v>130.80000000000001</v>
      </c>
      <c r="CK22" s="54">
        <v>140.30000000000001</v>
      </c>
      <c r="CL22" s="54">
        <v>116.6</v>
      </c>
      <c r="CM22" s="54">
        <v>150.1</v>
      </c>
      <c r="CN22" s="54">
        <v>127.6</v>
      </c>
      <c r="CO22" s="54">
        <v>114</v>
      </c>
      <c r="CP22" s="54">
        <v>110.6</v>
      </c>
      <c r="CQ22" s="54">
        <v>140.19999999999999</v>
      </c>
      <c r="CR22" s="54">
        <v>126.5</v>
      </c>
      <c r="CS22" s="54">
        <v>148.30000000000001</v>
      </c>
      <c r="CT22" s="54">
        <v>135.69999999999999</v>
      </c>
      <c r="CU22" s="54">
        <v>159.19999999999999</v>
      </c>
      <c r="CV22" s="54">
        <v>137.80000000000001</v>
      </c>
      <c r="CW22" s="54">
        <v>127.4</v>
      </c>
      <c r="CX22" s="54">
        <v>136.19999999999999</v>
      </c>
      <c r="CY22" s="54">
        <v>142.9</v>
      </c>
      <c r="CZ22" s="54">
        <v>124.6</v>
      </c>
      <c r="DA22" s="54">
        <v>131.80000000000001</v>
      </c>
      <c r="DB22" s="54">
        <v>131.30000000000001</v>
      </c>
      <c r="DC22" s="54">
        <v>118.9</v>
      </c>
      <c r="DD22" s="54">
        <v>127.6</v>
      </c>
      <c r="DE22" s="54">
        <v>139.69999999999999</v>
      </c>
      <c r="DF22" s="54">
        <v>127.6</v>
      </c>
      <c r="DG22" s="54">
        <v>128.19999999999999</v>
      </c>
      <c r="DH22" s="54">
        <v>134.80000000000001</v>
      </c>
    </row>
    <row r="23" spans="1:112">
      <c r="A23" s="54" t="s">
        <v>30</v>
      </c>
      <c r="B23" s="54">
        <v>2018</v>
      </c>
      <c r="C23" s="54" t="s">
        <v>42</v>
      </c>
      <c r="D23" s="54">
        <f t="shared" si="0"/>
        <v>1799.8000000000002</v>
      </c>
      <c r="E23" s="54">
        <f t="shared" si="1"/>
        <v>272</v>
      </c>
      <c r="F23" s="54">
        <f t="shared" si="2"/>
        <v>444.3</v>
      </c>
      <c r="G23" s="61">
        <f t="shared" si="4"/>
        <v>-1.0446448207609288E-2</v>
      </c>
      <c r="H23" s="61">
        <f t="shared" si="5"/>
        <v>4.8023642408568682E-3</v>
      </c>
      <c r="I23" s="61">
        <f t="shared" si="6"/>
        <v>3.3875338753387532E-3</v>
      </c>
      <c r="J23" s="54" t="s">
        <v>232</v>
      </c>
      <c r="N23" s="54" t="s">
        <v>30</v>
      </c>
      <c r="O23" s="54">
        <v>2018</v>
      </c>
      <c r="P23" s="54" t="s">
        <v>38</v>
      </c>
      <c r="Q23" s="54" t="s">
        <v>38</v>
      </c>
      <c r="R23" s="54">
        <v>137.4</v>
      </c>
      <c r="S23" s="54">
        <v>145.69999999999999</v>
      </c>
      <c r="T23" s="54">
        <v>135.5</v>
      </c>
      <c r="U23" s="54">
        <v>142.9</v>
      </c>
      <c r="V23" s="54">
        <v>123.6</v>
      </c>
      <c r="W23" s="54">
        <v>157.5</v>
      </c>
      <c r="X23" s="54">
        <v>137.80000000000001</v>
      </c>
      <c r="Y23" s="54">
        <v>127.2</v>
      </c>
      <c r="Z23" s="54">
        <v>111.8</v>
      </c>
      <c r="AA23" s="54">
        <v>137.4</v>
      </c>
      <c r="AB23" s="54">
        <v>132.19999999999999</v>
      </c>
      <c r="AC23" s="54">
        <v>154.30000000000001</v>
      </c>
      <c r="AD23" s="54">
        <v>139.1</v>
      </c>
      <c r="AE23" s="54">
        <v>157</v>
      </c>
      <c r="AF23" s="54">
        <v>150.80000000000001</v>
      </c>
      <c r="AG23" s="54">
        <v>144.1</v>
      </c>
      <c r="AH23" s="54">
        <v>149.80000000000001</v>
      </c>
      <c r="AI23" s="54">
        <v>143.19999999999999</v>
      </c>
      <c r="AJ23" s="54">
        <v>144.30000000000001</v>
      </c>
      <c r="AK23" s="54">
        <v>141.80000000000001</v>
      </c>
      <c r="AL23" s="54">
        <v>138.4</v>
      </c>
      <c r="AM23" s="54">
        <v>126.4</v>
      </c>
      <c r="AN23" s="54">
        <v>136.80000000000001</v>
      </c>
      <c r="AO23" s="54">
        <v>144.4</v>
      </c>
      <c r="AP23" s="54">
        <v>131.19999999999999</v>
      </c>
      <c r="AQ23" s="54">
        <v>135.1</v>
      </c>
      <c r="AR23" s="54">
        <v>139.80000000000001</v>
      </c>
      <c r="AV23" s="54" t="s">
        <v>34</v>
      </c>
      <c r="AW23" s="54">
        <v>2018</v>
      </c>
      <c r="AX23" s="54" t="s">
        <v>38</v>
      </c>
      <c r="AY23" s="54" t="s">
        <v>38</v>
      </c>
      <c r="AZ23" s="54">
        <v>136.6</v>
      </c>
      <c r="BA23" s="54">
        <v>146.6</v>
      </c>
      <c r="BB23" s="54">
        <v>133.6</v>
      </c>
      <c r="BC23" s="54">
        <v>142.1</v>
      </c>
      <c r="BD23" s="54">
        <v>121</v>
      </c>
      <c r="BE23" s="54">
        <v>154.6</v>
      </c>
      <c r="BF23" s="54">
        <v>135.6</v>
      </c>
      <c r="BG23" s="54">
        <v>122.3</v>
      </c>
      <c r="BH23" s="54">
        <v>109.6</v>
      </c>
      <c r="BI23" s="54">
        <v>138.1</v>
      </c>
      <c r="BJ23" s="54">
        <v>129.9</v>
      </c>
      <c r="BK23" s="54">
        <v>151.69999999999999</v>
      </c>
      <c r="BL23" s="54">
        <v>138.1</v>
      </c>
      <c r="BM23" s="54">
        <v>157.9</v>
      </c>
      <c r="BN23" s="54">
        <v>146</v>
      </c>
      <c r="BO23" s="54">
        <v>137.4</v>
      </c>
      <c r="BP23" s="54">
        <v>144.69999999999999</v>
      </c>
      <c r="BQ23" s="54">
        <v>143.19999999999999</v>
      </c>
      <c r="BR23" s="54">
        <v>136.9</v>
      </c>
      <c r="BS23" s="54">
        <v>137.4</v>
      </c>
      <c r="BT23" s="54">
        <v>136</v>
      </c>
      <c r="BU23" s="54">
        <v>122.9</v>
      </c>
      <c r="BV23" s="54">
        <v>131.80000000000001</v>
      </c>
      <c r="BW23" s="54">
        <v>142.1</v>
      </c>
      <c r="BX23" s="54">
        <v>129.9</v>
      </c>
      <c r="BY23" s="54">
        <v>132.1</v>
      </c>
      <c r="BZ23" s="54">
        <v>137.80000000000001</v>
      </c>
      <c r="CD23" s="54" t="s">
        <v>33</v>
      </c>
      <c r="CE23" s="54">
        <v>2018</v>
      </c>
      <c r="CF23" s="54" t="s">
        <v>38</v>
      </c>
      <c r="CG23" s="54" t="s">
        <v>38</v>
      </c>
      <c r="CH23" s="54">
        <v>135</v>
      </c>
      <c r="CI23" s="54">
        <v>148.19999999999999</v>
      </c>
      <c r="CJ23" s="54">
        <v>130.5</v>
      </c>
      <c r="CK23" s="54">
        <v>140.69999999999999</v>
      </c>
      <c r="CL23" s="54">
        <v>116.4</v>
      </c>
      <c r="CM23" s="54">
        <v>151.30000000000001</v>
      </c>
      <c r="CN23" s="54">
        <v>131.4</v>
      </c>
      <c r="CO23" s="54">
        <v>112.8</v>
      </c>
      <c r="CP23" s="54">
        <v>105.3</v>
      </c>
      <c r="CQ23" s="54">
        <v>139.6</v>
      </c>
      <c r="CR23" s="54">
        <v>126.6</v>
      </c>
      <c r="CS23" s="54">
        <v>148.69999999999999</v>
      </c>
      <c r="CT23" s="54">
        <v>136.4</v>
      </c>
      <c r="CU23" s="54">
        <v>160.30000000000001</v>
      </c>
      <c r="CV23" s="54">
        <v>138.6</v>
      </c>
      <c r="CW23" s="54">
        <v>127.9</v>
      </c>
      <c r="CX23" s="54">
        <v>137</v>
      </c>
      <c r="CY23" s="54">
        <v>143.19999999999999</v>
      </c>
      <c r="CZ23" s="54">
        <v>124.7</v>
      </c>
      <c r="DA23" s="54">
        <v>132.5</v>
      </c>
      <c r="DB23" s="54">
        <v>132</v>
      </c>
      <c r="DC23" s="54">
        <v>119.8</v>
      </c>
      <c r="DD23" s="54">
        <v>128</v>
      </c>
      <c r="DE23" s="54">
        <v>140.4</v>
      </c>
      <c r="DF23" s="54">
        <v>128.1</v>
      </c>
      <c r="DG23" s="54">
        <v>128.9</v>
      </c>
      <c r="DH23" s="54">
        <v>135.4</v>
      </c>
    </row>
    <row r="24" spans="1:112">
      <c r="A24" s="54" t="s">
        <v>30</v>
      </c>
      <c r="B24" s="54">
        <v>2018</v>
      </c>
      <c r="C24" s="54" t="s">
        <v>43</v>
      </c>
      <c r="D24" s="54">
        <f t="shared" si="0"/>
        <v>1782.2</v>
      </c>
      <c r="E24" s="54">
        <f t="shared" si="1"/>
        <v>279.20000000000005</v>
      </c>
      <c r="F24" s="54">
        <f t="shared" si="2"/>
        <v>447</v>
      </c>
      <c r="G24" s="61">
        <f t="shared" si="4"/>
        <v>-9.7788643182576598E-3</v>
      </c>
      <c r="H24" s="61">
        <f t="shared" si="5"/>
        <v>2.6470588235294284E-2</v>
      </c>
      <c r="I24" s="61">
        <f t="shared" si="6"/>
        <v>6.0769750168804607E-3</v>
      </c>
      <c r="J24" s="54" t="s">
        <v>232</v>
      </c>
      <c r="N24" s="54" t="s">
        <v>30</v>
      </c>
      <c r="O24" s="54">
        <v>2018</v>
      </c>
      <c r="P24" s="54" t="s">
        <v>39</v>
      </c>
      <c r="Q24" s="54" t="s">
        <v>39</v>
      </c>
      <c r="R24" s="54">
        <v>137.6</v>
      </c>
      <c r="S24" s="54">
        <v>148.1</v>
      </c>
      <c r="T24" s="54">
        <v>136.69999999999999</v>
      </c>
      <c r="U24" s="54">
        <v>143.19999999999999</v>
      </c>
      <c r="V24" s="54">
        <v>124</v>
      </c>
      <c r="W24" s="54">
        <v>154.1</v>
      </c>
      <c r="X24" s="54">
        <v>143.5</v>
      </c>
      <c r="Y24" s="54">
        <v>126</v>
      </c>
      <c r="Z24" s="54">
        <v>112.4</v>
      </c>
      <c r="AA24" s="54">
        <v>137.6</v>
      </c>
      <c r="AB24" s="54">
        <v>132.80000000000001</v>
      </c>
      <c r="AC24" s="54">
        <v>154.30000000000001</v>
      </c>
      <c r="AD24" s="54">
        <v>140</v>
      </c>
      <c r="AE24" s="54">
        <v>157.30000000000001</v>
      </c>
      <c r="AF24" s="54">
        <v>151.30000000000001</v>
      </c>
      <c r="AG24" s="54">
        <v>144.69999999999999</v>
      </c>
      <c r="AH24" s="54">
        <v>150.30000000000001</v>
      </c>
      <c r="AI24" s="54">
        <v>142.5</v>
      </c>
      <c r="AJ24" s="54">
        <v>145.1</v>
      </c>
      <c r="AK24" s="54">
        <v>142.19999999999999</v>
      </c>
      <c r="AL24" s="54">
        <v>138.4</v>
      </c>
      <c r="AM24" s="54">
        <v>127.4</v>
      </c>
      <c r="AN24" s="54">
        <v>137.80000000000001</v>
      </c>
      <c r="AO24" s="54">
        <v>145.1</v>
      </c>
      <c r="AP24" s="54">
        <v>131.4</v>
      </c>
      <c r="AQ24" s="54">
        <v>135.6</v>
      </c>
      <c r="AR24" s="54">
        <v>140.5</v>
      </c>
      <c r="AV24" s="54" t="s">
        <v>34</v>
      </c>
      <c r="AW24" s="54">
        <v>2018</v>
      </c>
      <c r="AX24" s="54" t="s">
        <v>39</v>
      </c>
      <c r="AY24" s="54" t="s">
        <v>39</v>
      </c>
      <c r="AZ24" s="54">
        <v>136.9</v>
      </c>
      <c r="BA24" s="54">
        <v>148.69999999999999</v>
      </c>
      <c r="BB24" s="54">
        <v>135.6</v>
      </c>
      <c r="BC24" s="54">
        <v>142.30000000000001</v>
      </c>
      <c r="BD24" s="54">
        <v>121.3</v>
      </c>
      <c r="BE24" s="54">
        <v>153.19999999999999</v>
      </c>
      <c r="BF24" s="54">
        <v>143.69999999999999</v>
      </c>
      <c r="BG24" s="54">
        <v>121.4</v>
      </c>
      <c r="BH24" s="54">
        <v>111.1</v>
      </c>
      <c r="BI24" s="54">
        <v>138.4</v>
      </c>
      <c r="BJ24" s="54">
        <v>130.30000000000001</v>
      </c>
      <c r="BK24" s="54">
        <v>151.80000000000001</v>
      </c>
      <c r="BL24" s="54">
        <v>139.4</v>
      </c>
      <c r="BM24" s="54">
        <v>158.30000000000001</v>
      </c>
      <c r="BN24" s="54">
        <v>146.4</v>
      </c>
      <c r="BO24" s="54">
        <v>138.1</v>
      </c>
      <c r="BP24" s="54">
        <v>145.19999999999999</v>
      </c>
      <c r="BQ24" s="54">
        <v>142.5</v>
      </c>
      <c r="BR24" s="54">
        <v>138.1</v>
      </c>
      <c r="BS24" s="54">
        <v>137.9</v>
      </c>
      <c r="BT24" s="54">
        <v>136.19999999999999</v>
      </c>
      <c r="BU24" s="54">
        <v>123.7</v>
      </c>
      <c r="BV24" s="54">
        <v>132.6</v>
      </c>
      <c r="BW24" s="54">
        <v>142.80000000000001</v>
      </c>
      <c r="BX24" s="54">
        <v>130.1</v>
      </c>
      <c r="BY24" s="54">
        <v>132.6</v>
      </c>
      <c r="BZ24" s="54">
        <v>138.5</v>
      </c>
      <c r="CD24" s="54" t="s">
        <v>33</v>
      </c>
      <c r="CE24" s="54">
        <v>2018</v>
      </c>
      <c r="CF24" s="54" t="s">
        <v>39</v>
      </c>
      <c r="CG24" s="54" t="s">
        <v>39</v>
      </c>
      <c r="CH24" s="54">
        <v>135.30000000000001</v>
      </c>
      <c r="CI24" s="54">
        <v>149.69999999999999</v>
      </c>
      <c r="CJ24" s="54">
        <v>133.9</v>
      </c>
      <c r="CK24" s="54">
        <v>140.80000000000001</v>
      </c>
      <c r="CL24" s="54">
        <v>116.6</v>
      </c>
      <c r="CM24" s="54">
        <v>152.19999999999999</v>
      </c>
      <c r="CN24" s="54">
        <v>144</v>
      </c>
      <c r="CO24" s="54">
        <v>112.3</v>
      </c>
      <c r="CP24" s="54">
        <v>108.4</v>
      </c>
      <c r="CQ24" s="54">
        <v>140</v>
      </c>
      <c r="CR24" s="54">
        <v>126.7</v>
      </c>
      <c r="CS24" s="54">
        <v>149</v>
      </c>
      <c r="CT24" s="54">
        <v>138.4</v>
      </c>
      <c r="CU24" s="54">
        <v>161</v>
      </c>
      <c r="CV24" s="54">
        <v>138.9</v>
      </c>
      <c r="CW24" s="54">
        <v>128.69999999999999</v>
      </c>
      <c r="CX24" s="54">
        <v>137.4</v>
      </c>
      <c r="CY24" s="54">
        <v>142.5</v>
      </c>
      <c r="CZ24" s="54">
        <v>126.5</v>
      </c>
      <c r="DA24" s="54">
        <v>133.1</v>
      </c>
      <c r="DB24" s="54">
        <v>132.6</v>
      </c>
      <c r="DC24" s="54">
        <v>120.4</v>
      </c>
      <c r="DD24" s="54">
        <v>128.5</v>
      </c>
      <c r="DE24" s="54">
        <v>141.19999999999999</v>
      </c>
      <c r="DF24" s="54">
        <v>128.19999999999999</v>
      </c>
      <c r="DG24" s="54">
        <v>129.5</v>
      </c>
      <c r="DH24" s="54">
        <v>136.19999999999999</v>
      </c>
    </row>
    <row r="25" spans="1:112">
      <c r="A25" s="54" t="s">
        <v>30</v>
      </c>
      <c r="B25" s="54">
        <v>2018</v>
      </c>
      <c r="C25" s="54" t="s">
        <v>45</v>
      </c>
      <c r="D25" s="54">
        <f t="shared" si="0"/>
        <v>1787.4999999999995</v>
      </c>
      <c r="E25" s="54">
        <f t="shared" si="1"/>
        <v>278.5</v>
      </c>
      <c r="F25" s="54">
        <f t="shared" si="2"/>
        <v>449.1</v>
      </c>
      <c r="G25" s="61">
        <f t="shared" si="4"/>
        <v>2.973852541801986E-3</v>
      </c>
      <c r="H25" s="61">
        <f t="shared" si="5"/>
        <v>-2.5071633237823973E-3</v>
      </c>
      <c r="I25" s="61">
        <f t="shared" si="6"/>
        <v>4.6979865771812589E-3</v>
      </c>
      <c r="J25" s="54" t="s">
        <v>232</v>
      </c>
      <c r="N25" s="54" t="s">
        <v>30</v>
      </c>
      <c r="O25" s="54">
        <v>2018</v>
      </c>
      <c r="P25" s="54" t="s">
        <v>40</v>
      </c>
      <c r="Q25" s="54" t="s">
        <v>40</v>
      </c>
      <c r="R25" s="54">
        <v>138.4</v>
      </c>
      <c r="S25" s="54">
        <v>149.30000000000001</v>
      </c>
      <c r="T25" s="54">
        <v>139.30000000000001</v>
      </c>
      <c r="U25" s="54">
        <v>143.4</v>
      </c>
      <c r="V25" s="54">
        <v>124.1</v>
      </c>
      <c r="W25" s="54">
        <v>153.30000000000001</v>
      </c>
      <c r="X25" s="54">
        <v>154.19999999999999</v>
      </c>
      <c r="Y25" s="54">
        <v>126.4</v>
      </c>
      <c r="Z25" s="54">
        <v>114.3</v>
      </c>
      <c r="AA25" s="54">
        <v>138.19999999999999</v>
      </c>
      <c r="AB25" s="54">
        <v>132.80000000000001</v>
      </c>
      <c r="AC25" s="54">
        <v>154.80000000000001</v>
      </c>
      <c r="AD25" s="54">
        <v>142</v>
      </c>
      <c r="AE25" s="54">
        <v>156.1</v>
      </c>
      <c r="AF25" s="54">
        <v>151.5</v>
      </c>
      <c r="AG25" s="54">
        <v>145.1</v>
      </c>
      <c r="AH25" s="54">
        <v>150.6</v>
      </c>
      <c r="AI25" s="54">
        <v>143.6</v>
      </c>
      <c r="AJ25" s="54">
        <v>146.80000000000001</v>
      </c>
      <c r="AK25" s="54">
        <v>143.1</v>
      </c>
      <c r="AL25" s="54">
        <v>139</v>
      </c>
      <c r="AM25" s="54">
        <v>127.5</v>
      </c>
      <c r="AN25" s="54">
        <v>138.4</v>
      </c>
      <c r="AO25" s="54">
        <v>145.80000000000001</v>
      </c>
      <c r="AP25" s="54">
        <v>131.4</v>
      </c>
      <c r="AQ25" s="54">
        <v>136</v>
      </c>
      <c r="AR25" s="54">
        <v>141.80000000000001</v>
      </c>
      <c r="AV25" s="54" t="s">
        <v>34</v>
      </c>
      <c r="AW25" s="54">
        <v>2018</v>
      </c>
      <c r="AX25" s="54" t="s">
        <v>40</v>
      </c>
      <c r="AY25" s="54" t="s">
        <v>40</v>
      </c>
      <c r="AZ25" s="54">
        <v>137.5</v>
      </c>
      <c r="BA25" s="54">
        <v>149.1</v>
      </c>
      <c r="BB25" s="54">
        <v>139.19999999999999</v>
      </c>
      <c r="BC25" s="54">
        <v>142.5</v>
      </c>
      <c r="BD25" s="54">
        <v>121.4</v>
      </c>
      <c r="BE25" s="54">
        <v>151.6</v>
      </c>
      <c r="BF25" s="54">
        <v>155.9</v>
      </c>
      <c r="BG25" s="54">
        <v>121.7</v>
      </c>
      <c r="BH25" s="54">
        <v>113.5</v>
      </c>
      <c r="BI25" s="54">
        <v>138.9</v>
      </c>
      <c r="BJ25" s="54">
        <v>130.30000000000001</v>
      </c>
      <c r="BK25" s="54">
        <v>152.30000000000001</v>
      </c>
      <c r="BL25" s="54">
        <v>141.4</v>
      </c>
      <c r="BM25" s="54">
        <v>157.5</v>
      </c>
      <c r="BN25" s="54">
        <v>146.80000000000001</v>
      </c>
      <c r="BO25" s="54">
        <v>138.4</v>
      </c>
      <c r="BP25" s="54">
        <v>145.6</v>
      </c>
      <c r="BQ25" s="54">
        <v>143.6</v>
      </c>
      <c r="BR25" s="54">
        <v>139.69999999999999</v>
      </c>
      <c r="BS25" s="54">
        <v>138.6</v>
      </c>
      <c r="BT25" s="54">
        <v>137</v>
      </c>
      <c r="BU25" s="54">
        <v>123.6</v>
      </c>
      <c r="BV25" s="54">
        <v>133.1</v>
      </c>
      <c r="BW25" s="54">
        <v>144.69999999999999</v>
      </c>
      <c r="BX25" s="54">
        <v>130.1</v>
      </c>
      <c r="BY25" s="54">
        <v>133.19999999999999</v>
      </c>
      <c r="BZ25" s="54">
        <v>139.80000000000001</v>
      </c>
      <c r="CD25" s="54" t="s">
        <v>33</v>
      </c>
      <c r="CE25" s="54">
        <v>2018</v>
      </c>
      <c r="CF25" s="54" t="s">
        <v>40</v>
      </c>
      <c r="CG25" s="54" t="s">
        <v>40</v>
      </c>
      <c r="CH25" s="54">
        <v>135.6</v>
      </c>
      <c r="CI25" s="54">
        <v>148.6</v>
      </c>
      <c r="CJ25" s="54">
        <v>139.1</v>
      </c>
      <c r="CK25" s="54">
        <v>141</v>
      </c>
      <c r="CL25" s="54">
        <v>116.7</v>
      </c>
      <c r="CM25" s="54">
        <v>149.69999999999999</v>
      </c>
      <c r="CN25" s="54">
        <v>159.19999999999999</v>
      </c>
      <c r="CO25" s="54">
        <v>112.6</v>
      </c>
      <c r="CP25" s="54">
        <v>111.8</v>
      </c>
      <c r="CQ25" s="54">
        <v>140.30000000000001</v>
      </c>
      <c r="CR25" s="54">
        <v>126.8</v>
      </c>
      <c r="CS25" s="54">
        <v>149.4</v>
      </c>
      <c r="CT25" s="54">
        <v>140.30000000000001</v>
      </c>
      <c r="CU25" s="54">
        <v>161.4</v>
      </c>
      <c r="CV25" s="54">
        <v>139.6</v>
      </c>
      <c r="CW25" s="54">
        <v>128.9</v>
      </c>
      <c r="CX25" s="54">
        <v>137.9</v>
      </c>
      <c r="CY25" s="54">
        <v>143.6</v>
      </c>
      <c r="CZ25" s="54">
        <v>128.1</v>
      </c>
      <c r="DA25" s="54">
        <v>133.6</v>
      </c>
      <c r="DB25" s="54">
        <v>133.6</v>
      </c>
      <c r="DC25" s="54">
        <v>120.1</v>
      </c>
      <c r="DD25" s="54">
        <v>129</v>
      </c>
      <c r="DE25" s="54">
        <v>144</v>
      </c>
      <c r="DF25" s="54">
        <v>128.19999999999999</v>
      </c>
      <c r="DG25" s="54">
        <v>130.19999999999999</v>
      </c>
      <c r="DH25" s="54">
        <v>137.5</v>
      </c>
    </row>
    <row r="26" spans="1:112">
      <c r="A26" s="54" t="s">
        <v>30</v>
      </c>
      <c r="B26" s="54">
        <v>2018</v>
      </c>
      <c r="C26" s="54" t="s">
        <v>46</v>
      </c>
      <c r="D26" s="54">
        <f t="shared" si="0"/>
        <v>1773.1000000000001</v>
      </c>
      <c r="E26" s="54">
        <f t="shared" si="1"/>
        <v>282.79999999999995</v>
      </c>
      <c r="F26" s="54">
        <f t="shared" si="2"/>
        <v>449.3</v>
      </c>
      <c r="G26" s="61">
        <f t="shared" si="4"/>
        <v>-8.0559440559437277E-3</v>
      </c>
      <c r="H26" s="61">
        <f t="shared" si="5"/>
        <v>1.5439856373428922E-2</v>
      </c>
      <c r="I26" s="61">
        <f t="shared" si="6"/>
        <v>4.4533511467376668E-4</v>
      </c>
      <c r="J26" s="54" t="s">
        <v>232</v>
      </c>
      <c r="N26" s="54" t="s">
        <v>30</v>
      </c>
      <c r="O26" s="54">
        <v>2018</v>
      </c>
      <c r="P26" s="54" t="s">
        <v>41</v>
      </c>
      <c r="Q26" s="54" t="s">
        <v>41</v>
      </c>
      <c r="R26" s="54">
        <v>139.19999999999999</v>
      </c>
      <c r="S26" s="54">
        <v>148.80000000000001</v>
      </c>
      <c r="T26" s="54">
        <v>139.1</v>
      </c>
      <c r="U26" s="54">
        <v>143.5</v>
      </c>
      <c r="V26" s="54">
        <v>125</v>
      </c>
      <c r="W26" s="54">
        <v>154.4</v>
      </c>
      <c r="X26" s="54">
        <v>156.30000000000001</v>
      </c>
      <c r="Y26" s="54">
        <v>126.8</v>
      </c>
      <c r="Z26" s="54">
        <v>115.4</v>
      </c>
      <c r="AA26" s="54">
        <v>138.6</v>
      </c>
      <c r="AB26" s="54">
        <v>133.80000000000001</v>
      </c>
      <c r="AC26" s="54">
        <v>155.19999999999999</v>
      </c>
      <c r="AD26" s="54">
        <v>142.69999999999999</v>
      </c>
      <c r="AE26" s="54">
        <v>156.4</v>
      </c>
      <c r="AF26" s="54">
        <v>152.1</v>
      </c>
      <c r="AG26" s="54">
        <v>145.80000000000001</v>
      </c>
      <c r="AH26" s="54">
        <v>151.30000000000001</v>
      </c>
      <c r="AI26" s="54">
        <v>144.6</v>
      </c>
      <c r="AJ26" s="54">
        <v>147.69999999999999</v>
      </c>
      <c r="AK26" s="54">
        <v>143.80000000000001</v>
      </c>
      <c r="AL26" s="54">
        <v>139.4</v>
      </c>
      <c r="AM26" s="54">
        <v>128.30000000000001</v>
      </c>
      <c r="AN26" s="54">
        <v>138.6</v>
      </c>
      <c r="AO26" s="54">
        <v>146.9</v>
      </c>
      <c r="AP26" s="54">
        <v>131.30000000000001</v>
      </c>
      <c r="AQ26" s="54">
        <v>136.6</v>
      </c>
      <c r="AR26" s="54">
        <v>142.5</v>
      </c>
      <c r="AV26" s="54" t="s">
        <v>34</v>
      </c>
      <c r="AW26" s="54">
        <v>2018</v>
      </c>
      <c r="AX26" s="54" t="s">
        <v>41</v>
      </c>
      <c r="AY26" s="54" t="s">
        <v>41</v>
      </c>
      <c r="AZ26" s="54">
        <v>138.30000000000001</v>
      </c>
      <c r="BA26" s="54">
        <v>148</v>
      </c>
      <c r="BB26" s="54">
        <v>138.1</v>
      </c>
      <c r="BC26" s="54">
        <v>142.6</v>
      </c>
      <c r="BD26" s="54">
        <v>122.2</v>
      </c>
      <c r="BE26" s="54">
        <v>150.6</v>
      </c>
      <c r="BF26" s="54">
        <v>156.6</v>
      </c>
      <c r="BG26" s="54">
        <v>122.4</v>
      </c>
      <c r="BH26" s="54">
        <v>114.7</v>
      </c>
      <c r="BI26" s="54">
        <v>139.4</v>
      </c>
      <c r="BJ26" s="54">
        <v>131.1</v>
      </c>
      <c r="BK26" s="54">
        <v>153</v>
      </c>
      <c r="BL26" s="54">
        <v>141.69999999999999</v>
      </c>
      <c r="BM26" s="54">
        <v>157.9</v>
      </c>
      <c r="BN26" s="54">
        <v>147.30000000000001</v>
      </c>
      <c r="BO26" s="54">
        <v>138.80000000000001</v>
      </c>
      <c r="BP26" s="54">
        <v>146.1</v>
      </c>
      <c r="BQ26" s="54">
        <v>144.6</v>
      </c>
      <c r="BR26" s="54">
        <v>140.9</v>
      </c>
      <c r="BS26" s="54">
        <v>139.4</v>
      </c>
      <c r="BT26" s="54">
        <v>137.69999999999999</v>
      </c>
      <c r="BU26" s="54">
        <v>124.3</v>
      </c>
      <c r="BV26" s="54">
        <v>133.6</v>
      </c>
      <c r="BW26" s="54">
        <v>146</v>
      </c>
      <c r="BX26" s="54">
        <v>130.1</v>
      </c>
      <c r="BY26" s="54">
        <v>133.9</v>
      </c>
      <c r="BZ26" s="54">
        <v>140.4</v>
      </c>
      <c r="CD26" s="54" t="s">
        <v>33</v>
      </c>
      <c r="CE26" s="54">
        <v>2018</v>
      </c>
      <c r="CF26" s="54" t="s">
        <v>41</v>
      </c>
      <c r="CG26" s="54" t="s">
        <v>41</v>
      </c>
      <c r="CH26" s="54">
        <v>136.5</v>
      </c>
      <c r="CI26" s="54">
        <v>146.4</v>
      </c>
      <c r="CJ26" s="54">
        <v>136.6</v>
      </c>
      <c r="CK26" s="54">
        <v>141.19999999999999</v>
      </c>
      <c r="CL26" s="54">
        <v>117.4</v>
      </c>
      <c r="CM26" s="54">
        <v>146.30000000000001</v>
      </c>
      <c r="CN26" s="54">
        <v>157.30000000000001</v>
      </c>
      <c r="CO26" s="54">
        <v>113.6</v>
      </c>
      <c r="CP26" s="54">
        <v>113.3</v>
      </c>
      <c r="CQ26" s="54">
        <v>141.1</v>
      </c>
      <c r="CR26" s="54">
        <v>127.4</v>
      </c>
      <c r="CS26" s="54">
        <v>150.4</v>
      </c>
      <c r="CT26" s="54">
        <v>140.1</v>
      </c>
      <c r="CU26" s="54">
        <v>162.1</v>
      </c>
      <c r="CV26" s="54">
        <v>140</v>
      </c>
      <c r="CW26" s="54">
        <v>129</v>
      </c>
      <c r="CX26" s="54">
        <v>138.30000000000001</v>
      </c>
      <c r="CY26" s="54">
        <v>144.6</v>
      </c>
      <c r="CZ26" s="54">
        <v>129.80000000000001</v>
      </c>
      <c r="DA26" s="54">
        <v>134.4</v>
      </c>
      <c r="DB26" s="54">
        <v>134.9</v>
      </c>
      <c r="DC26" s="54">
        <v>120.7</v>
      </c>
      <c r="DD26" s="54">
        <v>129.80000000000001</v>
      </c>
      <c r="DE26" s="54">
        <v>145.30000000000001</v>
      </c>
      <c r="DF26" s="54">
        <v>128.30000000000001</v>
      </c>
      <c r="DG26" s="54">
        <v>131</v>
      </c>
      <c r="DH26" s="54">
        <v>138</v>
      </c>
    </row>
    <row r="27" spans="1:112">
      <c r="A27" s="54" t="s">
        <v>30</v>
      </c>
      <c r="B27" s="54">
        <v>2019</v>
      </c>
      <c r="C27" s="54" t="s">
        <v>31</v>
      </c>
      <c r="D27" s="54">
        <f t="shared" si="0"/>
        <v>1759.6000000000001</v>
      </c>
      <c r="E27" s="54">
        <f t="shared" si="1"/>
        <v>283.10000000000002</v>
      </c>
      <c r="F27" s="54">
        <f t="shared" si="2"/>
        <v>446.19999999999993</v>
      </c>
      <c r="G27" s="61">
        <f t="shared" si="4"/>
        <v>-7.6137837685409729E-3</v>
      </c>
      <c r="H27" s="61">
        <f t="shared" si="5"/>
        <v>1.0608203677513021E-3</v>
      </c>
      <c r="I27" s="61">
        <f t="shared" si="6"/>
        <v>-6.8996216336525253E-3</v>
      </c>
      <c r="J27" s="54" t="s">
        <v>232</v>
      </c>
      <c r="N27" s="54" t="s">
        <v>30</v>
      </c>
      <c r="O27" s="54">
        <v>2018</v>
      </c>
      <c r="P27" s="54" t="s">
        <v>42</v>
      </c>
      <c r="Q27" s="54" t="s">
        <v>42</v>
      </c>
      <c r="R27" s="54">
        <v>139.4</v>
      </c>
      <c r="S27" s="54">
        <v>147.19999999999999</v>
      </c>
      <c r="T27" s="54">
        <v>136.6</v>
      </c>
      <c r="U27" s="54">
        <v>143.69999999999999</v>
      </c>
      <c r="V27" s="54">
        <v>124.6</v>
      </c>
      <c r="W27" s="54">
        <v>150.1</v>
      </c>
      <c r="X27" s="54">
        <v>149.4</v>
      </c>
      <c r="Y27" s="54">
        <v>125.4</v>
      </c>
      <c r="Z27" s="54">
        <v>114.4</v>
      </c>
      <c r="AA27" s="54">
        <v>138.69999999999999</v>
      </c>
      <c r="AB27" s="54">
        <v>133.1</v>
      </c>
      <c r="AC27" s="54">
        <v>155.9</v>
      </c>
      <c r="AD27" s="54">
        <v>141.30000000000001</v>
      </c>
      <c r="AE27" s="54">
        <v>157.69999999999999</v>
      </c>
      <c r="AF27" s="54">
        <v>152.1</v>
      </c>
      <c r="AG27" s="54">
        <v>146.1</v>
      </c>
      <c r="AH27" s="54">
        <v>151.30000000000001</v>
      </c>
      <c r="AI27" s="54">
        <v>145.30000000000001</v>
      </c>
      <c r="AJ27" s="54">
        <v>149</v>
      </c>
      <c r="AK27" s="54">
        <v>144</v>
      </c>
      <c r="AL27" s="54">
        <v>140</v>
      </c>
      <c r="AM27" s="54">
        <v>129.9</v>
      </c>
      <c r="AN27" s="54">
        <v>140</v>
      </c>
      <c r="AO27" s="54">
        <v>147.6</v>
      </c>
      <c r="AP27" s="54">
        <v>132</v>
      </c>
      <c r="AQ27" s="54">
        <v>137.4</v>
      </c>
      <c r="AR27" s="54">
        <v>142.1</v>
      </c>
      <c r="AV27" s="54" t="s">
        <v>34</v>
      </c>
      <c r="AW27" s="54">
        <v>2018</v>
      </c>
      <c r="AX27" s="54" t="s">
        <v>42</v>
      </c>
      <c r="AY27" s="54" t="s">
        <v>42</v>
      </c>
      <c r="AZ27" s="54">
        <v>138.6</v>
      </c>
      <c r="BA27" s="54">
        <v>145.80000000000001</v>
      </c>
      <c r="BB27" s="54">
        <v>135.1</v>
      </c>
      <c r="BC27" s="54">
        <v>142.9</v>
      </c>
      <c r="BD27" s="54">
        <v>122.1</v>
      </c>
      <c r="BE27" s="54">
        <v>145.4</v>
      </c>
      <c r="BF27" s="54">
        <v>150</v>
      </c>
      <c r="BG27" s="54">
        <v>121.4</v>
      </c>
      <c r="BH27" s="54">
        <v>113.7</v>
      </c>
      <c r="BI27" s="54">
        <v>139.5</v>
      </c>
      <c r="BJ27" s="54">
        <v>130.80000000000001</v>
      </c>
      <c r="BK27" s="54">
        <v>153.80000000000001</v>
      </c>
      <c r="BL27" s="54">
        <v>140.4</v>
      </c>
      <c r="BM27" s="54">
        <v>159.19999999999999</v>
      </c>
      <c r="BN27" s="54">
        <v>147.69999999999999</v>
      </c>
      <c r="BO27" s="54">
        <v>139.1</v>
      </c>
      <c r="BP27" s="54">
        <v>146.5</v>
      </c>
      <c r="BQ27" s="54">
        <v>145.30000000000001</v>
      </c>
      <c r="BR27" s="54">
        <v>142.30000000000001</v>
      </c>
      <c r="BS27" s="54">
        <v>139.69999999999999</v>
      </c>
      <c r="BT27" s="54">
        <v>138.4</v>
      </c>
      <c r="BU27" s="54">
        <v>126</v>
      </c>
      <c r="BV27" s="54">
        <v>134.5</v>
      </c>
      <c r="BW27" s="54">
        <v>146.19999999999999</v>
      </c>
      <c r="BX27" s="54">
        <v>130.9</v>
      </c>
      <c r="BY27" s="54">
        <v>134.69999999999999</v>
      </c>
      <c r="BZ27" s="54">
        <v>140.19999999999999</v>
      </c>
      <c r="CD27" s="54" t="s">
        <v>33</v>
      </c>
      <c r="CE27" s="54">
        <v>2018</v>
      </c>
      <c r="CF27" s="54" t="s">
        <v>42</v>
      </c>
      <c r="CG27" s="54" t="s">
        <v>42</v>
      </c>
      <c r="CH27" s="54">
        <v>137</v>
      </c>
      <c r="CI27" s="54">
        <v>143.1</v>
      </c>
      <c r="CJ27" s="54">
        <v>132.80000000000001</v>
      </c>
      <c r="CK27" s="54">
        <v>141.5</v>
      </c>
      <c r="CL27" s="54">
        <v>117.8</v>
      </c>
      <c r="CM27" s="54">
        <v>140</v>
      </c>
      <c r="CN27" s="54">
        <v>151.30000000000001</v>
      </c>
      <c r="CO27" s="54">
        <v>113.5</v>
      </c>
      <c r="CP27" s="54">
        <v>112.3</v>
      </c>
      <c r="CQ27" s="54">
        <v>141.19999999999999</v>
      </c>
      <c r="CR27" s="54">
        <v>127.7</v>
      </c>
      <c r="CS27" s="54">
        <v>151.30000000000001</v>
      </c>
      <c r="CT27" s="54">
        <v>138.9</v>
      </c>
      <c r="CU27" s="54">
        <v>163.30000000000001</v>
      </c>
      <c r="CV27" s="54">
        <v>140.80000000000001</v>
      </c>
      <c r="CW27" s="54">
        <v>129.30000000000001</v>
      </c>
      <c r="CX27" s="54">
        <v>139.1</v>
      </c>
      <c r="CY27" s="54">
        <v>145.30000000000001</v>
      </c>
      <c r="CZ27" s="54">
        <v>131.19999999999999</v>
      </c>
      <c r="DA27" s="54">
        <v>134.9</v>
      </c>
      <c r="DB27" s="54">
        <v>135.69999999999999</v>
      </c>
      <c r="DC27" s="54">
        <v>122.5</v>
      </c>
      <c r="DD27" s="54">
        <v>130.19999999999999</v>
      </c>
      <c r="DE27" s="54">
        <v>145.19999999999999</v>
      </c>
      <c r="DF27" s="54">
        <v>129.30000000000001</v>
      </c>
      <c r="DG27" s="54">
        <v>131.9</v>
      </c>
      <c r="DH27" s="54">
        <v>138.1</v>
      </c>
    </row>
    <row r="28" spans="1:112">
      <c r="A28" s="54" t="s">
        <v>30</v>
      </c>
      <c r="B28" s="54">
        <v>2019</v>
      </c>
      <c r="C28" s="54" t="s">
        <v>35</v>
      </c>
      <c r="D28" s="54">
        <f t="shared" si="0"/>
        <v>1759.8000000000002</v>
      </c>
      <c r="E28" s="54">
        <f t="shared" si="1"/>
        <v>284.8</v>
      </c>
      <c r="F28" s="54">
        <f t="shared" si="2"/>
        <v>445.29999999999995</v>
      </c>
      <c r="G28" s="61">
        <f t="shared" si="4"/>
        <v>1.1366219595365166E-4</v>
      </c>
      <c r="H28" s="61">
        <f t="shared" si="5"/>
        <v>6.0049452490285714E-3</v>
      </c>
      <c r="I28" s="61">
        <f t="shared" si="6"/>
        <v>-2.0170327207529749E-3</v>
      </c>
      <c r="J28" s="54" t="s">
        <v>232</v>
      </c>
      <c r="N28" s="54" t="s">
        <v>30</v>
      </c>
      <c r="O28" s="54">
        <v>2018</v>
      </c>
      <c r="P28" s="54" t="s">
        <v>43</v>
      </c>
      <c r="Q28" s="54" t="s">
        <v>43</v>
      </c>
      <c r="R28" s="54">
        <v>139.30000000000001</v>
      </c>
      <c r="S28" s="54">
        <v>147.6</v>
      </c>
      <c r="T28" s="54">
        <v>134.6</v>
      </c>
      <c r="U28" s="54">
        <v>141.9</v>
      </c>
      <c r="V28" s="54">
        <v>123.5</v>
      </c>
      <c r="W28" s="54">
        <v>144.5</v>
      </c>
      <c r="X28" s="54">
        <v>147.6</v>
      </c>
      <c r="Y28" s="54">
        <v>121.4</v>
      </c>
      <c r="Z28" s="54">
        <v>112.3</v>
      </c>
      <c r="AA28" s="54">
        <v>139.5</v>
      </c>
      <c r="AB28" s="54">
        <v>134.6</v>
      </c>
      <c r="AC28" s="54">
        <v>155.19999999999999</v>
      </c>
      <c r="AD28" s="54">
        <v>140.19999999999999</v>
      </c>
      <c r="AE28" s="54">
        <v>159.6</v>
      </c>
      <c r="AF28" s="54">
        <v>150.69999999999999</v>
      </c>
      <c r="AG28" s="54">
        <v>144.5</v>
      </c>
      <c r="AH28" s="54">
        <v>149.80000000000001</v>
      </c>
      <c r="AI28" s="54">
        <v>146.30000000000001</v>
      </c>
      <c r="AJ28" s="54">
        <v>149.69999999999999</v>
      </c>
      <c r="AK28" s="54">
        <v>147.5</v>
      </c>
      <c r="AL28" s="54">
        <v>144.80000000000001</v>
      </c>
      <c r="AM28" s="54">
        <v>130.80000000000001</v>
      </c>
      <c r="AN28" s="54">
        <v>140.1</v>
      </c>
      <c r="AO28" s="54">
        <v>148</v>
      </c>
      <c r="AP28" s="54">
        <v>134.4</v>
      </c>
      <c r="AQ28" s="54">
        <v>139.80000000000001</v>
      </c>
      <c r="AR28" s="54">
        <v>142.19999999999999</v>
      </c>
      <c r="AV28" s="54" t="s">
        <v>34</v>
      </c>
      <c r="AW28" s="54">
        <v>2018</v>
      </c>
      <c r="AX28" s="54" t="s">
        <v>43</v>
      </c>
      <c r="AY28" s="54" t="s">
        <v>43</v>
      </c>
      <c r="AZ28" s="54">
        <v>137.4</v>
      </c>
      <c r="BA28" s="54">
        <v>149.5</v>
      </c>
      <c r="BB28" s="54">
        <v>137.30000000000001</v>
      </c>
      <c r="BC28" s="54">
        <v>141.9</v>
      </c>
      <c r="BD28" s="54">
        <v>121.1</v>
      </c>
      <c r="BE28" s="54">
        <v>142.5</v>
      </c>
      <c r="BF28" s="54">
        <v>146.69999999999999</v>
      </c>
      <c r="BG28" s="54">
        <v>119.1</v>
      </c>
      <c r="BH28" s="54">
        <v>111.9</v>
      </c>
      <c r="BI28" s="54">
        <v>141</v>
      </c>
      <c r="BJ28" s="54">
        <v>133.6</v>
      </c>
      <c r="BK28" s="54">
        <v>154.5</v>
      </c>
      <c r="BL28" s="54">
        <v>139.69999999999999</v>
      </c>
      <c r="BM28" s="54">
        <v>162.6</v>
      </c>
      <c r="BN28" s="54">
        <v>148</v>
      </c>
      <c r="BO28" s="54">
        <v>139.19999999999999</v>
      </c>
      <c r="BP28" s="54">
        <v>146.80000000000001</v>
      </c>
      <c r="BQ28" s="54">
        <v>146.9</v>
      </c>
      <c r="BR28" s="54">
        <v>145.30000000000001</v>
      </c>
      <c r="BS28" s="54">
        <v>142.19999999999999</v>
      </c>
      <c r="BT28" s="54">
        <v>142.1</v>
      </c>
      <c r="BU28" s="54">
        <v>125.5</v>
      </c>
      <c r="BV28" s="54">
        <v>136.5</v>
      </c>
      <c r="BW28" s="54">
        <v>147.80000000000001</v>
      </c>
      <c r="BX28" s="54">
        <v>132</v>
      </c>
      <c r="BY28" s="54">
        <v>136.30000000000001</v>
      </c>
      <c r="BZ28" s="54">
        <v>140.80000000000001</v>
      </c>
      <c r="CD28" s="54" t="s">
        <v>33</v>
      </c>
      <c r="CE28" s="54">
        <v>2018</v>
      </c>
      <c r="CF28" s="54" t="s">
        <v>43</v>
      </c>
      <c r="CG28" s="54" t="s">
        <v>43</v>
      </c>
      <c r="CH28" s="54">
        <v>137.6</v>
      </c>
      <c r="CI28" s="54">
        <v>144.9</v>
      </c>
      <c r="CJ28" s="54">
        <v>133.5</v>
      </c>
      <c r="CK28" s="54">
        <v>141.5</v>
      </c>
      <c r="CL28" s="54">
        <v>118</v>
      </c>
      <c r="CM28" s="54">
        <v>139.5</v>
      </c>
      <c r="CN28" s="54">
        <v>153</v>
      </c>
      <c r="CO28" s="54">
        <v>113.2</v>
      </c>
      <c r="CP28" s="54">
        <v>112.8</v>
      </c>
      <c r="CQ28" s="54">
        <v>141.1</v>
      </c>
      <c r="CR28" s="54">
        <v>127.6</v>
      </c>
      <c r="CS28" s="54">
        <v>152</v>
      </c>
      <c r="CT28" s="54">
        <v>139.4</v>
      </c>
      <c r="CU28" s="54">
        <v>164</v>
      </c>
      <c r="CV28" s="54">
        <v>141.5</v>
      </c>
      <c r="CW28" s="54">
        <v>129.80000000000001</v>
      </c>
      <c r="CX28" s="54">
        <v>139.69999999999999</v>
      </c>
      <c r="CY28" s="54">
        <v>146.30000000000001</v>
      </c>
      <c r="CZ28" s="54">
        <v>133.4</v>
      </c>
      <c r="DA28" s="54">
        <v>135.1</v>
      </c>
      <c r="DB28" s="54">
        <v>136.19999999999999</v>
      </c>
      <c r="DC28" s="54">
        <v>123.3</v>
      </c>
      <c r="DD28" s="54">
        <v>130.69999999999999</v>
      </c>
      <c r="DE28" s="54">
        <v>145.5</v>
      </c>
      <c r="DF28" s="54">
        <v>130.4</v>
      </c>
      <c r="DG28" s="54">
        <v>132.5</v>
      </c>
      <c r="DH28" s="54">
        <v>138.9</v>
      </c>
    </row>
    <row r="29" spans="1:112">
      <c r="A29" s="54" t="s">
        <v>30</v>
      </c>
      <c r="B29" s="54">
        <v>2019</v>
      </c>
      <c r="C29" s="54" t="s">
        <v>36</v>
      </c>
      <c r="D29" s="54">
        <f t="shared" si="0"/>
        <v>1761.2000000000003</v>
      </c>
      <c r="E29" s="54">
        <f t="shared" si="1"/>
        <v>284.39999999999998</v>
      </c>
      <c r="F29" s="54">
        <f t="shared" si="2"/>
        <v>446.5</v>
      </c>
      <c r="G29" s="61">
        <f t="shared" si="4"/>
        <v>7.9554494828963001E-4</v>
      </c>
      <c r="H29" s="61">
        <f t="shared" si="5"/>
        <v>-1.4044943820225916E-3</v>
      </c>
      <c r="I29" s="61">
        <f t="shared" si="6"/>
        <v>2.6948124859646205E-3</v>
      </c>
      <c r="J29" s="54" t="s">
        <v>232</v>
      </c>
      <c r="N29" s="54" t="s">
        <v>30</v>
      </c>
      <c r="O29" s="54">
        <v>2018</v>
      </c>
      <c r="P29" s="54" t="s">
        <v>45</v>
      </c>
      <c r="Q29" s="54" t="s">
        <v>45</v>
      </c>
      <c r="R29" s="54">
        <v>137.1</v>
      </c>
      <c r="S29" s="54">
        <v>150.80000000000001</v>
      </c>
      <c r="T29" s="54">
        <v>136.69999999999999</v>
      </c>
      <c r="U29" s="54">
        <v>141.9</v>
      </c>
      <c r="V29" s="54">
        <v>122.8</v>
      </c>
      <c r="W29" s="54">
        <v>143.9</v>
      </c>
      <c r="X29" s="54">
        <v>147.5</v>
      </c>
      <c r="Y29" s="54">
        <v>121</v>
      </c>
      <c r="Z29" s="54">
        <v>111.6</v>
      </c>
      <c r="AA29" s="54">
        <v>140.6</v>
      </c>
      <c r="AB29" s="54">
        <v>137.5</v>
      </c>
      <c r="AC29" s="54">
        <v>156.1</v>
      </c>
      <c r="AD29" s="54">
        <v>140</v>
      </c>
      <c r="AE29" s="54">
        <v>161.9</v>
      </c>
      <c r="AF29" s="54">
        <v>151.69999999999999</v>
      </c>
      <c r="AG29" s="54">
        <v>145.5</v>
      </c>
      <c r="AH29" s="54">
        <v>150.80000000000001</v>
      </c>
      <c r="AI29" s="54">
        <v>146.9</v>
      </c>
      <c r="AJ29" s="54">
        <v>150.30000000000001</v>
      </c>
      <c r="AK29" s="54">
        <v>148</v>
      </c>
      <c r="AL29" s="54">
        <v>145.4</v>
      </c>
      <c r="AM29" s="54">
        <v>130.30000000000001</v>
      </c>
      <c r="AN29" s="54">
        <v>143.1</v>
      </c>
      <c r="AO29" s="54">
        <v>150.19999999999999</v>
      </c>
      <c r="AP29" s="54">
        <v>133.1</v>
      </c>
      <c r="AQ29" s="54">
        <v>140.1</v>
      </c>
      <c r="AR29" s="54">
        <v>142.4</v>
      </c>
      <c r="AV29" s="54" t="s">
        <v>34</v>
      </c>
      <c r="AW29" s="54">
        <v>2018</v>
      </c>
      <c r="AX29" s="54" t="s">
        <v>45</v>
      </c>
      <c r="AY29" s="54" t="s">
        <v>45</v>
      </c>
      <c r="AZ29" s="54">
        <v>137.4</v>
      </c>
      <c r="BA29" s="54">
        <v>149.19999999999999</v>
      </c>
      <c r="BB29" s="54">
        <v>137.1</v>
      </c>
      <c r="BC29" s="54">
        <v>141.80000000000001</v>
      </c>
      <c r="BD29" s="54">
        <v>121.1</v>
      </c>
      <c r="BE29" s="54">
        <v>142.80000000000001</v>
      </c>
      <c r="BF29" s="54">
        <v>146.69999999999999</v>
      </c>
      <c r="BG29" s="54">
        <v>119.1</v>
      </c>
      <c r="BH29" s="54">
        <v>111.9</v>
      </c>
      <c r="BI29" s="54">
        <v>140.9</v>
      </c>
      <c r="BJ29" s="54">
        <v>133.5</v>
      </c>
      <c r="BK29" s="54">
        <v>154.5</v>
      </c>
      <c r="BL29" s="54">
        <v>139.69999999999999</v>
      </c>
      <c r="BM29" s="54">
        <v>162.6</v>
      </c>
      <c r="BN29" s="54">
        <v>148</v>
      </c>
      <c r="BO29" s="54">
        <v>139.1</v>
      </c>
      <c r="BP29" s="54">
        <v>146.69999999999999</v>
      </c>
      <c r="BQ29" s="54">
        <v>146.9</v>
      </c>
      <c r="BR29" s="54">
        <v>145.1</v>
      </c>
      <c r="BS29" s="54">
        <v>142.19999999999999</v>
      </c>
      <c r="BT29" s="54">
        <v>142.1</v>
      </c>
      <c r="BU29" s="54">
        <v>125.5</v>
      </c>
      <c r="BV29" s="54">
        <v>136.5</v>
      </c>
      <c r="BW29" s="54">
        <v>147.80000000000001</v>
      </c>
      <c r="BX29" s="54">
        <v>132</v>
      </c>
      <c r="BY29" s="54">
        <v>136.30000000000001</v>
      </c>
      <c r="BZ29" s="54">
        <v>140.80000000000001</v>
      </c>
      <c r="CD29" s="54" t="s">
        <v>33</v>
      </c>
      <c r="CE29" s="54">
        <v>2018</v>
      </c>
      <c r="CF29" s="54" t="s">
        <v>45</v>
      </c>
      <c r="CG29" s="54" t="s">
        <v>45</v>
      </c>
      <c r="CH29" s="54">
        <v>138.1</v>
      </c>
      <c r="CI29" s="54">
        <v>146.30000000000001</v>
      </c>
      <c r="CJ29" s="54">
        <v>137.80000000000001</v>
      </c>
      <c r="CK29" s="54">
        <v>141.6</v>
      </c>
      <c r="CL29" s="54">
        <v>118.1</v>
      </c>
      <c r="CM29" s="54">
        <v>141.5</v>
      </c>
      <c r="CN29" s="54">
        <v>145.19999999999999</v>
      </c>
      <c r="CO29" s="54">
        <v>115.3</v>
      </c>
      <c r="CP29" s="54">
        <v>112.5</v>
      </c>
      <c r="CQ29" s="54">
        <v>141.4</v>
      </c>
      <c r="CR29" s="54">
        <v>128</v>
      </c>
      <c r="CS29" s="54">
        <v>152.6</v>
      </c>
      <c r="CT29" s="54">
        <v>139.1</v>
      </c>
      <c r="CU29" s="54">
        <v>164.4</v>
      </c>
      <c r="CV29" s="54">
        <v>142.4</v>
      </c>
      <c r="CW29" s="54">
        <v>130.19999999999999</v>
      </c>
      <c r="CX29" s="54">
        <v>140.5</v>
      </c>
      <c r="CY29" s="54">
        <v>146.9</v>
      </c>
      <c r="CZ29" s="54">
        <v>136.69999999999999</v>
      </c>
      <c r="DA29" s="54">
        <v>135.80000000000001</v>
      </c>
      <c r="DB29" s="54">
        <v>136.80000000000001</v>
      </c>
      <c r="DC29" s="54">
        <v>121.2</v>
      </c>
      <c r="DD29" s="54">
        <v>131.30000000000001</v>
      </c>
      <c r="DE29" s="54">
        <v>146.1</v>
      </c>
      <c r="DF29" s="54">
        <v>130.5</v>
      </c>
      <c r="DG29" s="54">
        <v>132.19999999999999</v>
      </c>
      <c r="DH29" s="54">
        <v>139</v>
      </c>
    </row>
    <row r="30" spans="1:112">
      <c r="A30" s="54" t="s">
        <v>30</v>
      </c>
      <c r="B30" s="54">
        <v>2019</v>
      </c>
      <c r="C30" s="54" t="s">
        <v>38</v>
      </c>
      <c r="D30" s="54">
        <f t="shared" si="0"/>
        <v>1782.1000000000001</v>
      </c>
      <c r="E30" s="54">
        <f t="shared" si="1"/>
        <v>285.20000000000005</v>
      </c>
      <c r="F30" s="54">
        <f t="shared" si="2"/>
        <v>447.09999999999997</v>
      </c>
      <c r="G30" s="61">
        <f t="shared" si="4"/>
        <v>1.1866908925732375E-2</v>
      </c>
      <c r="H30" s="61">
        <f t="shared" si="5"/>
        <v>2.8129395218005212E-3</v>
      </c>
      <c r="I30" s="61">
        <f t="shared" si="6"/>
        <v>1.3437849944008195E-3</v>
      </c>
      <c r="J30" s="54" t="s">
        <v>232</v>
      </c>
      <c r="N30" s="54" t="s">
        <v>30</v>
      </c>
      <c r="O30" s="54">
        <v>2018</v>
      </c>
      <c r="P30" s="54" t="s">
        <v>46</v>
      </c>
      <c r="Q30" s="54" t="s">
        <v>46</v>
      </c>
      <c r="R30" s="54">
        <v>137.1</v>
      </c>
      <c r="S30" s="54">
        <v>151.9</v>
      </c>
      <c r="T30" s="54">
        <v>137.4</v>
      </c>
      <c r="U30" s="54">
        <v>142.4</v>
      </c>
      <c r="V30" s="54">
        <v>124.2</v>
      </c>
      <c r="W30" s="54">
        <v>140.19999999999999</v>
      </c>
      <c r="X30" s="54">
        <v>136.6</v>
      </c>
      <c r="Y30" s="54">
        <v>120.9</v>
      </c>
      <c r="Z30" s="54">
        <v>109.9</v>
      </c>
      <c r="AA30" s="54">
        <v>140.19999999999999</v>
      </c>
      <c r="AB30" s="54">
        <v>137.80000000000001</v>
      </c>
      <c r="AC30" s="54">
        <v>156</v>
      </c>
      <c r="AD30" s="54">
        <v>138.5</v>
      </c>
      <c r="AE30" s="54">
        <v>162.4</v>
      </c>
      <c r="AF30" s="54">
        <v>151.6</v>
      </c>
      <c r="AG30" s="54">
        <v>145.9</v>
      </c>
      <c r="AH30" s="54">
        <v>150.80000000000001</v>
      </c>
      <c r="AI30" s="54">
        <v>146.5</v>
      </c>
      <c r="AJ30" s="54">
        <v>149</v>
      </c>
      <c r="AK30" s="54">
        <v>149.5</v>
      </c>
      <c r="AL30" s="54">
        <v>149.6</v>
      </c>
      <c r="AM30" s="54">
        <v>128.9</v>
      </c>
      <c r="AN30" s="54">
        <v>143.30000000000001</v>
      </c>
      <c r="AO30" s="54">
        <v>155.1</v>
      </c>
      <c r="AP30" s="54">
        <v>133.19999999999999</v>
      </c>
      <c r="AQ30" s="54">
        <v>141.6</v>
      </c>
      <c r="AR30" s="54">
        <v>141.9</v>
      </c>
      <c r="AV30" s="54" t="s">
        <v>34</v>
      </c>
      <c r="AW30" s="54">
        <v>2018</v>
      </c>
      <c r="AX30" s="54" t="s">
        <v>46</v>
      </c>
      <c r="AY30" s="54" t="s">
        <v>46</v>
      </c>
      <c r="AZ30" s="54">
        <v>137.5</v>
      </c>
      <c r="BA30" s="54">
        <v>150.5</v>
      </c>
      <c r="BB30" s="54">
        <v>138.80000000000001</v>
      </c>
      <c r="BC30" s="54">
        <v>142.1</v>
      </c>
      <c r="BD30" s="54">
        <v>122</v>
      </c>
      <c r="BE30" s="54">
        <v>139.4</v>
      </c>
      <c r="BF30" s="54">
        <v>135.19999999999999</v>
      </c>
      <c r="BG30" s="54">
        <v>119.8</v>
      </c>
      <c r="BH30" s="54">
        <v>110.3</v>
      </c>
      <c r="BI30" s="54">
        <v>140.6</v>
      </c>
      <c r="BJ30" s="54">
        <v>133.80000000000001</v>
      </c>
      <c r="BK30" s="54">
        <v>154.6</v>
      </c>
      <c r="BL30" s="54">
        <v>138.19999999999999</v>
      </c>
      <c r="BM30" s="54">
        <v>163</v>
      </c>
      <c r="BN30" s="54">
        <v>148.1</v>
      </c>
      <c r="BO30" s="54">
        <v>139.4</v>
      </c>
      <c r="BP30" s="54">
        <v>146.80000000000001</v>
      </c>
      <c r="BQ30" s="54">
        <v>146.5</v>
      </c>
      <c r="BR30" s="54">
        <v>142.69999999999999</v>
      </c>
      <c r="BS30" s="54">
        <v>143.19999999999999</v>
      </c>
      <c r="BT30" s="54">
        <v>144.9</v>
      </c>
      <c r="BU30" s="54">
        <v>123.6</v>
      </c>
      <c r="BV30" s="54">
        <v>136.80000000000001</v>
      </c>
      <c r="BW30" s="54">
        <v>150.1</v>
      </c>
      <c r="BX30" s="54">
        <v>132.19999999999999</v>
      </c>
      <c r="BY30" s="54">
        <v>136.80000000000001</v>
      </c>
      <c r="BZ30" s="54">
        <v>140.1</v>
      </c>
      <c r="CD30" s="54" t="s">
        <v>33</v>
      </c>
      <c r="CE30" s="54">
        <v>2018</v>
      </c>
      <c r="CF30" s="54" t="s">
        <v>46</v>
      </c>
      <c r="CG30" s="54" t="s">
        <v>46</v>
      </c>
      <c r="CH30" s="54">
        <v>138.5</v>
      </c>
      <c r="CI30" s="54">
        <v>147.80000000000001</v>
      </c>
      <c r="CJ30" s="54">
        <v>141.1</v>
      </c>
      <c r="CK30" s="54">
        <v>141.6</v>
      </c>
      <c r="CL30" s="54">
        <v>118.1</v>
      </c>
      <c r="CM30" s="54">
        <v>138.5</v>
      </c>
      <c r="CN30" s="54">
        <v>132.4</v>
      </c>
      <c r="CO30" s="54">
        <v>117.5</v>
      </c>
      <c r="CP30" s="54">
        <v>111</v>
      </c>
      <c r="CQ30" s="54">
        <v>141.5</v>
      </c>
      <c r="CR30" s="54">
        <v>128.1</v>
      </c>
      <c r="CS30" s="54">
        <v>152.9</v>
      </c>
      <c r="CT30" s="54">
        <v>137.6</v>
      </c>
      <c r="CU30" s="54">
        <v>164.6</v>
      </c>
      <c r="CV30" s="54">
        <v>142.69999999999999</v>
      </c>
      <c r="CW30" s="54">
        <v>130.30000000000001</v>
      </c>
      <c r="CX30" s="54">
        <v>140.80000000000001</v>
      </c>
      <c r="CY30" s="54">
        <v>146.5</v>
      </c>
      <c r="CZ30" s="54">
        <v>132.4</v>
      </c>
      <c r="DA30" s="54">
        <v>136.19999999999999</v>
      </c>
      <c r="DB30" s="54">
        <v>137.30000000000001</v>
      </c>
      <c r="DC30" s="54">
        <v>118.8</v>
      </c>
      <c r="DD30" s="54">
        <v>131.69999999999999</v>
      </c>
      <c r="DE30" s="54">
        <v>146.5</v>
      </c>
      <c r="DF30" s="54">
        <v>130.80000000000001</v>
      </c>
      <c r="DG30" s="54">
        <v>131.69999999999999</v>
      </c>
      <c r="DH30" s="54">
        <v>138</v>
      </c>
    </row>
    <row r="31" spans="1:112">
      <c r="A31" s="54" t="s">
        <v>30</v>
      </c>
      <c r="B31" s="54">
        <v>2019</v>
      </c>
      <c r="C31" s="54" t="s">
        <v>39</v>
      </c>
      <c r="D31" s="54">
        <f t="shared" si="0"/>
        <v>1804.1999999999998</v>
      </c>
      <c r="E31" s="54">
        <f t="shared" si="1"/>
        <v>286.5</v>
      </c>
      <c r="F31" s="54">
        <f t="shared" si="2"/>
        <v>448.09999999999997</v>
      </c>
      <c r="G31" s="61">
        <f t="shared" si="4"/>
        <v>1.2401099826047741E-2</v>
      </c>
      <c r="H31" s="61">
        <f t="shared" si="5"/>
        <v>4.5582047685832896E-3</v>
      </c>
      <c r="I31" s="61">
        <f t="shared" si="6"/>
        <v>2.2366360993066429E-3</v>
      </c>
      <c r="J31" s="54" t="s">
        <v>232</v>
      </c>
      <c r="N31" s="54" t="s">
        <v>30</v>
      </c>
      <c r="O31" s="54">
        <v>2019</v>
      </c>
      <c r="P31" s="54" t="s">
        <v>31</v>
      </c>
      <c r="Q31" s="54" t="s">
        <v>31</v>
      </c>
      <c r="R31" s="54">
        <v>136.6</v>
      </c>
      <c r="S31" s="54">
        <v>152.5</v>
      </c>
      <c r="T31" s="54">
        <v>138.19999999999999</v>
      </c>
      <c r="U31" s="54">
        <v>142.4</v>
      </c>
      <c r="V31" s="54">
        <v>123.9</v>
      </c>
      <c r="W31" s="54">
        <v>135.5</v>
      </c>
      <c r="X31" s="54">
        <v>131.69999999999999</v>
      </c>
      <c r="Y31" s="54">
        <v>121.3</v>
      </c>
      <c r="Z31" s="54">
        <v>108.4</v>
      </c>
      <c r="AA31" s="54">
        <v>138.9</v>
      </c>
      <c r="AB31" s="54">
        <v>137</v>
      </c>
      <c r="AC31" s="54">
        <v>155.80000000000001</v>
      </c>
      <c r="AD31" s="54">
        <v>137.4</v>
      </c>
      <c r="AE31" s="54">
        <v>162.69999999999999</v>
      </c>
      <c r="AF31" s="54">
        <v>150.6</v>
      </c>
      <c r="AG31" s="54">
        <v>145.1</v>
      </c>
      <c r="AH31" s="54">
        <v>149.9</v>
      </c>
      <c r="AI31" s="54">
        <v>147.69999999999999</v>
      </c>
      <c r="AJ31" s="54">
        <v>146.19999999999999</v>
      </c>
      <c r="AK31" s="54">
        <v>150.1</v>
      </c>
      <c r="AL31" s="54">
        <v>149.6</v>
      </c>
      <c r="AM31" s="54">
        <v>128.6</v>
      </c>
      <c r="AN31" s="54">
        <v>142.9</v>
      </c>
      <c r="AO31" s="54">
        <v>155.19999999999999</v>
      </c>
      <c r="AP31" s="54">
        <v>133.5</v>
      </c>
      <c r="AQ31" s="54">
        <v>141.69999999999999</v>
      </c>
      <c r="AR31" s="54">
        <v>141</v>
      </c>
      <c r="AV31" s="54" t="s">
        <v>34</v>
      </c>
      <c r="AW31" s="54">
        <v>2019</v>
      </c>
      <c r="AX31" s="54" t="s">
        <v>31</v>
      </c>
      <c r="AY31" s="54" t="s">
        <v>31</v>
      </c>
      <c r="AZ31" s="54">
        <v>137.1</v>
      </c>
      <c r="BA31" s="54">
        <v>151.4</v>
      </c>
      <c r="BB31" s="54">
        <v>140.19999999999999</v>
      </c>
      <c r="BC31" s="54">
        <v>142.1</v>
      </c>
      <c r="BD31" s="54">
        <v>121.8</v>
      </c>
      <c r="BE31" s="54">
        <v>135.4</v>
      </c>
      <c r="BF31" s="54">
        <v>131.30000000000001</v>
      </c>
      <c r="BG31" s="54">
        <v>120.3</v>
      </c>
      <c r="BH31" s="54">
        <v>109.1</v>
      </c>
      <c r="BI31" s="54">
        <v>139.4</v>
      </c>
      <c r="BJ31" s="54">
        <v>133.30000000000001</v>
      </c>
      <c r="BK31" s="54">
        <v>154.6</v>
      </c>
      <c r="BL31" s="54">
        <v>137.4</v>
      </c>
      <c r="BM31" s="54">
        <v>163.19999999999999</v>
      </c>
      <c r="BN31" s="54">
        <v>147.6</v>
      </c>
      <c r="BO31" s="54">
        <v>139</v>
      </c>
      <c r="BP31" s="54">
        <v>146.4</v>
      </c>
      <c r="BQ31" s="54">
        <v>147.69999999999999</v>
      </c>
      <c r="BR31" s="54">
        <v>139.5</v>
      </c>
      <c r="BS31" s="54">
        <v>143.6</v>
      </c>
      <c r="BT31" s="54">
        <v>145.1</v>
      </c>
      <c r="BU31" s="54">
        <v>123.3</v>
      </c>
      <c r="BV31" s="54">
        <v>136.69999999999999</v>
      </c>
      <c r="BW31" s="54">
        <v>150.19999999999999</v>
      </c>
      <c r="BX31" s="54">
        <v>132.80000000000001</v>
      </c>
      <c r="BY31" s="54">
        <v>136.9</v>
      </c>
      <c r="BZ31" s="54">
        <v>139.6</v>
      </c>
      <c r="CD31" s="54" t="s">
        <v>33</v>
      </c>
      <c r="CE31" s="54">
        <v>2019</v>
      </c>
      <c r="CF31" s="54" t="s">
        <v>31</v>
      </c>
      <c r="CG31" s="54" t="s">
        <v>31</v>
      </c>
      <c r="CH31" s="54">
        <v>138.30000000000001</v>
      </c>
      <c r="CI31" s="54">
        <v>149.4</v>
      </c>
      <c r="CJ31" s="54">
        <v>143.5</v>
      </c>
      <c r="CK31" s="54">
        <v>141.69999999999999</v>
      </c>
      <c r="CL31" s="54">
        <v>118.1</v>
      </c>
      <c r="CM31" s="54">
        <v>135.19999999999999</v>
      </c>
      <c r="CN31" s="54">
        <v>130.5</v>
      </c>
      <c r="CO31" s="54">
        <v>118.2</v>
      </c>
      <c r="CP31" s="54">
        <v>110.4</v>
      </c>
      <c r="CQ31" s="54">
        <v>140.4</v>
      </c>
      <c r="CR31" s="54">
        <v>128.1</v>
      </c>
      <c r="CS31" s="54">
        <v>153.19999999999999</v>
      </c>
      <c r="CT31" s="54">
        <v>137.30000000000001</v>
      </c>
      <c r="CU31" s="54">
        <v>164.7</v>
      </c>
      <c r="CV31" s="54">
        <v>143</v>
      </c>
      <c r="CW31" s="54">
        <v>130.4</v>
      </c>
      <c r="CX31" s="54">
        <v>141.1</v>
      </c>
      <c r="CY31" s="54">
        <v>147.69999999999999</v>
      </c>
      <c r="CZ31" s="54">
        <v>128.6</v>
      </c>
      <c r="DA31" s="54">
        <v>136.30000000000001</v>
      </c>
      <c r="DB31" s="54">
        <v>137.80000000000001</v>
      </c>
      <c r="DC31" s="54">
        <v>118.6</v>
      </c>
      <c r="DD31" s="54">
        <v>131.9</v>
      </c>
      <c r="DE31" s="54">
        <v>146.6</v>
      </c>
      <c r="DF31" s="54">
        <v>131.69999999999999</v>
      </c>
      <c r="DG31" s="54">
        <v>131.80000000000001</v>
      </c>
      <c r="DH31" s="54">
        <v>138</v>
      </c>
    </row>
    <row r="32" spans="1:112">
      <c r="A32" s="54" t="s">
        <v>30</v>
      </c>
      <c r="B32" s="54">
        <v>2019</v>
      </c>
      <c r="C32" s="54" t="s">
        <v>40</v>
      </c>
      <c r="D32" s="54">
        <f t="shared" si="0"/>
        <v>1826.8999999999999</v>
      </c>
      <c r="E32" s="54">
        <f t="shared" si="1"/>
        <v>288.29999999999995</v>
      </c>
      <c r="F32" s="54">
        <f t="shared" si="2"/>
        <v>447.70000000000005</v>
      </c>
      <c r="G32" s="61">
        <f t="shared" si="4"/>
        <v>1.2581753685844167E-2</v>
      </c>
      <c r="H32" s="61">
        <f t="shared" si="5"/>
        <v>6.2827225130888467E-3</v>
      </c>
      <c r="I32" s="61">
        <f t="shared" si="6"/>
        <v>-8.9265788886391535E-4</v>
      </c>
      <c r="J32" s="54" t="s">
        <v>232</v>
      </c>
      <c r="N32" s="54" t="s">
        <v>30</v>
      </c>
      <c r="O32" s="54">
        <v>2019</v>
      </c>
      <c r="P32" s="54" t="s">
        <v>35</v>
      </c>
      <c r="Q32" s="54" t="s">
        <v>35</v>
      </c>
      <c r="R32" s="54">
        <v>136.80000000000001</v>
      </c>
      <c r="S32" s="54">
        <v>153</v>
      </c>
      <c r="T32" s="54">
        <v>139.1</v>
      </c>
      <c r="U32" s="54">
        <v>142.5</v>
      </c>
      <c r="V32" s="54">
        <v>124.1</v>
      </c>
      <c r="W32" s="54">
        <v>135.80000000000001</v>
      </c>
      <c r="X32" s="54">
        <v>128.69999999999999</v>
      </c>
      <c r="Y32" s="54">
        <v>121.5</v>
      </c>
      <c r="Z32" s="54">
        <v>108.3</v>
      </c>
      <c r="AA32" s="54">
        <v>139.19999999999999</v>
      </c>
      <c r="AB32" s="54">
        <v>137.4</v>
      </c>
      <c r="AC32" s="54">
        <v>156.19999999999999</v>
      </c>
      <c r="AD32" s="54">
        <v>137.19999999999999</v>
      </c>
      <c r="AE32" s="54">
        <v>162.80000000000001</v>
      </c>
      <c r="AF32" s="54">
        <v>150.5</v>
      </c>
      <c r="AG32" s="54">
        <v>146.1</v>
      </c>
      <c r="AH32" s="54">
        <v>149.9</v>
      </c>
      <c r="AI32" s="54">
        <v>148.5</v>
      </c>
      <c r="AJ32" s="54">
        <v>145.30000000000001</v>
      </c>
      <c r="AK32" s="54">
        <v>150.1</v>
      </c>
      <c r="AL32" s="54">
        <v>149.9</v>
      </c>
      <c r="AM32" s="54">
        <v>129.19999999999999</v>
      </c>
      <c r="AN32" s="54">
        <v>143.4</v>
      </c>
      <c r="AO32" s="54">
        <v>155.5</v>
      </c>
      <c r="AP32" s="54">
        <v>134.9</v>
      </c>
      <c r="AQ32" s="54">
        <v>142.19999999999999</v>
      </c>
      <c r="AR32" s="54">
        <v>141</v>
      </c>
      <c r="AV32" s="54" t="s">
        <v>34</v>
      </c>
      <c r="AW32" s="54">
        <v>2019</v>
      </c>
      <c r="AX32" s="54" t="s">
        <v>35</v>
      </c>
      <c r="AY32" s="54" t="s">
        <v>35</v>
      </c>
      <c r="AZ32" s="54">
        <v>137.6</v>
      </c>
      <c r="BA32" s="54">
        <v>152</v>
      </c>
      <c r="BB32" s="54">
        <v>141.5</v>
      </c>
      <c r="BC32" s="54">
        <v>142.19999999999999</v>
      </c>
      <c r="BD32" s="54">
        <v>122</v>
      </c>
      <c r="BE32" s="54">
        <v>136.4</v>
      </c>
      <c r="BF32" s="54">
        <v>129.69999999999999</v>
      </c>
      <c r="BG32" s="54">
        <v>121</v>
      </c>
      <c r="BH32" s="54">
        <v>109</v>
      </c>
      <c r="BI32" s="54">
        <v>139.69999999999999</v>
      </c>
      <c r="BJ32" s="54">
        <v>133.6</v>
      </c>
      <c r="BK32" s="54">
        <v>154.9</v>
      </c>
      <c r="BL32" s="54">
        <v>137.5</v>
      </c>
      <c r="BM32" s="54">
        <v>163.4</v>
      </c>
      <c r="BN32" s="54">
        <v>147.69999999999999</v>
      </c>
      <c r="BO32" s="54">
        <v>139.69999999999999</v>
      </c>
      <c r="BP32" s="54">
        <v>146.5</v>
      </c>
      <c r="BQ32" s="54">
        <v>148.5</v>
      </c>
      <c r="BR32" s="54">
        <v>138.4</v>
      </c>
      <c r="BS32" s="54">
        <v>143.69999999999999</v>
      </c>
      <c r="BT32" s="54">
        <v>145.6</v>
      </c>
      <c r="BU32" s="54">
        <v>123.9</v>
      </c>
      <c r="BV32" s="54">
        <v>137.1</v>
      </c>
      <c r="BW32" s="54">
        <v>150.30000000000001</v>
      </c>
      <c r="BX32" s="54">
        <v>134.1</v>
      </c>
      <c r="BY32" s="54">
        <v>137.4</v>
      </c>
      <c r="BZ32" s="54">
        <v>139.9</v>
      </c>
      <c r="CD32" s="54" t="s">
        <v>33</v>
      </c>
      <c r="CE32" s="54">
        <v>2019</v>
      </c>
      <c r="CF32" s="54" t="s">
        <v>35</v>
      </c>
      <c r="CG32" s="54" t="s">
        <v>35</v>
      </c>
      <c r="CH32" s="54">
        <v>139.4</v>
      </c>
      <c r="CI32" s="54">
        <v>150.1</v>
      </c>
      <c r="CJ32" s="54">
        <v>145.30000000000001</v>
      </c>
      <c r="CK32" s="54">
        <v>141.69999999999999</v>
      </c>
      <c r="CL32" s="54">
        <v>118.4</v>
      </c>
      <c r="CM32" s="54">
        <v>137</v>
      </c>
      <c r="CN32" s="54">
        <v>131.6</v>
      </c>
      <c r="CO32" s="54">
        <v>119.9</v>
      </c>
      <c r="CP32" s="54">
        <v>110.4</v>
      </c>
      <c r="CQ32" s="54">
        <v>140.80000000000001</v>
      </c>
      <c r="CR32" s="54">
        <v>128.30000000000001</v>
      </c>
      <c r="CS32" s="54">
        <v>153.5</v>
      </c>
      <c r="CT32" s="54">
        <v>138</v>
      </c>
      <c r="CU32" s="54">
        <v>164.9</v>
      </c>
      <c r="CV32" s="54">
        <v>143.30000000000001</v>
      </c>
      <c r="CW32" s="54">
        <v>130.80000000000001</v>
      </c>
      <c r="CX32" s="54">
        <v>141.4</v>
      </c>
      <c r="CY32" s="54">
        <v>148.5</v>
      </c>
      <c r="CZ32" s="54">
        <v>127.1</v>
      </c>
      <c r="DA32" s="54">
        <v>136.6</v>
      </c>
      <c r="DB32" s="54">
        <v>138.5</v>
      </c>
      <c r="DC32" s="54">
        <v>119.2</v>
      </c>
      <c r="DD32" s="54">
        <v>132.19999999999999</v>
      </c>
      <c r="DE32" s="54">
        <v>146.6</v>
      </c>
      <c r="DF32" s="54">
        <v>133</v>
      </c>
      <c r="DG32" s="54">
        <v>132.4</v>
      </c>
      <c r="DH32" s="54">
        <v>138.6</v>
      </c>
    </row>
    <row r="33" spans="1:112">
      <c r="A33" s="54" t="s">
        <v>30</v>
      </c>
      <c r="B33" s="54">
        <v>2019</v>
      </c>
      <c r="C33" s="54" t="s">
        <v>41</v>
      </c>
      <c r="D33" s="54">
        <f t="shared" si="0"/>
        <v>1834.5000000000002</v>
      </c>
      <c r="E33" s="54">
        <f t="shared" si="1"/>
        <v>291.5</v>
      </c>
      <c r="F33" s="54">
        <f t="shared" si="2"/>
        <v>447.70000000000005</v>
      </c>
      <c r="G33" s="61">
        <f t="shared" si="4"/>
        <v>4.1600525480323851E-3</v>
      </c>
      <c r="H33" s="61">
        <f t="shared" si="5"/>
        <v>1.1099549080818751E-2</v>
      </c>
      <c r="I33" s="61">
        <f t="shared" si="6"/>
        <v>0</v>
      </c>
      <c r="J33" s="54" t="s">
        <v>232</v>
      </c>
      <c r="N33" s="54" t="s">
        <v>30</v>
      </c>
      <c r="O33" s="54">
        <v>2019</v>
      </c>
      <c r="P33" s="54" t="s">
        <v>36</v>
      </c>
      <c r="Q33" s="54" t="s">
        <v>36</v>
      </c>
      <c r="R33" s="54">
        <v>136.9</v>
      </c>
      <c r="S33" s="54">
        <v>154.1</v>
      </c>
      <c r="T33" s="54">
        <v>138.69999999999999</v>
      </c>
      <c r="U33" s="54">
        <v>142.5</v>
      </c>
      <c r="V33" s="54">
        <v>124.1</v>
      </c>
      <c r="W33" s="54">
        <v>136.1</v>
      </c>
      <c r="X33" s="54">
        <v>128.19999999999999</v>
      </c>
      <c r="Y33" s="54">
        <v>122.3</v>
      </c>
      <c r="Z33" s="54">
        <v>108.3</v>
      </c>
      <c r="AA33" s="54">
        <v>138.9</v>
      </c>
      <c r="AB33" s="54">
        <v>137.4</v>
      </c>
      <c r="AC33" s="54">
        <v>156.4</v>
      </c>
      <c r="AD33" s="54">
        <v>137.30000000000001</v>
      </c>
      <c r="AE33" s="54">
        <v>162.9</v>
      </c>
      <c r="AF33" s="54">
        <v>150.80000000000001</v>
      </c>
      <c r="AG33" s="54">
        <v>146.1</v>
      </c>
      <c r="AH33" s="54">
        <v>150.1</v>
      </c>
      <c r="AI33" s="54">
        <v>149</v>
      </c>
      <c r="AJ33" s="54">
        <v>146.4</v>
      </c>
      <c r="AK33" s="54">
        <v>150</v>
      </c>
      <c r="AL33" s="54">
        <v>150.4</v>
      </c>
      <c r="AM33" s="54">
        <v>129.9</v>
      </c>
      <c r="AN33" s="54">
        <v>143.80000000000001</v>
      </c>
      <c r="AO33" s="54">
        <v>155.5</v>
      </c>
      <c r="AP33" s="54">
        <v>134</v>
      </c>
      <c r="AQ33" s="54">
        <v>142.4</v>
      </c>
      <c r="AR33" s="54">
        <v>141.19999999999999</v>
      </c>
      <c r="AV33" s="54" t="s">
        <v>34</v>
      </c>
      <c r="AW33" s="54">
        <v>2019</v>
      </c>
      <c r="AX33" s="54" t="s">
        <v>36</v>
      </c>
      <c r="AY33" s="54" t="s">
        <v>36</v>
      </c>
      <c r="AZ33" s="54">
        <v>137.80000000000001</v>
      </c>
      <c r="BA33" s="54">
        <v>153</v>
      </c>
      <c r="BB33" s="54">
        <v>140.30000000000001</v>
      </c>
      <c r="BC33" s="54">
        <v>142.30000000000001</v>
      </c>
      <c r="BD33" s="54">
        <v>122</v>
      </c>
      <c r="BE33" s="54">
        <v>137.6</v>
      </c>
      <c r="BF33" s="54">
        <v>132.6</v>
      </c>
      <c r="BG33" s="54">
        <v>121.8</v>
      </c>
      <c r="BH33" s="54">
        <v>109</v>
      </c>
      <c r="BI33" s="54">
        <v>139.5</v>
      </c>
      <c r="BJ33" s="54">
        <v>133.69999999999999</v>
      </c>
      <c r="BK33" s="54">
        <v>155.19999999999999</v>
      </c>
      <c r="BL33" s="54">
        <v>138.1</v>
      </c>
      <c r="BM33" s="54">
        <v>163.5</v>
      </c>
      <c r="BN33" s="54">
        <v>147.9</v>
      </c>
      <c r="BO33" s="54">
        <v>139.9</v>
      </c>
      <c r="BP33" s="54">
        <v>146.69999999999999</v>
      </c>
      <c r="BQ33" s="54">
        <v>149</v>
      </c>
      <c r="BR33" s="54">
        <v>139.69999999999999</v>
      </c>
      <c r="BS33" s="54">
        <v>143.80000000000001</v>
      </c>
      <c r="BT33" s="54">
        <v>146.19999999999999</v>
      </c>
      <c r="BU33" s="54">
        <v>124.6</v>
      </c>
      <c r="BV33" s="54">
        <v>137.69999999999999</v>
      </c>
      <c r="BW33" s="54">
        <v>150.30000000000001</v>
      </c>
      <c r="BX33" s="54">
        <v>133.4</v>
      </c>
      <c r="BY33" s="54">
        <v>137.69999999999999</v>
      </c>
      <c r="BZ33" s="54">
        <v>140.4</v>
      </c>
      <c r="CD33" s="54" t="s">
        <v>33</v>
      </c>
      <c r="CE33" s="54">
        <v>2019</v>
      </c>
      <c r="CF33" s="54" t="s">
        <v>36</v>
      </c>
      <c r="CG33" s="54" t="s">
        <v>36</v>
      </c>
      <c r="CH33" s="54">
        <v>139.69999999999999</v>
      </c>
      <c r="CI33" s="54">
        <v>151.1</v>
      </c>
      <c r="CJ33" s="54">
        <v>142.9</v>
      </c>
      <c r="CK33" s="54">
        <v>141.9</v>
      </c>
      <c r="CL33" s="54">
        <v>118.4</v>
      </c>
      <c r="CM33" s="54">
        <v>139.4</v>
      </c>
      <c r="CN33" s="54">
        <v>141.19999999999999</v>
      </c>
      <c r="CO33" s="54">
        <v>120.7</v>
      </c>
      <c r="CP33" s="54">
        <v>110.4</v>
      </c>
      <c r="CQ33" s="54">
        <v>140.69999999999999</v>
      </c>
      <c r="CR33" s="54">
        <v>128.5</v>
      </c>
      <c r="CS33" s="54">
        <v>153.9</v>
      </c>
      <c r="CT33" s="54">
        <v>139.6</v>
      </c>
      <c r="CU33" s="54">
        <v>165.3</v>
      </c>
      <c r="CV33" s="54">
        <v>143.5</v>
      </c>
      <c r="CW33" s="54">
        <v>131.19999999999999</v>
      </c>
      <c r="CX33" s="54">
        <v>141.6</v>
      </c>
      <c r="CY33" s="54">
        <v>149</v>
      </c>
      <c r="CZ33" s="54">
        <v>128.80000000000001</v>
      </c>
      <c r="DA33" s="54">
        <v>136.80000000000001</v>
      </c>
      <c r="DB33" s="54">
        <v>139.19999999999999</v>
      </c>
      <c r="DC33" s="54">
        <v>119.9</v>
      </c>
      <c r="DD33" s="54">
        <v>133</v>
      </c>
      <c r="DE33" s="54">
        <v>146.69999999999999</v>
      </c>
      <c r="DF33" s="54">
        <v>132.5</v>
      </c>
      <c r="DG33" s="54">
        <v>132.80000000000001</v>
      </c>
      <c r="DH33" s="54">
        <v>139.5</v>
      </c>
    </row>
    <row r="34" spans="1:112">
      <c r="A34" s="54" t="s">
        <v>30</v>
      </c>
      <c r="B34" s="54">
        <v>2019</v>
      </c>
      <c r="C34" s="54" t="s">
        <v>42</v>
      </c>
      <c r="D34" s="54">
        <f t="shared" si="0"/>
        <v>1848.7</v>
      </c>
      <c r="E34" s="54">
        <f t="shared" si="1"/>
        <v>293.60000000000002</v>
      </c>
      <c r="F34" s="54">
        <f t="shared" si="2"/>
        <v>448.20000000000005</v>
      </c>
      <c r="G34" s="61">
        <f t="shared" si="4"/>
        <v>7.7405287544288996E-3</v>
      </c>
      <c r="H34" s="61">
        <f t="shared" si="5"/>
        <v>7.2041166380789803E-3</v>
      </c>
      <c r="I34" s="61">
        <f t="shared" si="6"/>
        <v>1.1168192986374804E-3</v>
      </c>
      <c r="J34" s="54" t="s">
        <v>232</v>
      </c>
      <c r="N34" s="54" t="s">
        <v>30</v>
      </c>
      <c r="O34" s="54">
        <v>2019</v>
      </c>
      <c r="P34" s="54" t="s">
        <v>38</v>
      </c>
      <c r="Q34" s="54" t="s">
        <v>38</v>
      </c>
      <c r="R34" s="54">
        <v>137.4</v>
      </c>
      <c r="S34" s="54">
        <v>159.5</v>
      </c>
      <c r="T34" s="54">
        <v>134.5</v>
      </c>
      <c r="U34" s="54">
        <v>142.6</v>
      </c>
      <c r="V34" s="54">
        <v>124</v>
      </c>
      <c r="W34" s="54">
        <v>143.69999999999999</v>
      </c>
      <c r="X34" s="54">
        <v>133.4</v>
      </c>
      <c r="Y34" s="54">
        <v>125.1</v>
      </c>
      <c r="Z34" s="54">
        <v>109.3</v>
      </c>
      <c r="AA34" s="54">
        <v>139.30000000000001</v>
      </c>
      <c r="AB34" s="54">
        <v>137.69999999999999</v>
      </c>
      <c r="AC34" s="54">
        <v>156.4</v>
      </c>
      <c r="AD34" s="54">
        <v>139.19999999999999</v>
      </c>
      <c r="AE34" s="54">
        <v>163.30000000000001</v>
      </c>
      <c r="AF34" s="54">
        <v>151.30000000000001</v>
      </c>
      <c r="AG34" s="54">
        <v>146.6</v>
      </c>
      <c r="AH34" s="54">
        <v>150.69999999999999</v>
      </c>
      <c r="AI34" s="54">
        <v>150.1</v>
      </c>
      <c r="AJ34" s="54">
        <v>146.9</v>
      </c>
      <c r="AK34" s="54">
        <v>149.5</v>
      </c>
      <c r="AL34" s="54">
        <v>151.30000000000001</v>
      </c>
      <c r="AM34" s="54">
        <v>130.19999999999999</v>
      </c>
      <c r="AN34" s="54">
        <v>145.9</v>
      </c>
      <c r="AO34" s="54">
        <v>156.69999999999999</v>
      </c>
      <c r="AP34" s="54">
        <v>133.9</v>
      </c>
      <c r="AQ34" s="54">
        <v>142.9</v>
      </c>
      <c r="AR34" s="54">
        <v>142.4</v>
      </c>
      <c r="AV34" s="54" t="s">
        <v>34</v>
      </c>
      <c r="AW34" s="54">
        <v>2019</v>
      </c>
      <c r="AX34" s="54" t="s">
        <v>38</v>
      </c>
      <c r="AY34" s="54" t="s">
        <v>38</v>
      </c>
      <c r="AZ34" s="54">
        <v>138.30000000000001</v>
      </c>
      <c r="BA34" s="54">
        <v>158.5</v>
      </c>
      <c r="BB34" s="54">
        <v>136</v>
      </c>
      <c r="BC34" s="54">
        <v>142.5</v>
      </c>
      <c r="BD34" s="54">
        <v>122</v>
      </c>
      <c r="BE34" s="54">
        <v>146.5</v>
      </c>
      <c r="BF34" s="54">
        <v>143</v>
      </c>
      <c r="BG34" s="54">
        <v>124.9</v>
      </c>
      <c r="BH34" s="54">
        <v>109.9</v>
      </c>
      <c r="BI34" s="54">
        <v>139.9</v>
      </c>
      <c r="BJ34" s="54">
        <v>134</v>
      </c>
      <c r="BK34" s="54">
        <v>155.5</v>
      </c>
      <c r="BL34" s="54">
        <v>140.9</v>
      </c>
      <c r="BM34" s="54">
        <v>164.1</v>
      </c>
      <c r="BN34" s="54">
        <v>148.4</v>
      </c>
      <c r="BO34" s="54">
        <v>140.4</v>
      </c>
      <c r="BP34" s="54">
        <v>147.30000000000001</v>
      </c>
      <c r="BQ34" s="54">
        <v>150.1</v>
      </c>
      <c r="BR34" s="54">
        <v>140.30000000000001</v>
      </c>
      <c r="BS34" s="54">
        <v>143.69999999999999</v>
      </c>
      <c r="BT34" s="54">
        <v>146.9</v>
      </c>
      <c r="BU34" s="54">
        <v>124.9</v>
      </c>
      <c r="BV34" s="54">
        <v>139.19999999999999</v>
      </c>
      <c r="BW34" s="54">
        <v>151.6</v>
      </c>
      <c r="BX34" s="54">
        <v>133.4</v>
      </c>
      <c r="BY34" s="54">
        <v>138.19999999999999</v>
      </c>
      <c r="BZ34" s="54">
        <v>142</v>
      </c>
      <c r="CD34" s="54" t="s">
        <v>33</v>
      </c>
      <c r="CE34" s="54">
        <v>2019</v>
      </c>
      <c r="CF34" s="54" t="s">
        <v>38</v>
      </c>
      <c r="CG34" s="54" t="s">
        <v>38</v>
      </c>
      <c r="CH34" s="54">
        <v>140.4</v>
      </c>
      <c r="CI34" s="54">
        <v>156.69999999999999</v>
      </c>
      <c r="CJ34" s="54">
        <v>138.30000000000001</v>
      </c>
      <c r="CK34" s="54">
        <v>142.4</v>
      </c>
      <c r="CL34" s="54">
        <v>118.6</v>
      </c>
      <c r="CM34" s="54">
        <v>149.69999999999999</v>
      </c>
      <c r="CN34" s="54">
        <v>161.6</v>
      </c>
      <c r="CO34" s="54">
        <v>124.4</v>
      </c>
      <c r="CP34" s="54">
        <v>111.2</v>
      </c>
      <c r="CQ34" s="54">
        <v>141</v>
      </c>
      <c r="CR34" s="54">
        <v>128.9</v>
      </c>
      <c r="CS34" s="54">
        <v>154.5</v>
      </c>
      <c r="CT34" s="54">
        <v>143.80000000000001</v>
      </c>
      <c r="CU34" s="54">
        <v>166.2</v>
      </c>
      <c r="CV34" s="54">
        <v>144</v>
      </c>
      <c r="CW34" s="54">
        <v>131.69999999999999</v>
      </c>
      <c r="CX34" s="54">
        <v>142.19999999999999</v>
      </c>
      <c r="CY34" s="54">
        <v>150.1</v>
      </c>
      <c r="CZ34" s="54">
        <v>129.4</v>
      </c>
      <c r="DA34" s="54">
        <v>137.19999999999999</v>
      </c>
      <c r="DB34" s="54">
        <v>139.80000000000001</v>
      </c>
      <c r="DC34" s="54">
        <v>120.1</v>
      </c>
      <c r="DD34" s="54">
        <v>134</v>
      </c>
      <c r="DE34" s="54">
        <v>148</v>
      </c>
      <c r="DF34" s="54">
        <v>132.6</v>
      </c>
      <c r="DG34" s="54">
        <v>133.30000000000001</v>
      </c>
      <c r="DH34" s="54">
        <v>141.5</v>
      </c>
    </row>
    <row r="35" spans="1:112">
      <c r="A35" s="54" t="s">
        <v>30</v>
      </c>
      <c r="B35" s="54">
        <v>2019</v>
      </c>
      <c r="C35" s="54" t="s">
        <v>43</v>
      </c>
      <c r="D35" s="54">
        <f t="shared" si="0"/>
        <v>1876.8999999999996</v>
      </c>
      <c r="E35" s="54">
        <f t="shared" si="1"/>
        <v>294</v>
      </c>
      <c r="F35" s="54">
        <f t="shared" si="2"/>
        <v>449.29999999999995</v>
      </c>
      <c r="G35" s="61">
        <f t="shared" si="4"/>
        <v>1.5253962243738622E-2</v>
      </c>
      <c r="H35" s="61">
        <f t="shared" si="5"/>
        <v>1.3623978201634103E-3</v>
      </c>
      <c r="I35" s="61">
        <f t="shared" si="6"/>
        <v>2.4542614904058653E-3</v>
      </c>
      <c r="J35" s="54" t="s">
        <v>232</v>
      </c>
      <c r="N35" s="54" t="s">
        <v>30</v>
      </c>
      <c r="O35" s="54">
        <v>2019</v>
      </c>
      <c r="P35" s="54" t="s">
        <v>39</v>
      </c>
      <c r="Q35" s="54" t="s">
        <v>39</v>
      </c>
      <c r="R35" s="54">
        <v>137.80000000000001</v>
      </c>
      <c r="S35" s="54">
        <v>163.5</v>
      </c>
      <c r="T35" s="54">
        <v>136.19999999999999</v>
      </c>
      <c r="U35" s="54">
        <v>143.19999999999999</v>
      </c>
      <c r="V35" s="54">
        <v>124.3</v>
      </c>
      <c r="W35" s="54">
        <v>143.30000000000001</v>
      </c>
      <c r="X35" s="54">
        <v>140.6</v>
      </c>
      <c r="Y35" s="54">
        <v>128.69999999999999</v>
      </c>
      <c r="Z35" s="54">
        <v>110.6</v>
      </c>
      <c r="AA35" s="54">
        <v>140.4</v>
      </c>
      <c r="AB35" s="54">
        <v>138</v>
      </c>
      <c r="AC35" s="54">
        <v>156.6</v>
      </c>
      <c r="AD35" s="54">
        <v>141</v>
      </c>
      <c r="AE35" s="54">
        <v>164.2</v>
      </c>
      <c r="AF35" s="54">
        <v>151.4</v>
      </c>
      <c r="AG35" s="54">
        <v>146.5</v>
      </c>
      <c r="AH35" s="54">
        <v>150.69999999999999</v>
      </c>
      <c r="AI35" s="54">
        <v>149.4</v>
      </c>
      <c r="AJ35" s="54">
        <v>147.80000000000001</v>
      </c>
      <c r="AK35" s="54">
        <v>149.6</v>
      </c>
      <c r="AL35" s="54">
        <v>151.69999999999999</v>
      </c>
      <c r="AM35" s="54">
        <v>130.19999999999999</v>
      </c>
      <c r="AN35" s="54">
        <v>146.4</v>
      </c>
      <c r="AO35" s="54">
        <v>157.69999999999999</v>
      </c>
      <c r="AP35" s="54">
        <v>134.80000000000001</v>
      </c>
      <c r="AQ35" s="54">
        <v>143.30000000000001</v>
      </c>
      <c r="AR35" s="54">
        <v>143.6</v>
      </c>
      <c r="AV35" s="54" t="s">
        <v>34</v>
      </c>
      <c r="AW35" s="54">
        <v>2019</v>
      </c>
      <c r="AX35" s="54" t="s">
        <v>39</v>
      </c>
      <c r="AY35" s="54" t="s">
        <v>39</v>
      </c>
      <c r="AZ35" s="54">
        <v>138.69999999999999</v>
      </c>
      <c r="BA35" s="54">
        <v>162.1</v>
      </c>
      <c r="BB35" s="54">
        <v>137.80000000000001</v>
      </c>
      <c r="BC35" s="54">
        <v>143.30000000000001</v>
      </c>
      <c r="BD35" s="54">
        <v>122.2</v>
      </c>
      <c r="BE35" s="54">
        <v>146.80000000000001</v>
      </c>
      <c r="BF35" s="54">
        <v>150.5</v>
      </c>
      <c r="BG35" s="54">
        <v>128.30000000000001</v>
      </c>
      <c r="BH35" s="54">
        <v>111</v>
      </c>
      <c r="BI35" s="54">
        <v>140.6</v>
      </c>
      <c r="BJ35" s="54">
        <v>134.19999999999999</v>
      </c>
      <c r="BK35" s="54">
        <v>155.9</v>
      </c>
      <c r="BL35" s="54">
        <v>142.69999999999999</v>
      </c>
      <c r="BM35" s="54">
        <v>164.9</v>
      </c>
      <c r="BN35" s="54">
        <v>148.6</v>
      </c>
      <c r="BO35" s="54">
        <v>140.4</v>
      </c>
      <c r="BP35" s="54">
        <v>147.4</v>
      </c>
      <c r="BQ35" s="54">
        <v>149.4</v>
      </c>
      <c r="BR35" s="54">
        <v>141.19999999999999</v>
      </c>
      <c r="BS35" s="54">
        <v>143.80000000000001</v>
      </c>
      <c r="BT35" s="54">
        <v>147.4</v>
      </c>
      <c r="BU35" s="54">
        <v>124.6</v>
      </c>
      <c r="BV35" s="54">
        <v>139.6</v>
      </c>
      <c r="BW35" s="54">
        <v>152.5</v>
      </c>
      <c r="BX35" s="54">
        <v>134.30000000000001</v>
      </c>
      <c r="BY35" s="54">
        <v>138.6</v>
      </c>
      <c r="BZ35" s="54">
        <v>142.9</v>
      </c>
      <c r="CD35" s="54" t="s">
        <v>33</v>
      </c>
      <c r="CE35" s="54">
        <v>2019</v>
      </c>
      <c r="CF35" s="54" t="s">
        <v>39</v>
      </c>
      <c r="CG35" s="54" t="s">
        <v>39</v>
      </c>
      <c r="CH35" s="54">
        <v>140.69999999999999</v>
      </c>
      <c r="CI35" s="54">
        <v>159.6</v>
      </c>
      <c r="CJ35" s="54">
        <v>140.4</v>
      </c>
      <c r="CK35" s="54">
        <v>143.4</v>
      </c>
      <c r="CL35" s="54">
        <v>118.6</v>
      </c>
      <c r="CM35" s="54">
        <v>150.9</v>
      </c>
      <c r="CN35" s="54">
        <v>169.8</v>
      </c>
      <c r="CO35" s="54">
        <v>127.4</v>
      </c>
      <c r="CP35" s="54">
        <v>111.8</v>
      </c>
      <c r="CQ35" s="54">
        <v>141</v>
      </c>
      <c r="CR35" s="54">
        <v>129</v>
      </c>
      <c r="CS35" s="54">
        <v>155.1</v>
      </c>
      <c r="CT35" s="54">
        <v>145.6</v>
      </c>
      <c r="CU35" s="54">
        <v>166.7</v>
      </c>
      <c r="CV35" s="54">
        <v>144.30000000000001</v>
      </c>
      <c r="CW35" s="54">
        <v>131.69999999999999</v>
      </c>
      <c r="CX35" s="54">
        <v>142.4</v>
      </c>
      <c r="CY35" s="54">
        <v>149.4</v>
      </c>
      <c r="CZ35" s="54">
        <v>130.5</v>
      </c>
      <c r="DA35" s="54">
        <v>137.4</v>
      </c>
      <c r="DB35" s="54">
        <v>140.30000000000001</v>
      </c>
      <c r="DC35" s="54">
        <v>119.6</v>
      </c>
      <c r="DD35" s="54">
        <v>134.30000000000001</v>
      </c>
      <c r="DE35" s="54">
        <v>148.9</v>
      </c>
      <c r="DF35" s="54">
        <v>133.69999999999999</v>
      </c>
      <c r="DG35" s="54">
        <v>133.6</v>
      </c>
      <c r="DH35" s="54">
        <v>142.1</v>
      </c>
    </row>
    <row r="36" spans="1:112">
      <c r="A36" s="54" t="s">
        <v>30</v>
      </c>
      <c r="B36" s="54">
        <v>2019</v>
      </c>
      <c r="C36" s="54" t="s">
        <v>45</v>
      </c>
      <c r="D36" s="54">
        <f t="shared" si="0"/>
        <v>1904.6000000000001</v>
      </c>
      <c r="E36" s="54">
        <f t="shared" si="1"/>
        <v>294.89999999999998</v>
      </c>
      <c r="F36" s="54">
        <f t="shared" si="2"/>
        <v>450.8</v>
      </c>
      <c r="G36" s="61">
        <f t="shared" si="4"/>
        <v>1.4758378176781132E-2</v>
      </c>
      <c r="H36" s="61">
        <f t="shared" si="5"/>
        <v>3.061224489795841E-3</v>
      </c>
      <c r="I36" s="61">
        <f t="shared" si="6"/>
        <v>3.3385265969286823E-3</v>
      </c>
      <c r="J36" s="54" t="s">
        <v>232</v>
      </c>
      <c r="N36" s="54" t="s">
        <v>30</v>
      </c>
      <c r="O36" s="54">
        <v>2019</v>
      </c>
      <c r="P36" s="54" t="s">
        <v>40</v>
      </c>
      <c r="Q36" s="54" t="s">
        <v>40</v>
      </c>
      <c r="R36" s="54">
        <v>138.4</v>
      </c>
      <c r="S36" s="54">
        <v>164</v>
      </c>
      <c r="T36" s="54">
        <v>138.4</v>
      </c>
      <c r="U36" s="54">
        <v>143.9</v>
      </c>
      <c r="V36" s="54">
        <v>124.4</v>
      </c>
      <c r="W36" s="54">
        <v>146.4</v>
      </c>
      <c r="X36" s="54">
        <v>150.1</v>
      </c>
      <c r="Y36" s="54">
        <v>130.6</v>
      </c>
      <c r="Z36" s="54">
        <v>110.8</v>
      </c>
      <c r="AA36" s="54">
        <v>141.69999999999999</v>
      </c>
      <c r="AB36" s="54">
        <v>138.5</v>
      </c>
      <c r="AC36" s="54">
        <v>156.69999999999999</v>
      </c>
      <c r="AD36" s="54">
        <v>143</v>
      </c>
      <c r="AE36" s="54">
        <v>164.5</v>
      </c>
      <c r="AF36" s="54">
        <v>151.6</v>
      </c>
      <c r="AG36" s="54">
        <v>146.6</v>
      </c>
      <c r="AH36" s="54">
        <v>150.9</v>
      </c>
      <c r="AI36" s="54">
        <v>150.6</v>
      </c>
      <c r="AJ36" s="54">
        <v>146.80000000000001</v>
      </c>
      <c r="AK36" s="54">
        <v>150</v>
      </c>
      <c r="AL36" s="54">
        <v>152.19999999999999</v>
      </c>
      <c r="AM36" s="54">
        <v>131.19999999999999</v>
      </c>
      <c r="AN36" s="54">
        <v>147.5</v>
      </c>
      <c r="AO36" s="54">
        <v>159.1</v>
      </c>
      <c r="AP36" s="54">
        <v>136.1</v>
      </c>
      <c r="AQ36" s="54">
        <v>144.19999999999999</v>
      </c>
      <c r="AR36" s="54">
        <v>144.9</v>
      </c>
      <c r="AV36" s="54" t="s">
        <v>34</v>
      </c>
      <c r="AW36" s="54">
        <v>2019</v>
      </c>
      <c r="AX36" s="54" t="s">
        <v>40</v>
      </c>
      <c r="AY36" s="54" t="s">
        <v>40</v>
      </c>
      <c r="AZ36" s="54">
        <v>139.30000000000001</v>
      </c>
      <c r="BA36" s="54">
        <v>162.69999999999999</v>
      </c>
      <c r="BB36" s="54">
        <v>140</v>
      </c>
      <c r="BC36" s="54">
        <v>144</v>
      </c>
      <c r="BD36" s="54">
        <v>122.5</v>
      </c>
      <c r="BE36" s="54">
        <v>150.30000000000001</v>
      </c>
      <c r="BF36" s="54">
        <v>160.30000000000001</v>
      </c>
      <c r="BG36" s="54">
        <v>130</v>
      </c>
      <c r="BH36" s="54">
        <v>111.1</v>
      </c>
      <c r="BI36" s="54">
        <v>141.69999999999999</v>
      </c>
      <c r="BJ36" s="54">
        <v>134.69999999999999</v>
      </c>
      <c r="BK36" s="54">
        <v>156.19999999999999</v>
      </c>
      <c r="BL36" s="54">
        <v>144.69999999999999</v>
      </c>
      <c r="BM36" s="54">
        <v>165.2</v>
      </c>
      <c r="BN36" s="54">
        <v>148.9</v>
      </c>
      <c r="BO36" s="54">
        <v>140.5</v>
      </c>
      <c r="BP36" s="54">
        <v>147.6</v>
      </c>
      <c r="BQ36" s="54">
        <v>150.6</v>
      </c>
      <c r="BR36" s="54">
        <v>139.30000000000001</v>
      </c>
      <c r="BS36" s="54">
        <v>144.19999999999999</v>
      </c>
      <c r="BT36" s="54">
        <v>147.9</v>
      </c>
      <c r="BU36" s="54">
        <v>125.6</v>
      </c>
      <c r="BV36" s="54">
        <v>140.5</v>
      </c>
      <c r="BW36" s="54">
        <v>154</v>
      </c>
      <c r="BX36" s="54">
        <v>135.69999999999999</v>
      </c>
      <c r="BY36" s="54">
        <v>139.5</v>
      </c>
      <c r="BZ36" s="54">
        <v>144.19999999999999</v>
      </c>
      <c r="CD36" s="54" t="s">
        <v>33</v>
      </c>
      <c r="CE36" s="54">
        <v>2019</v>
      </c>
      <c r="CF36" s="54" t="s">
        <v>40</v>
      </c>
      <c r="CG36" s="54" t="s">
        <v>40</v>
      </c>
      <c r="CH36" s="54">
        <v>141.4</v>
      </c>
      <c r="CI36" s="54">
        <v>160.19999999999999</v>
      </c>
      <c r="CJ36" s="54">
        <v>142.5</v>
      </c>
      <c r="CK36" s="54">
        <v>144.1</v>
      </c>
      <c r="CL36" s="54">
        <v>119.3</v>
      </c>
      <c r="CM36" s="54">
        <v>154.69999999999999</v>
      </c>
      <c r="CN36" s="54">
        <v>180.1</v>
      </c>
      <c r="CO36" s="54">
        <v>128.9</v>
      </c>
      <c r="CP36" s="54">
        <v>111.8</v>
      </c>
      <c r="CQ36" s="54">
        <v>141.6</v>
      </c>
      <c r="CR36" s="54">
        <v>129.5</v>
      </c>
      <c r="CS36" s="54">
        <v>155.6</v>
      </c>
      <c r="CT36" s="54">
        <v>147.69999999999999</v>
      </c>
      <c r="CU36" s="54">
        <v>167.2</v>
      </c>
      <c r="CV36" s="54">
        <v>144.69999999999999</v>
      </c>
      <c r="CW36" s="54">
        <v>131.9</v>
      </c>
      <c r="CX36" s="54">
        <v>142.69999999999999</v>
      </c>
      <c r="CY36" s="54">
        <v>150.6</v>
      </c>
      <c r="CZ36" s="54">
        <v>127</v>
      </c>
      <c r="DA36" s="54">
        <v>137.69999999999999</v>
      </c>
      <c r="DB36" s="54">
        <v>140.80000000000001</v>
      </c>
      <c r="DC36" s="54">
        <v>120.6</v>
      </c>
      <c r="DD36" s="54">
        <v>135</v>
      </c>
      <c r="DE36" s="54">
        <v>150.4</v>
      </c>
      <c r="DF36" s="54">
        <v>135.1</v>
      </c>
      <c r="DG36" s="54">
        <v>134.5</v>
      </c>
      <c r="DH36" s="54">
        <v>143.30000000000001</v>
      </c>
    </row>
    <row r="37" spans="1:112">
      <c r="A37" s="54" t="s">
        <v>30</v>
      </c>
      <c r="B37" s="54">
        <v>2019</v>
      </c>
      <c r="C37" s="54" t="s">
        <v>46</v>
      </c>
      <c r="D37" s="54">
        <f t="shared" si="0"/>
        <v>1940.9999999999995</v>
      </c>
      <c r="E37" s="54">
        <f t="shared" si="1"/>
        <v>295.39999999999998</v>
      </c>
      <c r="F37" s="54">
        <f t="shared" si="2"/>
        <v>453</v>
      </c>
      <c r="G37" s="61">
        <f t="shared" si="4"/>
        <v>1.9111624488081177E-2</v>
      </c>
      <c r="H37" s="61">
        <f t="shared" si="5"/>
        <v>1.69548999660902E-3</v>
      </c>
      <c r="I37" s="61">
        <f t="shared" si="6"/>
        <v>4.8802129547470905E-3</v>
      </c>
      <c r="J37" s="54" t="s">
        <v>232</v>
      </c>
      <c r="N37" s="54" t="s">
        <v>30</v>
      </c>
      <c r="O37" s="54">
        <v>2019</v>
      </c>
      <c r="P37" s="54" t="s">
        <v>41</v>
      </c>
      <c r="Q37" s="54" t="s">
        <v>41</v>
      </c>
      <c r="R37" s="54">
        <v>139.19999999999999</v>
      </c>
      <c r="S37" s="54">
        <v>161.9</v>
      </c>
      <c r="T37" s="54">
        <v>137.1</v>
      </c>
      <c r="U37" s="54">
        <v>144.6</v>
      </c>
      <c r="V37" s="54">
        <v>124.7</v>
      </c>
      <c r="W37" s="54">
        <v>145.5</v>
      </c>
      <c r="X37" s="54">
        <v>156.19999999999999</v>
      </c>
      <c r="Y37" s="54">
        <v>131.5</v>
      </c>
      <c r="Z37" s="54">
        <v>111.7</v>
      </c>
      <c r="AA37" s="54">
        <v>142.69999999999999</v>
      </c>
      <c r="AB37" s="54">
        <v>138.5</v>
      </c>
      <c r="AC37" s="54">
        <v>156.9</v>
      </c>
      <c r="AD37" s="54">
        <v>144</v>
      </c>
      <c r="AE37" s="54">
        <v>165.1</v>
      </c>
      <c r="AF37" s="54">
        <v>151.80000000000001</v>
      </c>
      <c r="AG37" s="54">
        <v>146.6</v>
      </c>
      <c r="AH37" s="54">
        <v>151.1</v>
      </c>
      <c r="AI37" s="54">
        <v>151.6</v>
      </c>
      <c r="AJ37" s="54">
        <v>146.4</v>
      </c>
      <c r="AK37" s="54">
        <v>150.19999999999999</v>
      </c>
      <c r="AL37" s="54">
        <v>152.69999999999999</v>
      </c>
      <c r="AM37" s="54">
        <v>131.4</v>
      </c>
      <c r="AN37" s="54">
        <v>148</v>
      </c>
      <c r="AO37" s="54">
        <v>159.69999999999999</v>
      </c>
      <c r="AP37" s="54">
        <v>138.80000000000001</v>
      </c>
      <c r="AQ37" s="54">
        <v>144.9</v>
      </c>
      <c r="AR37" s="54">
        <v>145.69999999999999</v>
      </c>
      <c r="AV37" s="54" t="s">
        <v>34</v>
      </c>
      <c r="AW37" s="54">
        <v>2019</v>
      </c>
      <c r="AX37" s="54" t="s">
        <v>41</v>
      </c>
      <c r="AY37" s="54" t="s">
        <v>41</v>
      </c>
      <c r="AZ37" s="54">
        <v>140.1</v>
      </c>
      <c r="BA37" s="54">
        <v>160.6</v>
      </c>
      <c r="BB37" s="54">
        <v>138.5</v>
      </c>
      <c r="BC37" s="54">
        <v>144.69999999999999</v>
      </c>
      <c r="BD37" s="54">
        <v>122.9</v>
      </c>
      <c r="BE37" s="54">
        <v>149.4</v>
      </c>
      <c r="BF37" s="54">
        <v>167.4</v>
      </c>
      <c r="BG37" s="54">
        <v>130.9</v>
      </c>
      <c r="BH37" s="54">
        <v>112</v>
      </c>
      <c r="BI37" s="54">
        <v>142.6</v>
      </c>
      <c r="BJ37" s="54">
        <v>134.9</v>
      </c>
      <c r="BK37" s="54">
        <v>156.6</v>
      </c>
      <c r="BL37" s="54">
        <v>145.9</v>
      </c>
      <c r="BM37" s="54">
        <v>165.8</v>
      </c>
      <c r="BN37" s="54">
        <v>149.1</v>
      </c>
      <c r="BO37" s="54">
        <v>140.6</v>
      </c>
      <c r="BP37" s="54">
        <v>147.9</v>
      </c>
      <c r="BQ37" s="54">
        <v>151.6</v>
      </c>
      <c r="BR37" s="54">
        <v>138.5</v>
      </c>
      <c r="BS37" s="54">
        <v>144.5</v>
      </c>
      <c r="BT37" s="54">
        <v>148.5</v>
      </c>
      <c r="BU37" s="54">
        <v>125.8</v>
      </c>
      <c r="BV37" s="54">
        <v>140.9</v>
      </c>
      <c r="BW37" s="54">
        <v>154.9</v>
      </c>
      <c r="BX37" s="54">
        <v>138.4</v>
      </c>
      <c r="BY37" s="54">
        <v>140.19999999999999</v>
      </c>
      <c r="BZ37" s="54">
        <v>145</v>
      </c>
      <c r="CD37" s="54" t="s">
        <v>33</v>
      </c>
      <c r="CE37" s="54">
        <v>2019</v>
      </c>
      <c r="CF37" s="54" t="s">
        <v>41</v>
      </c>
      <c r="CG37" s="54" t="s">
        <v>41</v>
      </c>
      <c r="CH37" s="54">
        <v>142.1</v>
      </c>
      <c r="CI37" s="54">
        <v>158.30000000000001</v>
      </c>
      <c r="CJ37" s="54">
        <v>140.80000000000001</v>
      </c>
      <c r="CK37" s="54">
        <v>144.9</v>
      </c>
      <c r="CL37" s="54">
        <v>119.9</v>
      </c>
      <c r="CM37" s="54">
        <v>153.9</v>
      </c>
      <c r="CN37" s="54">
        <v>189.1</v>
      </c>
      <c r="CO37" s="54">
        <v>129.80000000000001</v>
      </c>
      <c r="CP37" s="54">
        <v>112.7</v>
      </c>
      <c r="CQ37" s="54">
        <v>142.5</v>
      </c>
      <c r="CR37" s="54">
        <v>129.80000000000001</v>
      </c>
      <c r="CS37" s="54">
        <v>156.19999999999999</v>
      </c>
      <c r="CT37" s="54">
        <v>149.1</v>
      </c>
      <c r="CU37" s="54">
        <v>167.9</v>
      </c>
      <c r="CV37" s="54">
        <v>145</v>
      </c>
      <c r="CW37" s="54">
        <v>132.19999999999999</v>
      </c>
      <c r="CX37" s="54">
        <v>143</v>
      </c>
      <c r="CY37" s="54">
        <v>151.6</v>
      </c>
      <c r="CZ37" s="54">
        <v>125.5</v>
      </c>
      <c r="DA37" s="54">
        <v>138.1</v>
      </c>
      <c r="DB37" s="54">
        <v>141.5</v>
      </c>
      <c r="DC37" s="54">
        <v>120.8</v>
      </c>
      <c r="DD37" s="54">
        <v>135.4</v>
      </c>
      <c r="DE37" s="54">
        <v>151.5</v>
      </c>
      <c r="DF37" s="54">
        <v>137.80000000000001</v>
      </c>
      <c r="DG37" s="54">
        <v>135.30000000000001</v>
      </c>
      <c r="DH37" s="54">
        <v>144.19999999999999</v>
      </c>
    </row>
    <row r="38" spans="1:112">
      <c r="A38" s="54" t="s">
        <v>30</v>
      </c>
      <c r="B38" s="54">
        <v>2020</v>
      </c>
      <c r="C38" s="54" t="s">
        <v>31</v>
      </c>
      <c r="D38" s="54">
        <f t="shared" si="0"/>
        <v>1938.6</v>
      </c>
      <c r="E38" s="54">
        <f t="shared" si="1"/>
        <v>298.2</v>
      </c>
      <c r="F38" s="54">
        <f t="shared" si="2"/>
        <v>454.20000000000005</v>
      </c>
      <c r="G38" s="61">
        <f t="shared" si="4"/>
        <v>-1.2364760432764744E-3</v>
      </c>
      <c r="H38" s="61">
        <f t="shared" si="5"/>
        <v>9.4786729857820294E-3</v>
      </c>
      <c r="I38" s="61">
        <f t="shared" si="6"/>
        <v>2.6490066225166565E-3</v>
      </c>
      <c r="J38" s="54" t="s">
        <v>232</v>
      </c>
      <c r="N38" s="54" t="s">
        <v>30</v>
      </c>
      <c r="O38" s="54">
        <v>2019</v>
      </c>
      <c r="P38" s="54" t="s">
        <v>42</v>
      </c>
      <c r="Q38" s="54" t="s">
        <v>42</v>
      </c>
      <c r="R38" s="54">
        <v>140.1</v>
      </c>
      <c r="S38" s="54">
        <v>161.9</v>
      </c>
      <c r="T38" s="54">
        <v>138.30000000000001</v>
      </c>
      <c r="U38" s="54">
        <v>145.69999999999999</v>
      </c>
      <c r="V38" s="54">
        <v>125.1</v>
      </c>
      <c r="W38" s="54">
        <v>143.80000000000001</v>
      </c>
      <c r="X38" s="54">
        <v>163.4</v>
      </c>
      <c r="Y38" s="54">
        <v>132.19999999999999</v>
      </c>
      <c r="Z38" s="54">
        <v>112.8</v>
      </c>
      <c r="AA38" s="54">
        <v>144.19999999999999</v>
      </c>
      <c r="AB38" s="54">
        <v>138.5</v>
      </c>
      <c r="AC38" s="54">
        <v>157.19999999999999</v>
      </c>
      <c r="AD38" s="54">
        <v>145.5</v>
      </c>
      <c r="AE38" s="54">
        <v>165.7</v>
      </c>
      <c r="AF38" s="54">
        <v>151.69999999999999</v>
      </c>
      <c r="AG38" s="54">
        <v>146.6</v>
      </c>
      <c r="AH38" s="54">
        <v>151</v>
      </c>
      <c r="AI38" s="54">
        <v>152.19999999999999</v>
      </c>
      <c r="AJ38" s="54">
        <v>146.9</v>
      </c>
      <c r="AK38" s="54">
        <v>150.30000000000001</v>
      </c>
      <c r="AL38" s="54">
        <v>153.4</v>
      </c>
      <c r="AM38" s="54">
        <v>131.6</v>
      </c>
      <c r="AN38" s="54">
        <v>148.30000000000001</v>
      </c>
      <c r="AO38" s="54">
        <v>160.19999999999999</v>
      </c>
      <c r="AP38" s="54">
        <v>140.19999999999999</v>
      </c>
      <c r="AQ38" s="54">
        <v>145.4</v>
      </c>
      <c r="AR38" s="54">
        <v>146.69999999999999</v>
      </c>
      <c r="AV38" s="54" t="s">
        <v>34</v>
      </c>
      <c r="AW38" s="54">
        <v>2019</v>
      </c>
      <c r="AX38" s="54" t="s">
        <v>42</v>
      </c>
      <c r="AY38" s="54" t="s">
        <v>42</v>
      </c>
      <c r="AZ38" s="54">
        <v>140.9</v>
      </c>
      <c r="BA38" s="54">
        <v>160.80000000000001</v>
      </c>
      <c r="BB38" s="54">
        <v>139.6</v>
      </c>
      <c r="BC38" s="54">
        <v>145.4</v>
      </c>
      <c r="BD38" s="54">
        <v>123.5</v>
      </c>
      <c r="BE38" s="54">
        <v>146.6</v>
      </c>
      <c r="BF38" s="54">
        <v>173.2</v>
      </c>
      <c r="BG38" s="54">
        <v>131.6</v>
      </c>
      <c r="BH38" s="54">
        <v>113.2</v>
      </c>
      <c r="BI38" s="54">
        <v>144.1</v>
      </c>
      <c r="BJ38" s="54">
        <v>135</v>
      </c>
      <c r="BK38" s="54">
        <v>156.80000000000001</v>
      </c>
      <c r="BL38" s="54">
        <v>147</v>
      </c>
      <c r="BM38" s="54">
        <v>166.5</v>
      </c>
      <c r="BN38" s="54">
        <v>149.19999999999999</v>
      </c>
      <c r="BO38" s="54">
        <v>140.6</v>
      </c>
      <c r="BP38" s="54">
        <v>147.9</v>
      </c>
      <c r="BQ38" s="54">
        <v>152.19999999999999</v>
      </c>
      <c r="BR38" s="54">
        <v>139.19999999999999</v>
      </c>
      <c r="BS38" s="54">
        <v>144.6</v>
      </c>
      <c r="BT38" s="54">
        <v>149</v>
      </c>
      <c r="BU38" s="54">
        <v>126.1</v>
      </c>
      <c r="BV38" s="54">
        <v>141.30000000000001</v>
      </c>
      <c r="BW38" s="54">
        <v>155.19999999999999</v>
      </c>
      <c r="BX38" s="54">
        <v>139.69999999999999</v>
      </c>
      <c r="BY38" s="54">
        <v>140.69999999999999</v>
      </c>
      <c r="BZ38" s="54">
        <v>145.80000000000001</v>
      </c>
      <c r="CD38" s="54" t="s">
        <v>33</v>
      </c>
      <c r="CE38" s="54">
        <v>2019</v>
      </c>
      <c r="CF38" s="54" t="s">
        <v>42</v>
      </c>
      <c r="CG38" s="54" t="s">
        <v>42</v>
      </c>
      <c r="CH38" s="54">
        <v>142.69999999999999</v>
      </c>
      <c r="CI38" s="54">
        <v>158.69999999999999</v>
      </c>
      <c r="CJ38" s="54">
        <v>141.6</v>
      </c>
      <c r="CK38" s="54">
        <v>144.9</v>
      </c>
      <c r="CL38" s="54">
        <v>120.8</v>
      </c>
      <c r="CM38" s="54">
        <v>149.80000000000001</v>
      </c>
      <c r="CN38" s="54">
        <v>192.4</v>
      </c>
      <c r="CO38" s="54">
        <v>130.30000000000001</v>
      </c>
      <c r="CP38" s="54">
        <v>114</v>
      </c>
      <c r="CQ38" s="54">
        <v>143.80000000000001</v>
      </c>
      <c r="CR38" s="54">
        <v>130</v>
      </c>
      <c r="CS38" s="54">
        <v>156.4</v>
      </c>
      <c r="CT38" s="54">
        <v>149.5</v>
      </c>
      <c r="CU38" s="54">
        <v>168.6</v>
      </c>
      <c r="CV38" s="54">
        <v>145.30000000000001</v>
      </c>
      <c r="CW38" s="54">
        <v>132.19999999999999</v>
      </c>
      <c r="CX38" s="54">
        <v>143.30000000000001</v>
      </c>
      <c r="CY38" s="54">
        <v>152.19999999999999</v>
      </c>
      <c r="CZ38" s="54">
        <v>126.6</v>
      </c>
      <c r="DA38" s="54">
        <v>138.30000000000001</v>
      </c>
      <c r="DB38" s="54">
        <v>141.9</v>
      </c>
      <c r="DC38" s="54">
        <v>121.2</v>
      </c>
      <c r="DD38" s="54">
        <v>135.9</v>
      </c>
      <c r="DE38" s="54">
        <v>151.6</v>
      </c>
      <c r="DF38" s="54">
        <v>139</v>
      </c>
      <c r="DG38" s="54">
        <v>135.69999999999999</v>
      </c>
      <c r="DH38" s="54">
        <v>144.69999999999999</v>
      </c>
    </row>
    <row r="39" spans="1:112">
      <c r="A39" s="54" t="s">
        <v>30</v>
      </c>
      <c r="B39" s="54">
        <v>2020</v>
      </c>
      <c r="C39" s="54" t="s">
        <v>35</v>
      </c>
      <c r="D39" s="54">
        <f t="shared" si="0"/>
        <v>1909.7999999999997</v>
      </c>
      <c r="E39" s="54">
        <f t="shared" si="1"/>
        <v>299.60000000000002</v>
      </c>
      <c r="F39" s="54">
        <f t="shared" si="2"/>
        <v>456.40000000000003</v>
      </c>
      <c r="G39" s="61">
        <f t="shared" si="4"/>
        <v>-1.485608170844949E-2</v>
      </c>
      <c r="H39" s="61">
        <f t="shared" si="5"/>
        <v>4.6948356807512883E-3</v>
      </c>
      <c r="I39" s="61">
        <f t="shared" si="6"/>
        <v>4.8436811977102343E-3</v>
      </c>
      <c r="J39" s="54" t="s">
        <v>232</v>
      </c>
      <c r="N39" s="54" t="s">
        <v>30</v>
      </c>
      <c r="O39" s="54">
        <v>2019</v>
      </c>
      <c r="P39" s="54" t="s">
        <v>43</v>
      </c>
      <c r="Q39" s="54" t="s">
        <v>43</v>
      </c>
      <c r="R39" s="54">
        <v>141</v>
      </c>
      <c r="S39" s="54">
        <v>161.6</v>
      </c>
      <c r="T39" s="54">
        <v>141.19999999999999</v>
      </c>
      <c r="U39" s="54">
        <v>146.5</v>
      </c>
      <c r="V39" s="54">
        <v>125.6</v>
      </c>
      <c r="W39" s="54">
        <v>145.69999999999999</v>
      </c>
      <c r="X39" s="54">
        <v>178.8</v>
      </c>
      <c r="Y39" s="54">
        <v>133.1</v>
      </c>
      <c r="Z39" s="54">
        <v>113.6</v>
      </c>
      <c r="AA39" s="54">
        <v>145.5</v>
      </c>
      <c r="AB39" s="54">
        <v>138.6</v>
      </c>
      <c r="AC39" s="54">
        <v>157.4</v>
      </c>
      <c r="AD39" s="54">
        <v>148.30000000000001</v>
      </c>
      <c r="AE39" s="54">
        <v>166.3</v>
      </c>
      <c r="AF39" s="54">
        <v>151.69999999999999</v>
      </c>
      <c r="AG39" s="54">
        <v>146.69999999999999</v>
      </c>
      <c r="AH39" s="54">
        <v>151</v>
      </c>
      <c r="AI39" s="54">
        <v>153</v>
      </c>
      <c r="AJ39" s="54">
        <v>147.69999999999999</v>
      </c>
      <c r="AK39" s="54">
        <v>150.6</v>
      </c>
      <c r="AL39" s="54">
        <v>153.69999999999999</v>
      </c>
      <c r="AM39" s="54">
        <v>131.69999999999999</v>
      </c>
      <c r="AN39" s="54">
        <v>148.69999999999999</v>
      </c>
      <c r="AO39" s="54">
        <v>160.69999999999999</v>
      </c>
      <c r="AP39" s="54">
        <v>140.30000000000001</v>
      </c>
      <c r="AQ39" s="54">
        <v>145.69999999999999</v>
      </c>
      <c r="AR39" s="54">
        <v>148.30000000000001</v>
      </c>
      <c r="AV39" s="54" t="s">
        <v>34</v>
      </c>
      <c r="AW39" s="54">
        <v>2019</v>
      </c>
      <c r="AX39" s="54" t="s">
        <v>43</v>
      </c>
      <c r="AY39" s="54" t="s">
        <v>43</v>
      </c>
      <c r="AZ39" s="54">
        <v>141.80000000000001</v>
      </c>
      <c r="BA39" s="54">
        <v>161</v>
      </c>
      <c r="BB39" s="54">
        <v>142.6</v>
      </c>
      <c r="BC39" s="54">
        <v>146.19999999999999</v>
      </c>
      <c r="BD39" s="54">
        <v>123.9</v>
      </c>
      <c r="BE39" s="54">
        <v>148</v>
      </c>
      <c r="BF39" s="54">
        <v>188.4</v>
      </c>
      <c r="BG39" s="54">
        <v>132.5</v>
      </c>
      <c r="BH39" s="54">
        <v>114</v>
      </c>
      <c r="BI39" s="54">
        <v>145.4</v>
      </c>
      <c r="BJ39" s="54">
        <v>135.1</v>
      </c>
      <c r="BK39" s="54">
        <v>157.1</v>
      </c>
      <c r="BL39" s="54">
        <v>149.6</v>
      </c>
      <c r="BM39" s="54">
        <v>167.1</v>
      </c>
      <c r="BN39" s="54">
        <v>149.4</v>
      </c>
      <c r="BO39" s="54">
        <v>140.80000000000001</v>
      </c>
      <c r="BP39" s="54">
        <v>148.19999999999999</v>
      </c>
      <c r="BQ39" s="54">
        <v>153</v>
      </c>
      <c r="BR39" s="54">
        <v>140.6</v>
      </c>
      <c r="BS39" s="54">
        <v>145</v>
      </c>
      <c r="BT39" s="54">
        <v>149.4</v>
      </c>
      <c r="BU39" s="54">
        <v>126.3</v>
      </c>
      <c r="BV39" s="54">
        <v>141.69999999999999</v>
      </c>
      <c r="BW39" s="54">
        <v>155.4</v>
      </c>
      <c r="BX39" s="54">
        <v>140</v>
      </c>
      <c r="BY39" s="54">
        <v>141</v>
      </c>
      <c r="BZ39" s="54">
        <v>147.19999999999999</v>
      </c>
      <c r="CD39" s="54" t="s">
        <v>33</v>
      </c>
      <c r="CE39" s="54">
        <v>2019</v>
      </c>
      <c r="CF39" s="54" t="s">
        <v>43</v>
      </c>
      <c r="CG39" s="54" t="s">
        <v>43</v>
      </c>
      <c r="CH39" s="54">
        <v>143.5</v>
      </c>
      <c r="CI39" s="54">
        <v>159.80000000000001</v>
      </c>
      <c r="CJ39" s="54">
        <v>144.69999999999999</v>
      </c>
      <c r="CK39" s="54">
        <v>145.6</v>
      </c>
      <c r="CL39" s="54">
        <v>121.1</v>
      </c>
      <c r="CM39" s="54">
        <v>150.6</v>
      </c>
      <c r="CN39" s="54">
        <v>207.2</v>
      </c>
      <c r="CO39" s="54">
        <v>131.19999999999999</v>
      </c>
      <c r="CP39" s="54">
        <v>114.8</v>
      </c>
      <c r="CQ39" s="54">
        <v>145.19999999999999</v>
      </c>
      <c r="CR39" s="54">
        <v>130.19999999999999</v>
      </c>
      <c r="CS39" s="54">
        <v>156.80000000000001</v>
      </c>
      <c r="CT39" s="54">
        <v>151.9</v>
      </c>
      <c r="CU39" s="54">
        <v>169.3</v>
      </c>
      <c r="CV39" s="54">
        <v>145.9</v>
      </c>
      <c r="CW39" s="54">
        <v>132.4</v>
      </c>
      <c r="CX39" s="54">
        <v>143.9</v>
      </c>
      <c r="CY39" s="54">
        <v>153</v>
      </c>
      <c r="CZ39" s="54">
        <v>128.9</v>
      </c>
      <c r="DA39" s="54">
        <v>138.69999999999999</v>
      </c>
      <c r="DB39" s="54">
        <v>142.4</v>
      </c>
      <c r="DC39" s="54">
        <v>121.5</v>
      </c>
      <c r="DD39" s="54">
        <v>136.19999999999999</v>
      </c>
      <c r="DE39" s="54">
        <v>151.69999999999999</v>
      </c>
      <c r="DF39" s="54">
        <v>139.5</v>
      </c>
      <c r="DG39" s="54">
        <v>136</v>
      </c>
      <c r="DH39" s="54">
        <v>146</v>
      </c>
    </row>
    <row r="40" spans="1:112">
      <c r="A40" s="54" t="s">
        <v>30</v>
      </c>
      <c r="B40" s="54">
        <v>2020</v>
      </c>
      <c r="C40" s="54" t="s">
        <v>36</v>
      </c>
      <c r="D40" s="54">
        <f t="shared" si="0"/>
        <v>1894.5999999999997</v>
      </c>
      <c r="E40" s="54">
        <f t="shared" si="1"/>
        <v>301.79999999999995</v>
      </c>
      <c r="F40" s="54">
        <f t="shared" si="2"/>
        <v>457.4</v>
      </c>
      <c r="G40" s="61">
        <f t="shared" si="4"/>
        <v>-7.9589485810032719E-3</v>
      </c>
      <c r="H40" s="61">
        <f t="shared" si="5"/>
        <v>7.3431241655538436E-3</v>
      </c>
      <c r="I40" s="61">
        <f t="shared" si="6"/>
        <v>2.1910604732689374E-3</v>
      </c>
      <c r="J40" s="54" t="s">
        <v>233</v>
      </c>
      <c r="N40" s="54" t="s">
        <v>30</v>
      </c>
      <c r="O40" s="54">
        <v>2019</v>
      </c>
      <c r="P40" s="54" t="s">
        <v>45</v>
      </c>
      <c r="Q40" s="54" t="s">
        <v>45</v>
      </c>
      <c r="R40" s="54">
        <v>141.80000000000001</v>
      </c>
      <c r="S40" s="54">
        <v>163.69999999999999</v>
      </c>
      <c r="T40" s="54">
        <v>143.80000000000001</v>
      </c>
      <c r="U40" s="54">
        <v>147.1</v>
      </c>
      <c r="V40" s="54">
        <v>126</v>
      </c>
      <c r="W40" s="54">
        <v>146.19999999999999</v>
      </c>
      <c r="X40" s="54">
        <v>191.4</v>
      </c>
      <c r="Y40" s="54">
        <v>136.19999999999999</v>
      </c>
      <c r="Z40" s="54">
        <v>113.8</v>
      </c>
      <c r="AA40" s="54">
        <v>147.30000000000001</v>
      </c>
      <c r="AB40" s="54">
        <v>138.69999999999999</v>
      </c>
      <c r="AC40" s="54">
        <v>157.69999999999999</v>
      </c>
      <c r="AD40" s="54">
        <v>150.9</v>
      </c>
      <c r="AE40" s="54">
        <v>167.2</v>
      </c>
      <c r="AF40" s="54">
        <v>152.30000000000001</v>
      </c>
      <c r="AG40" s="54">
        <v>147</v>
      </c>
      <c r="AH40" s="54">
        <v>151.5</v>
      </c>
      <c r="AI40" s="54">
        <v>153.5</v>
      </c>
      <c r="AJ40" s="54">
        <v>148.4</v>
      </c>
      <c r="AK40" s="54">
        <v>150.9</v>
      </c>
      <c r="AL40" s="54">
        <v>154.30000000000001</v>
      </c>
      <c r="AM40" s="54">
        <v>132.1</v>
      </c>
      <c r="AN40" s="54">
        <v>149.1</v>
      </c>
      <c r="AO40" s="54">
        <v>160.80000000000001</v>
      </c>
      <c r="AP40" s="54">
        <v>140.6</v>
      </c>
      <c r="AQ40" s="54">
        <v>146.1</v>
      </c>
      <c r="AR40" s="54">
        <v>149.9</v>
      </c>
      <c r="AV40" s="54" t="s">
        <v>34</v>
      </c>
      <c r="AW40" s="54">
        <v>2019</v>
      </c>
      <c r="AX40" s="54" t="s">
        <v>45</v>
      </c>
      <c r="AY40" s="54" t="s">
        <v>45</v>
      </c>
      <c r="AZ40" s="54">
        <v>142.5</v>
      </c>
      <c r="BA40" s="54">
        <v>163.19999999999999</v>
      </c>
      <c r="BB40" s="54">
        <v>145.6</v>
      </c>
      <c r="BC40" s="54">
        <v>146.69999999999999</v>
      </c>
      <c r="BD40" s="54">
        <v>124.3</v>
      </c>
      <c r="BE40" s="54">
        <v>147.4</v>
      </c>
      <c r="BF40" s="54">
        <v>199.6</v>
      </c>
      <c r="BG40" s="54">
        <v>135.69999999999999</v>
      </c>
      <c r="BH40" s="54">
        <v>114.2</v>
      </c>
      <c r="BI40" s="54">
        <v>147</v>
      </c>
      <c r="BJ40" s="54">
        <v>135.30000000000001</v>
      </c>
      <c r="BK40" s="54">
        <v>157.5</v>
      </c>
      <c r="BL40" s="54">
        <v>151.9</v>
      </c>
      <c r="BM40" s="54">
        <v>167.9</v>
      </c>
      <c r="BN40" s="54">
        <v>149.9</v>
      </c>
      <c r="BO40" s="54">
        <v>141</v>
      </c>
      <c r="BP40" s="54">
        <v>148.6</v>
      </c>
      <c r="BQ40" s="54">
        <v>153.5</v>
      </c>
      <c r="BR40" s="54">
        <v>142.30000000000001</v>
      </c>
      <c r="BS40" s="54">
        <v>145.30000000000001</v>
      </c>
      <c r="BT40" s="54">
        <v>149.9</v>
      </c>
      <c r="BU40" s="54">
        <v>126.6</v>
      </c>
      <c r="BV40" s="54">
        <v>142.1</v>
      </c>
      <c r="BW40" s="54">
        <v>155.5</v>
      </c>
      <c r="BX40" s="54">
        <v>140.30000000000001</v>
      </c>
      <c r="BY40" s="54">
        <v>141.30000000000001</v>
      </c>
      <c r="BZ40" s="54">
        <v>148.6</v>
      </c>
      <c r="CD40" s="54" t="s">
        <v>33</v>
      </c>
      <c r="CE40" s="54">
        <v>2019</v>
      </c>
      <c r="CF40" s="54" t="s">
        <v>45</v>
      </c>
      <c r="CG40" s="54" t="s">
        <v>45</v>
      </c>
      <c r="CH40" s="54">
        <v>144.1</v>
      </c>
      <c r="CI40" s="54">
        <v>162.4</v>
      </c>
      <c r="CJ40" s="54">
        <v>148.4</v>
      </c>
      <c r="CK40" s="54">
        <v>145.9</v>
      </c>
      <c r="CL40" s="54">
        <v>121.5</v>
      </c>
      <c r="CM40" s="54">
        <v>148.80000000000001</v>
      </c>
      <c r="CN40" s="54">
        <v>215.7</v>
      </c>
      <c r="CO40" s="54">
        <v>134.6</v>
      </c>
      <c r="CP40" s="54">
        <v>115</v>
      </c>
      <c r="CQ40" s="54">
        <v>146.30000000000001</v>
      </c>
      <c r="CR40" s="54">
        <v>130.5</v>
      </c>
      <c r="CS40" s="54">
        <v>157.19999999999999</v>
      </c>
      <c r="CT40" s="54">
        <v>153.6</v>
      </c>
      <c r="CU40" s="54">
        <v>169.9</v>
      </c>
      <c r="CV40" s="54">
        <v>146.30000000000001</v>
      </c>
      <c r="CW40" s="54">
        <v>132.6</v>
      </c>
      <c r="CX40" s="54">
        <v>144.19999999999999</v>
      </c>
      <c r="CY40" s="54">
        <v>153.5</v>
      </c>
      <c r="CZ40" s="54">
        <v>132.19999999999999</v>
      </c>
      <c r="DA40" s="54">
        <v>139.1</v>
      </c>
      <c r="DB40" s="54">
        <v>142.80000000000001</v>
      </c>
      <c r="DC40" s="54">
        <v>121.7</v>
      </c>
      <c r="DD40" s="54">
        <v>136.69999999999999</v>
      </c>
      <c r="DE40" s="54">
        <v>151.80000000000001</v>
      </c>
      <c r="DF40" s="54">
        <v>139.80000000000001</v>
      </c>
      <c r="DG40" s="54">
        <v>136.30000000000001</v>
      </c>
      <c r="DH40" s="54">
        <v>147</v>
      </c>
    </row>
    <row r="41" spans="1:112">
      <c r="A41" s="54" t="s">
        <v>30</v>
      </c>
      <c r="B41" s="54">
        <v>2020</v>
      </c>
      <c r="C41" s="54" t="s">
        <v>37</v>
      </c>
      <c r="D41" s="54">
        <f t="shared" si="0"/>
        <v>1954.2500000000002</v>
      </c>
      <c r="E41" s="54">
        <f t="shared" si="1"/>
        <v>302.45</v>
      </c>
      <c r="F41" s="54">
        <f t="shared" si="2"/>
        <v>450.85</v>
      </c>
      <c r="G41" s="61">
        <f t="shared" si="4"/>
        <v>3.1484218304655628E-2</v>
      </c>
      <c r="H41" s="61">
        <f t="shared" si="5"/>
        <v>2.1537442014580325E-3</v>
      </c>
      <c r="I41" s="61">
        <f t="shared" si="6"/>
        <v>-1.4320069960647037E-2</v>
      </c>
      <c r="J41" t="s">
        <v>234</v>
      </c>
      <c r="N41" s="54" t="s">
        <v>30</v>
      </c>
      <c r="O41" s="54">
        <v>2019</v>
      </c>
      <c r="P41" s="54" t="s">
        <v>46</v>
      </c>
      <c r="Q41" s="54" t="s">
        <v>46</v>
      </c>
      <c r="R41" s="54">
        <v>142.80000000000001</v>
      </c>
      <c r="S41" s="54">
        <v>165.3</v>
      </c>
      <c r="T41" s="54">
        <v>149.5</v>
      </c>
      <c r="U41" s="54">
        <v>148.69999999999999</v>
      </c>
      <c r="V41" s="54">
        <v>127.5</v>
      </c>
      <c r="W41" s="54">
        <v>144.30000000000001</v>
      </c>
      <c r="X41" s="54">
        <v>209.5</v>
      </c>
      <c r="Y41" s="54">
        <v>138.80000000000001</v>
      </c>
      <c r="Z41" s="54">
        <v>113.6</v>
      </c>
      <c r="AA41" s="54">
        <v>149.1</v>
      </c>
      <c r="AB41" s="54">
        <v>139.30000000000001</v>
      </c>
      <c r="AC41" s="54">
        <v>158.30000000000001</v>
      </c>
      <c r="AD41" s="54">
        <v>154.30000000000001</v>
      </c>
      <c r="AE41" s="54">
        <v>167.8</v>
      </c>
      <c r="AF41" s="54">
        <v>152.6</v>
      </c>
      <c r="AG41" s="54">
        <v>147.30000000000001</v>
      </c>
      <c r="AH41" s="54">
        <v>151.9</v>
      </c>
      <c r="AI41" s="54">
        <v>152.80000000000001</v>
      </c>
      <c r="AJ41" s="54">
        <v>149.9</v>
      </c>
      <c r="AK41" s="54">
        <v>151.19999999999999</v>
      </c>
      <c r="AL41" s="54">
        <v>154.80000000000001</v>
      </c>
      <c r="AM41" s="54">
        <v>135</v>
      </c>
      <c r="AN41" s="54">
        <v>149.5</v>
      </c>
      <c r="AO41" s="54">
        <v>161.1</v>
      </c>
      <c r="AP41" s="54">
        <v>140.6</v>
      </c>
      <c r="AQ41" s="54">
        <v>147.1</v>
      </c>
      <c r="AR41" s="54">
        <v>152.30000000000001</v>
      </c>
      <c r="AV41" s="54" t="s">
        <v>34</v>
      </c>
      <c r="AW41" s="54">
        <v>2019</v>
      </c>
      <c r="AX41" s="54" t="s">
        <v>46</v>
      </c>
      <c r="AY41" s="54" t="s">
        <v>46</v>
      </c>
      <c r="AZ41" s="54">
        <v>143.5</v>
      </c>
      <c r="BA41" s="54">
        <v>165</v>
      </c>
      <c r="BB41" s="54">
        <v>151.1</v>
      </c>
      <c r="BC41" s="54">
        <v>148.30000000000001</v>
      </c>
      <c r="BD41" s="54">
        <v>125.7</v>
      </c>
      <c r="BE41" s="54">
        <v>145.69999999999999</v>
      </c>
      <c r="BF41" s="54">
        <v>217</v>
      </c>
      <c r="BG41" s="54">
        <v>138.30000000000001</v>
      </c>
      <c r="BH41" s="54">
        <v>114</v>
      </c>
      <c r="BI41" s="54">
        <v>148.69999999999999</v>
      </c>
      <c r="BJ41" s="54">
        <v>135.80000000000001</v>
      </c>
      <c r="BK41" s="54">
        <v>158</v>
      </c>
      <c r="BL41" s="54">
        <v>155</v>
      </c>
      <c r="BM41" s="54">
        <v>168.5</v>
      </c>
      <c r="BN41" s="54">
        <v>150.30000000000001</v>
      </c>
      <c r="BO41" s="54">
        <v>141.30000000000001</v>
      </c>
      <c r="BP41" s="54">
        <v>149</v>
      </c>
      <c r="BQ41" s="54">
        <v>152.80000000000001</v>
      </c>
      <c r="BR41" s="54">
        <v>143.69999999999999</v>
      </c>
      <c r="BS41" s="54">
        <v>145.80000000000001</v>
      </c>
      <c r="BT41" s="54">
        <v>150.4</v>
      </c>
      <c r="BU41" s="54">
        <v>129.80000000000001</v>
      </c>
      <c r="BV41" s="54">
        <v>142.30000000000001</v>
      </c>
      <c r="BW41" s="54">
        <v>155.69999999999999</v>
      </c>
      <c r="BX41" s="54">
        <v>140.4</v>
      </c>
      <c r="BY41" s="54">
        <v>142.5</v>
      </c>
      <c r="BZ41" s="54">
        <v>150.4</v>
      </c>
      <c r="CD41" s="54" t="s">
        <v>33</v>
      </c>
      <c r="CE41" s="54">
        <v>2019</v>
      </c>
      <c r="CF41" s="54" t="s">
        <v>46</v>
      </c>
      <c r="CG41" s="54" t="s">
        <v>46</v>
      </c>
      <c r="CH41" s="54">
        <v>144.9</v>
      </c>
      <c r="CI41" s="54">
        <v>164.5</v>
      </c>
      <c r="CJ41" s="54">
        <v>153.69999999999999</v>
      </c>
      <c r="CK41" s="54">
        <v>147.5</v>
      </c>
      <c r="CL41" s="54">
        <v>122.7</v>
      </c>
      <c r="CM41" s="54">
        <v>147.19999999999999</v>
      </c>
      <c r="CN41" s="54">
        <v>231.5</v>
      </c>
      <c r="CO41" s="54">
        <v>137.19999999999999</v>
      </c>
      <c r="CP41" s="54">
        <v>114.7</v>
      </c>
      <c r="CQ41" s="54">
        <v>148</v>
      </c>
      <c r="CR41" s="54">
        <v>130.80000000000001</v>
      </c>
      <c r="CS41" s="54">
        <v>157.69999999999999</v>
      </c>
      <c r="CT41" s="54">
        <v>156.30000000000001</v>
      </c>
      <c r="CU41" s="54">
        <v>170.4</v>
      </c>
      <c r="CV41" s="54">
        <v>146.80000000000001</v>
      </c>
      <c r="CW41" s="54">
        <v>132.80000000000001</v>
      </c>
      <c r="CX41" s="54">
        <v>144.6</v>
      </c>
      <c r="CY41" s="54">
        <v>152.80000000000001</v>
      </c>
      <c r="CZ41" s="54">
        <v>133.6</v>
      </c>
      <c r="DA41" s="54">
        <v>139.80000000000001</v>
      </c>
      <c r="DB41" s="54">
        <v>143.19999999999999</v>
      </c>
      <c r="DC41" s="54">
        <v>125.2</v>
      </c>
      <c r="DD41" s="54">
        <v>136.80000000000001</v>
      </c>
      <c r="DE41" s="54">
        <v>151.9</v>
      </c>
      <c r="DF41" s="54">
        <v>140.19999999999999</v>
      </c>
      <c r="DG41" s="54">
        <v>137.69999999999999</v>
      </c>
      <c r="DH41" s="54">
        <v>148.30000000000001</v>
      </c>
    </row>
    <row r="42" spans="1:112">
      <c r="A42" s="54" t="s">
        <v>30</v>
      </c>
      <c r="B42" s="54">
        <v>2020</v>
      </c>
      <c r="C42" s="54" t="s">
        <v>38</v>
      </c>
      <c r="D42" s="54">
        <f t="shared" si="0"/>
        <v>1952.6249999999998</v>
      </c>
      <c r="E42" s="54">
        <f t="shared" si="1"/>
        <v>305.92499999999995</v>
      </c>
      <c r="F42" s="54">
        <f t="shared" si="2"/>
        <v>447.375</v>
      </c>
      <c r="G42" s="61">
        <f t="shared" si="4"/>
        <v>-8.3152104387895841E-4</v>
      </c>
      <c r="H42" s="61">
        <f t="shared" si="5"/>
        <v>1.1489502397090316E-2</v>
      </c>
      <c r="I42" s="61">
        <f t="shared" si="6"/>
        <v>-7.707663302650599E-3</v>
      </c>
      <c r="J42" s="54" t="s">
        <v>234</v>
      </c>
      <c r="N42" s="54" t="s">
        <v>30</v>
      </c>
      <c r="O42" s="54">
        <v>2020</v>
      </c>
      <c r="P42" s="54" t="s">
        <v>31</v>
      </c>
      <c r="Q42" s="54" t="s">
        <v>31</v>
      </c>
      <c r="R42" s="54">
        <v>143.69999999999999</v>
      </c>
      <c r="S42" s="54">
        <v>167.3</v>
      </c>
      <c r="T42" s="54">
        <v>153.5</v>
      </c>
      <c r="U42" s="54">
        <v>150.5</v>
      </c>
      <c r="V42" s="54">
        <v>132</v>
      </c>
      <c r="W42" s="54">
        <v>142.19999999999999</v>
      </c>
      <c r="X42" s="54">
        <v>191.5</v>
      </c>
      <c r="Y42" s="54">
        <v>141.1</v>
      </c>
      <c r="Z42" s="54">
        <v>113.8</v>
      </c>
      <c r="AA42" s="54">
        <v>151.6</v>
      </c>
      <c r="AB42" s="54">
        <v>139.69999999999999</v>
      </c>
      <c r="AC42" s="54">
        <v>158.69999999999999</v>
      </c>
      <c r="AD42" s="54">
        <v>153</v>
      </c>
      <c r="AE42" s="54">
        <v>168.6</v>
      </c>
      <c r="AF42" s="54">
        <v>152.80000000000001</v>
      </c>
      <c r="AG42" s="54">
        <v>147.4</v>
      </c>
      <c r="AH42" s="54">
        <v>152.1</v>
      </c>
      <c r="AI42" s="54">
        <v>153.9</v>
      </c>
      <c r="AJ42" s="54">
        <v>150.4</v>
      </c>
      <c r="AK42" s="54">
        <v>151.69999999999999</v>
      </c>
      <c r="AL42" s="54">
        <v>155.69999999999999</v>
      </c>
      <c r="AM42" s="54">
        <v>136.30000000000001</v>
      </c>
      <c r="AN42" s="54">
        <v>150.1</v>
      </c>
      <c r="AO42" s="54">
        <v>161.69999999999999</v>
      </c>
      <c r="AP42" s="54">
        <v>142.5</v>
      </c>
      <c r="AQ42" s="54">
        <v>148.1</v>
      </c>
      <c r="AR42" s="54">
        <v>151.9</v>
      </c>
      <c r="AV42" s="54" t="s">
        <v>34</v>
      </c>
      <c r="AW42" s="54">
        <v>2020</v>
      </c>
      <c r="AX42" s="54" t="s">
        <v>31</v>
      </c>
      <c r="AY42" s="54" t="s">
        <v>31</v>
      </c>
      <c r="AZ42" s="54">
        <v>144.30000000000001</v>
      </c>
      <c r="BA42" s="54">
        <v>167.4</v>
      </c>
      <c r="BB42" s="54">
        <v>154.9</v>
      </c>
      <c r="BC42" s="54">
        <v>150.1</v>
      </c>
      <c r="BD42" s="54">
        <v>129.9</v>
      </c>
      <c r="BE42" s="54">
        <v>143.19999999999999</v>
      </c>
      <c r="BF42" s="54">
        <v>197</v>
      </c>
      <c r="BG42" s="54">
        <v>140.4</v>
      </c>
      <c r="BH42" s="54">
        <v>114.1</v>
      </c>
      <c r="BI42" s="54">
        <v>150.9</v>
      </c>
      <c r="BJ42" s="54">
        <v>136.1</v>
      </c>
      <c r="BK42" s="54">
        <v>158.6</v>
      </c>
      <c r="BL42" s="54">
        <v>153.5</v>
      </c>
      <c r="BM42" s="54">
        <v>169.2</v>
      </c>
      <c r="BN42" s="54">
        <v>150.5</v>
      </c>
      <c r="BO42" s="54">
        <v>141.5</v>
      </c>
      <c r="BP42" s="54">
        <v>149.19999999999999</v>
      </c>
      <c r="BQ42" s="54">
        <v>153.9</v>
      </c>
      <c r="BR42" s="54">
        <v>144.6</v>
      </c>
      <c r="BS42" s="54">
        <v>146.19999999999999</v>
      </c>
      <c r="BT42" s="54">
        <v>151.19999999999999</v>
      </c>
      <c r="BU42" s="54">
        <v>130.9</v>
      </c>
      <c r="BV42" s="54">
        <v>142.80000000000001</v>
      </c>
      <c r="BW42" s="54">
        <v>156.1</v>
      </c>
      <c r="BX42" s="54">
        <v>142.30000000000001</v>
      </c>
      <c r="BY42" s="54">
        <v>143.4</v>
      </c>
      <c r="BZ42" s="54">
        <v>150.19999999999999</v>
      </c>
      <c r="CD42" s="54" t="s">
        <v>33</v>
      </c>
      <c r="CE42" s="54">
        <v>2020</v>
      </c>
      <c r="CF42" s="54" t="s">
        <v>31</v>
      </c>
      <c r="CG42" s="54" t="s">
        <v>31</v>
      </c>
      <c r="CH42" s="54">
        <v>145.6</v>
      </c>
      <c r="CI42" s="54">
        <v>167.6</v>
      </c>
      <c r="CJ42" s="54">
        <v>157</v>
      </c>
      <c r="CK42" s="54">
        <v>149.30000000000001</v>
      </c>
      <c r="CL42" s="54">
        <v>126.3</v>
      </c>
      <c r="CM42" s="54">
        <v>144.4</v>
      </c>
      <c r="CN42" s="54">
        <v>207.8</v>
      </c>
      <c r="CO42" s="54">
        <v>139.1</v>
      </c>
      <c r="CP42" s="54">
        <v>114.8</v>
      </c>
      <c r="CQ42" s="54">
        <v>149.5</v>
      </c>
      <c r="CR42" s="54">
        <v>131.1</v>
      </c>
      <c r="CS42" s="54">
        <v>158.5</v>
      </c>
      <c r="CT42" s="54">
        <v>154.4</v>
      </c>
      <c r="CU42" s="54">
        <v>170.8</v>
      </c>
      <c r="CV42" s="54">
        <v>147</v>
      </c>
      <c r="CW42" s="54">
        <v>133.19999999999999</v>
      </c>
      <c r="CX42" s="54">
        <v>144.9</v>
      </c>
      <c r="CY42" s="54">
        <v>153.9</v>
      </c>
      <c r="CZ42" s="54">
        <v>135.1</v>
      </c>
      <c r="DA42" s="54">
        <v>140.1</v>
      </c>
      <c r="DB42" s="54">
        <v>143.80000000000001</v>
      </c>
      <c r="DC42" s="54">
        <v>126.1</v>
      </c>
      <c r="DD42" s="54">
        <v>137.19999999999999</v>
      </c>
      <c r="DE42" s="54">
        <v>152.1</v>
      </c>
      <c r="DF42" s="54">
        <v>142.1</v>
      </c>
      <c r="DG42" s="54">
        <v>138.4</v>
      </c>
      <c r="DH42" s="54">
        <v>148.19999999999999</v>
      </c>
    </row>
    <row r="43" spans="1:112">
      <c r="A43" s="54" t="s">
        <v>30</v>
      </c>
      <c r="B43" s="54">
        <v>2020</v>
      </c>
      <c r="C43" s="54" t="s">
        <v>39</v>
      </c>
      <c r="D43" s="54">
        <f t="shared" si="0"/>
        <v>1951</v>
      </c>
      <c r="E43" s="54">
        <f t="shared" si="1"/>
        <v>309.39999999999998</v>
      </c>
      <c r="F43" s="54">
        <f t="shared" si="2"/>
        <v>450.70000000000005</v>
      </c>
      <c r="G43" s="61">
        <f t="shared" si="4"/>
        <v>-8.3221304653979789E-4</v>
      </c>
      <c r="H43" s="61">
        <f t="shared" si="5"/>
        <v>1.1358993217291896E-2</v>
      </c>
      <c r="I43" s="61">
        <f t="shared" si="6"/>
        <v>7.432243643475933E-3</v>
      </c>
      <c r="J43" s="54" t="s">
        <v>234</v>
      </c>
      <c r="N43" s="54" t="s">
        <v>30</v>
      </c>
      <c r="O43" s="54">
        <v>2020</v>
      </c>
      <c r="P43" s="54" t="s">
        <v>35</v>
      </c>
      <c r="Q43" s="54" t="s">
        <v>35</v>
      </c>
      <c r="R43" s="54">
        <v>144.19999999999999</v>
      </c>
      <c r="S43" s="54">
        <v>167.5</v>
      </c>
      <c r="T43" s="54">
        <v>150.9</v>
      </c>
      <c r="U43" s="54">
        <v>150.9</v>
      </c>
      <c r="V43" s="54">
        <v>133.69999999999999</v>
      </c>
      <c r="W43" s="54">
        <v>140.69999999999999</v>
      </c>
      <c r="X43" s="54">
        <v>165.1</v>
      </c>
      <c r="Y43" s="54">
        <v>141.80000000000001</v>
      </c>
      <c r="Z43" s="54">
        <v>113.1</v>
      </c>
      <c r="AA43" s="54">
        <v>152.80000000000001</v>
      </c>
      <c r="AB43" s="54">
        <v>140.1</v>
      </c>
      <c r="AC43" s="54">
        <v>159.19999999999999</v>
      </c>
      <c r="AD43" s="54">
        <v>149.80000000000001</v>
      </c>
      <c r="AE43" s="54">
        <v>169.4</v>
      </c>
      <c r="AF43" s="54">
        <v>153</v>
      </c>
      <c r="AG43" s="54">
        <v>147.5</v>
      </c>
      <c r="AH43" s="54">
        <v>152.30000000000001</v>
      </c>
      <c r="AI43" s="54">
        <v>154.80000000000001</v>
      </c>
      <c r="AJ43" s="54">
        <v>152.30000000000001</v>
      </c>
      <c r="AK43" s="54">
        <v>151.80000000000001</v>
      </c>
      <c r="AL43" s="54">
        <v>156.19999999999999</v>
      </c>
      <c r="AM43" s="54">
        <v>136</v>
      </c>
      <c r="AN43" s="54">
        <v>150.4</v>
      </c>
      <c r="AO43" s="54">
        <v>161.9</v>
      </c>
      <c r="AP43" s="54">
        <v>143.4</v>
      </c>
      <c r="AQ43" s="54">
        <v>148.4</v>
      </c>
      <c r="AR43" s="54">
        <v>150.4</v>
      </c>
      <c r="AV43" s="54" t="s">
        <v>34</v>
      </c>
      <c r="AW43" s="54">
        <v>2020</v>
      </c>
      <c r="AX43" s="54" t="s">
        <v>35</v>
      </c>
      <c r="AY43" s="54" t="s">
        <v>35</v>
      </c>
      <c r="AZ43" s="54">
        <v>144.80000000000001</v>
      </c>
      <c r="BA43" s="54">
        <v>167.5</v>
      </c>
      <c r="BB43" s="54">
        <v>151.80000000000001</v>
      </c>
      <c r="BC43" s="54">
        <v>150.80000000000001</v>
      </c>
      <c r="BD43" s="54">
        <v>131.4</v>
      </c>
      <c r="BE43" s="54">
        <v>141.80000000000001</v>
      </c>
      <c r="BF43" s="54">
        <v>170.7</v>
      </c>
      <c r="BG43" s="54">
        <v>141.1</v>
      </c>
      <c r="BH43" s="54">
        <v>113.6</v>
      </c>
      <c r="BI43" s="54">
        <v>152</v>
      </c>
      <c r="BJ43" s="54">
        <v>136.5</v>
      </c>
      <c r="BK43" s="54">
        <v>159.1</v>
      </c>
      <c r="BL43" s="54">
        <v>150.5</v>
      </c>
      <c r="BM43" s="54">
        <v>170.1</v>
      </c>
      <c r="BN43" s="54">
        <v>150.80000000000001</v>
      </c>
      <c r="BO43" s="54">
        <v>141.69999999999999</v>
      </c>
      <c r="BP43" s="54">
        <v>149.5</v>
      </c>
      <c r="BQ43" s="54">
        <v>154.80000000000001</v>
      </c>
      <c r="BR43" s="54">
        <v>147.19999999999999</v>
      </c>
      <c r="BS43" s="54">
        <v>146.4</v>
      </c>
      <c r="BT43" s="54">
        <v>151.69999999999999</v>
      </c>
      <c r="BU43" s="54">
        <v>130.30000000000001</v>
      </c>
      <c r="BV43" s="54">
        <v>143.19999999999999</v>
      </c>
      <c r="BW43" s="54">
        <v>156.19999999999999</v>
      </c>
      <c r="BX43" s="54">
        <v>143.4</v>
      </c>
      <c r="BY43" s="54">
        <v>143.6</v>
      </c>
      <c r="BZ43" s="54">
        <v>149.1</v>
      </c>
      <c r="CD43" s="54" t="s">
        <v>33</v>
      </c>
      <c r="CE43" s="54">
        <v>2020</v>
      </c>
      <c r="CF43" s="54" t="s">
        <v>35</v>
      </c>
      <c r="CG43" s="54" t="s">
        <v>35</v>
      </c>
      <c r="CH43" s="54">
        <v>146.19999999999999</v>
      </c>
      <c r="CI43" s="54">
        <v>167.6</v>
      </c>
      <c r="CJ43" s="54">
        <v>153.1</v>
      </c>
      <c r="CK43" s="54">
        <v>150.69999999999999</v>
      </c>
      <c r="CL43" s="54">
        <v>127.4</v>
      </c>
      <c r="CM43" s="54">
        <v>143.1</v>
      </c>
      <c r="CN43" s="54">
        <v>181.7</v>
      </c>
      <c r="CO43" s="54">
        <v>139.6</v>
      </c>
      <c r="CP43" s="54">
        <v>114.6</v>
      </c>
      <c r="CQ43" s="54">
        <v>150.4</v>
      </c>
      <c r="CR43" s="54">
        <v>131.5</v>
      </c>
      <c r="CS43" s="54">
        <v>159</v>
      </c>
      <c r="CT43" s="54">
        <v>151.69999999999999</v>
      </c>
      <c r="CU43" s="54">
        <v>172</v>
      </c>
      <c r="CV43" s="54">
        <v>147.30000000000001</v>
      </c>
      <c r="CW43" s="54">
        <v>133.5</v>
      </c>
      <c r="CX43" s="54">
        <v>145.19999999999999</v>
      </c>
      <c r="CY43" s="54">
        <v>154.80000000000001</v>
      </c>
      <c r="CZ43" s="54">
        <v>138.9</v>
      </c>
      <c r="DA43" s="54">
        <v>140.4</v>
      </c>
      <c r="DB43" s="54">
        <v>144.4</v>
      </c>
      <c r="DC43" s="54">
        <v>125.2</v>
      </c>
      <c r="DD43" s="54">
        <v>137.69999999999999</v>
      </c>
      <c r="DE43" s="54">
        <v>152.19999999999999</v>
      </c>
      <c r="DF43" s="54">
        <v>143.5</v>
      </c>
      <c r="DG43" s="54">
        <v>138.4</v>
      </c>
      <c r="DH43" s="54">
        <v>147.69999999999999</v>
      </c>
    </row>
    <row r="44" spans="1:112">
      <c r="A44" s="54" t="s">
        <v>30</v>
      </c>
      <c r="B44" s="54">
        <v>2020</v>
      </c>
      <c r="C44" s="54" t="s">
        <v>40</v>
      </c>
      <c r="D44" s="54">
        <f t="shared" si="0"/>
        <v>1951</v>
      </c>
      <c r="E44" s="54">
        <f t="shared" si="1"/>
        <v>309.39999999999998</v>
      </c>
      <c r="F44" s="54">
        <f t="shared" si="2"/>
        <v>450.70000000000005</v>
      </c>
      <c r="G44" s="61">
        <f t="shared" si="4"/>
        <v>0</v>
      </c>
      <c r="H44" s="61">
        <f t="shared" si="5"/>
        <v>0</v>
      </c>
      <c r="I44" s="61">
        <f t="shared" si="6"/>
        <v>0</v>
      </c>
      <c r="J44" s="54" t="s">
        <v>234</v>
      </c>
      <c r="N44" s="54" t="s">
        <v>30</v>
      </c>
      <c r="O44" s="54">
        <v>2020</v>
      </c>
      <c r="P44" s="54" t="s">
        <v>36</v>
      </c>
      <c r="Q44" s="54" t="s">
        <v>36</v>
      </c>
      <c r="R44" s="54">
        <v>144.4</v>
      </c>
      <c r="S44" s="54">
        <v>166.8</v>
      </c>
      <c r="T44" s="54">
        <v>147.6</v>
      </c>
      <c r="U44" s="54">
        <v>151.69999999999999</v>
      </c>
      <c r="V44" s="54">
        <v>133.30000000000001</v>
      </c>
      <c r="W44" s="54">
        <v>141.80000000000001</v>
      </c>
      <c r="X44" s="54">
        <v>152.30000000000001</v>
      </c>
      <c r="Y44" s="54">
        <v>141.80000000000001</v>
      </c>
      <c r="Z44" s="54">
        <v>112.6</v>
      </c>
      <c r="AA44" s="54">
        <v>154</v>
      </c>
      <c r="AB44" s="54">
        <v>140.1</v>
      </c>
      <c r="AC44" s="54">
        <v>160</v>
      </c>
      <c r="AD44" s="54">
        <v>148.19999999999999</v>
      </c>
      <c r="AE44" s="54">
        <v>170.5</v>
      </c>
      <c r="AF44" s="54">
        <v>153.4</v>
      </c>
      <c r="AG44" s="54">
        <v>147.6</v>
      </c>
      <c r="AH44" s="54">
        <v>152.5</v>
      </c>
      <c r="AI44" s="54">
        <v>154.5</v>
      </c>
      <c r="AJ44" s="54">
        <v>153.4</v>
      </c>
      <c r="AK44" s="54">
        <v>151.5</v>
      </c>
      <c r="AL44" s="54">
        <v>156.69999999999999</v>
      </c>
      <c r="AM44" s="54">
        <v>135.80000000000001</v>
      </c>
      <c r="AN44" s="54">
        <v>151.19999999999999</v>
      </c>
      <c r="AO44" s="54">
        <v>161.19999999999999</v>
      </c>
      <c r="AP44" s="54">
        <v>145.1</v>
      </c>
      <c r="AQ44" s="54">
        <v>148.6</v>
      </c>
      <c r="AR44" s="54">
        <v>149.80000000000001</v>
      </c>
      <c r="AV44" s="54" t="s">
        <v>34</v>
      </c>
      <c r="AW44" s="54">
        <v>2020</v>
      </c>
      <c r="AX44" s="54" t="s">
        <v>36</v>
      </c>
      <c r="AY44" s="54" t="s">
        <v>36</v>
      </c>
      <c r="AZ44" s="54">
        <v>145.1</v>
      </c>
      <c r="BA44" s="54">
        <v>167</v>
      </c>
      <c r="BB44" s="54">
        <v>148.1</v>
      </c>
      <c r="BC44" s="54">
        <v>151.5</v>
      </c>
      <c r="BD44" s="54">
        <v>131.19999999999999</v>
      </c>
      <c r="BE44" s="54">
        <v>142.5</v>
      </c>
      <c r="BF44" s="54">
        <v>157.30000000000001</v>
      </c>
      <c r="BG44" s="54">
        <v>141.1</v>
      </c>
      <c r="BH44" s="54">
        <v>113.2</v>
      </c>
      <c r="BI44" s="54">
        <v>153.19999999999999</v>
      </c>
      <c r="BJ44" s="54">
        <v>136.69999999999999</v>
      </c>
      <c r="BK44" s="54">
        <v>159.6</v>
      </c>
      <c r="BL44" s="54">
        <v>148.9</v>
      </c>
      <c r="BM44" s="54">
        <v>171.2</v>
      </c>
      <c r="BN44" s="54">
        <v>151.19999999999999</v>
      </c>
      <c r="BO44" s="54">
        <v>141.9</v>
      </c>
      <c r="BP44" s="54">
        <v>149.80000000000001</v>
      </c>
      <c r="BQ44" s="54">
        <v>154.5</v>
      </c>
      <c r="BR44" s="54">
        <v>148.9</v>
      </c>
      <c r="BS44" s="54">
        <v>146.4</v>
      </c>
      <c r="BT44" s="54">
        <v>152.30000000000001</v>
      </c>
      <c r="BU44" s="54">
        <v>129.9</v>
      </c>
      <c r="BV44" s="54">
        <v>143.69999999999999</v>
      </c>
      <c r="BW44" s="54">
        <v>156.1</v>
      </c>
      <c r="BX44" s="54">
        <v>145.19999999999999</v>
      </c>
      <c r="BY44" s="54">
        <v>143.80000000000001</v>
      </c>
      <c r="BZ44" s="54">
        <v>148.6</v>
      </c>
      <c r="CD44" s="54" t="s">
        <v>33</v>
      </c>
      <c r="CE44" s="54">
        <v>2020</v>
      </c>
      <c r="CF44" s="54" t="s">
        <v>36</v>
      </c>
      <c r="CG44" s="54" t="s">
        <v>36</v>
      </c>
      <c r="CH44" s="54">
        <v>146.5</v>
      </c>
      <c r="CI44" s="54">
        <v>167.5</v>
      </c>
      <c r="CJ44" s="54">
        <v>148.9</v>
      </c>
      <c r="CK44" s="54">
        <v>151.1</v>
      </c>
      <c r="CL44" s="54">
        <v>127.5</v>
      </c>
      <c r="CM44" s="54">
        <v>143.30000000000001</v>
      </c>
      <c r="CN44" s="54">
        <v>167</v>
      </c>
      <c r="CO44" s="54">
        <v>139.69999999999999</v>
      </c>
      <c r="CP44" s="54">
        <v>114.4</v>
      </c>
      <c r="CQ44" s="54">
        <v>151.5</v>
      </c>
      <c r="CR44" s="54">
        <v>131.9</v>
      </c>
      <c r="CS44" s="54">
        <v>159.1</v>
      </c>
      <c r="CT44" s="54">
        <v>150.1</v>
      </c>
      <c r="CU44" s="54">
        <v>173.3</v>
      </c>
      <c r="CV44" s="54">
        <v>147.69999999999999</v>
      </c>
      <c r="CW44" s="54">
        <v>133.80000000000001</v>
      </c>
      <c r="CX44" s="54">
        <v>145.6</v>
      </c>
      <c r="CY44" s="54">
        <v>154.5</v>
      </c>
      <c r="CZ44" s="54">
        <v>141.4</v>
      </c>
      <c r="DA44" s="54">
        <v>140.80000000000001</v>
      </c>
      <c r="DB44" s="54">
        <v>145</v>
      </c>
      <c r="DC44" s="54">
        <v>124.6</v>
      </c>
      <c r="DD44" s="54">
        <v>137.9</v>
      </c>
      <c r="DE44" s="54">
        <v>152.5</v>
      </c>
      <c r="DF44" s="54">
        <v>145.30000000000001</v>
      </c>
      <c r="DG44" s="54">
        <v>138.69999999999999</v>
      </c>
      <c r="DH44" s="54">
        <v>147.30000000000001</v>
      </c>
    </row>
    <row r="45" spans="1:112">
      <c r="A45" s="54" t="s">
        <v>30</v>
      </c>
      <c r="B45" s="54">
        <v>2020</v>
      </c>
      <c r="C45" s="54" t="s">
        <v>41</v>
      </c>
      <c r="D45" s="54">
        <f t="shared" si="0"/>
        <v>1978.6</v>
      </c>
      <c r="E45" s="54">
        <f t="shared" si="1"/>
        <v>312.39999999999998</v>
      </c>
      <c r="F45" s="54">
        <f t="shared" si="2"/>
        <v>452.00000000000006</v>
      </c>
      <c r="G45" s="61">
        <f t="shared" si="4"/>
        <v>1.4146591491542753E-2</v>
      </c>
      <c r="H45" s="61">
        <f t="shared" si="5"/>
        <v>9.6961861667744023E-3</v>
      </c>
      <c r="I45" s="61">
        <f t="shared" si="6"/>
        <v>2.884402041269162E-3</v>
      </c>
      <c r="J45" s="54" t="s">
        <v>234</v>
      </c>
      <c r="N45" s="54" t="s">
        <v>30</v>
      </c>
      <c r="O45" s="54">
        <v>2020</v>
      </c>
      <c r="P45" s="54" t="s">
        <v>37</v>
      </c>
      <c r="Q45" s="54" t="s">
        <v>37</v>
      </c>
      <c r="R45" s="54">
        <v>147.19999999999999</v>
      </c>
      <c r="S45" s="54">
        <v>178.55</v>
      </c>
      <c r="T45" s="54">
        <v>146.9</v>
      </c>
      <c r="U45" s="54">
        <v>155.6</v>
      </c>
      <c r="V45" s="54">
        <v>137.1</v>
      </c>
      <c r="W45" s="54">
        <v>147.30000000000001</v>
      </c>
      <c r="X45" s="54">
        <v>162.69999999999999</v>
      </c>
      <c r="Y45" s="54">
        <v>150.19999999999999</v>
      </c>
      <c r="Z45" s="54">
        <v>119.8</v>
      </c>
      <c r="AA45" s="54">
        <v>158.69999999999999</v>
      </c>
      <c r="AB45" s="54">
        <v>139.19999999999999</v>
      </c>
      <c r="AC45" s="54">
        <v>160.9</v>
      </c>
      <c r="AD45" s="54">
        <v>150.1</v>
      </c>
      <c r="AE45" s="54">
        <v>176.45</v>
      </c>
      <c r="AF45" s="54">
        <v>154.05000000000001</v>
      </c>
      <c r="AG45" s="54">
        <v>148.80000000000001</v>
      </c>
      <c r="AH45" s="54">
        <v>153.30000000000001</v>
      </c>
      <c r="AI45" s="54">
        <v>155.6</v>
      </c>
      <c r="AJ45" s="54">
        <v>148.4</v>
      </c>
      <c r="AK45" s="54">
        <v>149.15</v>
      </c>
      <c r="AL45" s="54">
        <v>154.30000000000001</v>
      </c>
      <c r="AM45" s="54">
        <v>138.60000000000002</v>
      </c>
      <c r="AN45" s="54">
        <v>152.19999999999999</v>
      </c>
      <c r="AO45" s="54">
        <v>161.5</v>
      </c>
      <c r="AP45" s="54">
        <v>148.14999999999998</v>
      </c>
      <c r="AQ45" s="54">
        <v>150.14999999999998</v>
      </c>
      <c r="AR45" s="54">
        <v>151.25</v>
      </c>
      <c r="AV45" s="54" t="s">
        <v>34</v>
      </c>
      <c r="AW45" s="54">
        <v>2020</v>
      </c>
      <c r="AX45" s="54" t="s">
        <v>37</v>
      </c>
      <c r="AY45" s="54" t="s">
        <v>37</v>
      </c>
      <c r="AZ45" s="54">
        <v>148.69999999999999</v>
      </c>
      <c r="BA45" s="54">
        <v>179.85</v>
      </c>
      <c r="BB45" s="54">
        <v>148.80000000000001</v>
      </c>
      <c r="BC45" s="54">
        <v>155.6</v>
      </c>
      <c r="BD45" s="54">
        <v>135.1</v>
      </c>
      <c r="BE45" s="54">
        <v>149.9</v>
      </c>
      <c r="BF45" s="54">
        <v>168.6</v>
      </c>
      <c r="BG45" s="54">
        <v>150.4</v>
      </c>
      <c r="BH45" s="54">
        <v>120.3</v>
      </c>
      <c r="BI45" s="54">
        <v>157.1</v>
      </c>
      <c r="BJ45" s="54">
        <v>136.80000000000001</v>
      </c>
      <c r="BK45" s="54">
        <v>160.69999999999999</v>
      </c>
      <c r="BL45" s="54">
        <v>151.4</v>
      </c>
      <c r="BM45" s="54">
        <v>177.35</v>
      </c>
      <c r="BN45" s="54">
        <v>151.85</v>
      </c>
      <c r="BO45" s="54">
        <v>143.15</v>
      </c>
      <c r="BP45" s="54">
        <v>150.60000000000002</v>
      </c>
      <c r="BQ45" s="54">
        <v>155.6</v>
      </c>
      <c r="BR45" s="54">
        <v>144.1</v>
      </c>
      <c r="BS45" s="54">
        <v>145.4</v>
      </c>
      <c r="BT45" s="54">
        <v>150.69999999999999</v>
      </c>
      <c r="BU45" s="54">
        <v>132.44999999999999</v>
      </c>
      <c r="BV45" s="54">
        <v>146</v>
      </c>
      <c r="BW45" s="54">
        <v>156.25</v>
      </c>
      <c r="BX45" s="54">
        <v>148.39999999999998</v>
      </c>
      <c r="BY45" s="54">
        <v>145.4</v>
      </c>
      <c r="BZ45" s="54">
        <v>150.19999999999999</v>
      </c>
      <c r="CD45" s="54" t="s">
        <v>33</v>
      </c>
      <c r="CE45" s="54">
        <v>2020</v>
      </c>
      <c r="CF45" s="54" t="s">
        <v>37</v>
      </c>
      <c r="CG45" s="54" t="s">
        <v>37</v>
      </c>
      <c r="CH45" s="54">
        <v>151.80000000000001</v>
      </c>
      <c r="CI45" s="54">
        <v>182.25</v>
      </c>
      <c r="CJ45" s="54">
        <v>151.9</v>
      </c>
      <c r="CK45" s="54">
        <v>155.5</v>
      </c>
      <c r="CL45" s="54">
        <v>131.6</v>
      </c>
      <c r="CM45" s="54">
        <v>152.9</v>
      </c>
      <c r="CN45" s="54">
        <v>180</v>
      </c>
      <c r="CO45" s="54">
        <v>150.80000000000001</v>
      </c>
      <c r="CP45" s="54">
        <v>121.2</v>
      </c>
      <c r="CQ45" s="54">
        <v>154</v>
      </c>
      <c r="CR45" s="54">
        <v>133.5</v>
      </c>
      <c r="CS45" s="54">
        <v>160.39999999999998</v>
      </c>
      <c r="CT45" s="54">
        <v>153.5</v>
      </c>
      <c r="CU45" s="54">
        <v>180</v>
      </c>
      <c r="CV45" s="54">
        <v>148.39999999999998</v>
      </c>
      <c r="CW45" s="54">
        <v>135.19999999999999</v>
      </c>
      <c r="CX45" s="54">
        <v>146.39999999999998</v>
      </c>
      <c r="CY45" s="54">
        <v>155.6</v>
      </c>
      <c r="CZ45" s="54">
        <v>137.1</v>
      </c>
      <c r="DA45" s="54">
        <v>139.25</v>
      </c>
      <c r="DB45" s="54">
        <v>144.80000000000001</v>
      </c>
      <c r="DC45" s="54">
        <v>126.95</v>
      </c>
      <c r="DD45" s="54">
        <v>141.19999999999999</v>
      </c>
      <c r="DE45" s="54">
        <v>152.5</v>
      </c>
      <c r="DF45" s="54">
        <v>148.75</v>
      </c>
      <c r="DG45" s="54">
        <v>140.35</v>
      </c>
      <c r="DH45" s="54">
        <v>149.05000000000001</v>
      </c>
    </row>
    <row r="46" spans="1:112">
      <c r="A46" s="54" t="s">
        <v>30</v>
      </c>
      <c r="B46" s="54">
        <v>2020</v>
      </c>
      <c r="C46" s="54" t="s">
        <v>42</v>
      </c>
      <c r="D46" s="54">
        <f t="shared" si="0"/>
        <v>1987.3999999999999</v>
      </c>
      <c r="E46" s="54">
        <f t="shared" si="1"/>
        <v>316.5</v>
      </c>
      <c r="F46" s="54">
        <f t="shared" si="2"/>
        <v>452.6</v>
      </c>
      <c r="G46" s="61">
        <f t="shared" si="4"/>
        <v>4.4475892044879986E-3</v>
      </c>
      <c r="H46" s="61">
        <f t="shared" si="5"/>
        <v>1.3124199743918128E-2</v>
      </c>
      <c r="I46" s="61">
        <f t="shared" si="6"/>
        <v>1.3274336283185084E-3</v>
      </c>
      <c r="J46" s="54" t="s">
        <v>234</v>
      </c>
      <c r="N46" s="54" t="s">
        <v>30</v>
      </c>
      <c r="O46" s="54">
        <v>2020</v>
      </c>
      <c r="P46" s="54" t="s">
        <v>38</v>
      </c>
      <c r="Q46" s="54" t="s">
        <v>38</v>
      </c>
      <c r="R46" s="54">
        <v>147.69999999999999</v>
      </c>
      <c r="S46" s="54">
        <v>184.42500000000001</v>
      </c>
      <c r="T46" s="54">
        <v>148.15</v>
      </c>
      <c r="U46" s="54">
        <v>154.44999999999999</v>
      </c>
      <c r="V46" s="54">
        <v>137.64999999999998</v>
      </c>
      <c r="W46" s="54">
        <v>145.25</v>
      </c>
      <c r="X46" s="54">
        <v>155.80000000000001</v>
      </c>
      <c r="Y46" s="54">
        <v>150.25</v>
      </c>
      <c r="Z46" s="54">
        <v>116.5</v>
      </c>
      <c r="AA46" s="54">
        <v>159.25</v>
      </c>
      <c r="AB46" s="54">
        <v>140.64999999999998</v>
      </c>
      <c r="AC46" s="54">
        <v>161.35000000000002</v>
      </c>
      <c r="AD46" s="54">
        <v>151.19999999999999</v>
      </c>
      <c r="AE46" s="54">
        <v>179.42500000000001</v>
      </c>
      <c r="AF46" s="54">
        <v>154.375</v>
      </c>
      <c r="AG46" s="54">
        <v>149.4</v>
      </c>
      <c r="AH46" s="54">
        <v>153.69999999999999</v>
      </c>
      <c r="AI46" s="54">
        <v>155.14999999999998</v>
      </c>
      <c r="AJ46" s="54">
        <v>146.65</v>
      </c>
      <c r="AK46" s="54">
        <v>147.02500000000001</v>
      </c>
      <c r="AL46" s="54">
        <v>156.25</v>
      </c>
      <c r="AM46" s="54">
        <v>140</v>
      </c>
      <c r="AN46" s="54">
        <v>152.69999999999999</v>
      </c>
      <c r="AO46" s="54">
        <v>161.65</v>
      </c>
      <c r="AP46" s="54">
        <v>149.67499999999998</v>
      </c>
      <c r="AQ46" s="54">
        <v>150.92499999999998</v>
      </c>
      <c r="AR46" s="54">
        <v>151.97499999999999</v>
      </c>
      <c r="AV46" s="54" t="s">
        <v>34</v>
      </c>
      <c r="AW46" s="54">
        <v>2020</v>
      </c>
      <c r="AX46" s="54" t="s">
        <v>38</v>
      </c>
      <c r="AY46" s="54" t="s">
        <v>38</v>
      </c>
      <c r="AZ46" s="54">
        <v>149.14999999999998</v>
      </c>
      <c r="BA46" s="54">
        <v>186.27499999999998</v>
      </c>
      <c r="BB46" s="54">
        <v>150.10000000000002</v>
      </c>
      <c r="BC46" s="54">
        <v>154.44999999999999</v>
      </c>
      <c r="BD46" s="54">
        <v>135.69999999999999</v>
      </c>
      <c r="BE46" s="54">
        <v>148.55000000000001</v>
      </c>
      <c r="BF46" s="54">
        <v>162.55000000000001</v>
      </c>
      <c r="BG46" s="54">
        <v>150.65</v>
      </c>
      <c r="BH46" s="54">
        <v>117.25</v>
      </c>
      <c r="BI46" s="54">
        <v>158.30000000000001</v>
      </c>
      <c r="BJ46" s="54">
        <v>138.10000000000002</v>
      </c>
      <c r="BK46" s="54">
        <v>161.25</v>
      </c>
      <c r="BL46" s="54">
        <v>152.69999999999999</v>
      </c>
      <c r="BM46" s="54">
        <v>180.42500000000001</v>
      </c>
      <c r="BN46" s="54">
        <v>152.17500000000001</v>
      </c>
      <c r="BO46" s="54">
        <v>143.77500000000001</v>
      </c>
      <c r="BP46" s="54">
        <v>151</v>
      </c>
      <c r="BQ46" s="54">
        <v>155.14999999999998</v>
      </c>
      <c r="BR46" s="54">
        <v>143</v>
      </c>
      <c r="BS46" s="54">
        <v>143.65</v>
      </c>
      <c r="BT46" s="54">
        <v>152.55000000000001</v>
      </c>
      <c r="BU46" s="54">
        <v>133.72499999999999</v>
      </c>
      <c r="BV46" s="54">
        <v>147.15</v>
      </c>
      <c r="BW46" s="54">
        <v>156.32499999999999</v>
      </c>
      <c r="BX46" s="54">
        <v>150</v>
      </c>
      <c r="BY46" s="54">
        <v>146.19999999999999</v>
      </c>
      <c r="BZ46" s="54">
        <v>151</v>
      </c>
      <c r="CD46" s="54" t="s">
        <v>33</v>
      </c>
      <c r="CE46" s="54">
        <v>2020</v>
      </c>
      <c r="CF46" s="54" t="s">
        <v>38</v>
      </c>
      <c r="CG46" s="54" t="s">
        <v>38</v>
      </c>
      <c r="CH46" s="54">
        <v>152.25</v>
      </c>
      <c r="CI46" s="54">
        <v>189.625</v>
      </c>
      <c r="CJ46" s="54">
        <v>153.25</v>
      </c>
      <c r="CK46" s="54">
        <v>154.44999999999999</v>
      </c>
      <c r="CL46" s="54">
        <v>132.25</v>
      </c>
      <c r="CM46" s="54">
        <v>152.35000000000002</v>
      </c>
      <c r="CN46" s="54">
        <v>175.6</v>
      </c>
      <c r="CO46" s="54">
        <v>151.4</v>
      </c>
      <c r="CP46" s="54">
        <v>118.75</v>
      </c>
      <c r="CQ46" s="54">
        <v>156.4</v>
      </c>
      <c r="CR46" s="54">
        <v>134.55000000000001</v>
      </c>
      <c r="CS46" s="54">
        <v>161.04999999999998</v>
      </c>
      <c r="CT46" s="54">
        <v>155.25</v>
      </c>
      <c r="CU46" s="54">
        <v>183.35</v>
      </c>
      <c r="CV46" s="54">
        <v>148.75</v>
      </c>
      <c r="CW46" s="54">
        <v>135.89999999999998</v>
      </c>
      <c r="CX46" s="54">
        <v>146.79999999999998</v>
      </c>
      <c r="CY46" s="54">
        <v>155.14999999999998</v>
      </c>
      <c r="CZ46" s="54">
        <v>137.1</v>
      </c>
      <c r="DA46" s="54">
        <v>138.17500000000001</v>
      </c>
      <c r="DB46" s="54">
        <v>146.44999999999999</v>
      </c>
      <c r="DC46" s="54">
        <v>128.125</v>
      </c>
      <c r="DD46" s="54">
        <v>142.85</v>
      </c>
      <c r="DE46" s="54">
        <v>152.5</v>
      </c>
      <c r="DF46" s="54">
        <v>150.47499999999999</v>
      </c>
      <c r="DG46" s="54">
        <v>141.17500000000001</v>
      </c>
      <c r="DH46" s="54">
        <v>149.92500000000001</v>
      </c>
    </row>
    <row r="47" spans="1:112">
      <c r="A47" s="54" t="s">
        <v>30</v>
      </c>
      <c r="B47" s="54">
        <v>2020</v>
      </c>
      <c r="C47" s="54" t="s">
        <v>43</v>
      </c>
      <c r="D47" s="54">
        <f t="shared" si="0"/>
        <v>2030.9</v>
      </c>
      <c r="E47" s="54">
        <f t="shared" si="1"/>
        <v>315.7</v>
      </c>
      <c r="F47" s="54">
        <f t="shared" si="2"/>
        <v>453.8</v>
      </c>
      <c r="G47" s="61">
        <f t="shared" si="4"/>
        <v>2.1887893730502279E-2</v>
      </c>
      <c r="H47" s="61">
        <f t="shared" si="5"/>
        <v>-2.5276461295418999E-3</v>
      </c>
      <c r="I47" s="61">
        <f t="shared" si="6"/>
        <v>2.6513477684489365E-3</v>
      </c>
      <c r="J47" s="54" t="s">
        <v>234</v>
      </c>
      <c r="N47" s="54" t="s">
        <v>30</v>
      </c>
      <c r="O47" s="54">
        <v>2020</v>
      </c>
      <c r="P47" s="54" t="s">
        <v>39</v>
      </c>
      <c r="Q47" s="54" t="s">
        <v>39</v>
      </c>
      <c r="R47" s="54">
        <v>148.19999999999999</v>
      </c>
      <c r="S47" s="54">
        <v>190.3</v>
      </c>
      <c r="T47" s="54">
        <v>149.4</v>
      </c>
      <c r="U47" s="54">
        <v>153.30000000000001</v>
      </c>
      <c r="V47" s="54">
        <v>138.19999999999999</v>
      </c>
      <c r="W47" s="54">
        <v>143.19999999999999</v>
      </c>
      <c r="X47" s="54">
        <v>148.9</v>
      </c>
      <c r="Y47" s="54">
        <v>150.30000000000001</v>
      </c>
      <c r="Z47" s="54">
        <v>113.2</v>
      </c>
      <c r="AA47" s="54">
        <v>159.80000000000001</v>
      </c>
      <c r="AB47" s="54">
        <v>142.1</v>
      </c>
      <c r="AC47" s="54">
        <v>161.80000000000001</v>
      </c>
      <c r="AD47" s="54">
        <v>152.30000000000001</v>
      </c>
      <c r="AE47" s="54">
        <v>182.4</v>
      </c>
      <c r="AF47" s="54">
        <v>154.69999999999999</v>
      </c>
      <c r="AG47" s="54">
        <v>150</v>
      </c>
      <c r="AH47" s="54">
        <v>154.1</v>
      </c>
      <c r="AI47" s="54">
        <v>154.69999999999999</v>
      </c>
      <c r="AJ47" s="54">
        <v>144.9</v>
      </c>
      <c r="AK47" s="54">
        <v>151.69999999999999</v>
      </c>
      <c r="AL47" s="54">
        <v>158.19999999999999</v>
      </c>
      <c r="AM47" s="54">
        <v>141.4</v>
      </c>
      <c r="AN47" s="54">
        <v>153.19999999999999</v>
      </c>
      <c r="AO47" s="54">
        <v>161.80000000000001</v>
      </c>
      <c r="AP47" s="54">
        <v>151.19999999999999</v>
      </c>
      <c r="AQ47" s="54">
        <v>151.69999999999999</v>
      </c>
      <c r="AR47" s="54">
        <v>152.69999999999999</v>
      </c>
      <c r="AV47" s="54" t="s">
        <v>34</v>
      </c>
      <c r="AW47" s="54">
        <v>2020</v>
      </c>
      <c r="AX47" s="54" t="s">
        <v>39</v>
      </c>
      <c r="AY47" s="54" t="s">
        <v>39</v>
      </c>
      <c r="AZ47" s="54">
        <v>149.6</v>
      </c>
      <c r="BA47" s="54">
        <v>192.7</v>
      </c>
      <c r="BB47" s="54">
        <v>151.4</v>
      </c>
      <c r="BC47" s="54">
        <v>153.30000000000001</v>
      </c>
      <c r="BD47" s="54">
        <v>136.30000000000001</v>
      </c>
      <c r="BE47" s="54">
        <v>147.19999999999999</v>
      </c>
      <c r="BF47" s="54">
        <v>156.5</v>
      </c>
      <c r="BG47" s="54">
        <v>150.9</v>
      </c>
      <c r="BH47" s="54">
        <v>114.2</v>
      </c>
      <c r="BI47" s="54">
        <v>159.5</v>
      </c>
      <c r="BJ47" s="54">
        <v>139.4</v>
      </c>
      <c r="BK47" s="54">
        <v>161.80000000000001</v>
      </c>
      <c r="BL47" s="54">
        <v>154</v>
      </c>
      <c r="BM47" s="54">
        <v>183.5</v>
      </c>
      <c r="BN47" s="54">
        <v>152.5</v>
      </c>
      <c r="BO47" s="54">
        <v>144.4</v>
      </c>
      <c r="BP47" s="54">
        <v>151.4</v>
      </c>
      <c r="BQ47" s="54">
        <v>154.69999999999999</v>
      </c>
      <c r="BR47" s="54">
        <v>141.9</v>
      </c>
      <c r="BS47" s="54">
        <v>146.4</v>
      </c>
      <c r="BT47" s="54">
        <v>154.4</v>
      </c>
      <c r="BU47" s="54">
        <v>135</v>
      </c>
      <c r="BV47" s="54">
        <v>148.30000000000001</v>
      </c>
      <c r="BW47" s="54">
        <v>156.4</v>
      </c>
      <c r="BX47" s="54">
        <v>151.6</v>
      </c>
      <c r="BY47" s="54">
        <v>147</v>
      </c>
      <c r="BZ47" s="54">
        <v>151.80000000000001</v>
      </c>
      <c r="CD47" s="54" t="s">
        <v>33</v>
      </c>
      <c r="CE47" s="54">
        <v>2020</v>
      </c>
      <c r="CF47" s="54" t="s">
        <v>39</v>
      </c>
      <c r="CG47" s="54" t="s">
        <v>39</v>
      </c>
      <c r="CH47" s="54">
        <v>152.69999999999999</v>
      </c>
      <c r="CI47" s="54">
        <v>197</v>
      </c>
      <c r="CJ47" s="54">
        <v>154.6</v>
      </c>
      <c r="CK47" s="54">
        <v>153.4</v>
      </c>
      <c r="CL47" s="54">
        <v>132.9</v>
      </c>
      <c r="CM47" s="54">
        <v>151.80000000000001</v>
      </c>
      <c r="CN47" s="54">
        <v>171.2</v>
      </c>
      <c r="CO47" s="54">
        <v>152</v>
      </c>
      <c r="CP47" s="54">
        <v>116.3</v>
      </c>
      <c r="CQ47" s="54">
        <v>158.80000000000001</v>
      </c>
      <c r="CR47" s="54">
        <v>135.6</v>
      </c>
      <c r="CS47" s="54">
        <v>161.69999999999999</v>
      </c>
      <c r="CT47" s="54">
        <v>157</v>
      </c>
      <c r="CU47" s="54">
        <v>186.7</v>
      </c>
      <c r="CV47" s="54">
        <v>149.1</v>
      </c>
      <c r="CW47" s="54">
        <v>136.6</v>
      </c>
      <c r="CX47" s="54">
        <v>147.19999999999999</v>
      </c>
      <c r="CY47" s="54">
        <v>154.69999999999999</v>
      </c>
      <c r="CZ47" s="54">
        <v>137.1</v>
      </c>
      <c r="DA47" s="54">
        <v>140.4</v>
      </c>
      <c r="DB47" s="54">
        <v>148.1</v>
      </c>
      <c r="DC47" s="54">
        <v>129.30000000000001</v>
      </c>
      <c r="DD47" s="54">
        <v>144.5</v>
      </c>
      <c r="DE47" s="54">
        <v>152.5</v>
      </c>
      <c r="DF47" s="54">
        <v>152.19999999999999</v>
      </c>
      <c r="DG47" s="54">
        <v>142</v>
      </c>
      <c r="DH47" s="54">
        <v>150.80000000000001</v>
      </c>
    </row>
    <row r="48" spans="1:112">
      <c r="A48" s="54" t="s">
        <v>30</v>
      </c>
      <c r="B48" s="54">
        <v>2020</v>
      </c>
      <c r="C48" s="54" t="s">
        <v>45</v>
      </c>
      <c r="D48" s="54">
        <f t="shared" si="0"/>
        <v>2082.4</v>
      </c>
      <c r="E48" s="54">
        <f t="shared" si="1"/>
        <v>316.60000000000002</v>
      </c>
      <c r="F48" s="54">
        <f t="shared" si="2"/>
        <v>455.8</v>
      </c>
      <c r="G48" s="61">
        <f t="shared" si="4"/>
        <v>2.5358215569451965E-2</v>
      </c>
      <c r="H48" s="61">
        <f t="shared" si="5"/>
        <v>2.8508077288566173E-3</v>
      </c>
      <c r="I48" s="61">
        <f t="shared" si="6"/>
        <v>4.4072278536800352E-3</v>
      </c>
      <c r="J48" s="54" t="s">
        <v>234</v>
      </c>
      <c r="N48" s="54" t="s">
        <v>30</v>
      </c>
      <c r="O48" s="54">
        <v>2020</v>
      </c>
      <c r="P48" s="54" t="s">
        <v>40</v>
      </c>
      <c r="Q48" s="54" t="s">
        <v>40</v>
      </c>
      <c r="R48" s="54">
        <v>148.19999999999999</v>
      </c>
      <c r="S48" s="54">
        <v>190.3</v>
      </c>
      <c r="T48" s="54">
        <v>149.4</v>
      </c>
      <c r="U48" s="54">
        <v>153.30000000000001</v>
      </c>
      <c r="V48" s="54">
        <v>138.19999999999999</v>
      </c>
      <c r="W48" s="54">
        <v>143.19999999999999</v>
      </c>
      <c r="X48" s="54">
        <v>148.9</v>
      </c>
      <c r="Y48" s="54">
        <v>150.30000000000001</v>
      </c>
      <c r="Z48" s="54">
        <v>113.2</v>
      </c>
      <c r="AA48" s="54">
        <v>159.80000000000001</v>
      </c>
      <c r="AB48" s="54">
        <v>142.1</v>
      </c>
      <c r="AC48" s="54">
        <v>161.80000000000001</v>
      </c>
      <c r="AD48" s="54">
        <v>152.30000000000001</v>
      </c>
      <c r="AE48" s="54">
        <v>182.4</v>
      </c>
      <c r="AF48" s="54">
        <v>154.69999999999999</v>
      </c>
      <c r="AG48" s="54">
        <v>150</v>
      </c>
      <c r="AH48" s="54">
        <v>154.1</v>
      </c>
      <c r="AI48" s="54">
        <v>154.69999999999999</v>
      </c>
      <c r="AJ48" s="54">
        <v>144.9</v>
      </c>
      <c r="AK48" s="54">
        <v>151.69999999999999</v>
      </c>
      <c r="AL48" s="54">
        <v>158.19999999999999</v>
      </c>
      <c r="AM48" s="54">
        <v>141.4</v>
      </c>
      <c r="AN48" s="54">
        <v>153.19999999999999</v>
      </c>
      <c r="AO48" s="54">
        <v>161.80000000000001</v>
      </c>
      <c r="AP48" s="54">
        <v>151.19999999999999</v>
      </c>
      <c r="AQ48" s="54">
        <v>151.69999999999999</v>
      </c>
      <c r="AR48" s="54">
        <v>152.69999999999999</v>
      </c>
      <c r="AV48" s="54" t="s">
        <v>34</v>
      </c>
      <c r="AW48" s="54">
        <v>2020</v>
      </c>
      <c r="AX48" s="54" t="s">
        <v>40</v>
      </c>
      <c r="AY48" s="54" t="s">
        <v>40</v>
      </c>
      <c r="AZ48" s="54">
        <v>149.6</v>
      </c>
      <c r="BA48" s="54">
        <v>192.7</v>
      </c>
      <c r="BB48" s="54">
        <v>151.4</v>
      </c>
      <c r="BC48" s="54">
        <v>153.30000000000001</v>
      </c>
      <c r="BD48" s="54">
        <v>136.30000000000001</v>
      </c>
      <c r="BE48" s="54">
        <v>147.19999999999999</v>
      </c>
      <c r="BF48" s="54">
        <v>156.5</v>
      </c>
      <c r="BG48" s="54">
        <v>150.9</v>
      </c>
      <c r="BH48" s="54">
        <v>114.2</v>
      </c>
      <c r="BI48" s="54">
        <v>159.5</v>
      </c>
      <c r="BJ48" s="54">
        <v>139.4</v>
      </c>
      <c r="BK48" s="54">
        <v>161.80000000000001</v>
      </c>
      <c r="BL48" s="54">
        <v>154</v>
      </c>
      <c r="BM48" s="54">
        <v>183.5</v>
      </c>
      <c r="BN48" s="54">
        <v>152.5</v>
      </c>
      <c r="BO48" s="54">
        <v>144.4</v>
      </c>
      <c r="BP48" s="54">
        <v>151.4</v>
      </c>
      <c r="BQ48" s="54">
        <v>154.69999999999999</v>
      </c>
      <c r="BR48" s="54">
        <v>141.9</v>
      </c>
      <c r="BS48" s="54">
        <v>146.4</v>
      </c>
      <c r="BT48" s="54">
        <v>154.4</v>
      </c>
      <c r="BU48" s="54">
        <v>135</v>
      </c>
      <c r="BV48" s="54">
        <v>148.30000000000001</v>
      </c>
      <c r="BW48" s="54">
        <v>156.4</v>
      </c>
      <c r="BX48" s="54">
        <v>151.6</v>
      </c>
      <c r="BY48" s="54">
        <v>147</v>
      </c>
      <c r="BZ48" s="54">
        <v>151.80000000000001</v>
      </c>
      <c r="CD48" s="54" t="s">
        <v>33</v>
      </c>
      <c r="CE48" s="54">
        <v>2020</v>
      </c>
      <c r="CF48" s="54" t="s">
        <v>40</v>
      </c>
      <c r="CG48" s="54" t="s">
        <v>40</v>
      </c>
      <c r="CH48" s="54">
        <v>152.69999999999999</v>
      </c>
      <c r="CI48" s="54">
        <v>197</v>
      </c>
      <c r="CJ48" s="54">
        <v>154.6</v>
      </c>
      <c r="CK48" s="54">
        <v>153.4</v>
      </c>
      <c r="CL48" s="54">
        <v>132.9</v>
      </c>
      <c r="CM48" s="54">
        <v>151.80000000000001</v>
      </c>
      <c r="CN48" s="54">
        <v>171.2</v>
      </c>
      <c r="CO48" s="54">
        <v>152</v>
      </c>
      <c r="CP48" s="54">
        <v>116.3</v>
      </c>
      <c r="CQ48" s="54">
        <v>158.80000000000001</v>
      </c>
      <c r="CR48" s="54">
        <v>135.6</v>
      </c>
      <c r="CS48" s="54">
        <v>161.69999999999999</v>
      </c>
      <c r="CT48" s="54">
        <v>157</v>
      </c>
      <c r="CU48" s="54">
        <v>186.7</v>
      </c>
      <c r="CV48" s="54">
        <v>149.1</v>
      </c>
      <c r="CW48" s="54">
        <v>136.6</v>
      </c>
      <c r="CX48" s="54">
        <v>147.19999999999999</v>
      </c>
      <c r="CY48" s="54">
        <v>154.69999999999999</v>
      </c>
      <c r="CZ48" s="54">
        <v>137.1</v>
      </c>
      <c r="DA48" s="54">
        <v>140.4</v>
      </c>
      <c r="DB48" s="54">
        <v>148.1</v>
      </c>
      <c r="DC48" s="54">
        <v>129.30000000000001</v>
      </c>
      <c r="DD48" s="54">
        <v>144.5</v>
      </c>
      <c r="DE48" s="54">
        <v>152.5</v>
      </c>
      <c r="DF48" s="54">
        <v>152.19999999999999</v>
      </c>
      <c r="DG48" s="54">
        <v>142</v>
      </c>
      <c r="DH48" s="54">
        <v>150.80000000000001</v>
      </c>
    </row>
    <row r="49" spans="1:112">
      <c r="A49" s="54" t="s">
        <v>30</v>
      </c>
      <c r="B49" s="54">
        <v>2020</v>
      </c>
      <c r="C49" s="54" t="s">
        <v>46</v>
      </c>
      <c r="D49" s="54">
        <f t="shared" si="0"/>
        <v>2100.5</v>
      </c>
      <c r="E49" s="54">
        <f t="shared" si="1"/>
        <v>318.2</v>
      </c>
      <c r="F49" s="54">
        <f t="shared" si="2"/>
        <v>458.40000000000003</v>
      </c>
      <c r="G49" s="61">
        <f t="shared" si="4"/>
        <v>8.6918939684978436E-3</v>
      </c>
      <c r="H49" s="61">
        <f t="shared" si="5"/>
        <v>5.0536955148451227E-3</v>
      </c>
      <c r="I49" s="61">
        <f t="shared" si="6"/>
        <v>5.704256252742481E-3</v>
      </c>
      <c r="J49" s="54" t="s">
        <v>234</v>
      </c>
      <c r="N49" s="54" t="s">
        <v>30</v>
      </c>
      <c r="O49" s="54">
        <v>2020</v>
      </c>
      <c r="P49" s="54" t="s">
        <v>41</v>
      </c>
      <c r="Q49" s="54" t="s">
        <v>41</v>
      </c>
      <c r="R49" s="54">
        <v>147.6</v>
      </c>
      <c r="S49" s="54">
        <v>187.2</v>
      </c>
      <c r="T49" s="54">
        <v>148.4</v>
      </c>
      <c r="U49" s="54">
        <v>153.30000000000001</v>
      </c>
      <c r="V49" s="54">
        <v>139.80000000000001</v>
      </c>
      <c r="W49" s="54">
        <v>146.9</v>
      </c>
      <c r="X49" s="54">
        <v>171</v>
      </c>
      <c r="Y49" s="54">
        <v>149.9</v>
      </c>
      <c r="Z49" s="54">
        <v>114.2</v>
      </c>
      <c r="AA49" s="54">
        <v>160</v>
      </c>
      <c r="AB49" s="54">
        <v>143.5</v>
      </c>
      <c r="AC49" s="54">
        <v>161.5</v>
      </c>
      <c r="AD49" s="54">
        <v>155.30000000000001</v>
      </c>
      <c r="AE49" s="54">
        <v>180.9</v>
      </c>
      <c r="AF49" s="54">
        <v>155.1</v>
      </c>
      <c r="AG49" s="54">
        <v>149.30000000000001</v>
      </c>
      <c r="AH49" s="54">
        <v>154.30000000000001</v>
      </c>
      <c r="AI49" s="54">
        <v>155.5</v>
      </c>
      <c r="AJ49" s="54">
        <v>145.80000000000001</v>
      </c>
      <c r="AK49" s="54">
        <v>151.9</v>
      </c>
      <c r="AL49" s="54">
        <v>158.80000000000001</v>
      </c>
      <c r="AM49" s="54">
        <v>143.6</v>
      </c>
      <c r="AN49" s="54">
        <v>152.19999999999999</v>
      </c>
      <c r="AO49" s="54">
        <v>162.69999999999999</v>
      </c>
      <c r="AP49" s="54">
        <v>153.6</v>
      </c>
      <c r="AQ49" s="54">
        <v>153</v>
      </c>
      <c r="AR49" s="54">
        <v>154.69999999999999</v>
      </c>
      <c r="AV49" s="54" t="s">
        <v>34</v>
      </c>
      <c r="AW49" s="54">
        <v>2020</v>
      </c>
      <c r="AX49" s="54" t="s">
        <v>41</v>
      </c>
      <c r="AY49" s="54" t="s">
        <v>41</v>
      </c>
      <c r="AZ49" s="54">
        <v>148.9</v>
      </c>
      <c r="BA49" s="54">
        <v>190.9</v>
      </c>
      <c r="BB49" s="54">
        <v>150.80000000000001</v>
      </c>
      <c r="BC49" s="54">
        <v>153.30000000000001</v>
      </c>
      <c r="BD49" s="54">
        <v>137.4</v>
      </c>
      <c r="BE49" s="54">
        <v>150.4</v>
      </c>
      <c r="BF49" s="54">
        <v>178.1</v>
      </c>
      <c r="BG49" s="54">
        <v>150.4</v>
      </c>
      <c r="BH49" s="54">
        <v>115.1</v>
      </c>
      <c r="BI49" s="54">
        <v>160</v>
      </c>
      <c r="BJ49" s="54">
        <v>140.6</v>
      </c>
      <c r="BK49" s="54">
        <v>162.30000000000001</v>
      </c>
      <c r="BL49" s="54">
        <v>157</v>
      </c>
      <c r="BM49" s="54">
        <v>182.6</v>
      </c>
      <c r="BN49" s="54">
        <v>153.1</v>
      </c>
      <c r="BO49" s="54">
        <v>143.4</v>
      </c>
      <c r="BP49" s="54">
        <v>151.69999999999999</v>
      </c>
      <c r="BQ49" s="54">
        <v>155.5</v>
      </c>
      <c r="BR49" s="54">
        <v>143</v>
      </c>
      <c r="BS49" s="54">
        <v>148.4</v>
      </c>
      <c r="BT49" s="54">
        <v>155</v>
      </c>
      <c r="BU49" s="54">
        <v>138.5</v>
      </c>
      <c r="BV49" s="54">
        <v>146</v>
      </c>
      <c r="BW49" s="54">
        <v>158.5</v>
      </c>
      <c r="BX49" s="54">
        <v>154.30000000000001</v>
      </c>
      <c r="BY49" s="54">
        <v>149</v>
      </c>
      <c r="BZ49" s="54">
        <v>153.9</v>
      </c>
      <c r="CD49" s="54" t="s">
        <v>33</v>
      </c>
      <c r="CE49" s="54">
        <v>2020</v>
      </c>
      <c r="CF49" s="54" t="s">
        <v>41</v>
      </c>
      <c r="CG49" s="54" t="s">
        <v>41</v>
      </c>
      <c r="CH49" s="54">
        <v>151.6</v>
      </c>
      <c r="CI49" s="54">
        <v>197.8</v>
      </c>
      <c r="CJ49" s="54">
        <v>154.5</v>
      </c>
      <c r="CK49" s="54">
        <v>153.4</v>
      </c>
      <c r="CL49" s="54">
        <v>133.4</v>
      </c>
      <c r="CM49" s="54">
        <v>154.5</v>
      </c>
      <c r="CN49" s="54">
        <v>191.9</v>
      </c>
      <c r="CO49" s="54">
        <v>151.30000000000001</v>
      </c>
      <c r="CP49" s="54">
        <v>116.8</v>
      </c>
      <c r="CQ49" s="54">
        <v>160</v>
      </c>
      <c r="CR49" s="54">
        <v>136.5</v>
      </c>
      <c r="CS49" s="54">
        <v>163.30000000000001</v>
      </c>
      <c r="CT49" s="54">
        <v>159.9</v>
      </c>
      <c r="CU49" s="54">
        <v>187.2</v>
      </c>
      <c r="CV49" s="54">
        <v>150</v>
      </c>
      <c r="CW49" s="54">
        <v>135.19999999999999</v>
      </c>
      <c r="CX49" s="54">
        <v>147.80000000000001</v>
      </c>
      <c r="CY49" s="54">
        <v>155.5</v>
      </c>
      <c r="CZ49" s="54">
        <v>138.30000000000001</v>
      </c>
      <c r="DA49" s="54">
        <v>144.5</v>
      </c>
      <c r="DB49" s="54">
        <v>148.69999999999999</v>
      </c>
      <c r="DC49" s="54">
        <v>133.9</v>
      </c>
      <c r="DD49" s="54">
        <v>141.19999999999999</v>
      </c>
      <c r="DE49" s="54">
        <v>155.5</v>
      </c>
      <c r="DF49" s="54">
        <v>155.19999999999999</v>
      </c>
      <c r="DG49" s="54">
        <v>144.80000000000001</v>
      </c>
      <c r="DH49" s="54">
        <v>152.9</v>
      </c>
    </row>
    <row r="50" spans="1:112">
      <c r="A50" s="54" t="s">
        <v>30</v>
      </c>
      <c r="B50" s="54">
        <v>2021</v>
      </c>
      <c r="C50" s="54" t="s">
        <v>31</v>
      </c>
      <c r="D50" s="54">
        <f t="shared" si="0"/>
        <v>2065.6999999999998</v>
      </c>
      <c r="E50" s="54">
        <f t="shared" si="1"/>
        <v>318.7</v>
      </c>
      <c r="F50" s="54">
        <f t="shared" si="2"/>
        <v>461.6</v>
      </c>
      <c r="G50" s="61">
        <f t="shared" si="4"/>
        <v>-1.6567483932397136E-2</v>
      </c>
      <c r="H50" s="61">
        <f t="shared" si="5"/>
        <v>1.5713387806411063E-3</v>
      </c>
      <c r="I50" s="61">
        <f t="shared" si="6"/>
        <v>6.9808027923210919E-3</v>
      </c>
      <c r="J50" s="54" t="s">
        <v>234</v>
      </c>
      <c r="N50" s="54" t="s">
        <v>30</v>
      </c>
      <c r="O50" s="54">
        <v>2020</v>
      </c>
      <c r="P50" s="54" t="s">
        <v>42</v>
      </c>
      <c r="Q50" s="54" t="s">
        <v>42</v>
      </c>
      <c r="R50" s="54">
        <v>146.9</v>
      </c>
      <c r="S50" s="54">
        <v>183.9</v>
      </c>
      <c r="T50" s="54">
        <v>149.5</v>
      </c>
      <c r="U50" s="54">
        <v>153.4</v>
      </c>
      <c r="V50" s="54">
        <v>140.4</v>
      </c>
      <c r="W50" s="54">
        <v>147</v>
      </c>
      <c r="X50" s="54">
        <v>178.8</v>
      </c>
      <c r="Y50" s="54">
        <v>149.30000000000001</v>
      </c>
      <c r="Z50" s="54">
        <v>115.1</v>
      </c>
      <c r="AA50" s="54">
        <v>160</v>
      </c>
      <c r="AB50" s="54">
        <v>145.4</v>
      </c>
      <c r="AC50" s="54">
        <v>161.6</v>
      </c>
      <c r="AD50" s="54">
        <v>156.1</v>
      </c>
      <c r="AE50" s="54">
        <v>182.9</v>
      </c>
      <c r="AF50" s="54">
        <v>155.4</v>
      </c>
      <c r="AG50" s="54">
        <v>149.9</v>
      </c>
      <c r="AH50" s="54">
        <v>154.6</v>
      </c>
      <c r="AI50" s="54">
        <v>156.30000000000001</v>
      </c>
      <c r="AJ50" s="54">
        <v>146.4</v>
      </c>
      <c r="AK50" s="54">
        <v>151.6</v>
      </c>
      <c r="AL50" s="54">
        <v>159.1</v>
      </c>
      <c r="AM50" s="54">
        <v>144.6</v>
      </c>
      <c r="AN50" s="54">
        <v>152.80000000000001</v>
      </c>
      <c r="AO50" s="54">
        <v>161.1</v>
      </c>
      <c r="AP50" s="54">
        <v>157.4</v>
      </c>
      <c r="AQ50" s="54">
        <v>153.69999999999999</v>
      </c>
      <c r="AR50" s="54">
        <v>155.4</v>
      </c>
      <c r="AV50" s="54" t="s">
        <v>34</v>
      </c>
      <c r="AW50" s="54">
        <v>2020</v>
      </c>
      <c r="AX50" s="54" t="s">
        <v>42</v>
      </c>
      <c r="AY50" s="54" t="s">
        <v>42</v>
      </c>
      <c r="AZ50" s="54">
        <v>148.4</v>
      </c>
      <c r="BA50" s="54">
        <v>187.1</v>
      </c>
      <c r="BB50" s="54">
        <v>152.5</v>
      </c>
      <c r="BC50" s="54">
        <v>153.6</v>
      </c>
      <c r="BD50" s="54">
        <v>138.19999999999999</v>
      </c>
      <c r="BE50" s="54">
        <v>150.9</v>
      </c>
      <c r="BF50" s="54">
        <v>186.7</v>
      </c>
      <c r="BG50" s="54">
        <v>149.80000000000001</v>
      </c>
      <c r="BH50" s="54">
        <v>116.4</v>
      </c>
      <c r="BI50" s="54">
        <v>160.30000000000001</v>
      </c>
      <c r="BJ50" s="54">
        <v>142.19999999999999</v>
      </c>
      <c r="BK50" s="54">
        <v>162.9</v>
      </c>
      <c r="BL50" s="54">
        <v>158</v>
      </c>
      <c r="BM50" s="54">
        <v>184.4</v>
      </c>
      <c r="BN50" s="54">
        <v>153.4</v>
      </c>
      <c r="BO50" s="54">
        <v>144.30000000000001</v>
      </c>
      <c r="BP50" s="54">
        <v>152</v>
      </c>
      <c r="BQ50" s="54">
        <v>156.30000000000001</v>
      </c>
      <c r="BR50" s="54">
        <v>142.9</v>
      </c>
      <c r="BS50" s="54">
        <v>148.69999999999999</v>
      </c>
      <c r="BT50" s="54">
        <v>155.6</v>
      </c>
      <c r="BU50" s="54">
        <v>139.6</v>
      </c>
      <c r="BV50" s="54">
        <v>146.6</v>
      </c>
      <c r="BW50" s="54">
        <v>157.5</v>
      </c>
      <c r="BX50" s="54">
        <v>158.4</v>
      </c>
      <c r="BY50" s="54">
        <v>150</v>
      </c>
      <c r="BZ50" s="54">
        <v>154.69999999999999</v>
      </c>
      <c r="CD50" s="54" t="s">
        <v>33</v>
      </c>
      <c r="CE50" s="54">
        <v>2020</v>
      </c>
      <c r="CF50" s="54" t="s">
        <v>42</v>
      </c>
      <c r="CG50" s="54" t="s">
        <v>42</v>
      </c>
      <c r="CH50" s="54">
        <v>151.5</v>
      </c>
      <c r="CI50" s="54">
        <v>193.1</v>
      </c>
      <c r="CJ50" s="54">
        <v>157.30000000000001</v>
      </c>
      <c r="CK50" s="54">
        <v>153.9</v>
      </c>
      <c r="CL50" s="54">
        <v>134.4</v>
      </c>
      <c r="CM50" s="54">
        <v>155.4</v>
      </c>
      <c r="CN50" s="54">
        <v>202</v>
      </c>
      <c r="CO50" s="54">
        <v>150.80000000000001</v>
      </c>
      <c r="CP50" s="54">
        <v>118.9</v>
      </c>
      <c r="CQ50" s="54">
        <v>160.9</v>
      </c>
      <c r="CR50" s="54">
        <v>137.69999999999999</v>
      </c>
      <c r="CS50" s="54">
        <v>164.4</v>
      </c>
      <c r="CT50" s="54">
        <v>161.30000000000001</v>
      </c>
      <c r="CU50" s="54">
        <v>188.7</v>
      </c>
      <c r="CV50" s="54">
        <v>150.19999999999999</v>
      </c>
      <c r="CW50" s="54">
        <v>136.30000000000001</v>
      </c>
      <c r="CX50" s="54">
        <v>148.1</v>
      </c>
      <c r="CY50" s="54">
        <v>156.30000000000001</v>
      </c>
      <c r="CZ50" s="54">
        <v>137.19999999999999</v>
      </c>
      <c r="DA50" s="54">
        <v>145.4</v>
      </c>
      <c r="DB50" s="54">
        <v>150</v>
      </c>
      <c r="DC50" s="54">
        <v>135.1</v>
      </c>
      <c r="DD50" s="54">
        <v>141.80000000000001</v>
      </c>
      <c r="DE50" s="54">
        <v>154.9</v>
      </c>
      <c r="DF50" s="54">
        <v>159.80000000000001</v>
      </c>
      <c r="DG50" s="54">
        <v>146</v>
      </c>
      <c r="DH50" s="54">
        <v>154</v>
      </c>
    </row>
    <row r="51" spans="1:112">
      <c r="A51" s="54" t="s">
        <v>30</v>
      </c>
      <c r="B51" s="54">
        <v>2021</v>
      </c>
      <c r="C51" s="54" t="s">
        <v>35</v>
      </c>
      <c r="D51" s="54">
        <f t="shared" si="0"/>
        <v>2025.3</v>
      </c>
      <c r="E51" s="54">
        <f t="shared" si="1"/>
        <v>319.5</v>
      </c>
      <c r="F51" s="54">
        <f t="shared" si="2"/>
        <v>467.6</v>
      </c>
      <c r="G51" s="61">
        <f t="shared" si="4"/>
        <v>-1.9557534976037114E-2</v>
      </c>
      <c r="H51" s="61">
        <f t="shared" si="5"/>
        <v>2.5101976780671836E-3</v>
      </c>
      <c r="I51" s="61">
        <f t="shared" si="6"/>
        <v>1.2998266897746967E-2</v>
      </c>
      <c r="J51" s="54" t="s">
        <v>234</v>
      </c>
      <c r="N51" s="54" t="s">
        <v>30</v>
      </c>
      <c r="O51" s="54">
        <v>2020</v>
      </c>
      <c r="P51" s="54" t="s">
        <v>43</v>
      </c>
      <c r="Q51" s="54" t="s">
        <v>43</v>
      </c>
      <c r="R51" s="54">
        <v>146</v>
      </c>
      <c r="S51" s="54">
        <v>186.3</v>
      </c>
      <c r="T51" s="54">
        <v>159.19999999999999</v>
      </c>
      <c r="U51" s="54">
        <v>153.6</v>
      </c>
      <c r="V51" s="54">
        <v>142.6</v>
      </c>
      <c r="W51" s="54">
        <v>147.19999999999999</v>
      </c>
      <c r="X51" s="54">
        <v>200.6</v>
      </c>
      <c r="Y51" s="54">
        <v>150.30000000000001</v>
      </c>
      <c r="Z51" s="54">
        <v>115.3</v>
      </c>
      <c r="AA51" s="54">
        <v>160.9</v>
      </c>
      <c r="AB51" s="54">
        <v>147.4</v>
      </c>
      <c r="AC51" s="54">
        <v>161.9</v>
      </c>
      <c r="AD51" s="54">
        <v>159.6</v>
      </c>
      <c r="AE51" s="54">
        <v>182.7</v>
      </c>
      <c r="AF51" s="54">
        <v>155.69999999999999</v>
      </c>
      <c r="AG51" s="54">
        <v>150.6</v>
      </c>
      <c r="AH51" s="54">
        <v>155</v>
      </c>
      <c r="AI51" s="54">
        <v>156.5</v>
      </c>
      <c r="AJ51" s="54">
        <v>146.80000000000001</v>
      </c>
      <c r="AK51" s="54">
        <v>152</v>
      </c>
      <c r="AL51" s="54">
        <v>159.5</v>
      </c>
      <c r="AM51" s="54">
        <v>146.4</v>
      </c>
      <c r="AN51" s="54">
        <v>152.4</v>
      </c>
      <c r="AO51" s="54">
        <v>162.5</v>
      </c>
      <c r="AP51" s="54">
        <v>156.19999999999999</v>
      </c>
      <c r="AQ51" s="54">
        <v>154.30000000000001</v>
      </c>
      <c r="AR51" s="54">
        <v>157.5</v>
      </c>
      <c r="AV51" s="54" t="s">
        <v>34</v>
      </c>
      <c r="AW51" s="54">
        <v>2020</v>
      </c>
      <c r="AX51" s="54" t="s">
        <v>43</v>
      </c>
      <c r="AY51" s="54" t="s">
        <v>43</v>
      </c>
      <c r="AZ51" s="54">
        <v>147.5</v>
      </c>
      <c r="BA51" s="54">
        <v>188.9</v>
      </c>
      <c r="BB51" s="54">
        <v>161.4</v>
      </c>
      <c r="BC51" s="54">
        <v>153.6</v>
      </c>
      <c r="BD51" s="54">
        <v>140.1</v>
      </c>
      <c r="BE51" s="54">
        <v>151.19999999999999</v>
      </c>
      <c r="BF51" s="54">
        <v>209.2</v>
      </c>
      <c r="BG51" s="54">
        <v>150.9</v>
      </c>
      <c r="BH51" s="54">
        <v>116.2</v>
      </c>
      <c r="BI51" s="54">
        <v>161</v>
      </c>
      <c r="BJ51" s="54">
        <v>144</v>
      </c>
      <c r="BK51" s="54">
        <v>163.19999999999999</v>
      </c>
      <c r="BL51" s="54">
        <v>161.4</v>
      </c>
      <c r="BM51" s="54">
        <v>184.3</v>
      </c>
      <c r="BN51" s="54">
        <v>153.69999999999999</v>
      </c>
      <c r="BO51" s="54">
        <v>144.6</v>
      </c>
      <c r="BP51" s="54">
        <v>152.30000000000001</v>
      </c>
      <c r="BQ51" s="54">
        <v>156.5</v>
      </c>
      <c r="BR51" s="54">
        <v>143.1</v>
      </c>
      <c r="BS51" s="54">
        <v>148.69999999999999</v>
      </c>
      <c r="BT51" s="54">
        <v>156.30000000000001</v>
      </c>
      <c r="BU51" s="54">
        <v>140.6</v>
      </c>
      <c r="BV51" s="54">
        <v>146.5</v>
      </c>
      <c r="BW51" s="54">
        <v>158.5</v>
      </c>
      <c r="BX51" s="54">
        <v>157</v>
      </c>
      <c r="BY51" s="54">
        <v>150.4</v>
      </c>
      <c r="BZ51" s="54">
        <v>156.4</v>
      </c>
      <c r="CD51" s="54" t="s">
        <v>33</v>
      </c>
      <c r="CE51" s="54">
        <v>2020</v>
      </c>
      <c r="CF51" s="54" t="s">
        <v>43</v>
      </c>
      <c r="CG51" s="54" t="s">
        <v>43</v>
      </c>
      <c r="CH51" s="54">
        <v>150.6</v>
      </c>
      <c r="CI51" s="54">
        <v>193.7</v>
      </c>
      <c r="CJ51" s="54">
        <v>164.8</v>
      </c>
      <c r="CK51" s="54">
        <v>153.69999999999999</v>
      </c>
      <c r="CL51" s="54">
        <v>135.69999999999999</v>
      </c>
      <c r="CM51" s="54">
        <v>155.69999999999999</v>
      </c>
      <c r="CN51" s="54">
        <v>226</v>
      </c>
      <c r="CO51" s="54">
        <v>152.19999999999999</v>
      </c>
      <c r="CP51" s="54">
        <v>118.1</v>
      </c>
      <c r="CQ51" s="54">
        <v>161.30000000000001</v>
      </c>
      <c r="CR51" s="54">
        <v>139.19999999999999</v>
      </c>
      <c r="CS51" s="54">
        <v>164.8</v>
      </c>
      <c r="CT51" s="54">
        <v>164.4</v>
      </c>
      <c r="CU51" s="54">
        <v>188.7</v>
      </c>
      <c r="CV51" s="54">
        <v>150.5</v>
      </c>
      <c r="CW51" s="54">
        <v>136.1</v>
      </c>
      <c r="CX51" s="54">
        <v>148.30000000000001</v>
      </c>
      <c r="CY51" s="54">
        <v>156.5</v>
      </c>
      <c r="CZ51" s="54">
        <v>137.1</v>
      </c>
      <c r="DA51" s="54">
        <v>145.1</v>
      </c>
      <c r="DB51" s="54">
        <v>151</v>
      </c>
      <c r="DC51" s="54">
        <v>135.4</v>
      </c>
      <c r="DD51" s="54">
        <v>142</v>
      </c>
      <c r="DE51" s="54">
        <v>155.69999999999999</v>
      </c>
      <c r="DF51" s="54">
        <v>158.1</v>
      </c>
      <c r="DG51" s="54">
        <v>146.19999999999999</v>
      </c>
      <c r="DH51" s="54">
        <v>155.19999999999999</v>
      </c>
    </row>
    <row r="52" spans="1:112">
      <c r="A52" s="54" t="s">
        <v>30</v>
      </c>
      <c r="B52" s="54">
        <v>2021</v>
      </c>
      <c r="C52" s="54" t="s">
        <v>36</v>
      </c>
      <c r="D52" s="54">
        <f t="shared" si="0"/>
        <v>2025.7</v>
      </c>
      <c r="E52" s="54">
        <f t="shared" si="1"/>
        <v>317.7</v>
      </c>
      <c r="F52" s="54">
        <f t="shared" si="2"/>
        <v>469.70000000000005</v>
      </c>
      <c r="G52" s="61">
        <f t="shared" si="4"/>
        <v>1.9750160470058311E-4</v>
      </c>
      <c r="H52" s="61">
        <f t="shared" si="5"/>
        <v>-5.6338028169014443E-3</v>
      </c>
      <c r="I52" s="61">
        <f t="shared" si="6"/>
        <v>4.4910179640719047E-3</v>
      </c>
      <c r="J52" s="54" t="s">
        <v>234</v>
      </c>
      <c r="N52" s="54" t="s">
        <v>30</v>
      </c>
      <c r="O52" s="54">
        <v>2020</v>
      </c>
      <c r="P52" s="54" t="s">
        <v>45</v>
      </c>
      <c r="Q52" s="54" t="s">
        <v>45</v>
      </c>
      <c r="R52" s="54">
        <v>145.4</v>
      </c>
      <c r="S52" s="54">
        <v>188.6</v>
      </c>
      <c r="T52" s="54">
        <v>171.6</v>
      </c>
      <c r="U52" s="54">
        <v>153.80000000000001</v>
      </c>
      <c r="V52" s="54">
        <v>145.4</v>
      </c>
      <c r="W52" s="54">
        <v>146.5</v>
      </c>
      <c r="X52" s="54">
        <v>222.2</v>
      </c>
      <c r="Y52" s="54">
        <v>155.9</v>
      </c>
      <c r="Z52" s="54">
        <v>114.9</v>
      </c>
      <c r="AA52" s="54">
        <v>162</v>
      </c>
      <c r="AB52" s="54">
        <v>150</v>
      </c>
      <c r="AC52" s="54">
        <v>162.69999999999999</v>
      </c>
      <c r="AD52" s="54">
        <v>163.4</v>
      </c>
      <c r="AE52" s="54">
        <v>183.4</v>
      </c>
      <c r="AF52" s="54">
        <v>156.30000000000001</v>
      </c>
      <c r="AG52" s="54">
        <v>151</v>
      </c>
      <c r="AH52" s="54">
        <v>155.5</v>
      </c>
      <c r="AI52" s="54">
        <v>158</v>
      </c>
      <c r="AJ52" s="54">
        <v>147.5</v>
      </c>
      <c r="AK52" s="54">
        <v>152.80000000000001</v>
      </c>
      <c r="AL52" s="54">
        <v>160.4</v>
      </c>
      <c r="AM52" s="54">
        <v>146.1</v>
      </c>
      <c r="AN52" s="54">
        <v>153.6</v>
      </c>
      <c r="AO52" s="54">
        <v>161.6</v>
      </c>
      <c r="AP52" s="54">
        <v>156.19999999999999</v>
      </c>
      <c r="AQ52" s="54">
        <v>154.5</v>
      </c>
      <c r="AR52" s="54">
        <v>159.80000000000001</v>
      </c>
      <c r="AV52" s="54" t="s">
        <v>34</v>
      </c>
      <c r="AW52" s="54">
        <v>2020</v>
      </c>
      <c r="AX52" s="54" t="s">
        <v>45</v>
      </c>
      <c r="AY52" s="54" t="s">
        <v>45</v>
      </c>
      <c r="AZ52" s="54">
        <v>146.80000000000001</v>
      </c>
      <c r="BA52" s="54">
        <v>191</v>
      </c>
      <c r="BB52" s="54">
        <v>173.6</v>
      </c>
      <c r="BC52" s="54">
        <v>153.80000000000001</v>
      </c>
      <c r="BD52" s="54">
        <v>142.69999999999999</v>
      </c>
      <c r="BE52" s="54">
        <v>148.4</v>
      </c>
      <c r="BF52" s="54">
        <v>230</v>
      </c>
      <c r="BG52" s="54">
        <v>156.80000000000001</v>
      </c>
      <c r="BH52" s="54">
        <v>115.7</v>
      </c>
      <c r="BI52" s="54">
        <v>161.80000000000001</v>
      </c>
      <c r="BJ52" s="54">
        <v>146.5</v>
      </c>
      <c r="BK52" s="54">
        <v>163.80000000000001</v>
      </c>
      <c r="BL52" s="54">
        <v>164.7</v>
      </c>
      <c r="BM52" s="54">
        <v>184.8</v>
      </c>
      <c r="BN52" s="54">
        <v>154.30000000000001</v>
      </c>
      <c r="BO52" s="54">
        <v>144.9</v>
      </c>
      <c r="BP52" s="54">
        <v>152.80000000000001</v>
      </c>
      <c r="BQ52" s="54">
        <v>158</v>
      </c>
      <c r="BR52" s="54">
        <v>143.6</v>
      </c>
      <c r="BS52" s="54">
        <v>149.19999999999999</v>
      </c>
      <c r="BT52" s="54">
        <v>157.19999999999999</v>
      </c>
      <c r="BU52" s="54">
        <v>140.4</v>
      </c>
      <c r="BV52" s="54">
        <v>148.4</v>
      </c>
      <c r="BW52" s="54">
        <v>158.6</v>
      </c>
      <c r="BX52" s="54">
        <v>156.9</v>
      </c>
      <c r="BY52" s="54">
        <v>150.69999999999999</v>
      </c>
      <c r="BZ52" s="54">
        <v>158.4</v>
      </c>
      <c r="CD52" s="54" t="s">
        <v>33</v>
      </c>
      <c r="CE52" s="54">
        <v>2020</v>
      </c>
      <c r="CF52" s="54" t="s">
        <v>45</v>
      </c>
      <c r="CG52" s="54" t="s">
        <v>45</v>
      </c>
      <c r="CH52" s="54">
        <v>149.69999999999999</v>
      </c>
      <c r="CI52" s="54">
        <v>195.5</v>
      </c>
      <c r="CJ52" s="54">
        <v>176.9</v>
      </c>
      <c r="CK52" s="54">
        <v>153.9</v>
      </c>
      <c r="CL52" s="54">
        <v>138</v>
      </c>
      <c r="CM52" s="54">
        <v>150.5</v>
      </c>
      <c r="CN52" s="54">
        <v>245.3</v>
      </c>
      <c r="CO52" s="54">
        <v>158.69999999999999</v>
      </c>
      <c r="CP52" s="54">
        <v>117.2</v>
      </c>
      <c r="CQ52" s="54">
        <v>161.4</v>
      </c>
      <c r="CR52" s="54">
        <v>141.5</v>
      </c>
      <c r="CS52" s="54">
        <v>165.1</v>
      </c>
      <c r="CT52" s="54">
        <v>167</v>
      </c>
      <c r="CU52" s="54">
        <v>188.8</v>
      </c>
      <c r="CV52" s="54">
        <v>151.1</v>
      </c>
      <c r="CW52" s="54">
        <v>136.4</v>
      </c>
      <c r="CX52" s="54">
        <v>148.80000000000001</v>
      </c>
      <c r="CY52" s="54">
        <v>158</v>
      </c>
      <c r="CZ52" s="54">
        <v>137.30000000000001</v>
      </c>
      <c r="DA52" s="54">
        <v>145.1</v>
      </c>
      <c r="DB52" s="54">
        <v>152</v>
      </c>
      <c r="DC52" s="54">
        <v>135.19999999999999</v>
      </c>
      <c r="DD52" s="54">
        <v>144.4</v>
      </c>
      <c r="DE52" s="54">
        <v>156.4</v>
      </c>
      <c r="DF52" s="54">
        <v>157.9</v>
      </c>
      <c r="DG52" s="54">
        <v>146.6</v>
      </c>
      <c r="DH52" s="54">
        <v>156.69999999999999</v>
      </c>
    </row>
    <row r="53" spans="1:112">
      <c r="A53" s="54" t="s">
        <v>30</v>
      </c>
      <c r="B53" s="54">
        <v>2021</v>
      </c>
      <c r="C53" s="54" t="s">
        <v>37</v>
      </c>
      <c r="D53" s="54">
        <f t="shared" si="0"/>
        <v>2049.5</v>
      </c>
      <c r="E53" s="54">
        <f t="shared" si="1"/>
        <v>319.89999999999998</v>
      </c>
      <c r="F53" s="54">
        <f t="shared" si="2"/>
        <v>471.4</v>
      </c>
      <c r="G53" s="61">
        <f t="shared" si="4"/>
        <v>1.1749025028385226E-2</v>
      </c>
      <c r="H53" s="61">
        <f t="shared" si="5"/>
        <v>6.9247717972930082E-3</v>
      </c>
      <c r="I53" s="61">
        <f t="shared" si="6"/>
        <v>3.6193314881838015E-3</v>
      </c>
      <c r="J53" s="54" t="s">
        <v>234</v>
      </c>
      <c r="N53" s="54" t="s">
        <v>30</v>
      </c>
      <c r="O53" s="54">
        <v>2020</v>
      </c>
      <c r="P53" s="54" t="s">
        <v>46</v>
      </c>
      <c r="Q53" s="54" t="s">
        <v>46</v>
      </c>
      <c r="R53" s="54">
        <v>144.6</v>
      </c>
      <c r="S53" s="54">
        <v>188.5</v>
      </c>
      <c r="T53" s="54">
        <v>173.4</v>
      </c>
      <c r="U53" s="54">
        <v>154</v>
      </c>
      <c r="V53" s="54">
        <v>150</v>
      </c>
      <c r="W53" s="54">
        <v>145.9</v>
      </c>
      <c r="X53" s="54">
        <v>225.2</v>
      </c>
      <c r="Y53" s="54">
        <v>159.5</v>
      </c>
      <c r="Z53" s="54">
        <v>114.4</v>
      </c>
      <c r="AA53" s="54">
        <v>163.5</v>
      </c>
      <c r="AB53" s="54">
        <v>153.4</v>
      </c>
      <c r="AC53" s="54">
        <v>163.6</v>
      </c>
      <c r="AD53" s="54">
        <v>164.5</v>
      </c>
      <c r="AE53" s="54">
        <v>183.6</v>
      </c>
      <c r="AF53" s="54">
        <v>157</v>
      </c>
      <c r="AG53" s="54">
        <v>151.6</v>
      </c>
      <c r="AH53" s="54">
        <v>156.30000000000001</v>
      </c>
      <c r="AI53" s="54">
        <v>158.4</v>
      </c>
      <c r="AJ53" s="54">
        <v>148.69999999999999</v>
      </c>
      <c r="AK53" s="54">
        <v>153.4</v>
      </c>
      <c r="AL53" s="54">
        <v>161.6</v>
      </c>
      <c r="AM53" s="54">
        <v>146.4</v>
      </c>
      <c r="AN53" s="54">
        <v>153.9</v>
      </c>
      <c r="AO53" s="54">
        <v>162.9</v>
      </c>
      <c r="AP53" s="54">
        <v>156.6</v>
      </c>
      <c r="AQ53" s="54">
        <v>155.19999999999999</v>
      </c>
      <c r="AR53" s="54">
        <v>160.69999999999999</v>
      </c>
      <c r="AV53" s="54" t="s">
        <v>34</v>
      </c>
      <c r="AW53" s="54">
        <v>2020</v>
      </c>
      <c r="AX53" s="54" t="s">
        <v>46</v>
      </c>
      <c r="AY53" s="54" t="s">
        <v>46</v>
      </c>
      <c r="AZ53" s="54">
        <v>146</v>
      </c>
      <c r="BA53" s="54">
        <v>191</v>
      </c>
      <c r="BB53" s="54">
        <v>175.3</v>
      </c>
      <c r="BC53" s="54">
        <v>154.1</v>
      </c>
      <c r="BD53" s="54">
        <v>146.6</v>
      </c>
      <c r="BE53" s="54">
        <v>147.69999999999999</v>
      </c>
      <c r="BF53" s="54">
        <v>230.5</v>
      </c>
      <c r="BG53" s="54">
        <v>160.19999999999999</v>
      </c>
      <c r="BH53" s="54">
        <v>115.3</v>
      </c>
      <c r="BI53" s="54">
        <v>163</v>
      </c>
      <c r="BJ53" s="54">
        <v>149.19999999999999</v>
      </c>
      <c r="BK53" s="54">
        <v>164.8</v>
      </c>
      <c r="BL53" s="54">
        <v>165.4</v>
      </c>
      <c r="BM53" s="54">
        <v>185.4</v>
      </c>
      <c r="BN53" s="54">
        <v>155</v>
      </c>
      <c r="BO53" s="54">
        <v>145.4</v>
      </c>
      <c r="BP53" s="54">
        <v>153.6</v>
      </c>
      <c r="BQ53" s="54">
        <v>158.4</v>
      </c>
      <c r="BR53" s="54">
        <v>144.6</v>
      </c>
      <c r="BS53" s="54">
        <v>149.69999999999999</v>
      </c>
      <c r="BT53" s="54">
        <v>158.30000000000001</v>
      </c>
      <c r="BU53" s="54">
        <v>140.69999999999999</v>
      </c>
      <c r="BV53" s="54">
        <v>148.5</v>
      </c>
      <c r="BW53" s="54">
        <v>159.4</v>
      </c>
      <c r="BX53" s="54">
        <v>157.1</v>
      </c>
      <c r="BY53" s="54">
        <v>151.19999999999999</v>
      </c>
      <c r="BZ53" s="54">
        <v>158.9</v>
      </c>
      <c r="CD53" s="54" t="s">
        <v>33</v>
      </c>
      <c r="CE53" s="54">
        <v>2020</v>
      </c>
      <c r="CF53" s="54" t="s">
        <v>46</v>
      </c>
      <c r="CG53" s="54" t="s">
        <v>46</v>
      </c>
      <c r="CH53" s="54">
        <v>149</v>
      </c>
      <c r="CI53" s="54">
        <v>195.7</v>
      </c>
      <c r="CJ53" s="54">
        <v>178.3</v>
      </c>
      <c r="CK53" s="54">
        <v>154.19999999999999</v>
      </c>
      <c r="CL53" s="54">
        <v>140.69999999999999</v>
      </c>
      <c r="CM53" s="54">
        <v>149.69999999999999</v>
      </c>
      <c r="CN53" s="54">
        <v>240.9</v>
      </c>
      <c r="CO53" s="54">
        <v>161.5</v>
      </c>
      <c r="CP53" s="54">
        <v>117.1</v>
      </c>
      <c r="CQ53" s="54">
        <v>161.9</v>
      </c>
      <c r="CR53" s="54">
        <v>143.30000000000001</v>
      </c>
      <c r="CS53" s="54">
        <v>166.1</v>
      </c>
      <c r="CT53" s="54">
        <v>167</v>
      </c>
      <c r="CU53" s="54">
        <v>190.2</v>
      </c>
      <c r="CV53" s="54">
        <v>151.9</v>
      </c>
      <c r="CW53" s="54">
        <v>136.69999999999999</v>
      </c>
      <c r="CX53" s="54">
        <v>149.6</v>
      </c>
      <c r="CY53" s="54">
        <v>158.4</v>
      </c>
      <c r="CZ53" s="54">
        <v>137.9</v>
      </c>
      <c r="DA53" s="54">
        <v>145.5</v>
      </c>
      <c r="DB53" s="54">
        <v>152.9</v>
      </c>
      <c r="DC53" s="54">
        <v>135.5</v>
      </c>
      <c r="DD53" s="54">
        <v>144.30000000000001</v>
      </c>
      <c r="DE53" s="54">
        <v>156.9</v>
      </c>
      <c r="DF53" s="54">
        <v>157.9</v>
      </c>
      <c r="DG53" s="54">
        <v>146.9</v>
      </c>
      <c r="DH53" s="54">
        <v>156.9</v>
      </c>
    </row>
    <row r="54" spans="1:112">
      <c r="A54" s="54" t="s">
        <v>30</v>
      </c>
      <c r="B54" s="54">
        <v>2021</v>
      </c>
      <c r="C54" s="54" t="s">
        <v>38</v>
      </c>
      <c r="D54" s="54">
        <f t="shared" si="0"/>
        <v>2095.2999999999997</v>
      </c>
      <c r="E54" s="54">
        <f t="shared" si="1"/>
        <v>328.4</v>
      </c>
      <c r="F54" s="54">
        <f t="shared" si="2"/>
        <v>485</v>
      </c>
      <c r="G54" s="61">
        <f t="shared" si="4"/>
        <v>2.2346913881434362E-2</v>
      </c>
      <c r="H54" s="61">
        <f t="shared" si="5"/>
        <v>2.6570803376055017E-2</v>
      </c>
      <c r="I54" s="61">
        <f t="shared" si="6"/>
        <v>2.8850233347475655E-2</v>
      </c>
      <c r="J54" s="54" t="s">
        <v>234</v>
      </c>
      <c r="N54" s="54" t="s">
        <v>30</v>
      </c>
      <c r="O54" s="54">
        <v>2021</v>
      </c>
      <c r="P54" s="54" t="s">
        <v>31</v>
      </c>
      <c r="Q54" s="54" t="s">
        <v>31</v>
      </c>
      <c r="R54" s="54">
        <v>143.4</v>
      </c>
      <c r="S54" s="54">
        <v>187.5</v>
      </c>
      <c r="T54" s="54">
        <v>173.4</v>
      </c>
      <c r="U54" s="54">
        <v>154</v>
      </c>
      <c r="V54" s="54">
        <v>154.80000000000001</v>
      </c>
      <c r="W54" s="54">
        <v>147</v>
      </c>
      <c r="X54" s="54">
        <v>187.8</v>
      </c>
      <c r="Y54" s="54">
        <v>159.5</v>
      </c>
      <c r="Z54" s="54">
        <v>113.8</v>
      </c>
      <c r="AA54" s="54">
        <v>164.5</v>
      </c>
      <c r="AB54" s="54">
        <v>156.1</v>
      </c>
      <c r="AC54" s="54">
        <v>164.3</v>
      </c>
      <c r="AD54" s="54">
        <v>159.6</v>
      </c>
      <c r="AE54" s="54">
        <v>184.6</v>
      </c>
      <c r="AF54" s="54">
        <v>157.5</v>
      </c>
      <c r="AG54" s="54">
        <v>152.4</v>
      </c>
      <c r="AH54" s="54">
        <v>156.80000000000001</v>
      </c>
      <c r="AI54" s="54">
        <v>157.69999999999999</v>
      </c>
      <c r="AJ54" s="54">
        <v>150.9</v>
      </c>
      <c r="AK54" s="54">
        <v>153.9</v>
      </c>
      <c r="AL54" s="54">
        <v>162.5</v>
      </c>
      <c r="AM54" s="54">
        <v>147.5</v>
      </c>
      <c r="AN54" s="54">
        <v>155.1</v>
      </c>
      <c r="AO54" s="54">
        <v>163.5</v>
      </c>
      <c r="AP54" s="54">
        <v>156.19999999999999</v>
      </c>
      <c r="AQ54" s="54">
        <v>155.9</v>
      </c>
      <c r="AR54" s="54">
        <v>158.5</v>
      </c>
      <c r="AV54" s="54" t="s">
        <v>34</v>
      </c>
      <c r="AW54" s="54">
        <v>2021</v>
      </c>
      <c r="AX54" s="54" t="s">
        <v>31</v>
      </c>
      <c r="AY54" s="54" t="s">
        <v>31</v>
      </c>
      <c r="AZ54" s="54">
        <v>144.9</v>
      </c>
      <c r="BA54" s="54">
        <v>190.1</v>
      </c>
      <c r="BB54" s="54">
        <v>175.3</v>
      </c>
      <c r="BC54" s="54">
        <v>154.1</v>
      </c>
      <c r="BD54" s="54">
        <v>150.9</v>
      </c>
      <c r="BE54" s="54">
        <v>149.6</v>
      </c>
      <c r="BF54" s="54">
        <v>194.2</v>
      </c>
      <c r="BG54" s="54">
        <v>160.4</v>
      </c>
      <c r="BH54" s="54">
        <v>114.6</v>
      </c>
      <c r="BI54" s="54">
        <v>164</v>
      </c>
      <c r="BJ54" s="54">
        <v>151.80000000000001</v>
      </c>
      <c r="BK54" s="54">
        <v>165.6</v>
      </c>
      <c r="BL54" s="54">
        <v>161</v>
      </c>
      <c r="BM54" s="54">
        <v>186.5</v>
      </c>
      <c r="BN54" s="54">
        <v>155.5</v>
      </c>
      <c r="BO54" s="54">
        <v>146.1</v>
      </c>
      <c r="BP54" s="54">
        <v>154.19999999999999</v>
      </c>
      <c r="BQ54" s="54">
        <v>157.69999999999999</v>
      </c>
      <c r="BR54" s="54">
        <v>147.9</v>
      </c>
      <c r="BS54" s="54">
        <v>150</v>
      </c>
      <c r="BT54" s="54">
        <v>159.30000000000001</v>
      </c>
      <c r="BU54" s="54">
        <v>141.9</v>
      </c>
      <c r="BV54" s="54">
        <v>149.6</v>
      </c>
      <c r="BW54" s="54">
        <v>159.19999999999999</v>
      </c>
      <c r="BX54" s="54">
        <v>156.80000000000001</v>
      </c>
      <c r="BY54" s="54">
        <v>151.9</v>
      </c>
      <c r="BZ54" s="54">
        <v>157.30000000000001</v>
      </c>
      <c r="CD54" s="54" t="s">
        <v>33</v>
      </c>
      <c r="CE54" s="54">
        <v>2021</v>
      </c>
      <c r="CF54" s="54" t="s">
        <v>31</v>
      </c>
      <c r="CG54" s="54" t="s">
        <v>31</v>
      </c>
      <c r="CH54" s="54">
        <v>148</v>
      </c>
      <c r="CI54" s="54">
        <v>194.8</v>
      </c>
      <c r="CJ54" s="54">
        <v>178.4</v>
      </c>
      <c r="CK54" s="54">
        <v>154.4</v>
      </c>
      <c r="CL54" s="54">
        <v>144.1</v>
      </c>
      <c r="CM54" s="54">
        <v>152.6</v>
      </c>
      <c r="CN54" s="54">
        <v>206.8</v>
      </c>
      <c r="CO54" s="54">
        <v>162.1</v>
      </c>
      <c r="CP54" s="54">
        <v>116.3</v>
      </c>
      <c r="CQ54" s="54">
        <v>163</v>
      </c>
      <c r="CR54" s="54">
        <v>145.9</v>
      </c>
      <c r="CS54" s="54">
        <v>167.2</v>
      </c>
      <c r="CT54" s="54">
        <v>163.4</v>
      </c>
      <c r="CU54" s="54">
        <v>191.8</v>
      </c>
      <c r="CV54" s="54">
        <v>152.5</v>
      </c>
      <c r="CW54" s="54">
        <v>137.30000000000001</v>
      </c>
      <c r="CX54" s="54">
        <v>150.19999999999999</v>
      </c>
      <c r="CY54" s="54">
        <v>157.69999999999999</v>
      </c>
      <c r="CZ54" s="54">
        <v>142.9</v>
      </c>
      <c r="DA54" s="54">
        <v>145.69999999999999</v>
      </c>
      <c r="DB54" s="54">
        <v>154.1</v>
      </c>
      <c r="DC54" s="54">
        <v>136.9</v>
      </c>
      <c r="DD54" s="54">
        <v>145.4</v>
      </c>
      <c r="DE54" s="54">
        <v>156.1</v>
      </c>
      <c r="DF54" s="54">
        <v>157.69999999999999</v>
      </c>
      <c r="DG54" s="54">
        <v>147.6</v>
      </c>
      <c r="DH54" s="54">
        <v>156</v>
      </c>
    </row>
    <row r="55" spans="1:112">
      <c r="A55" s="54" t="s">
        <v>30</v>
      </c>
      <c r="B55" s="54">
        <v>2021</v>
      </c>
      <c r="C55" s="54" t="s">
        <v>39</v>
      </c>
      <c r="D55" s="54">
        <f t="shared" si="0"/>
        <v>2122.6</v>
      </c>
      <c r="E55" s="54">
        <f t="shared" si="1"/>
        <v>329.1</v>
      </c>
      <c r="F55" s="54">
        <f t="shared" si="2"/>
        <v>485.9</v>
      </c>
      <c r="G55" s="61">
        <f t="shared" si="4"/>
        <v>1.3029160502076163E-2</v>
      </c>
      <c r="H55" s="61">
        <f t="shared" si="5"/>
        <v>2.1315468940318071E-3</v>
      </c>
      <c r="I55" s="61">
        <f t="shared" si="6"/>
        <v>1.8556701030927366E-3</v>
      </c>
      <c r="J55" s="54" t="s">
        <v>234</v>
      </c>
      <c r="N55" s="54" t="s">
        <v>30</v>
      </c>
      <c r="O55" s="54">
        <v>2021</v>
      </c>
      <c r="P55" s="54" t="s">
        <v>35</v>
      </c>
      <c r="Q55" s="54" t="s">
        <v>35</v>
      </c>
      <c r="R55" s="54">
        <v>142.80000000000001</v>
      </c>
      <c r="S55" s="54">
        <v>184</v>
      </c>
      <c r="T55" s="54">
        <v>168</v>
      </c>
      <c r="U55" s="54">
        <v>154.4</v>
      </c>
      <c r="V55" s="54">
        <v>163</v>
      </c>
      <c r="W55" s="54">
        <v>147.80000000000001</v>
      </c>
      <c r="X55" s="54">
        <v>149.69999999999999</v>
      </c>
      <c r="Y55" s="54">
        <v>158.30000000000001</v>
      </c>
      <c r="Z55" s="54">
        <v>111.8</v>
      </c>
      <c r="AA55" s="54">
        <v>165</v>
      </c>
      <c r="AB55" s="54">
        <v>160</v>
      </c>
      <c r="AC55" s="54">
        <v>165.8</v>
      </c>
      <c r="AD55" s="54">
        <v>154.69999999999999</v>
      </c>
      <c r="AE55" s="54">
        <v>186.5</v>
      </c>
      <c r="AF55" s="54">
        <v>159.1</v>
      </c>
      <c r="AG55" s="54">
        <v>153.9</v>
      </c>
      <c r="AH55" s="54">
        <v>158.4</v>
      </c>
      <c r="AI55" s="54">
        <v>159.80000000000001</v>
      </c>
      <c r="AJ55" s="54">
        <v>154.4</v>
      </c>
      <c r="AK55" s="54">
        <v>154.80000000000001</v>
      </c>
      <c r="AL55" s="54">
        <v>164.3</v>
      </c>
      <c r="AM55" s="54">
        <v>150.19999999999999</v>
      </c>
      <c r="AN55" s="54">
        <v>157</v>
      </c>
      <c r="AO55" s="54">
        <v>163.6</v>
      </c>
      <c r="AP55" s="54">
        <v>155.19999999999999</v>
      </c>
      <c r="AQ55" s="54">
        <v>157.19999999999999</v>
      </c>
      <c r="AR55" s="54">
        <v>156.69999999999999</v>
      </c>
      <c r="AV55" s="54" t="s">
        <v>34</v>
      </c>
      <c r="AW55" s="54">
        <v>2021</v>
      </c>
      <c r="AX55" s="54" t="s">
        <v>35</v>
      </c>
      <c r="AY55" s="54" t="s">
        <v>35</v>
      </c>
      <c r="AZ55" s="54">
        <v>144.30000000000001</v>
      </c>
      <c r="BA55" s="54">
        <v>186.5</v>
      </c>
      <c r="BB55" s="54">
        <v>168.7</v>
      </c>
      <c r="BC55" s="54">
        <v>154.69999999999999</v>
      </c>
      <c r="BD55" s="54">
        <v>158.69999999999999</v>
      </c>
      <c r="BE55" s="54">
        <v>150.69999999999999</v>
      </c>
      <c r="BF55" s="54">
        <v>160</v>
      </c>
      <c r="BG55" s="54">
        <v>158.80000000000001</v>
      </c>
      <c r="BH55" s="54">
        <v>112.8</v>
      </c>
      <c r="BI55" s="54">
        <v>164.2</v>
      </c>
      <c r="BJ55" s="54">
        <v>155.5</v>
      </c>
      <c r="BK55" s="54">
        <v>167.5</v>
      </c>
      <c r="BL55" s="54">
        <v>156.9</v>
      </c>
      <c r="BM55" s="54">
        <v>188.3</v>
      </c>
      <c r="BN55" s="54">
        <v>157.19999999999999</v>
      </c>
      <c r="BO55" s="54">
        <v>147.4</v>
      </c>
      <c r="BP55" s="54">
        <v>155.80000000000001</v>
      </c>
      <c r="BQ55" s="54">
        <v>159.80000000000001</v>
      </c>
      <c r="BR55" s="54">
        <v>152.4</v>
      </c>
      <c r="BS55" s="54">
        <v>150.9</v>
      </c>
      <c r="BT55" s="54">
        <v>161.30000000000001</v>
      </c>
      <c r="BU55" s="54">
        <v>145.1</v>
      </c>
      <c r="BV55" s="54">
        <v>151.5</v>
      </c>
      <c r="BW55" s="54">
        <v>159.5</v>
      </c>
      <c r="BX55" s="54">
        <v>155.80000000000001</v>
      </c>
      <c r="BY55" s="54">
        <v>153.4</v>
      </c>
      <c r="BZ55" s="54">
        <v>156.6</v>
      </c>
      <c r="CD55" s="54" t="s">
        <v>33</v>
      </c>
      <c r="CE55" s="54">
        <v>2021</v>
      </c>
      <c r="CF55" s="54" t="s">
        <v>35</v>
      </c>
      <c r="CG55" s="54" t="s">
        <v>35</v>
      </c>
      <c r="CH55" s="54">
        <v>147.6</v>
      </c>
      <c r="CI55" s="54">
        <v>191.2</v>
      </c>
      <c r="CJ55" s="54">
        <v>169.9</v>
      </c>
      <c r="CK55" s="54">
        <v>155.1</v>
      </c>
      <c r="CL55" s="54">
        <v>151.4</v>
      </c>
      <c r="CM55" s="54">
        <v>154</v>
      </c>
      <c r="CN55" s="54">
        <v>180.2</v>
      </c>
      <c r="CO55" s="54">
        <v>159.80000000000001</v>
      </c>
      <c r="CP55" s="54">
        <v>114.9</v>
      </c>
      <c r="CQ55" s="54">
        <v>162.5</v>
      </c>
      <c r="CR55" s="54">
        <v>149.19999999999999</v>
      </c>
      <c r="CS55" s="54">
        <v>169.4</v>
      </c>
      <c r="CT55" s="54">
        <v>160.80000000000001</v>
      </c>
      <c r="CU55" s="54">
        <v>193.3</v>
      </c>
      <c r="CV55" s="54">
        <v>154.19999999999999</v>
      </c>
      <c r="CW55" s="54">
        <v>138.19999999999999</v>
      </c>
      <c r="CX55" s="54">
        <v>151.80000000000001</v>
      </c>
      <c r="CY55" s="54">
        <v>159.80000000000001</v>
      </c>
      <c r="CZ55" s="54">
        <v>149.1</v>
      </c>
      <c r="DA55" s="54">
        <v>146.5</v>
      </c>
      <c r="DB55" s="54">
        <v>156.30000000000001</v>
      </c>
      <c r="DC55" s="54">
        <v>140.5</v>
      </c>
      <c r="DD55" s="54">
        <v>147.30000000000001</v>
      </c>
      <c r="DE55" s="54">
        <v>156.6</v>
      </c>
      <c r="DF55" s="54">
        <v>156.69999999999999</v>
      </c>
      <c r="DG55" s="54">
        <v>149.30000000000001</v>
      </c>
      <c r="DH55" s="54">
        <v>156.5</v>
      </c>
    </row>
    <row r="56" spans="1:112">
      <c r="A56" s="54" t="s">
        <v>30</v>
      </c>
      <c r="B56" s="54">
        <v>2021</v>
      </c>
      <c r="C56" s="54" t="s">
        <v>40</v>
      </c>
      <c r="D56" s="54">
        <f t="shared" si="0"/>
        <v>2132.4</v>
      </c>
      <c r="E56" s="54">
        <f t="shared" si="1"/>
        <v>330.8</v>
      </c>
      <c r="F56" s="54">
        <f t="shared" si="2"/>
        <v>488.1</v>
      </c>
      <c r="G56" s="61">
        <f t="shared" si="4"/>
        <v>4.6169791764817591E-3</v>
      </c>
      <c r="H56" s="61">
        <f t="shared" si="5"/>
        <v>5.1656031601336628E-3</v>
      </c>
      <c r="I56" s="61">
        <f t="shared" si="6"/>
        <v>4.5276805927146439E-3</v>
      </c>
      <c r="J56" s="54" t="s">
        <v>234</v>
      </c>
      <c r="N56" s="54" t="s">
        <v>30</v>
      </c>
      <c r="O56" s="54">
        <v>2021</v>
      </c>
      <c r="P56" s="54" t="s">
        <v>36</v>
      </c>
      <c r="Q56" s="54" t="s">
        <v>36</v>
      </c>
      <c r="R56" s="54">
        <v>142.5</v>
      </c>
      <c r="S56" s="54">
        <v>189.4</v>
      </c>
      <c r="T56" s="54">
        <v>163.19999999999999</v>
      </c>
      <c r="U56" s="54">
        <v>154.5</v>
      </c>
      <c r="V56" s="54">
        <v>168.2</v>
      </c>
      <c r="W56" s="54">
        <v>150.5</v>
      </c>
      <c r="X56" s="54">
        <v>141</v>
      </c>
      <c r="Y56" s="54">
        <v>159.19999999999999</v>
      </c>
      <c r="Z56" s="54">
        <v>111.7</v>
      </c>
      <c r="AA56" s="54">
        <v>164</v>
      </c>
      <c r="AB56" s="54">
        <v>160.6</v>
      </c>
      <c r="AC56" s="54">
        <v>166.4</v>
      </c>
      <c r="AD56" s="54">
        <v>154.5</v>
      </c>
      <c r="AE56" s="54">
        <v>186.1</v>
      </c>
      <c r="AF56" s="54">
        <v>159.6</v>
      </c>
      <c r="AG56" s="54">
        <v>154.4</v>
      </c>
      <c r="AH56" s="54">
        <v>158.9</v>
      </c>
      <c r="AI56" s="54">
        <v>159.9</v>
      </c>
      <c r="AJ56" s="54">
        <v>156</v>
      </c>
      <c r="AK56" s="54">
        <v>154.80000000000001</v>
      </c>
      <c r="AL56" s="54">
        <v>164.6</v>
      </c>
      <c r="AM56" s="54">
        <v>151.30000000000001</v>
      </c>
      <c r="AN56" s="54">
        <v>157.80000000000001</v>
      </c>
      <c r="AO56" s="54">
        <v>163.80000000000001</v>
      </c>
      <c r="AP56" s="54">
        <v>153.1</v>
      </c>
      <c r="AQ56" s="54">
        <v>157.30000000000001</v>
      </c>
      <c r="AR56" s="54">
        <v>156.69999999999999</v>
      </c>
      <c r="AV56" s="54" t="s">
        <v>34</v>
      </c>
      <c r="AW56" s="54">
        <v>2021</v>
      </c>
      <c r="AX56" s="54" t="s">
        <v>36</v>
      </c>
      <c r="AY56" s="54" t="s">
        <v>36</v>
      </c>
      <c r="AZ56" s="54">
        <v>144.1</v>
      </c>
      <c r="BA56" s="54">
        <v>192.2</v>
      </c>
      <c r="BB56" s="54">
        <v>163.80000000000001</v>
      </c>
      <c r="BC56" s="54">
        <v>154.9</v>
      </c>
      <c r="BD56" s="54">
        <v>163.9</v>
      </c>
      <c r="BE56" s="54">
        <v>153.69999999999999</v>
      </c>
      <c r="BF56" s="54">
        <v>149.5</v>
      </c>
      <c r="BG56" s="54">
        <v>159.80000000000001</v>
      </c>
      <c r="BH56" s="54">
        <v>112.6</v>
      </c>
      <c r="BI56" s="54">
        <v>163.5</v>
      </c>
      <c r="BJ56" s="54">
        <v>156.5</v>
      </c>
      <c r="BK56" s="54">
        <v>168.2</v>
      </c>
      <c r="BL56" s="54">
        <v>156.69999999999999</v>
      </c>
      <c r="BM56" s="54">
        <v>188.1</v>
      </c>
      <c r="BN56" s="54">
        <v>157.80000000000001</v>
      </c>
      <c r="BO56" s="54">
        <v>147.9</v>
      </c>
      <c r="BP56" s="54">
        <v>156.4</v>
      </c>
      <c r="BQ56" s="54">
        <v>159.9</v>
      </c>
      <c r="BR56" s="54">
        <v>155.5</v>
      </c>
      <c r="BS56" s="54">
        <v>151.19999999999999</v>
      </c>
      <c r="BT56" s="54">
        <v>161.69999999999999</v>
      </c>
      <c r="BU56" s="54">
        <v>146.19999999999999</v>
      </c>
      <c r="BV56" s="54">
        <v>152.6</v>
      </c>
      <c r="BW56" s="54">
        <v>160.19999999999999</v>
      </c>
      <c r="BX56" s="54">
        <v>153.80000000000001</v>
      </c>
      <c r="BY56" s="54">
        <v>153.80000000000001</v>
      </c>
      <c r="BZ56" s="54">
        <v>156.80000000000001</v>
      </c>
      <c r="CD56" s="54" t="s">
        <v>33</v>
      </c>
      <c r="CE56" s="54">
        <v>2021</v>
      </c>
      <c r="CF56" s="54" t="s">
        <v>36</v>
      </c>
      <c r="CG56" s="54" t="s">
        <v>36</v>
      </c>
      <c r="CH56" s="54">
        <v>147.5</v>
      </c>
      <c r="CI56" s="54">
        <v>197.5</v>
      </c>
      <c r="CJ56" s="54">
        <v>164.7</v>
      </c>
      <c r="CK56" s="54">
        <v>155.6</v>
      </c>
      <c r="CL56" s="54">
        <v>156.4</v>
      </c>
      <c r="CM56" s="54">
        <v>157.30000000000001</v>
      </c>
      <c r="CN56" s="54">
        <v>166.1</v>
      </c>
      <c r="CO56" s="54">
        <v>161.1</v>
      </c>
      <c r="CP56" s="54">
        <v>114.3</v>
      </c>
      <c r="CQ56" s="54">
        <v>162.6</v>
      </c>
      <c r="CR56" s="54">
        <v>150.69999999999999</v>
      </c>
      <c r="CS56" s="54">
        <v>170.3</v>
      </c>
      <c r="CT56" s="54">
        <v>160.4</v>
      </c>
      <c r="CU56" s="54">
        <v>193.5</v>
      </c>
      <c r="CV56" s="54">
        <v>155.1</v>
      </c>
      <c r="CW56" s="54">
        <v>138.69999999999999</v>
      </c>
      <c r="CX56" s="54">
        <v>152.6</v>
      </c>
      <c r="CY56" s="54">
        <v>159.9</v>
      </c>
      <c r="CZ56" s="54">
        <v>154.80000000000001</v>
      </c>
      <c r="DA56" s="54">
        <v>147.19999999999999</v>
      </c>
      <c r="DB56" s="54">
        <v>156.9</v>
      </c>
      <c r="DC56" s="54">
        <v>141.69999999999999</v>
      </c>
      <c r="DD56" s="54">
        <v>148.6</v>
      </c>
      <c r="DE56" s="54">
        <v>157.6</v>
      </c>
      <c r="DF56" s="54">
        <v>154.9</v>
      </c>
      <c r="DG56" s="54">
        <v>150</v>
      </c>
      <c r="DH56" s="54">
        <v>156.9</v>
      </c>
    </row>
    <row r="57" spans="1:112">
      <c r="A57" s="54" t="s">
        <v>30</v>
      </c>
      <c r="B57" s="54">
        <v>2021</v>
      </c>
      <c r="C57" s="54" t="s">
        <v>41</v>
      </c>
      <c r="D57" s="54">
        <f t="shared" si="0"/>
        <v>2130.8000000000002</v>
      </c>
      <c r="E57" s="54">
        <f t="shared" si="1"/>
        <v>331.4</v>
      </c>
      <c r="F57" s="54">
        <f t="shared" si="2"/>
        <v>490.3</v>
      </c>
      <c r="G57" s="61">
        <f t="shared" si="4"/>
        <v>-7.5032826861747752E-4</v>
      </c>
      <c r="H57" s="61">
        <f t="shared" si="5"/>
        <v>1.8137847642078775E-3</v>
      </c>
      <c r="I57" s="61">
        <f t="shared" si="6"/>
        <v>4.5072730997746131E-3</v>
      </c>
      <c r="J57" s="54" t="s">
        <v>234</v>
      </c>
      <c r="N57" s="54" t="s">
        <v>30</v>
      </c>
      <c r="O57" s="54">
        <v>2021</v>
      </c>
      <c r="P57" s="54" t="s">
        <v>37</v>
      </c>
      <c r="Q57" s="54" t="s">
        <v>37</v>
      </c>
      <c r="R57" s="54">
        <v>142.69999999999999</v>
      </c>
      <c r="S57" s="54">
        <v>195.5</v>
      </c>
      <c r="T57" s="54">
        <v>163.4</v>
      </c>
      <c r="U57" s="54">
        <v>155</v>
      </c>
      <c r="V57" s="54">
        <v>175.2</v>
      </c>
      <c r="W57" s="54">
        <v>160.6</v>
      </c>
      <c r="X57" s="54">
        <v>135.1</v>
      </c>
      <c r="Y57" s="54">
        <v>161.1</v>
      </c>
      <c r="Z57" s="54">
        <v>112.2</v>
      </c>
      <c r="AA57" s="54">
        <v>164.4</v>
      </c>
      <c r="AB57" s="54">
        <v>161.9</v>
      </c>
      <c r="AC57" s="54">
        <v>166.8</v>
      </c>
      <c r="AD57" s="54">
        <v>155.6</v>
      </c>
      <c r="AE57" s="54">
        <v>186.8</v>
      </c>
      <c r="AF57" s="54">
        <v>160.69999999999999</v>
      </c>
      <c r="AG57" s="54">
        <v>155.1</v>
      </c>
      <c r="AH57" s="54">
        <v>159.9</v>
      </c>
      <c r="AI57" s="54">
        <v>161.4</v>
      </c>
      <c r="AJ57" s="54">
        <v>156</v>
      </c>
      <c r="AK57" s="54">
        <v>155.5</v>
      </c>
      <c r="AL57" s="54">
        <v>165.3</v>
      </c>
      <c r="AM57" s="54">
        <v>151.69999999999999</v>
      </c>
      <c r="AN57" s="54">
        <v>158.6</v>
      </c>
      <c r="AO57" s="54">
        <v>164.1</v>
      </c>
      <c r="AP57" s="54">
        <v>154.6</v>
      </c>
      <c r="AQ57" s="54">
        <v>158</v>
      </c>
      <c r="AR57" s="54">
        <v>157.6</v>
      </c>
      <c r="AV57" s="54" t="s">
        <v>34</v>
      </c>
      <c r="AW57" s="54">
        <v>2021</v>
      </c>
      <c r="AX57" s="54" t="s">
        <v>37</v>
      </c>
      <c r="AY57" s="54" t="s">
        <v>37</v>
      </c>
      <c r="AZ57" s="54">
        <v>144.30000000000001</v>
      </c>
      <c r="BA57" s="54">
        <v>198</v>
      </c>
      <c r="BB57" s="54">
        <v>164.6</v>
      </c>
      <c r="BC57" s="54">
        <v>155.4</v>
      </c>
      <c r="BD57" s="54">
        <v>170.1</v>
      </c>
      <c r="BE57" s="54">
        <v>164.4</v>
      </c>
      <c r="BF57" s="54">
        <v>144.1</v>
      </c>
      <c r="BG57" s="54">
        <v>161.69999999999999</v>
      </c>
      <c r="BH57" s="54">
        <v>113.1</v>
      </c>
      <c r="BI57" s="54">
        <v>163.9</v>
      </c>
      <c r="BJ57" s="54">
        <v>157.6</v>
      </c>
      <c r="BK57" s="54">
        <v>168.9</v>
      </c>
      <c r="BL57" s="54">
        <v>158</v>
      </c>
      <c r="BM57" s="54">
        <v>188.8</v>
      </c>
      <c r="BN57" s="54">
        <v>158.80000000000001</v>
      </c>
      <c r="BO57" s="54">
        <v>148.5</v>
      </c>
      <c r="BP57" s="54">
        <v>157.30000000000001</v>
      </c>
      <c r="BQ57" s="54">
        <v>161.4</v>
      </c>
      <c r="BR57" s="54">
        <v>155.6</v>
      </c>
      <c r="BS57" s="54">
        <v>151.80000000000001</v>
      </c>
      <c r="BT57" s="54">
        <v>162.30000000000001</v>
      </c>
      <c r="BU57" s="54">
        <v>146.6</v>
      </c>
      <c r="BV57" s="54">
        <v>153.19999999999999</v>
      </c>
      <c r="BW57" s="54">
        <v>160.30000000000001</v>
      </c>
      <c r="BX57" s="54">
        <v>155.4</v>
      </c>
      <c r="BY57" s="54">
        <v>154.4</v>
      </c>
      <c r="BZ57" s="54">
        <v>157.80000000000001</v>
      </c>
      <c r="CD57" s="54" t="s">
        <v>33</v>
      </c>
      <c r="CE57" s="54">
        <v>2021</v>
      </c>
      <c r="CF57" s="54" t="s">
        <v>37</v>
      </c>
      <c r="CG57" s="54" t="s">
        <v>37</v>
      </c>
      <c r="CH57" s="54">
        <v>147.6</v>
      </c>
      <c r="CI57" s="54">
        <v>202.5</v>
      </c>
      <c r="CJ57" s="54">
        <v>166.4</v>
      </c>
      <c r="CK57" s="54">
        <v>156</v>
      </c>
      <c r="CL57" s="54">
        <v>161.4</v>
      </c>
      <c r="CM57" s="54">
        <v>168.8</v>
      </c>
      <c r="CN57" s="54">
        <v>161.6</v>
      </c>
      <c r="CO57" s="54">
        <v>162.80000000000001</v>
      </c>
      <c r="CP57" s="54">
        <v>114.8</v>
      </c>
      <c r="CQ57" s="54">
        <v>162.80000000000001</v>
      </c>
      <c r="CR57" s="54">
        <v>151.5</v>
      </c>
      <c r="CS57" s="54">
        <v>171.4</v>
      </c>
      <c r="CT57" s="54">
        <v>162</v>
      </c>
      <c r="CU57" s="54">
        <v>194.4</v>
      </c>
      <c r="CV57" s="54">
        <v>155.9</v>
      </c>
      <c r="CW57" s="54">
        <v>139.30000000000001</v>
      </c>
      <c r="CX57" s="54">
        <v>153.4</v>
      </c>
      <c r="CY57" s="54">
        <v>161.4</v>
      </c>
      <c r="CZ57" s="54">
        <v>154.9</v>
      </c>
      <c r="DA57" s="54">
        <v>147.6</v>
      </c>
      <c r="DB57" s="54">
        <v>157.5</v>
      </c>
      <c r="DC57" s="54">
        <v>142.1</v>
      </c>
      <c r="DD57" s="54">
        <v>149.1</v>
      </c>
      <c r="DE57" s="54">
        <v>157.6</v>
      </c>
      <c r="DF57" s="54">
        <v>156.6</v>
      </c>
      <c r="DG57" s="54">
        <v>150.5</v>
      </c>
      <c r="DH57" s="54">
        <v>158</v>
      </c>
    </row>
    <row r="58" spans="1:112">
      <c r="A58" s="54" t="s">
        <v>30</v>
      </c>
      <c r="B58" s="54">
        <v>2021</v>
      </c>
      <c r="C58" s="54" t="s">
        <v>42</v>
      </c>
      <c r="D58" s="54">
        <f t="shared" si="0"/>
        <v>2133.6</v>
      </c>
      <c r="E58" s="54">
        <f t="shared" si="1"/>
        <v>332.1</v>
      </c>
      <c r="F58" s="54">
        <f t="shared" si="2"/>
        <v>492.1</v>
      </c>
      <c r="G58" s="61">
        <f t="shared" si="4"/>
        <v>1.3140604467804238E-3</v>
      </c>
      <c r="H58" s="61">
        <f t="shared" si="5"/>
        <v>2.1122510561256656E-3</v>
      </c>
      <c r="I58" s="61">
        <f t="shared" si="6"/>
        <v>3.6712217009994114E-3</v>
      </c>
      <c r="J58" s="54" t="s">
        <v>234</v>
      </c>
      <c r="N58" s="54" t="s">
        <v>30</v>
      </c>
      <c r="O58" s="54">
        <v>2021</v>
      </c>
      <c r="P58" s="54" t="s">
        <v>38</v>
      </c>
      <c r="Q58" s="54" t="s">
        <v>38</v>
      </c>
      <c r="R58" s="54">
        <v>145.1</v>
      </c>
      <c r="S58" s="54">
        <v>198.5</v>
      </c>
      <c r="T58" s="54">
        <v>168.6</v>
      </c>
      <c r="U58" s="54">
        <v>155.80000000000001</v>
      </c>
      <c r="V58" s="54">
        <v>184.4</v>
      </c>
      <c r="W58" s="54">
        <v>162.30000000000001</v>
      </c>
      <c r="X58" s="54">
        <v>138.4</v>
      </c>
      <c r="Y58" s="54">
        <v>165.1</v>
      </c>
      <c r="Z58" s="54">
        <v>114.3</v>
      </c>
      <c r="AA58" s="54">
        <v>169.7</v>
      </c>
      <c r="AB58" s="54">
        <v>164.6</v>
      </c>
      <c r="AC58" s="54">
        <v>169.8</v>
      </c>
      <c r="AD58" s="54">
        <v>158.69999999999999</v>
      </c>
      <c r="AE58" s="54">
        <v>189.6</v>
      </c>
      <c r="AF58" s="54">
        <v>165.3</v>
      </c>
      <c r="AG58" s="54">
        <v>160.6</v>
      </c>
      <c r="AH58" s="54">
        <v>164.5</v>
      </c>
      <c r="AI58" s="54">
        <v>161.6</v>
      </c>
      <c r="AJ58" s="54">
        <v>161.69999999999999</v>
      </c>
      <c r="AK58" s="54">
        <v>158.80000000000001</v>
      </c>
      <c r="AL58" s="54">
        <v>169.1</v>
      </c>
      <c r="AM58" s="54">
        <v>153.19999999999999</v>
      </c>
      <c r="AN58" s="54">
        <v>160</v>
      </c>
      <c r="AO58" s="54">
        <v>167.6</v>
      </c>
      <c r="AP58" s="54">
        <v>159.30000000000001</v>
      </c>
      <c r="AQ58" s="54">
        <v>161.1</v>
      </c>
      <c r="AR58" s="54">
        <v>161.1</v>
      </c>
      <c r="AV58" s="54" t="s">
        <v>34</v>
      </c>
      <c r="AW58" s="54">
        <v>2021</v>
      </c>
      <c r="AX58" s="54" t="s">
        <v>38</v>
      </c>
      <c r="AY58" s="54" t="s">
        <v>38</v>
      </c>
      <c r="AZ58" s="54">
        <v>146.30000000000001</v>
      </c>
      <c r="BA58" s="54">
        <v>200.5</v>
      </c>
      <c r="BB58" s="54">
        <v>170.3</v>
      </c>
      <c r="BC58" s="54">
        <v>156.1</v>
      </c>
      <c r="BD58" s="54">
        <v>178.7</v>
      </c>
      <c r="BE58" s="54">
        <v>167.1</v>
      </c>
      <c r="BF58" s="54">
        <v>147.9</v>
      </c>
      <c r="BG58" s="54">
        <v>165.4</v>
      </c>
      <c r="BH58" s="54">
        <v>114.8</v>
      </c>
      <c r="BI58" s="54">
        <v>168.2</v>
      </c>
      <c r="BJ58" s="54">
        <v>159.30000000000001</v>
      </c>
      <c r="BK58" s="54">
        <v>170.4</v>
      </c>
      <c r="BL58" s="54">
        <v>160.69999999999999</v>
      </c>
      <c r="BM58" s="54">
        <v>191.9</v>
      </c>
      <c r="BN58" s="54">
        <v>161.80000000000001</v>
      </c>
      <c r="BO58" s="54">
        <v>152.1</v>
      </c>
      <c r="BP58" s="54">
        <v>160.4</v>
      </c>
      <c r="BQ58" s="54">
        <v>161.6</v>
      </c>
      <c r="BR58" s="54">
        <v>159.4</v>
      </c>
      <c r="BS58" s="54">
        <v>154.69999999999999</v>
      </c>
      <c r="BT58" s="54">
        <v>165.8</v>
      </c>
      <c r="BU58" s="54">
        <v>148.9</v>
      </c>
      <c r="BV58" s="54">
        <v>155.80000000000001</v>
      </c>
      <c r="BW58" s="54">
        <v>161.19999999999999</v>
      </c>
      <c r="BX58" s="54">
        <v>158.6</v>
      </c>
      <c r="BY58" s="54">
        <v>156.80000000000001</v>
      </c>
      <c r="BZ58" s="54">
        <v>160.4</v>
      </c>
      <c r="CD58" s="54" t="s">
        <v>33</v>
      </c>
      <c r="CE58" s="54">
        <v>2021</v>
      </c>
      <c r="CF58" s="54" t="s">
        <v>38</v>
      </c>
      <c r="CG58" s="54" t="s">
        <v>38</v>
      </c>
      <c r="CH58" s="54">
        <v>148.80000000000001</v>
      </c>
      <c r="CI58" s="54">
        <v>204.3</v>
      </c>
      <c r="CJ58" s="54">
        <v>173</v>
      </c>
      <c r="CK58" s="54">
        <v>156.5</v>
      </c>
      <c r="CL58" s="54">
        <v>168.8</v>
      </c>
      <c r="CM58" s="54">
        <v>172.5</v>
      </c>
      <c r="CN58" s="54">
        <v>166.5</v>
      </c>
      <c r="CO58" s="54">
        <v>165.9</v>
      </c>
      <c r="CP58" s="54">
        <v>115.9</v>
      </c>
      <c r="CQ58" s="54">
        <v>165.2</v>
      </c>
      <c r="CR58" s="54">
        <v>152</v>
      </c>
      <c r="CS58" s="54">
        <v>171.1</v>
      </c>
      <c r="CT58" s="54">
        <v>164.2</v>
      </c>
      <c r="CU58" s="54">
        <v>198.2</v>
      </c>
      <c r="CV58" s="54">
        <v>156.5</v>
      </c>
      <c r="CW58" s="54">
        <v>140.19999999999999</v>
      </c>
      <c r="CX58" s="54">
        <v>154.1</v>
      </c>
      <c r="CY58" s="54">
        <v>161.6</v>
      </c>
      <c r="CZ58" s="54">
        <v>155.5</v>
      </c>
      <c r="DA58" s="54">
        <v>150.1</v>
      </c>
      <c r="DB58" s="54">
        <v>160.4</v>
      </c>
      <c r="DC58" s="54">
        <v>145</v>
      </c>
      <c r="DD58" s="54">
        <v>152.6</v>
      </c>
      <c r="DE58" s="54">
        <v>156.6</v>
      </c>
      <c r="DF58" s="54">
        <v>157.5</v>
      </c>
      <c r="DG58" s="54">
        <v>152.30000000000001</v>
      </c>
      <c r="DH58" s="54">
        <v>159.5</v>
      </c>
    </row>
    <row r="59" spans="1:112">
      <c r="A59" s="54" t="s">
        <v>30</v>
      </c>
      <c r="B59" s="54">
        <v>2021</v>
      </c>
      <c r="C59" s="54" t="s">
        <v>43</v>
      </c>
      <c r="D59" s="54">
        <f t="shared" si="0"/>
        <v>2164.1999999999998</v>
      </c>
      <c r="E59" s="54">
        <f t="shared" si="1"/>
        <v>333.6</v>
      </c>
      <c r="F59" s="54">
        <f t="shared" si="2"/>
        <v>495.8</v>
      </c>
      <c r="G59" s="61">
        <f t="shared" si="4"/>
        <v>1.4341957255343041E-2</v>
      </c>
      <c r="H59" s="61">
        <f t="shared" si="5"/>
        <v>4.5167118337850042E-3</v>
      </c>
      <c r="I59" s="61">
        <f t="shared" si="6"/>
        <v>7.5187969924811792E-3</v>
      </c>
      <c r="J59" s="54" t="s">
        <v>234</v>
      </c>
      <c r="N59" s="54" t="s">
        <v>30</v>
      </c>
      <c r="O59" s="54">
        <v>2021</v>
      </c>
      <c r="P59" s="54" t="s">
        <v>39</v>
      </c>
      <c r="Q59" s="54" t="s">
        <v>39</v>
      </c>
      <c r="R59" s="54">
        <v>145.6</v>
      </c>
      <c r="S59" s="54">
        <v>200.1</v>
      </c>
      <c r="T59" s="54">
        <v>179.3</v>
      </c>
      <c r="U59" s="54">
        <v>156.1</v>
      </c>
      <c r="V59" s="54">
        <v>190.4</v>
      </c>
      <c r="W59" s="54">
        <v>158.6</v>
      </c>
      <c r="X59" s="54">
        <v>144.69999999999999</v>
      </c>
      <c r="Y59" s="54">
        <v>165.5</v>
      </c>
      <c r="Z59" s="54">
        <v>114.6</v>
      </c>
      <c r="AA59" s="54">
        <v>170</v>
      </c>
      <c r="AB59" s="54">
        <v>165.5</v>
      </c>
      <c r="AC59" s="54">
        <v>171.7</v>
      </c>
      <c r="AD59" s="54">
        <v>160.5</v>
      </c>
      <c r="AE59" s="54">
        <v>189.1</v>
      </c>
      <c r="AF59" s="54">
        <v>165.3</v>
      </c>
      <c r="AG59" s="54">
        <v>159.9</v>
      </c>
      <c r="AH59" s="54">
        <v>164.6</v>
      </c>
      <c r="AI59" s="54">
        <v>160.5</v>
      </c>
      <c r="AJ59" s="54">
        <v>162.1</v>
      </c>
      <c r="AK59" s="54">
        <v>159.19999999999999</v>
      </c>
      <c r="AL59" s="54">
        <v>169.7</v>
      </c>
      <c r="AM59" s="54">
        <v>154.19999999999999</v>
      </c>
      <c r="AN59" s="54">
        <v>160.4</v>
      </c>
      <c r="AO59" s="54">
        <v>166.8</v>
      </c>
      <c r="AP59" s="54">
        <v>159.4</v>
      </c>
      <c r="AQ59" s="54">
        <v>161.5</v>
      </c>
      <c r="AR59" s="54">
        <v>162.1</v>
      </c>
      <c r="AV59" s="54" t="s">
        <v>34</v>
      </c>
      <c r="AW59" s="54">
        <v>2021</v>
      </c>
      <c r="AX59" s="54" t="s">
        <v>39</v>
      </c>
      <c r="AY59" s="54" t="s">
        <v>39</v>
      </c>
      <c r="AZ59" s="54">
        <v>146.69999999999999</v>
      </c>
      <c r="BA59" s="54">
        <v>202</v>
      </c>
      <c r="BB59" s="54">
        <v>180.7</v>
      </c>
      <c r="BC59" s="54">
        <v>156.19999999999999</v>
      </c>
      <c r="BD59" s="54">
        <v>183.7</v>
      </c>
      <c r="BE59" s="54">
        <v>164.6</v>
      </c>
      <c r="BF59" s="54">
        <v>155.4</v>
      </c>
      <c r="BG59" s="54">
        <v>166</v>
      </c>
      <c r="BH59" s="54">
        <v>115.1</v>
      </c>
      <c r="BI59" s="54">
        <v>168.5</v>
      </c>
      <c r="BJ59" s="54">
        <v>160</v>
      </c>
      <c r="BK59" s="54">
        <v>172.4</v>
      </c>
      <c r="BL59" s="54">
        <v>162.6</v>
      </c>
      <c r="BM59" s="54">
        <v>190.8</v>
      </c>
      <c r="BN59" s="54">
        <v>162.19999999999999</v>
      </c>
      <c r="BO59" s="54">
        <v>151.80000000000001</v>
      </c>
      <c r="BP59" s="54">
        <v>160.69999999999999</v>
      </c>
      <c r="BQ59" s="54">
        <v>160.5</v>
      </c>
      <c r="BR59" s="54">
        <v>159.80000000000001</v>
      </c>
      <c r="BS59" s="54">
        <v>154.80000000000001</v>
      </c>
      <c r="BT59" s="54">
        <v>166.3</v>
      </c>
      <c r="BU59" s="54">
        <v>150.69999999999999</v>
      </c>
      <c r="BV59" s="54">
        <v>154.9</v>
      </c>
      <c r="BW59" s="54">
        <v>161.69999999999999</v>
      </c>
      <c r="BX59" s="54">
        <v>158.80000000000001</v>
      </c>
      <c r="BY59" s="54">
        <v>157.6</v>
      </c>
      <c r="BZ59" s="54">
        <v>161.30000000000001</v>
      </c>
      <c r="CD59" s="54" t="s">
        <v>33</v>
      </c>
      <c r="CE59" s="54">
        <v>2021</v>
      </c>
      <c r="CF59" s="54" t="s">
        <v>39</v>
      </c>
      <c r="CG59" s="54" t="s">
        <v>39</v>
      </c>
      <c r="CH59" s="54">
        <v>149.19999999999999</v>
      </c>
      <c r="CI59" s="54">
        <v>205.5</v>
      </c>
      <c r="CJ59" s="54">
        <v>182.8</v>
      </c>
      <c r="CK59" s="54">
        <v>156.5</v>
      </c>
      <c r="CL59" s="54">
        <v>172.2</v>
      </c>
      <c r="CM59" s="54">
        <v>171.5</v>
      </c>
      <c r="CN59" s="54">
        <v>176.2</v>
      </c>
      <c r="CO59" s="54">
        <v>166.9</v>
      </c>
      <c r="CP59" s="54">
        <v>116.1</v>
      </c>
      <c r="CQ59" s="54">
        <v>165.5</v>
      </c>
      <c r="CR59" s="54">
        <v>152.30000000000001</v>
      </c>
      <c r="CS59" s="54">
        <v>173.3</v>
      </c>
      <c r="CT59" s="54">
        <v>166.2</v>
      </c>
      <c r="CU59" s="54">
        <v>195.6</v>
      </c>
      <c r="CV59" s="54">
        <v>157.30000000000001</v>
      </c>
      <c r="CW59" s="54">
        <v>140.5</v>
      </c>
      <c r="CX59" s="54">
        <v>154.80000000000001</v>
      </c>
      <c r="CY59" s="54">
        <v>160.5</v>
      </c>
      <c r="CZ59" s="54">
        <v>156.1</v>
      </c>
      <c r="DA59" s="54">
        <v>149.80000000000001</v>
      </c>
      <c r="DB59" s="54">
        <v>160.80000000000001</v>
      </c>
      <c r="DC59" s="54">
        <v>147.5</v>
      </c>
      <c r="DD59" s="54">
        <v>150.69999999999999</v>
      </c>
      <c r="DE59" s="54">
        <v>158.1</v>
      </c>
      <c r="DF59" s="54">
        <v>158</v>
      </c>
      <c r="DG59" s="54">
        <v>153.4</v>
      </c>
      <c r="DH59" s="54">
        <v>160.4</v>
      </c>
    </row>
    <row r="60" spans="1:112">
      <c r="A60" s="54" t="s">
        <v>30</v>
      </c>
      <c r="B60" s="54">
        <v>2021</v>
      </c>
      <c r="C60" s="54" t="s">
        <v>45</v>
      </c>
      <c r="D60" s="54">
        <f t="shared" si="0"/>
        <v>2182</v>
      </c>
      <c r="E60" s="54">
        <f t="shared" si="1"/>
        <v>335.8</v>
      </c>
      <c r="F60" s="54">
        <f t="shared" si="2"/>
        <v>498.00000000000006</v>
      </c>
      <c r="G60" s="61">
        <f t="shared" si="4"/>
        <v>8.2247481748452932E-3</v>
      </c>
      <c r="H60" s="61">
        <f t="shared" si="5"/>
        <v>6.5947242206234663E-3</v>
      </c>
      <c r="I60" s="61">
        <f t="shared" si="6"/>
        <v>4.4372730939896037E-3</v>
      </c>
      <c r="J60" s="54" t="s">
        <v>234</v>
      </c>
      <c r="N60" s="54" t="s">
        <v>30</v>
      </c>
      <c r="O60" s="54">
        <v>2021</v>
      </c>
      <c r="P60" s="54" t="s">
        <v>40</v>
      </c>
      <c r="Q60" s="54" t="s">
        <v>40</v>
      </c>
      <c r="R60" s="54">
        <v>145.1</v>
      </c>
      <c r="S60" s="54">
        <v>204.5</v>
      </c>
      <c r="T60" s="54">
        <v>180.4</v>
      </c>
      <c r="U60" s="54">
        <v>157.1</v>
      </c>
      <c r="V60" s="54">
        <v>188.7</v>
      </c>
      <c r="W60" s="54">
        <v>157.69999999999999</v>
      </c>
      <c r="X60" s="54">
        <v>152.80000000000001</v>
      </c>
      <c r="Y60" s="54">
        <v>163.6</v>
      </c>
      <c r="Z60" s="54">
        <v>113.9</v>
      </c>
      <c r="AA60" s="54">
        <v>169.7</v>
      </c>
      <c r="AB60" s="54">
        <v>166.2</v>
      </c>
      <c r="AC60" s="54">
        <v>171</v>
      </c>
      <c r="AD60" s="54">
        <v>161.69999999999999</v>
      </c>
      <c r="AE60" s="54">
        <v>189.7</v>
      </c>
      <c r="AF60" s="54">
        <v>166</v>
      </c>
      <c r="AG60" s="54">
        <v>161.1</v>
      </c>
      <c r="AH60" s="54">
        <v>165.3</v>
      </c>
      <c r="AI60" s="54">
        <v>161.5</v>
      </c>
      <c r="AJ60" s="54">
        <v>162.5</v>
      </c>
      <c r="AK60" s="54">
        <v>160.30000000000001</v>
      </c>
      <c r="AL60" s="54">
        <v>170.4</v>
      </c>
      <c r="AM60" s="54">
        <v>157.1</v>
      </c>
      <c r="AN60" s="54">
        <v>160.69999999999999</v>
      </c>
      <c r="AO60" s="54">
        <v>167.2</v>
      </c>
      <c r="AP60" s="54">
        <v>160.4</v>
      </c>
      <c r="AQ60" s="54">
        <v>162.80000000000001</v>
      </c>
      <c r="AR60" s="54">
        <v>163.19999999999999</v>
      </c>
      <c r="AV60" s="54" t="s">
        <v>34</v>
      </c>
      <c r="AW60" s="54">
        <v>2021</v>
      </c>
      <c r="AX60" s="54" t="s">
        <v>40</v>
      </c>
      <c r="AY60" s="54" t="s">
        <v>40</v>
      </c>
      <c r="AZ60" s="54">
        <v>146.4</v>
      </c>
      <c r="BA60" s="54">
        <v>206.8</v>
      </c>
      <c r="BB60" s="54">
        <v>182.2</v>
      </c>
      <c r="BC60" s="54">
        <v>157.5</v>
      </c>
      <c r="BD60" s="54">
        <v>182.1</v>
      </c>
      <c r="BE60" s="54">
        <v>163.9</v>
      </c>
      <c r="BF60" s="54">
        <v>164.2</v>
      </c>
      <c r="BG60" s="54">
        <v>164</v>
      </c>
      <c r="BH60" s="54">
        <v>114.5</v>
      </c>
      <c r="BI60" s="54">
        <v>168.3</v>
      </c>
      <c r="BJ60" s="54">
        <v>160.9</v>
      </c>
      <c r="BK60" s="54">
        <v>172.2</v>
      </c>
      <c r="BL60" s="54">
        <v>164</v>
      </c>
      <c r="BM60" s="54">
        <v>191.2</v>
      </c>
      <c r="BN60" s="54">
        <v>162.80000000000001</v>
      </c>
      <c r="BO60" s="54">
        <v>153.1</v>
      </c>
      <c r="BP60" s="54">
        <v>161.4</v>
      </c>
      <c r="BQ60" s="54">
        <v>161.5</v>
      </c>
      <c r="BR60" s="54">
        <v>160.69999999999999</v>
      </c>
      <c r="BS60" s="54">
        <v>155.80000000000001</v>
      </c>
      <c r="BT60" s="54">
        <v>167</v>
      </c>
      <c r="BU60" s="54">
        <v>153.1</v>
      </c>
      <c r="BV60" s="54">
        <v>155.30000000000001</v>
      </c>
      <c r="BW60" s="54">
        <v>163.19999999999999</v>
      </c>
      <c r="BX60" s="54">
        <v>160.1</v>
      </c>
      <c r="BY60" s="54">
        <v>159</v>
      </c>
      <c r="BZ60" s="54">
        <v>162.5</v>
      </c>
      <c r="CD60" s="54" t="s">
        <v>33</v>
      </c>
      <c r="CE60" s="54">
        <v>2021</v>
      </c>
      <c r="CF60" s="54" t="s">
        <v>40</v>
      </c>
      <c r="CG60" s="54" t="s">
        <v>40</v>
      </c>
      <c r="CH60" s="54">
        <v>149.1</v>
      </c>
      <c r="CI60" s="54">
        <v>210.9</v>
      </c>
      <c r="CJ60" s="54">
        <v>185</v>
      </c>
      <c r="CK60" s="54">
        <v>158.19999999999999</v>
      </c>
      <c r="CL60" s="54">
        <v>170.6</v>
      </c>
      <c r="CM60" s="54">
        <v>170.9</v>
      </c>
      <c r="CN60" s="54">
        <v>186.4</v>
      </c>
      <c r="CO60" s="54">
        <v>164.7</v>
      </c>
      <c r="CP60" s="54">
        <v>115.7</v>
      </c>
      <c r="CQ60" s="54">
        <v>165.5</v>
      </c>
      <c r="CR60" s="54">
        <v>153.4</v>
      </c>
      <c r="CS60" s="54">
        <v>173.5</v>
      </c>
      <c r="CT60" s="54">
        <v>167.9</v>
      </c>
      <c r="CU60" s="54">
        <v>195.5</v>
      </c>
      <c r="CV60" s="54">
        <v>157.9</v>
      </c>
      <c r="CW60" s="54">
        <v>141.9</v>
      </c>
      <c r="CX60" s="54">
        <v>155.5</v>
      </c>
      <c r="CY60" s="54">
        <v>161.5</v>
      </c>
      <c r="CZ60" s="54">
        <v>157.69999999999999</v>
      </c>
      <c r="DA60" s="54">
        <v>150.69999999999999</v>
      </c>
      <c r="DB60" s="54">
        <v>161.5</v>
      </c>
      <c r="DC60" s="54">
        <v>149.5</v>
      </c>
      <c r="DD60" s="54">
        <v>151.19999999999999</v>
      </c>
      <c r="DE60" s="54">
        <v>160.30000000000001</v>
      </c>
      <c r="DF60" s="54">
        <v>159.6</v>
      </c>
      <c r="DG60" s="54">
        <v>155</v>
      </c>
      <c r="DH60" s="54">
        <v>161.80000000000001</v>
      </c>
    </row>
    <row r="61" spans="1:112">
      <c r="A61" s="54" t="s">
        <v>30</v>
      </c>
      <c r="B61" s="54">
        <v>2021</v>
      </c>
      <c r="C61" s="54" t="s">
        <v>46</v>
      </c>
      <c r="D61" s="54">
        <f t="shared" si="0"/>
        <v>2168.1999999999998</v>
      </c>
      <c r="E61" s="54">
        <f t="shared" si="1"/>
        <v>336.8</v>
      </c>
      <c r="F61" s="54">
        <f t="shared" si="2"/>
        <v>500.7</v>
      </c>
      <c r="G61" s="61">
        <f t="shared" si="4"/>
        <v>-6.3244729605867007E-3</v>
      </c>
      <c r="H61" s="61">
        <f t="shared" si="5"/>
        <v>2.9779630732578916E-3</v>
      </c>
      <c r="I61" s="61">
        <f t="shared" si="6"/>
        <v>5.4216867469878138E-3</v>
      </c>
      <c r="J61" s="54" t="s">
        <v>234</v>
      </c>
      <c r="N61" s="54" t="s">
        <v>30</v>
      </c>
      <c r="O61" s="54">
        <v>2021</v>
      </c>
      <c r="P61" s="54" t="s">
        <v>41</v>
      </c>
      <c r="Q61" s="54" t="s">
        <v>41</v>
      </c>
      <c r="R61" s="54">
        <v>144.9</v>
      </c>
      <c r="S61" s="54">
        <v>202.3</v>
      </c>
      <c r="T61" s="54">
        <v>176.5</v>
      </c>
      <c r="U61" s="54">
        <v>157.5</v>
      </c>
      <c r="V61" s="54">
        <v>190.9</v>
      </c>
      <c r="W61" s="54">
        <v>155.69999999999999</v>
      </c>
      <c r="X61" s="54">
        <v>153.9</v>
      </c>
      <c r="Y61" s="54">
        <v>162.80000000000001</v>
      </c>
      <c r="Z61" s="54">
        <v>115.2</v>
      </c>
      <c r="AA61" s="54">
        <v>169.8</v>
      </c>
      <c r="AB61" s="54">
        <v>167.6</v>
      </c>
      <c r="AC61" s="54">
        <v>171.9</v>
      </c>
      <c r="AD61" s="54">
        <v>161.80000000000001</v>
      </c>
      <c r="AE61" s="54">
        <v>190.2</v>
      </c>
      <c r="AF61" s="54">
        <v>167</v>
      </c>
      <c r="AG61" s="54">
        <v>162.6</v>
      </c>
      <c r="AH61" s="54">
        <v>166.3</v>
      </c>
      <c r="AI61" s="54">
        <v>162.1</v>
      </c>
      <c r="AJ61" s="54">
        <v>163.1</v>
      </c>
      <c r="AK61" s="54">
        <v>160.9</v>
      </c>
      <c r="AL61" s="54">
        <v>171.1</v>
      </c>
      <c r="AM61" s="54">
        <v>157.69999999999999</v>
      </c>
      <c r="AN61" s="54">
        <v>161.1</v>
      </c>
      <c r="AO61" s="54">
        <v>167.5</v>
      </c>
      <c r="AP61" s="54">
        <v>160.30000000000001</v>
      </c>
      <c r="AQ61" s="54">
        <v>163.30000000000001</v>
      </c>
      <c r="AR61" s="54">
        <v>163.6</v>
      </c>
      <c r="AV61" s="54" t="s">
        <v>34</v>
      </c>
      <c r="AW61" s="54">
        <v>2021</v>
      </c>
      <c r="AX61" s="54" t="s">
        <v>41</v>
      </c>
      <c r="AY61" s="54" t="s">
        <v>41</v>
      </c>
      <c r="AZ61" s="54">
        <v>146.6</v>
      </c>
      <c r="BA61" s="54">
        <v>204</v>
      </c>
      <c r="BB61" s="54">
        <v>172.8</v>
      </c>
      <c r="BC61" s="54">
        <v>158.4</v>
      </c>
      <c r="BD61" s="54">
        <v>188</v>
      </c>
      <c r="BE61" s="54">
        <v>156.80000000000001</v>
      </c>
      <c r="BF61" s="54">
        <v>162.19999999999999</v>
      </c>
      <c r="BG61" s="54">
        <v>164.1</v>
      </c>
      <c r="BH61" s="54">
        <v>119.7</v>
      </c>
      <c r="BI61" s="54">
        <v>168.8</v>
      </c>
      <c r="BJ61" s="54">
        <v>162.69999999999999</v>
      </c>
      <c r="BK61" s="54">
        <v>173.9</v>
      </c>
      <c r="BL61" s="54">
        <v>164</v>
      </c>
      <c r="BM61" s="54">
        <v>192.1</v>
      </c>
      <c r="BN61" s="54">
        <v>164.5</v>
      </c>
      <c r="BO61" s="54">
        <v>155.30000000000001</v>
      </c>
      <c r="BP61" s="54">
        <v>163.19999999999999</v>
      </c>
      <c r="BQ61" s="54">
        <v>162.1</v>
      </c>
      <c r="BR61" s="54">
        <v>162.6</v>
      </c>
      <c r="BS61" s="54">
        <v>157.5</v>
      </c>
      <c r="BT61" s="54">
        <v>168.4</v>
      </c>
      <c r="BU61" s="54">
        <v>154</v>
      </c>
      <c r="BV61" s="54">
        <v>157.6</v>
      </c>
      <c r="BW61" s="54">
        <v>163.80000000000001</v>
      </c>
      <c r="BX61" s="54">
        <v>160</v>
      </c>
      <c r="BY61" s="54">
        <v>160</v>
      </c>
      <c r="BZ61" s="54">
        <v>163.19999999999999</v>
      </c>
      <c r="CD61" s="54" t="s">
        <v>33</v>
      </c>
      <c r="CE61" s="54">
        <v>2021</v>
      </c>
      <c r="CF61" s="54" t="s">
        <v>41</v>
      </c>
      <c r="CG61" s="54" t="s">
        <v>41</v>
      </c>
      <c r="CH61" s="54">
        <v>149.30000000000001</v>
      </c>
      <c r="CI61" s="54">
        <v>207.4</v>
      </c>
      <c r="CJ61" s="54">
        <v>174.1</v>
      </c>
      <c r="CK61" s="54">
        <v>159.19999999999999</v>
      </c>
      <c r="CL61" s="54">
        <v>175</v>
      </c>
      <c r="CM61" s="54">
        <v>161.30000000000001</v>
      </c>
      <c r="CN61" s="54">
        <v>183.3</v>
      </c>
      <c r="CO61" s="54">
        <v>164.5</v>
      </c>
      <c r="CP61" s="54">
        <v>120.4</v>
      </c>
      <c r="CQ61" s="54">
        <v>166.2</v>
      </c>
      <c r="CR61" s="54">
        <v>154.80000000000001</v>
      </c>
      <c r="CS61" s="54">
        <v>175.1</v>
      </c>
      <c r="CT61" s="54">
        <v>167.3</v>
      </c>
      <c r="CU61" s="54">
        <v>196.5</v>
      </c>
      <c r="CV61" s="54">
        <v>159.80000000000001</v>
      </c>
      <c r="CW61" s="54">
        <v>143.6</v>
      </c>
      <c r="CX61" s="54">
        <v>157.30000000000001</v>
      </c>
      <c r="CY61" s="54">
        <v>162.1</v>
      </c>
      <c r="CZ61" s="54">
        <v>160.69999999999999</v>
      </c>
      <c r="DA61" s="54">
        <v>153.19999999999999</v>
      </c>
      <c r="DB61" s="54">
        <v>162.80000000000001</v>
      </c>
      <c r="DC61" s="54">
        <v>150.4</v>
      </c>
      <c r="DD61" s="54">
        <v>153.69999999999999</v>
      </c>
      <c r="DE61" s="54">
        <v>160.4</v>
      </c>
      <c r="DF61" s="54">
        <v>159.6</v>
      </c>
      <c r="DG61" s="54">
        <v>156</v>
      </c>
      <c r="DH61" s="54">
        <v>162.30000000000001</v>
      </c>
    </row>
    <row r="62" spans="1:112">
      <c r="A62" s="54" t="s">
        <v>30</v>
      </c>
      <c r="B62" s="54">
        <v>2022</v>
      </c>
      <c r="C62" s="54" t="s">
        <v>31</v>
      </c>
      <c r="D62" s="54">
        <f t="shared" si="0"/>
        <v>2153</v>
      </c>
      <c r="E62" s="54">
        <f t="shared" si="1"/>
        <v>337.9</v>
      </c>
      <c r="F62" s="54">
        <f t="shared" si="2"/>
        <v>503.40000000000003</v>
      </c>
      <c r="G62" s="61">
        <f t="shared" si="4"/>
        <v>-7.0104233926758693E-3</v>
      </c>
      <c r="H62" s="61">
        <f t="shared" si="5"/>
        <v>3.2660332541566682E-3</v>
      </c>
      <c r="I62" s="61">
        <f t="shared" si="6"/>
        <v>5.3924505692032063E-3</v>
      </c>
      <c r="J62" s="54" t="s">
        <v>234</v>
      </c>
      <c r="N62" s="54" t="s">
        <v>30</v>
      </c>
      <c r="O62" s="54">
        <v>2021</v>
      </c>
      <c r="P62" s="54" t="s">
        <v>42</v>
      </c>
      <c r="Q62" s="54" t="s">
        <v>42</v>
      </c>
      <c r="R62" s="54">
        <v>145.4</v>
      </c>
      <c r="S62" s="54">
        <v>202.1</v>
      </c>
      <c r="T62" s="54">
        <v>172</v>
      </c>
      <c r="U62" s="54">
        <v>158</v>
      </c>
      <c r="V62" s="54">
        <v>195.5</v>
      </c>
      <c r="W62" s="54">
        <v>152.69999999999999</v>
      </c>
      <c r="X62" s="54">
        <v>151.4</v>
      </c>
      <c r="Y62" s="54">
        <v>163.9</v>
      </c>
      <c r="Z62" s="54">
        <v>119.3</v>
      </c>
      <c r="AA62" s="54">
        <v>170.1</v>
      </c>
      <c r="AB62" s="54">
        <v>168.3</v>
      </c>
      <c r="AC62" s="54">
        <v>172.8</v>
      </c>
      <c r="AD62" s="54">
        <v>162.1</v>
      </c>
      <c r="AE62" s="54">
        <v>190.5</v>
      </c>
      <c r="AF62" s="54">
        <v>167.7</v>
      </c>
      <c r="AG62" s="54">
        <v>163.6</v>
      </c>
      <c r="AH62" s="54">
        <v>167.1</v>
      </c>
      <c r="AI62" s="54">
        <v>162.1</v>
      </c>
      <c r="AJ62" s="54">
        <v>163.69999999999999</v>
      </c>
      <c r="AK62" s="54">
        <v>161.30000000000001</v>
      </c>
      <c r="AL62" s="54">
        <v>171.9</v>
      </c>
      <c r="AM62" s="54">
        <v>157.80000000000001</v>
      </c>
      <c r="AN62" s="54">
        <v>162.69999999999999</v>
      </c>
      <c r="AO62" s="54">
        <v>168.5</v>
      </c>
      <c r="AP62" s="54">
        <v>160.19999999999999</v>
      </c>
      <c r="AQ62" s="54">
        <v>163.80000000000001</v>
      </c>
      <c r="AR62" s="54">
        <v>164</v>
      </c>
      <c r="AV62" s="54" t="s">
        <v>34</v>
      </c>
      <c r="AW62" s="54">
        <v>2021</v>
      </c>
      <c r="AX62" s="54" t="s">
        <v>42</v>
      </c>
      <c r="AY62" s="54" t="s">
        <v>42</v>
      </c>
      <c r="AZ62" s="54">
        <v>146.6</v>
      </c>
      <c r="BA62" s="54">
        <v>204</v>
      </c>
      <c r="BB62" s="54">
        <v>172.8</v>
      </c>
      <c r="BC62" s="54">
        <v>158.4</v>
      </c>
      <c r="BD62" s="54">
        <v>188</v>
      </c>
      <c r="BE62" s="54">
        <v>156.69999999999999</v>
      </c>
      <c r="BF62" s="54">
        <v>162.30000000000001</v>
      </c>
      <c r="BG62" s="54">
        <v>164.1</v>
      </c>
      <c r="BH62" s="54">
        <v>119.7</v>
      </c>
      <c r="BI62" s="54">
        <v>168.8</v>
      </c>
      <c r="BJ62" s="54">
        <v>162.69999999999999</v>
      </c>
      <c r="BK62" s="54">
        <v>173.9</v>
      </c>
      <c r="BL62" s="54">
        <v>164</v>
      </c>
      <c r="BM62" s="54">
        <v>192.1</v>
      </c>
      <c r="BN62" s="54">
        <v>164.6</v>
      </c>
      <c r="BO62" s="54">
        <v>155.30000000000001</v>
      </c>
      <c r="BP62" s="54">
        <v>163.30000000000001</v>
      </c>
      <c r="BQ62" s="54">
        <v>162.1</v>
      </c>
      <c r="BR62" s="54">
        <v>162.6</v>
      </c>
      <c r="BS62" s="54">
        <v>157.5</v>
      </c>
      <c r="BT62" s="54">
        <v>168.4</v>
      </c>
      <c r="BU62" s="54">
        <v>154</v>
      </c>
      <c r="BV62" s="54">
        <v>157.69999999999999</v>
      </c>
      <c r="BW62" s="54">
        <v>163.69999999999999</v>
      </c>
      <c r="BX62" s="54">
        <v>160</v>
      </c>
      <c r="BY62" s="54">
        <v>160</v>
      </c>
      <c r="BZ62" s="54">
        <v>163.19999999999999</v>
      </c>
      <c r="CD62" s="54" t="s">
        <v>33</v>
      </c>
      <c r="CE62" s="54">
        <v>2021</v>
      </c>
      <c r="CF62" s="54" t="s">
        <v>42</v>
      </c>
      <c r="CG62" s="54" t="s">
        <v>42</v>
      </c>
      <c r="CH62" s="54">
        <v>149.30000000000001</v>
      </c>
      <c r="CI62" s="54">
        <v>207.4</v>
      </c>
      <c r="CJ62" s="54">
        <v>174.1</v>
      </c>
      <c r="CK62" s="54">
        <v>159.1</v>
      </c>
      <c r="CL62" s="54">
        <v>175</v>
      </c>
      <c r="CM62" s="54">
        <v>161.19999999999999</v>
      </c>
      <c r="CN62" s="54">
        <v>183.5</v>
      </c>
      <c r="CO62" s="54">
        <v>164.5</v>
      </c>
      <c r="CP62" s="54">
        <v>120.4</v>
      </c>
      <c r="CQ62" s="54">
        <v>166.2</v>
      </c>
      <c r="CR62" s="54">
        <v>154.80000000000001</v>
      </c>
      <c r="CS62" s="54">
        <v>175.1</v>
      </c>
      <c r="CT62" s="54">
        <v>167.3</v>
      </c>
      <c r="CU62" s="54">
        <v>196.5</v>
      </c>
      <c r="CV62" s="54">
        <v>159.80000000000001</v>
      </c>
      <c r="CW62" s="54">
        <v>143.6</v>
      </c>
      <c r="CX62" s="54">
        <v>157.4</v>
      </c>
      <c r="CY62" s="54">
        <v>162.1</v>
      </c>
      <c r="CZ62" s="54">
        <v>160.80000000000001</v>
      </c>
      <c r="DA62" s="54">
        <v>153.30000000000001</v>
      </c>
      <c r="DB62" s="54">
        <v>162.80000000000001</v>
      </c>
      <c r="DC62" s="54">
        <v>150.5</v>
      </c>
      <c r="DD62" s="54">
        <v>153.9</v>
      </c>
      <c r="DE62" s="54">
        <v>160.30000000000001</v>
      </c>
      <c r="DF62" s="54">
        <v>159.6</v>
      </c>
      <c r="DG62" s="54">
        <v>156</v>
      </c>
      <c r="DH62" s="54">
        <v>162.30000000000001</v>
      </c>
    </row>
    <row r="63" spans="1:112">
      <c r="A63" s="54" t="s">
        <v>30</v>
      </c>
      <c r="B63" s="54">
        <v>2022</v>
      </c>
      <c r="C63" s="54" t="s">
        <v>35</v>
      </c>
      <c r="D63" s="54">
        <f t="shared" si="0"/>
        <v>2150.4</v>
      </c>
      <c r="E63" s="54">
        <f t="shared" si="1"/>
        <v>339.8</v>
      </c>
      <c r="F63" s="54">
        <f t="shared" si="2"/>
        <v>506.8</v>
      </c>
      <c r="G63" s="61">
        <f t="shared" si="4"/>
        <v>-1.2076172782164E-3</v>
      </c>
      <c r="H63" s="61">
        <f t="shared" si="5"/>
        <v>5.6229653743712169E-3</v>
      </c>
      <c r="I63" s="61">
        <f t="shared" si="6"/>
        <v>6.7540723083034902E-3</v>
      </c>
      <c r="J63" s="54" t="s">
        <v>234</v>
      </c>
      <c r="N63" s="54" t="s">
        <v>30</v>
      </c>
      <c r="O63" s="54">
        <v>2021</v>
      </c>
      <c r="P63" s="54" t="s">
        <v>43</v>
      </c>
      <c r="Q63" s="54" t="s">
        <v>43</v>
      </c>
      <c r="R63" s="54">
        <v>146.1</v>
      </c>
      <c r="S63" s="54">
        <v>202.5</v>
      </c>
      <c r="T63" s="54">
        <v>170.1</v>
      </c>
      <c r="U63" s="54">
        <v>158.4</v>
      </c>
      <c r="V63" s="54">
        <v>198.8</v>
      </c>
      <c r="W63" s="54">
        <v>152.6</v>
      </c>
      <c r="X63" s="54">
        <v>170.4</v>
      </c>
      <c r="Y63" s="54">
        <v>165.2</v>
      </c>
      <c r="Z63" s="54">
        <v>121.6</v>
      </c>
      <c r="AA63" s="54">
        <v>170.6</v>
      </c>
      <c r="AB63" s="54">
        <v>168.8</v>
      </c>
      <c r="AC63" s="54">
        <v>173.6</v>
      </c>
      <c r="AD63" s="54">
        <v>165.5</v>
      </c>
      <c r="AE63" s="54">
        <v>191.2</v>
      </c>
      <c r="AF63" s="54">
        <v>168.9</v>
      </c>
      <c r="AG63" s="54">
        <v>164.8</v>
      </c>
      <c r="AH63" s="54">
        <v>168.3</v>
      </c>
      <c r="AI63" s="54">
        <v>163.6</v>
      </c>
      <c r="AJ63" s="54">
        <v>165.5</v>
      </c>
      <c r="AK63" s="54">
        <v>162</v>
      </c>
      <c r="AL63" s="54">
        <v>172.5</v>
      </c>
      <c r="AM63" s="54">
        <v>159.5</v>
      </c>
      <c r="AN63" s="54">
        <v>163.19999999999999</v>
      </c>
      <c r="AO63" s="54">
        <v>169</v>
      </c>
      <c r="AP63" s="54">
        <v>161.1</v>
      </c>
      <c r="AQ63" s="54">
        <v>164.7</v>
      </c>
      <c r="AR63" s="54">
        <v>166.3</v>
      </c>
      <c r="AV63" s="54" t="s">
        <v>34</v>
      </c>
      <c r="AW63" s="54">
        <v>2021</v>
      </c>
      <c r="AX63" s="54" t="s">
        <v>43</v>
      </c>
      <c r="AY63" s="54" t="s">
        <v>43</v>
      </c>
      <c r="AZ63" s="54">
        <v>147.4</v>
      </c>
      <c r="BA63" s="54">
        <v>204.6</v>
      </c>
      <c r="BB63" s="54">
        <v>171.2</v>
      </c>
      <c r="BC63" s="54">
        <v>158.69999999999999</v>
      </c>
      <c r="BD63" s="54">
        <v>190.6</v>
      </c>
      <c r="BE63" s="54">
        <v>155.69999999999999</v>
      </c>
      <c r="BF63" s="54">
        <v>185.3</v>
      </c>
      <c r="BG63" s="54">
        <v>165.2</v>
      </c>
      <c r="BH63" s="54">
        <v>121.9</v>
      </c>
      <c r="BI63" s="54">
        <v>169.3</v>
      </c>
      <c r="BJ63" s="54">
        <v>163.19999999999999</v>
      </c>
      <c r="BK63" s="54">
        <v>174.7</v>
      </c>
      <c r="BL63" s="54">
        <v>167.7</v>
      </c>
      <c r="BM63" s="54">
        <v>192.7</v>
      </c>
      <c r="BN63" s="54">
        <v>165.7</v>
      </c>
      <c r="BO63" s="54">
        <v>156.30000000000001</v>
      </c>
      <c r="BP63" s="54">
        <v>164.3</v>
      </c>
      <c r="BQ63" s="54">
        <v>163.6</v>
      </c>
      <c r="BR63" s="54">
        <v>164.2</v>
      </c>
      <c r="BS63" s="54">
        <v>158.4</v>
      </c>
      <c r="BT63" s="54">
        <v>169.1</v>
      </c>
      <c r="BU63" s="54">
        <v>155.69999999999999</v>
      </c>
      <c r="BV63" s="54">
        <v>158.6</v>
      </c>
      <c r="BW63" s="54">
        <v>163.9</v>
      </c>
      <c r="BX63" s="54">
        <v>160.80000000000001</v>
      </c>
      <c r="BY63" s="54">
        <v>161</v>
      </c>
      <c r="BZ63" s="54">
        <v>165.5</v>
      </c>
      <c r="CD63" s="54" t="s">
        <v>33</v>
      </c>
      <c r="CE63" s="54">
        <v>2021</v>
      </c>
      <c r="CF63" s="54" t="s">
        <v>43</v>
      </c>
      <c r="CG63" s="54" t="s">
        <v>43</v>
      </c>
      <c r="CH63" s="54">
        <v>150.1</v>
      </c>
      <c r="CI63" s="54">
        <v>208.4</v>
      </c>
      <c r="CJ63" s="54">
        <v>173</v>
      </c>
      <c r="CK63" s="54">
        <v>159.19999999999999</v>
      </c>
      <c r="CL63" s="54">
        <v>176.6</v>
      </c>
      <c r="CM63" s="54">
        <v>159.30000000000001</v>
      </c>
      <c r="CN63" s="54">
        <v>214.4</v>
      </c>
      <c r="CO63" s="54">
        <v>165.3</v>
      </c>
      <c r="CP63" s="54">
        <v>122.5</v>
      </c>
      <c r="CQ63" s="54">
        <v>166.8</v>
      </c>
      <c r="CR63" s="54">
        <v>155.4</v>
      </c>
      <c r="CS63" s="54">
        <v>175.9</v>
      </c>
      <c r="CT63" s="54">
        <v>171.5</v>
      </c>
      <c r="CU63" s="54">
        <v>197</v>
      </c>
      <c r="CV63" s="54">
        <v>160.80000000000001</v>
      </c>
      <c r="CW63" s="54">
        <v>144.4</v>
      </c>
      <c r="CX63" s="54">
        <v>158.30000000000001</v>
      </c>
      <c r="CY63" s="54">
        <v>163.6</v>
      </c>
      <c r="CZ63" s="54">
        <v>162.19999999999999</v>
      </c>
      <c r="DA63" s="54">
        <v>154.30000000000001</v>
      </c>
      <c r="DB63" s="54">
        <v>163.5</v>
      </c>
      <c r="DC63" s="54">
        <v>152.19999999999999</v>
      </c>
      <c r="DD63" s="54">
        <v>155.1</v>
      </c>
      <c r="DE63" s="54">
        <v>160.30000000000001</v>
      </c>
      <c r="DF63" s="54">
        <v>160.30000000000001</v>
      </c>
      <c r="DG63" s="54">
        <v>157</v>
      </c>
      <c r="DH63" s="54">
        <v>164.6</v>
      </c>
    </row>
    <row r="64" spans="1:112">
      <c r="A64" s="54" t="s">
        <v>30</v>
      </c>
      <c r="B64" s="54">
        <v>2022</v>
      </c>
      <c r="C64" s="54" t="s">
        <v>36</v>
      </c>
      <c r="D64" s="54">
        <f t="shared" si="0"/>
        <v>2179.1000000000004</v>
      </c>
      <c r="E64" s="54">
        <f t="shared" si="1"/>
        <v>343.4</v>
      </c>
      <c r="F64" s="54">
        <f t="shared" si="2"/>
        <v>510.5</v>
      </c>
      <c r="G64" s="61">
        <f t="shared" si="4"/>
        <v>1.3346354166666793E-2</v>
      </c>
      <c r="H64" s="61">
        <f t="shared" si="5"/>
        <v>1.059446733372562E-2</v>
      </c>
      <c r="I64" s="61">
        <f t="shared" si="6"/>
        <v>7.3007103393843498E-3</v>
      </c>
      <c r="J64" s="54" t="s">
        <v>234</v>
      </c>
      <c r="N64" s="54" t="s">
        <v>30</v>
      </c>
      <c r="O64" s="54">
        <v>2021</v>
      </c>
      <c r="P64" s="54" t="s">
        <v>45</v>
      </c>
      <c r="Q64" s="54" t="s">
        <v>45</v>
      </c>
      <c r="R64" s="54">
        <v>146.9</v>
      </c>
      <c r="S64" s="54">
        <v>199.8</v>
      </c>
      <c r="T64" s="54">
        <v>171.5</v>
      </c>
      <c r="U64" s="54">
        <v>159.1</v>
      </c>
      <c r="V64" s="54">
        <v>198.4</v>
      </c>
      <c r="W64" s="54">
        <v>153.19999999999999</v>
      </c>
      <c r="X64" s="54">
        <v>183.9</v>
      </c>
      <c r="Y64" s="54">
        <v>165.4</v>
      </c>
      <c r="Z64" s="54">
        <v>122.1</v>
      </c>
      <c r="AA64" s="54">
        <v>170.8</v>
      </c>
      <c r="AB64" s="54">
        <v>169.1</v>
      </c>
      <c r="AC64" s="54">
        <v>174.3</v>
      </c>
      <c r="AD64" s="54">
        <v>167.5</v>
      </c>
      <c r="AE64" s="54">
        <v>191.4</v>
      </c>
      <c r="AF64" s="54">
        <v>170.4</v>
      </c>
      <c r="AG64" s="54">
        <v>166</v>
      </c>
      <c r="AH64" s="54">
        <v>169.8</v>
      </c>
      <c r="AI64" s="54">
        <v>164.2</v>
      </c>
      <c r="AJ64" s="54">
        <v>165.3</v>
      </c>
      <c r="AK64" s="54">
        <v>162.9</v>
      </c>
      <c r="AL64" s="54">
        <v>173.4</v>
      </c>
      <c r="AM64" s="54">
        <v>158.9</v>
      </c>
      <c r="AN64" s="54">
        <v>163.80000000000001</v>
      </c>
      <c r="AO64" s="54">
        <v>169.3</v>
      </c>
      <c r="AP64" s="54">
        <v>162.4</v>
      </c>
      <c r="AQ64" s="54">
        <v>165.2</v>
      </c>
      <c r="AR64" s="54">
        <v>167.6</v>
      </c>
      <c r="AV64" s="54" t="s">
        <v>34</v>
      </c>
      <c r="AW64" s="54">
        <v>2021</v>
      </c>
      <c r="AX64" s="54" t="s">
        <v>45</v>
      </c>
      <c r="AY64" s="54" t="s">
        <v>45</v>
      </c>
      <c r="AZ64" s="54">
        <v>148.19999999999999</v>
      </c>
      <c r="BA64" s="54">
        <v>201.6</v>
      </c>
      <c r="BB64" s="54">
        <v>173</v>
      </c>
      <c r="BC64" s="54">
        <v>159.30000000000001</v>
      </c>
      <c r="BD64" s="54">
        <v>190.1</v>
      </c>
      <c r="BE64" s="54">
        <v>156.5</v>
      </c>
      <c r="BF64" s="54">
        <v>199.2</v>
      </c>
      <c r="BG64" s="54">
        <v>165.3</v>
      </c>
      <c r="BH64" s="54">
        <v>122.4</v>
      </c>
      <c r="BI64" s="54">
        <v>169.6</v>
      </c>
      <c r="BJ64" s="54">
        <v>163.69999999999999</v>
      </c>
      <c r="BK64" s="54">
        <v>175.5</v>
      </c>
      <c r="BL64" s="54">
        <v>169.7</v>
      </c>
      <c r="BM64" s="54">
        <v>192.9</v>
      </c>
      <c r="BN64" s="54">
        <v>167.2</v>
      </c>
      <c r="BO64" s="54">
        <v>157.4</v>
      </c>
      <c r="BP64" s="54">
        <v>165.8</v>
      </c>
      <c r="BQ64" s="54">
        <v>164.2</v>
      </c>
      <c r="BR64" s="54">
        <v>163.9</v>
      </c>
      <c r="BS64" s="54">
        <v>159.30000000000001</v>
      </c>
      <c r="BT64" s="54">
        <v>169.9</v>
      </c>
      <c r="BU64" s="54">
        <v>154.80000000000001</v>
      </c>
      <c r="BV64" s="54">
        <v>159.80000000000001</v>
      </c>
      <c r="BW64" s="54">
        <v>164.3</v>
      </c>
      <c r="BX64" s="54">
        <v>162.19999999999999</v>
      </c>
      <c r="BY64" s="54">
        <v>161.4</v>
      </c>
      <c r="BZ64" s="54">
        <v>166.7</v>
      </c>
      <c r="CD64" s="54" t="s">
        <v>33</v>
      </c>
      <c r="CE64" s="54">
        <v>2021</v>
      </c>
      <c r="CF64" s="54" t="s">
        <v>45</v>
      </c>
      <c r="CG64" s="54" t="s">
        <v>45</v>
      </c>
      <c r="CH64" s="54">
        <v>151</v>
      </c>
      <c r="CI64" s="54">
        <v>204.9</v>
      </c>
      <c r="CJ64" s="54">
        <v>175.4</v>
      </c>
      <c r="CK64" s="54">
        <v>159.6</v>
      </c>
      <c r="CL64" s="54">
        <v>175.8</v>
      </c>
      <c r="CM64" s="54">
        <v>160.30000000000001</v>
      </c>
      <c r="CN64" s="54">
        <v>229.1</v>
      </c>
      <c r="CO64" s="54">
        <v>165.1</v>
      </c>
      <c r="CP64" s="54">
        <v>123.1</v>
      </c>
      <c r="CQ64" s="54">
        <v>167.2</v>
      </c>
      <c r="CR64" s="54">
        <v>156.1</v>
      </c>
      <c r="CS64" s="54">
        <v>176.8</v>
      </c>
      <c r="CT64" s="54">
        <v>173.5</v>
      </c>
      <c r="CU64" s="54">
        <v>197</v>
      </c>
      <c r="CV64" s="54">
        <v>162.30000000000001</v>
      </c>
      <c r="CW64" s="54">
        <v>145.30000000000001</v>
      </c>
      <c r="CX64" s="54">
        <v>159.69999999999999</v>
      </c>
      <c r="CY64" s="54">
        <v>164.2</v>
      </c>
      <c r="CZ64" s="54">
        <v>161.6</v>
      </c>
      <c r="DA64" s="54">
        <v>155.19999999999999</v>
      </c>
      <c r="DB64" s="54">
        <v>164.2</v>
      </c>
      <c r="DC64" s="54">
        <v>151.19999999999999</v>
      </c>
      <c r="DD64" s="54">
        <v>156.69999999999999</v>
      </c>
      <c r="DE64" s="54">
        <v>160.80000000000001</v>
      </c>
      <c r="DF64" s="54">
        <v>161.80000000000001</v>
      </c>
      <c r="DG64" s="54">
        <v>157.30000000000001</v>
      </c>
      <c r="DH64" s="54">
        <v>165.6</v>
      </c>
    </row>
    <row r="65" spans="1:112">
      <c r="A65" s="54" t="s">
        <v>30</v>
      </c>
      <c r="B65" s="54">
        <v>2022</v>
      </c>
      <c r="C65" s="54" t="s">
        <v>37</v>
      </c>
      <c r="D65" s="54">
        <f t="shared" si="0"/>
        <v>2206.6</v>
      </c>
      <c r="E65" s="54">
        <f t="shared" si="1"/>
        <v>346</v>
      </c>
      <c r="F65" s="54">
        <f t="shared" si="2"/>
        <v>518.1</v>
      </c>
      <c r="G65" s="61">
        <f t="shared" si="4"/>
        <v>1.2619888944977073E-2</v>
      </c>
      <c r="H65" s="61">
        <f t="shared" si="5"/>
        <v>7.5713453698311676E-3</v>
      </c>
      <c r="I65" s="61">
        <f t="shared" si="6"/>
        <v>1.488736532810974E-2</v>
      </c>
      <c r="J65" s="54" t="s">
        <v>234</v>
      </c>
      <c r="N65" s="54" t="s">
        <v>30</v>
      </c>
      <c r="O65" s="54">
        <v>2021</v>
      </c>
      <c r="P65" s="54" t="s">
        <v>46</v>
      </c>
      <c r="Q65" s="54" t="s">
        <v>46</v>
      </c>
      <c r="R65" s="54">
        <v>147.4</v>
      </c>
      <c r="S65" s="54">
        <v>197</v>
      </c>
      <c r="T65" s="54">
        <v>176.5</v>
      </c>
      <c r="U65" s="54">
        <v>159.80000000000001</v>
      </c>
      <c r="V65" s="54">
        <v>195.8</v>
      </c>
      <c r="W65" s="54">
        <v>152</v>
      </c>
      <c r="X65" s="54">
        <v>172.3</v>
      </c>
      <c r="Y65" s="54">
        <v>164.5</v>
      </c>
      <c r="Z65" s="54">
        <v>120.6</v>
      </c>
      <c r="AA65" s="54">
        <v>171.7</v>
      </c>
      <c r="AB65" s="54">
        <v>169.7</v>
      </c>
      <c r="AC65" s="54">
        <v>175.1</v>
      </c>
      <c r="AD65" s="54">
        <v>165.8</v>
      </c>
      <c r="AE65" s="54">
        <v>190.8</v>
      </c>
      <c r="AF65" s="54">
        <v>171.8</v>
      </c>
      <c r="AG65" s="54">
        <v>167.3</v>
      </c>
      <c r="AH65" s="54">
        <v>171.2</v>
      </c>
      <c r="AI65" s="54">
        <v>163.4</v>
      </c>
      <c r="AJ65" s="54">
        <v>165.6</v>
      </c>
      <c r="AK65" s="54">
        <v>163.9</v>
      </c>
      <c r="AL65" s="54">
        <v>174</v>
      </c>
      <c r="AM65" s="54">
        <v>160.1</v>
      </c>
      <c r="AN65" s="54">
        <v>164.5</v>
      </c>
      <c r="AO65" s="54">
        <v>169.7</v>
      </c>
      <c r="AP65" s="54">
        <v>162.80000000000001</v>
      </c>
      <c r="AQ65" s="54">
        <v>166</v>
      </c>
      <c r="AR65" s="54">
        <v>167</v>
      </c>
      <c r="AV65" s="54" t="s">
        <v>34</v>
      </c>
      <c r="AW65" s="54">
        <v>2021</v>
      </c>
      <c r="AX65" s="54" t="s">
        <v>46</v>
      </c>
      <c r="AY65" s="54" t="s">
        <v>46</v>
      </c>
      <c r="AZ65" s="54">
        <v>148.69999999999999</v>
      </c>
      <c r="BA65" s="54">
        <v>198.8</v>
      </c>
      <c r="BB65" s="54">
        <v>177.9</v>
      </c>
      <c r="BC65" s="54">
        <v>159.9</v>
      </c>
      <c r="BD65" s="54">
        <v>187.6</v>
      </c>
      <c r="BE65" s="54">
        <v>154.9</v>
      </c>
      <c r="BF65" s="54">
        <v>188.3</v>
      </c>
      <c r="BG65" s="54">
        <v>164.4</v>
      </c>
      <c r="BH65" s="54">
        <v>121</v>
      </c>
      <c r="BI65" s="54">
        <v>170.5</v>
      </c>
      <c r="BJ65" s="54">
        <v>164.2</v>
      </c>
      <c r="BK65" s="54">
        <v>176.5</v>
      </c>
      <c r="BL65" s="54">
        <v>168.2</v>
      </c>
      <c r="BM65" s="54">
        <v>192.4</v>
      </c>
      <c r="BN65" s="54">
        <v>168.5</v>
      </c>
      <c r="BO65" s="54">
        <v>158.69999999999999</v>
      </c>
      <c r="BP65" s="54">
        <v>167</v>
      </c>
      <c r="BQ65" s="54">
        <v>163.4</v>
      </c>
      <c r="BR65" s="54">
        <v>164.1</v>
      </c>
      <c r="BS65" s="54">
        <v>160.19999999999999</v>
      </c>
      <c r="BT65" s="54">
        <v>170.6</v>
      </c>
      <c r="BU65" s="54">
        <v>155.69999999999999</v>
      </c>
      <c r="BV65" s="54">
        <v>160.6</v>
      </c>
      <c r="BW65" s="54">
        <v>164.4</v>
      </c>
      <c r="BX65" s="54">
        <v>162.6</v>
      </c>
      <c r="BY65" s="54">
        <v>162</v>
      </c>
      <c r="BZ65" s="54">
        <v>166.2</v>
      </c>
      <c r="CD65" s="54" t="s">
        <v>33</v>
      </c>
      <c r="CE65" s="54">
        <v>2021</v>
      </c>
      <c r="CF65" s="54" t="s">
        <v>46</v>
      </c>
      <c r="CG65" s="54" t="s">
        <v>46</v>
      </c>
      <c r="CH65" s="54">
        <v>151.6</v>
      </c>
      <c r="CI65" s="54">
        <v>202.2</v>
      </c>
      <c r="CJ65" s="54">
        <v>180</v>
      </c>
      <c r="CK65" s="54">
        <v>160</v>
      </c>
      <c r="CL65" s="54">
        <v>173.5</v>
      </c>
      <c r="CM65" s="54">
        <v>158.30000000000001</v>
      </c>
      <c r="CN65" s="54">
        <v>219.5</v>
      </c>
      <c r="CO65" s="54">
        <v>164.2</v>
      </c>
      <c r="CP65" s="54">
        <v>121.9</v>
      </c>
      <c r="CQ65" s="54">
        <v>168.2</v>
      </c>
      <c r="CR65" s="54">
        <v>156.5</v>
      </c>
      <c r="CS65" s="54">
        <v>178.2</v>
      </c>
      <c r="CT65" s="54">
        <v>172.2</v>
      </c>
      <c r="CU65" s="54">
        <v>196.8</v>
      </c>
      <c r="CV65" s="54">
        <v>163.30000000000001</v>
      </c>
      <c r="CW65" s="54">
        <v>146.69999999999999</v>
      </c>
      <c r="CX65" s="54">
        <v>160.69999999999999</v>
      </c>
      <c r="CY65" s="54">
        <v>163.4</v>
      </c>
      <c r="CZ65" s="54">
        <v>161.69999999999999</v>
      </c>
      <c r="DA65" s="54">
        <v>156</v>
      </c>
      <c r="DB65" s="54">
        <v>165.1</v>
      </c>
      <c r="DC65" s="54">
        <v>151.80000000000001</v>
      </c>
      <c r="DD65" s="54">
        <v>157.6</v>
      </c>
      <c r="DE65" s="54">
        <v>160.6</v>
      </c>
      <c r="DF65" s="54">
        <v>162.4</v>
      </c>
      <c r="DG65" s="54">
        <v>157.80000000000001</v>
      </c>
      <c r="DH65" s="54">
        <v>165.2</v>
      </c>
    </row>
    <row r="66" spans="1:112">
      <c r="A66" s="54" t="s">
        <v>30</v>
      </c>
      <c r="B66" s="54">
        <v>2022</v>
      </c>
      <c r="C66" s="54" t="s">
        <v>38</v>
      </c>
      <c r="D66" s="54">
        <f t="shared" si="0"/>
        <v>2226.8000000000002</v>
      </c>
      <c r="E66" s="54">
        <f t="shared" si="1"/>
        <v>346.2</v>
      </c>
      <c r="F66" s="54">
        <f t="shared" si="2"/>
        <v>523.20000000000005</v>
      </c>
      <c r="G66" s="61">
        <f t="shared" si="4"/>
        <v>9.1543551164688999E-3</v>
      </c>
      <c r="H66" s="61">
        <f t="shared" si="5"/>
        <v>5.7803468208089204E-4</v>
      </c>
      <c r="I66" s="61">
        <f t="shared" si="6"/>
        <v>9.8436595251882308E-3</v>
      </c>
      <c r="J66" s="54" t="s">
        <v>234</v>
      </c>
      <c r="N66" s="54" t="s">
        <v>30</v>
      </c>
      <c r="O66" s="54">
        <v>2022</v>
      </c>
      <c r="P66" s="54" t="s">
        <v>31</v>
      </c>
      <c r="Q66" s="54" t="s">
        <v>31</v>
      </c>
      <c r="R66" s="54">
        <v>148.30000000000001</v>
      </c>
      <c r="S66" s="54">
        <v>196.9</v>
      </c>
      <c r="T66" s="54">
        <v>178</v>
      </c>
      <c r="U66" s="54">
        <v>160.5</v>
      </c>
      <c r="V66" s="54">
        <v>192.6</v>
      </c>
      <c r="W66" s="54">
        <v>151.19999999999999</v>
      </c>
      <c r="X66" s="54">
        <v>159.19999999999999</v>
      </c>
      <c r="Y66" s="54">
        <v>164</v>
      </c>
      <c r="Z66" s="54">
        <v>119.3</v>
      </c>
      <c r="AA66" s="54">
        <v>173.3</v>
      </c>
      <c r="AB66" s="54">
        <v>169.8</v>
      </c>
      <c r="AC66" s="54">
        <v>175.8</v>
      </c>
      <c r="AD66" s="54">
        <v>164.1</v>
      </c>
      <c r="AE66" s="54">
        <v>190.7</v>
      </c>
      <c r="AF66" s="54">
        <v>173.2</v>
      </c>
      <c r="AG66" s="54">
        <v>169.3</v>
      </c>
      <c r="AH66" s="54">
        <v>172.7</v>
      </c>
      <c r="AI66" s="54">
        <v>164.5</v>
      </c>
      <c r="AJ66" s="54">
        <v>165.8</v>
      </c>
      <c r="AK66" s="54">
        <v>164.9</v>
      </c>
      <c r="AL66" s="54">
        <v>174.7</v>
      </c>
      <c r="AM66" s="54">
        <v>160.80000000000001</v>
      </c>
      <c r="AN66" s="54">
        <v>164.9</v>
      </c>
      <c r="AO66" s="54">
        <v>169.9</v>
      </c>
      <c r="AP66" s="54">
        <v>163.19999999999999</v>
      </c>
      <c r="AQ66" s="54">
        <v>166.6</v>
      </c>
      <c r="AR66" s="54">
        <v>166.4</v>
      </c>
      <c r="AV66" s="54" t="s">
        <v>34</v>
      </c>
      <c r="AW66" s="54">
        <v>2022</v>
      </c>
      <c r="AX66" s="54" t="s">
        <v>31</v>
      </c>
      <c r="AY66" s="54" t="s">
        <v>31</v>
      </c>
      <c r="AZ66" s="54">
        <v>149.5</v>
      </c>
      <c r="BA66" s="54">
        <v>198.7</v>
      </c>
      <c r="BB66" s="54">
        <v>178.8</v>
      </c>
      <c r="BC66" s="54">
        <v>160.5</v>
      </c>
      <c r="BD66" s="54">
        <v>184.7</v>
      </c>
      <c r="BE66" s="54">
        <v>153.69999999999999</v>
      </c>
      <c r="BF66" s="54">
        <v>174.3</v>
      </c>
      <c r="BG66" s="54">
        <v>163.9</v>
      </c>
      <c r="BH66" s="54">
        <v>120</v>
      </c>
      <c r="BI66" s="54">
        <v>172.1</v>
      </c>
      <c r="BJ66" s="54">
        <v>164.3</v>
      </c>
      <c r="BK66" s="54">
        <v>177.3</v>
      </c>
      <c r="BL66" s="54">
        <v>166.4</v>
      </c>
      <c r="BM66" s="54">
        <v>192.2</v>
      </c>
      <c r="BN66" s="54">
        <v>169.9</v>
      </c>
      <c r="BO66" s="54">
        <v>160.69999999999999</v>
      </c>
      <c r="BP66" s="54">
        <v>168.5</v>
      </c>
      <c r="BQ66" s="54">
        <v>164.5</v>
      </c>
      <c r="BR66" s="54">
        <v>164.2</v>
      </c>
      <c r="BS66" s="54">
        <v>161.1</v>
      </c>
      <c r="BT66" s="54">
        <v>171.4</v>
      </c>
      <c r="BU66" s="54">
        <v>156.5</v>
      </c>
      <c r="BV66" s="54">
        <v>161.19999999999999</v>
      </c>
      <c r="BW66" s="54">
        <v>164.7</v>
      </c>
      <c r="BX66" s="54">
        <v>163</v>
      </c>
      <c r="BY66" s="54">
        <v>162.69999999999999</v>
      </c>
      <c r="BZ66" s="54">
        <v>165.7</v>
      </c>
      <c r="CD66" s="54" t="s">
        <v>33</v>
      </c>
      <c r="CE66" s="54">
        <v>2022</v>
      </c>
      <c r="CF66" s="54" t="s">
        <v>31</v>
      </c>
      <c r="CG66" s="54" t="s">
        <v>31</v>
      </c>
      <c r="CH66" s="54">
        <v>152.19999999999999</v>
      </c>
      <c r="CI66" s="54">
        <v>202.1</v>
      </c>
      <c r="CJ66" s="54">
        <v>180.1</v>
      </c>
      <c r="CK66" s="54">
        <v>160.4</v>
      </c>
      <c r="CL66" s="54">
        <v>171</v>
      </c>
      <c r="CM66" s="54">
        <v>156.5</v>
      </c>
      <c r="CN66" s="54">
        <v>203.6</v>
      </c>
      <c r="CO66" s="54">
        <v>163.80000000000001</v>
      </c>
      <c r="CP66" s="54">
        <v>121.3</v>
      </c>
      <c r="CQ66" s="54">
        <v>169.8</v>
      </c>
      <c r="CR66" s="54">
        <v>156.6</v>
      </c>
      <c r="CS66" s="54">
        <v>179</v>
      </c>
      <c r="CT66" s="54">
        <v>170.3</v>
      </c>
      <c r="CU66" s="54">
        <v>196.4</v>
      </c>
      <c r="CV66" s="54">
        <v>164.7</v>
      </c>
      <c r="CW66" s="54">
        <v>148.5</v>
      </c>
      <c r="CX66" s="54">
        <v>162.19999999999999</v>
      </c>
      <c r="CY66" s="54">
        <v>164.5</v>
      </c>
      <c r="CZ66" s="54">
        <v>161.6</v>
      </c>
      <c r="DA66" s="54">
        <v>156.80000000000001</v>
      </c>
      <c r="DB66" s="54">
        <v>166.1</v>
      </c>
      <c r="DC66" s="54">
        <v>152.69999999999999</v>
      </c>
      <c r="DD66" s="54">
        <v>158.4</v>
      </c>
      <c r="DE66" s="54">
        <v>161</v>
      </c>
      <c r="DF66" s="54">
        <v>162.80000000000001</v>
      </c>
      <c r="DG66" s="54">
        <v>158.6</v>
      </c>
      <c r="DH66" s="54">
        <v>165</v>
      </c>
    </row>
    <row r="67" spans="1:112">
      <c r="A67" s="54" t="s">
        <v>30</v>
      </c>
      <c r="B67" s="54">
        <v>2022</v>
      </c>
      <c r="C67" s="54" t="s">
        <v>39</v>
      </c>
      <c r="D67" s="54">
        <f t="shared" ref="D67:D78" si="7">SUM(R71:AD71)</f>
        <v>2248.3000000000002</v>
      </c>
      <c r="E67" s="54">
        <f t="shared" ref="E67:E78" si="8">SUM(AL71,AP71)</f>
        <v>347.7</v>
      </c>
      <c r="F67" s="54">
        <f t="shared" ref="F67:F78" si="9">SUM(AK71,AJ71,AH71)</f>
        <v>527.4</v>
      </c>
      <c r="G67" s="61">
        <f t="shared" si="4"/>
        <v>9.6551104724268005E-3</v>
      </c>
      <c r="H67" s="61">
        <f t="shared" si="5"/>
        <v>4.3327556325823222E-3</v>
      </c>
      <c r="I67" s="61">
        <f t="shared" si="6"/>
        <v>8.0275229357796851E-3</v>
      </c>
      <c r="J67" s="54" t="s">
        <v>234</v>
      </c>
      <c r="N67" s="54" t="s">
        <v>30</v>
      </c>
      <c r="O67" s="54">
        <v>2022</v>
      </c>
      <c r="P67" s="54" t="s">
        <v>35</v>
      </c>
      <c r="Q67" s="54" t="s">
        <v>35</v>
      </c>
      <c r="R67" s="54">
        <v>148.80000000000001</v>
      </c>
      <c r="S67" s="54">
        <v>198.1</v>
      </c>
      <c r="T67" s="54">
        <v>175.5</v>
      </c>
      <c r="U67" s="54">
        <v>160.69999999999999</v>
      </c>
      <c r="V67" s="54">
        <v>192.6</v>
      </c>
      <c r="W67" s="54">
        <v>151.4</v>
      </c>
      <c r="X67" s="54">
        <v>155.19999999999999</v>
      </c>
      <c r="Y67" s="54">
        <v>163.9</v>
      </c>
      <c r="Z67" s="54">
        <v>118.1</v>
      </c>
      <c r="AA67" s="54">
        <v>175.4</v>
      </c>
      <c r="AB67" s="54">
        <v>170.5</v>
      </c>
      <c r="AC67" s="54">
        <v>176.3</v>
      </c>
      <c r="AD67" s="54">
        <v>163.9</v>
      </c>
      <c r="AE67" s="54">
        <v>191.5</v>
      </c>
      <c r="AF67" s="54">
        <v>174.1</v>
      </c>
      <c r="AG67" s="54">
        <v>171</v>
      </c>
      <c r="AH67" s="54">
        <v>173.7</v>
      </c>
      <c r="AI67" s="54">
        <v>165.5</v>
      </c>
      <c r="AJ67" s="54">
        <v>167.4</v>
      </c>
      <c r="AK67" s="54">
        <v>165.7</v>
      </c>
      <c r="AL67" s="54">
        <v>175.3</v>
      </c>
      <c r="AM67" s="54">
        <v>161.19999999999999</v>
      </c>
      <c r="AN67" s="54">
        <v>165.5</v>
      </c>
      <c r="AO67" s="54">
        <v>170.3</v>
      </c>
      <c r="AP67" s="54">
        <v>164.5</v>
      </c>
      <c r="AQ67" s="54">
        <v>167.3</v>
      </c>
      <c r="AR67" s="54">
        <v>166.7</v>
      </c>
      <c r="AV67" s="54" t="s">
        <v>34</v>
      </c>
      <c r="AW67" s="54">
        <v>2022</v>
      </c>
      <c r="AX67" s="54" t="s">
        <v>35</v>
      </c>
      <c r="AY67" s="54" t="s">
        <v>35</v>
      </c>
      <c r="AZ67" s="54">
        <v>150</v>
      </c>
      <c r="BA67" s="54">
        <v>200.6</v>
      </c>
      <c r="BB67" s="54">
        <v>175.8</v>
      </c>
      <c r="BC67" s="54">
        <v>160.69999999999999</v>
      </c>
      <c r="BD67" s="54">
        <v>184.9</v>
      </c>
      <c r="BE67" s="54">
        <v>153.69999999999999</v>
      </c>
      <c r="BF67" s="54">
        <v>169.7</v>
      </c>
      <c r="BG67" s="54">
        <v>163.69999999999999</v>
      </c>
      <c r="BH67" s="54">
        <v>118.9</v>
      </c>
      <c r="BI67" s="54">
        <v>174.3</v>
      </c>
      <c r="BJ67" s="54">
        <v>164.7</v>
      </c>
      <c r="BK67" s="54">
        <v>178</v>
      </c>
      <c r="BL67" s="54">
        <v>166.2</v>
      </c>
      <c r="BM67" s="54">
        <v>192.8</v>
      </c>
      <c r="BN67" s="54">
        <v>170.8</v>
      </c>
      <c r="BO67" s="54">
        <v>162.4</v>
      </c>
      <c r="BP67" s="54">
        <v>169.6</v>
      </c>
      <c r="BQ67" s="54">
        <v>165.5</v>
      </c>
      <c r="BR67" s="54">
        <v>165.7</v>
      </c>
      <c r="BS67" s="54">
        <v>161.80000000000001</v>
      </c>
      <c r="BT67" s="54">
        <v>172.2</v>
      </c>
      <c r="BU67" s="54">
        <v>156.9</v>
      </c>
      <c r="BV67" s="54">
        <v>162.1</v>
      </c>
      <c r="BW67" s="54">
        <v>165.4</v>
      </c>
      <c r="BX67" s="54">
        <v>164.4</v>
      </c>
      <c r="BY67" s="54">
        <v>163.5</v>
      </c>
      <c r="BZ67" s="54">
        <v>166.1</v>
      </c>
      <c r="CD67" s="54" t="s">
        <v>33</v>
      </c>
      <c r="CE67" s="54">
        <v>2022</v>
      </c>
      <c r="CF67" s="54" t="s">
        <v>35</v>
      </c>
      <c r="CG67" s="54" t="s">
        <v>35</v>
      </c>
      <c r="CH67" s="54">
        <v>152.5</v>
      </c>
      <c r="CI67" s="54">
        <v>205.2</v>
      </c>
      <c r="CJ67" s="54">
        <v>176.4</v>
      </c>
      <c r="CK67" s="54">
        <v>160.6</v>
      </c>
      <c r="CL67" s="54">
        <v>171.5</v>
      </c>
      <c r="CM67" s="54">
        <v>156.4</v>
      </c>
      <c r="CN67" s="54">
        <v>198</v>
      </c>
      <c r="CO67" s="54">
        <v>163.19999999999999</v>
      </c>
      <c r="CP67" s="54">
        <v>120.6</v>
      </c>
      <c r="CQ67" s="54">
        <v>172.2</v>
      </c>
      <c r="CR67" s="54">
        <v>156.69999999999999</v>
      </c>
      <c r="CS67" s="54">
        <v>180</v>
      </c>
      <c r="CT67" s="54">
        <v>170.2</v>
      </c>
      <c r="CU67" s="54">
        <v>196.5</v>
      </c>
      <c r="CV67" s="54">
        <v>165.7</v>
      </c>
      <c r="CW67" s="54">
        <v>150.4</v>
      </c>
      <c r="CX67" s="54">
        <v>163.4</v>
      </c>
      <c r="CY67" s="54">
        <v>165.5</v>
      </c>
      <c r="CZ67" s="54">
        <v>163</v>
      </c>
      <c r="DA67" s="54">
        <v>157.4</v>
      </c>
      <c r="DB67" s="54">
        <v>167.2</v>
      </c>
      <c r="DC67" s="54">
        <v>153.1</v>
      </c>
      <c r="DD67" s="54">
        <v>159.5</v>
      </c>
      <c r="DE67" s="54">
        <v>162</v>
      </c>
      <c r="DF67" s="54">
        <v>164.2</v>
      </c>
      <c r="DG67" s="54">
        <v>159.4</v>
      </c>
      <c r="DH67" s="54">
        <v>165.5</v>
      </c>
    </row>
    <row r="68" spans="1:112">
      <c r="A68" s="54" t="s">
        <v>30</v>
      </c>
      <c r="B68" s="54">
        <v>2022</v>
      </c>
      <c r="C68" s="54" t="s">
        <v>40</v>
      </c>
      <c r="D68" s="54">
        <f t="shared" si="7"/>
        <v>2252.5</v>
      </c>
      <c r="E68" s="54">
        <f t="shared" si="8"/>
        <v>348.5</v>
      </c>
      <c r="F68" s="54">
        <f t="shared" si="9"/>
        <v>532.59999999999991</v>
      </c>
      <c r="G68" s="61">
        <f t="shared" ref="G68:G131" si="10">(D68-D67)/D67</f>
        <v>1.8680781034558635E-3</v>
      </c>
      <c r="H68" s="61">
        <f t="shared" ref="H68:H131" si="11">(E68-E67)/E67</f>
        <v>2.3008340523440075E-3</v>
      </c>
      <c r="I68" s="61">
        <f t="shared" ref="I68:I131" si="12">(F68-F67)/F67</f>
        <v>9.8596890405762833E-3</v>
      </c>
      <c r="J68" s="54" t="s">
        <v>234</v>
      </c>
      <c r="N68" s="54" t="s">
        <v>30</v>
      </c>
      <c r="O68" s="54">
        <v>2022</v>
      </c>
      <c r="P68" s="54" t="s">
        <v>36</v>
      </c>
      <c r="Q68" s="54" t="s">
        <v>36</v>
      </c>
      <c r="R68" s="54">
        <v>150.19999999999999</v>
      </c>
      <c r="S68" s="54">
        <v>208</v>
      </c>
      <c r="T68" s="54">
        <v>167.9</v>
      </c>
      <c r="U68" s="54">
        <v>162</v>
      </c>
      <c r="V68" s="54">
        <v>203.1</v>
      </c>
      <c r="W68" s="54">
        <v>155.9</v>
      </c>
      <c r="X68" s="54">
        <v>155.80000000000001</v>
      </c>
      <c r="Y68" s="54">
        <v>164.2</v>
      </c>
      <c r="Z68" s="54">
        <v>118.1</v>
      </c>
      <c r="AA68" s="54">
        <v>178.7</v>
      </c>
      <c r="AB68" s="54">
        <v>171.2</v>
      </c>
      <c r="AC68" s="54">
        <v>177.4</v>
      </c>
      <c r="AD68" s="54">
        <v>166.6</v>
      </c>
      <c r="AE68" s="54">
        <v>192.3</v>
      </c>
      <c r="AF68" s="54">
        <v>175.4</v>
      </c>
      <c r="AG68" s="54">
        <v>173.2</v>
      </c>
      <c r="AH68" s="54">
        <v>175.1</v>
      </c>
      <c r="AI68" s="54">
        <v>165.3</v>
      </c>
      <c r="AJ68" s="54">
        <v>168.9</v>
      </c>
      <c r="AK68" s="54">
        <v>166.5</v>
      </c>
      <c r="AL68" s="54">
        <v>176</v>
      </c>
      <c r="AM68" s="54">
        <v>162</v>
      </c>
      <c r="AN68" s="54">
        <v>166.6</v>
      </c>
      <c r="AO68" s="54">
        <v>170.6</v>
      </c>
      <c r="AP68" s="54">
        <v>167.4</v>
      </c>
      <c r="AQ68" s="54">
        <v>168.3</v>
      </c>
      <c r="AR68" s="54">
        <v>168.7</v>
      </c>
      <c r="AV68" s="54" t="s">
        <v>34</v>
      </c>
      <c r="AW68" s="54">
        <v>2022</v>
      </c>
      <c r="AX68" s="54" t="s">
        <v>36</v>
      </c>
      <c r="AY68" s="54" t="s">
        <v>36</v>
      </c>
      <c r="AZ68" s="54">
        <v>151.30000000000001</v>
      </c>
      <c r="BA68" s="54">
        <v>210.7</v>
      </c>
      <c r="BB68" s="54">
        <v>167.8</v>
      </c>
      <c r="BC68" s="54">
        <v>162.19999999999999</v>
      </c>
      <c r="BD68" s="54">
        <v>194.6</v>
      </c>
      <c r="BE68" s="54">
        <v>157.6</v>
      </c>
      <c r="BF68" s="54">
        <v>166.9</v>
      </c>
      <c r="BG68" s="54">
        <v>163.9</v>
      </c>
      <c r="BH68" s="54">
        <v>118.8</v>
      </c>
      <c r="BI68" s="54">
        <v>177.4</v>
      </c>
      <c r="BJ68" s="54">
        <v>165.3</v>
      </c>
      <c r="BK68" s="54">
        <v>179.3</v>
      </c>
      <c r="BL68" s="54">
        <v>168.4</v>
      </c>
      <c r="BM68" s="54">
        <v>193.7</v>
      </c>
      <c r="BN68" s="54">
        <v>172.1</v>
      </c>
      <c r="BO68" s="54">
        <v>164.6</v>
      </c>
      <c r="BP68" s="54">
        <v>171.1</v>
      </c>
      <c r="BQ68" s="54">
        <v>165.3</v>
      </c>
      <c r="BR68" s="54">
        <v>167.2</v>
      </c>
      <c r="BS68" s="54">
        <v>162.80000000000001</v>
      </c>
      <c r="BT68" s="54">
        <v>173</v>
      </c>
      <c r="BU68" s="54">
        <v>157.9</v>
      </c>
      <c r="BV68" s="54">
        <v>163.30000000000001</v>
      </c>
      <c r="BW68" s="54">
        <v>166</v>
      </c>
      <c r="BX68" s="54">
        <v>167.2</v>
      </c>
      <c r="BY68" s="54">
        <v>164.6</v>
      </c>
      <c r="BZ68" s="54">
        <v>167.7</v>
      </c>
      <c r="CD68" s="54" t="s">
        <v>33</v>
      </c>
      <c r="CE68" s="54">
        <v>2022</v>
      </c>
      <c r="CF68" s="54" t="s">
        <v>36</v>
      </c>
      <c r="CG68" s="54" t="s">
        <v>36</v>
      </c>
      <c r="CH68" s="54">
        <v>153.69999999999999</v>
      </c>
      <c r="CI68" s="54">
        <v>215.8</v>
      </c>
      <c r="CJ68" s="54">
        <v>167.7</v>
      </c>
      <c r="CK68" s="54">
        <v>162.6</v>
      </c>
      <c r="CL68" s="54">
        <v>180</v>
      </c>
      <c r="CM68" s="54">
        <v>159.6</v>
      </c>
      <c r="CN68" s="54">
        <v>188.4</v>
      </c>
      <c r="CO68" s="54">
        <v>163.4</v>
      </c>
      <c r="CP68" s="54">
        <v>120.3</v>
      </c>
      <c r="CQ68" s="54">
        <v>174.7</v>
      </c>
      <c r="CR68" s="54">
        <v>157.1</v>
      </c>
      <c r="CS68" s="54">
        <v>181.5</v>
      </c>
      <c r="CT68" s="54">
        <v>171.5</v>
      </c>
      <c r="CU68" s="54">
        <v>197.5</v>
      </c>
      <c r="CV68" s="54">
        <v>167.1</v>
      </c>
      <c r="CW68" s="54">
        <v>152.6</v>
      </c>
      <c r="CX68" s="54">
        <v>164.9</v>
      </c>
      <c r="CY68" s="54">
        <v>165.3</v>
      </c>
      <c r="CZ68" s="54">
        <v>164.5</v>
      </c>
      <c r="DA68" s="54">
        <v>158.6</v>
      </c>
      <c r="DB68" s="54">
        <v>168.2</v>
      </c>
      <c r="DC68" s="54">
        <v>154.19999999999999</v>
      </c>
      <c r="DD68" s="54">
        <v>160.80000000000001</v>
      </c>
      <c r="DE68" s="54">
        <v>162.69999999999999</v>
      </c>
      <c r="DF68" s="54">
        <v>166.8</v>
      </c>
      <c r="DG68" s="54">
        <v>160.6</v>
      </c>
      <c r="DH68" s="54">
        <v>166.5</v>
      </c>
    </row>
    <row r="69" spans="1:112">
      <c r="A69" s="54" t="s">
        <v>30</v>
      </c>
      <c r="B69" s="54">
        <v>2022</v>
      </c>
      <c r="C69" s="54" t="s">
        <v>41</v>
      </c>
      <c r="D69" s="54">
        <f t="shared" si="7"/>
        <v>2255.7999999999997</v>
      </c>
      <c r="E69" s="54">
        <f t="shared" si="8"/>
        <v>350.5</v>
      </c>
      <c r="F69" s="54">
        <f t="shared" si="9"/>
        <v>534.4</v>
      </c>
      <c r="G69" s="61">
        <f t="shared" si="10"/>
        <v>1.4650388457268489E-3</v>
      </c>
      <c r="H69" s="61">
        <f t="shared" si="11"/>
        <v>5.7388809182209472E-3</v>
      </c>
      <c r="I69" s="61">
        <f t="shared" si="12"/>
        <v>3.3796470146452658E-3</v>
      </c>
      <c r="J69" s="54" t="s">
        <v>234</v>
      </c>
      <c r="N69" s="54" t="s">
        <v>30</v>
      </c>
      <c r="O69" s="54">
        <v>2022</v>
      </c>
      <c r="P69" s="54" t="s">
        <v>37</v>
      </c>
      <c r="Q69" s="54" t="s">
        <v>37</v>
      </c>
      <c r="R69" s="54">
        <v>151.80000000000001</v>
      </c>
      <c r="S69" s="54">
        <v>209.7</v>
      </c>
      <c r="T69" s="54">
        <v>164.5</v>
      </c>
      <c r="U69" s="54">
        <v>163.80000000000001</v>
      </c>
      <c r="V69" s="54">
        <v>207.4</v>
      </c>
      <c r="W69" s="54">
        <v>169.7</v>
      </c>
      <c r="X69" s="54">
        <v>153.6</v>
      </c>
      <c r="Y69" s="54">
        <v>165.1</v>
      </c>
      <c r="Z69" s="54">
        <v>118.2</v>
      </c>
      <c r="AA69" s="54">
        <v>182.9</v>
      </c>
      <c r="AB69" s="54">
        <v>172.4</v>
      </c>
      <c r="AC69" s="54">
        <v>178.9</v>
      </c>
      <c r="AD69" s="54">
        <v>168.6</v>
      </c>
      <c r="AE69" s="54">
        <v>192.8</v>
      </c>
      <c r="AF69" s="54">
        <v>177.5</v>
      </c>
      <c r="AG69" s="54">
        <v>175.1</v>
      </c>
      <c r="AH69" s="54">
        <v>177.1</v>
      </c>
      <c r="AI69" s="54">
        <v>167</v>
      </c>
      <c r="AJ69" s="54">
        <v>173.3</v>
      </c>
      <c r="AK69" s="54">
        <v>167.7</v>
      </c>
      <c r="AL69" s="54">
        <v>177</v>
      </c>
      <c r="AM69" s="54">
        <v>166.2</v>
      </c>
      <c r="AN69" s="54">
        <v>167.2</v>
      </c>
      <c r="AO69" s="54">
        <v>170.9</v>
      </c>
      <c r="AP69" s="54">
        <v>169</v>
      </c>
      <c r="AQ69" s="54">
        <v>170.2</v>
      </c>
      <c r="AR69" s="54">
        <v>170.8</v>
      </c>
      <c r="AV69" s="54" t="s">
        <v>34</v>
      </c>
      <c r="AW69" s="54">
        <v>2022</v>
      </c>
      <c r="AX69" s="54" t="s">
        <v>37</v>
      </c>
      <c r="AY69" s="54" t="s">
        <v>37</v>
      </c>
      <c r="AZ69" s="54">
        <v>152.9</v>
      </c>
      <c r="BA69" s="54">
        <v>211.8</v>
      </c>
      <c r="BB69" s="54">
        <v>164.5</v>
      </c>
      <c r="BC69" s="54">
        <v>163.9</v>
      </c>
      <c r="BD69" s="54">
        <v>199.5</v>
      </c>
      <c r="BE69" s="54">
        <v>172.6</v>
      </c>
      <c r="BF69" s="54">
        <v>166.2</v>
      </c>
      <c r="BG69" s="54">
        <v>164.7</v>
      </c>
      <c r="BH69" s="54">
        <v>119</v>
      </c>
      <c r="BI69" s="54">
        <v>181.3</v>
      </c>
      <c r="BJ69" s="54">
        <v>166.2</v>
      </c>
      <c r="BK69" s="54">
        <v>180.9</v>
      </c>
      <c r="BL69" s="54">
        <v>170.8</v>
      </c>
      <c r="BM69" s="54">
        <v>193.9</v>
      </c>
      <c r="BN69" s="54">
        <v>173.9</v>
      </c>
      <c r="BO69" s="54">
        <v>166.5</v>
      </c>
      <c r="BP69" s="54">
        <v>172.8</v>
      </c>
      <c r="BQ69" s="54">
        <v>167</v>
      </c>
      <c r="BR69" s="54">
        <v>172.2</v>
      </c>
      <c r="BS69" s="54">
        <v>164</v>
      </c>
      <c r="BT69" s="54">
        <v>174</v>
      </c>
      <c r="BU69" s="54">
        <v>162.6</v>
      </c>
      <c r="BV69" s="54">
        <v>164.4</v>
      </c>
      <c r="BW69" s="54">
        <v>166.9</v>
      </c>
      <c r="BX69" s="54">
        <v>168.8</v>
      </c>
      <c r="BY69" s="54">
        <v>166.8</v>
      </c>
      <c r="BZ69" s="54">
        <v>170.1</v>
      </c>
      <c r="CD69" s="54" t="s">
        <v>33</v>
      </c>
      <c r="CE69" s="54">
        <v>2022</v>
      </c>
      <c r="CF69" s="54" t="s">
        <v>37</v>
      </c>
      <c r="CG69" s="54" t="s">
        <v>37</v>
      </c>
      <c r="CH69" s="54">
        <v>155.4</v>
      </c>
      <c r="CI69" s="54">
        <v>215.8</v>
      </c>
      <c r="CJ69" s="54">
        <v>164.6</v>
      </c>
      <c r="CK69" s="54">
        <v>164.2</v>
      </c>
      <c r="CL69" s="54">
        <v>186</v>
      </c>
      <c r="CM69" s="54">
        <v>175.9</v>
      </c>
      <c r="CN69" s="54">
        <v>190.7</v>
      </c>
      <c r="CO69" s="54">
        <v>164</v>
      </c>
      <c r="CP69" s="54">
        <v>120.5</v>
      </c>
      <c r="CQ69" s="54">
        <v>178</v>
      </c>
      <c r="CR69" s="54">
        <v>157.5</v>
      </c>
      <c r="CS69" s="54">
        <v>183.3</v>
      </c>
      <c r="CT69" s="54">
        <v>174.5</v>
      </c>
      <c r="CU69" s="54">
        <v>197.1</v>
      </c>
      <c r="CV69" s="54">
        <v>168.4</v>
      </c>
      <c r="CW69" s="54">
        <v>154.5</v>
      </c>
      <c r="CX69" s="54">
        <v>166.3</v>
      </c>
      <c r="CY69" s="54">
        <v>167</v>
      </c>
      <c r="CZ69" s="54">
        <v>170.5</v>
      </c>
      <c r="DA69" s="54">
        <v>159.80000000000001</v>
      </c>
      <c r="DB69" s="54">
        <v>169</v>
      </c>
      <c r="DC69" s="54">
        <v>159.30000000000001</v>
      </c>
      <c r="DD69" s="54">
        <v>162.19999999999999</v>
      </c>
      <c r="DE69" s="54">
        <v>164</v>
      </c>
      <c r="DF69" s="54">
        <v>168.4</v>
      </c>
      <c r="DG69" s="54">
        <v>163.1</v>
      </c>
      <c r="DH69" s="54">
        <v>169.2</v>
      </c>
    </row>
    <row r="70" spans="1:112">
      <c r="A70" s="54" t="s">
        <v>30</v>
      </c>
      <c r="B70" s="54">
        <v>2022</v>
      </c>
      <c r="C70" s="54" t="s">
        <v>42</v>
      </c>
      <c r="D70" s="54">
        <f t="shared" si="7"/>
        <v>2267.8000000000002</v>
      </c>
      <c r="E70" s="54">
        <f t="shared" si="8"/>
        <v>351</v>
      </c>
      <c r="F70" s="54">
        <f t="shared" si="9"/>
        <v>537.79999999999995</v>
      </c>
      <c r="G70" s="61">
        <f t="shared" si="10"/>
        <v>5.3196205337354627E-3</v>
      </c>
      <c r="H70" s="61">
        <f t="shared" si="11"/>
        <v>1.4265335235378032E-3</v>
      </c>
      <c r="I70" s="61">
        <f t="shared" si="12"/>
        <v>6.3622754491017538E-3</v>
      </c>
      <c r="J70" s="54" t="s">
        <v>234</v>
      </c>
      <c r="N70" s="54" t="s">
        <v>30</v>
      </c>
      <c r="O70" s="54">
        <v>2022</v>
      </c>
      <c r="P70" s="54" t="s">
        <v>38</v>
      </c>
      <c r="Q70" s="54" t="s">
        <v>38</v>
      </c>
      <c r="R70" s="54">
        <v>152.9</v>
      </c>
      <c r="S70" s="54">
        <v>214.7</v>
      </c>
      <c r="T70" s="54">
        <v>161.4</v>
      </c>
      <c r="U70" s="54">
        <v>164.6</v>
      </c>
      <c r="V70" s="54">
        <v>209.9</v>
      </c>
      <c r="W70" s="54">
        <v>168</v>
      </c>
      <c r="X70" s="54">
        <v>160.4</v>
      </c>
      <c r="Y70" s="54">
        <v>165</v>
      </c>
      <c r="Z70" s="54">
        <v>118.9</v>
      </c>
      <c r="AA70" s="54">
        <v>186.6</v>
      </c>
      <c r="AB70" s="54">
        <v>173.2</v>
      </c>
      <c r="AC70" s="54">
        <v>180.4</v>
      </c>
      <c r="AD70" s="54">
        <v>170.8</v>
      </c>
      <c r="AE70" s="54">
        <v>192.9</v>
      </c>
      <c r="AF70" s="54">
        <v>179.3</v>
      </c>
      <c r="AG70" s="54">
        <v>177.2</v>
      </c>
      <c r="AH70" s="54">
        <v>179</v>
      </c>
      <c r="AI70" s="54">
        <v>167.5</v>
      </c>
      <c r="AJ70" s="54">
        <v>175.3</v>
      </c>
      <c r="AK70" s="54">
        <v>168.9</v>
      </c>
      <c r="AL70" s="54">
        <v>177.7</v>
      </c>
      <c r="AM70" s="54">
        <v>167.1</v>
      </c>
      <c r="AN70" s="54">
        <v>167.6</v>
      </c>
      <c r="AO70" s="54">
        <v>171.8</v>
      </c>
      <c r="AP70" s="54">
        <v>168.5</v>
      </c>
      <c r="AQ70" s="54">
        <v>170.9</v>
      </c>
      <c r="AR70" s="54">
        <v>172.5</v>
      </c>
      <c r="AV70" s="54" t="s">
        <v>34</v>
      </c>
      <c r="AW70" s="54">
        <v>2022</v>
      </c>
      <c r="AX70" s="54" t="s">
        <v>38</v>
      </c>
      <c r="AY70" s="54" t="s">
        <v>38</v>
      </c>
      <c r="AZ70" s="54">
        <v>154.1</v>
      </c>
      <c r="BA70" s="54">
        <v>217</v>
      </c>
      <c r="BB70" s="54">
        <v>162.4</v>
      </c>
      <c r="BC70" s="54">
        <v>164.9</v>
      </c>
      <c r="BD70" s="54">
        <v>202.4</v>
      </c>
      <c r="BE70" s="54">
        <v>171</v>
      </c>
      <c r="BF70" s="54">
        <v>174.9</v>
      </c>
      <c r="BG70" s="54">
        <v>164.7</v>
      </c>
      <c r="BH70" s="54">
        <v>119.7</v>
      </c>
      <c r="BI70" s="54">
        <v>184.9</v>
      </c>
      <c r="BJ70" s="54">
        <v>167.1</v>
      </c>
      <c r="BK70" s="54">
        <v>182.5</v>
      </c>
      <c r="BL70" s="54">
        <v>173.3</v>
      </c>
      <c r="BM70" s="54">
        <v>194.1</v>
      </c>
      <c r="BN70" s="54">
        <v>175.6</v>
      </c>
      <c r="BO70" s="54">
        <v>168.4</v>
      </c>
      <c r="BP70" s="54">
        <v>174.6</v>
      </c>
      <c r="BQ70" s="54">
        <v>167.5</v>
      </c>
      <c r="BR70" s="54">
        <v>174.6</v>
      </c>
      <c r="BS70" s="54">
        <v>165.2</v>
      </c>
      <c r="BT70" s="54">
        <v>174.8</v>
      </c>
      <c r="BU70" s="54">
        <v>163</v>
      </c>
      <c r="BV70" s="54">
        <v>165.1</v>
      </c>
      <c r="BW70" s="54">
        <v>167.9</v>
      </c>
      <c r="BX70" s="54">
        <v>168.4</v>
      </c>
      <c r="BY70" s="54">
        <v>167.5</v>
      </c>
      <c r="BZ70" s="54">
        <v>171.7</v>
      </c>
      <c r="CD70" s="54" t="s">
        <v>33</v>
      </c>
      <c r="CE70" s="54">
        <v>2022</v>
      </c>
      <c r="CF70" s="54" t="s">
        <v>38</v>
      </c>
      <c r="CG70" s="54" t="s">
        <v>38</v>
      </c>
      <c r="CH70" s="54">
        <v>156.69999999999999</v>
      </c>
      <c r="CI70" s="54">
        <v>221.2</v>
      </c>
      <c r="CJ70" s="54">
        <v>164.1</v>
      </c>
      <c r="CK70" s="54">
        <v>165.4</v>
      </c>
      <c r="CL70" s="54">
        <v>189.5</v>
      </c>
      <c r="CM70" s="54">
        <v>174.5</v>
      </c>
      <c r="CN70" s="54">
        <v>203.2</v>
      </c>
      <c r="CO70" s="54">
        <v>164.1</v>
      </c>
      <c r="CP70" s="54">
        <v>121.2</v>
      </c>
      <c r="CQ70" s="54">
        <v>181.4</v>
      </c>
      <c r="CR70" s="54">
        <v>158.5</v>
      </c>
      <c r="CS70" s="54">
        <v>184.9</v>
      </c>
      <c r="CT70" s="54">
        <v>177.5</v>
      </c>
      <c r="CU70" s="54">
        <v>197.5</v>
      </c>
      <c r="CV70" s="54">
        <v>170</v>
      </c>
      <c r="CW70" s="54">
        <v>155.9</v>
      </c>
      <c r="CX70" s="54">
        <v>167.8</v>
      </c>
      <c r="CY70" s="54">
        <v>167.5</v>
      </c>
      <c r="CZ70" s="54">
        <v>173.5</v>
      </c>
      <c r="DA70" s="54">
        <v>161.1</v>
      </c>
      <c r="DB70" s="54">
        <v>170.1</v>
      </c>
      <c r="DC70" s="54">
        <v>159.4</v>
      </c>
      <c r="DD70" s="54">
        <v>163.19999999999999</v>
      </c>
      <c r="DE70" s="54">
        <v>165.2</v>
      </c>
      <c r="DF70" s="54">
        <v>168.2</v>
      </c>
      <c r="DG70" s="54">
        <v>163.80000000000001</v>
      </c>
      <c r="DH70" s="54">
        <v>170.8</v>
      </c>
    </row>
    <row r="71" spans="1:112">
      <c r="A71" s="54" t="s">
        <v>30</v>
      </c>
      <c r="B71" s="54">
        <v>2022</v>
      </c>
      <c r="C71" s="54" t="s">
        <v>43</v>
      </c>
      <c r="D71" s="54">
        <f t="shared" si="7"/>
        <v>2284.5</v>
      </c>
      <c r="E71" s="54">
        <f t="shared" si="8"/>
        <v>353.2</v>
      </c>
      <c r="F71" s="54">
        <f t="shared" si="9"/>
        <v>541.1</v>
      </c>
      <c r="G71" s="61">
        <f t="shared" si="10"/>
        <v>7.3639650762853063E-3</v>
      </c>
      <c r="H71" s="61">
        <f t="shared" si="11"/>
        <v>6.2678062678062354E-3</v>
      </c>
      <c r="I71" s="61">
        <f t="shared" si="12"/>
        <v>6.1361100780960741E-3</v>
      </c>
      <c r="J71" s="54" t="s">
        <v>234</v>
      </c>
      <c r="N71" s="54" t="s">
        <v>30</v>
      </c>
      <c r="O71" s="54">
        <v>2022</v>
      </c>
      <c r="P71" s="54" t="s">
        <v>39</v>
      </c>
      <c r="Q71" s="54" t="s">
        <v>39</v>
      </c>
      <c r="R71" s="54">
        <v>153.80000000000001</v>
      </c>
      <c r="S71" s="54">
        <v>217.2</v>
      </c>
      <c r="T71" s="54">
        <v>169.6</v>
      </c>
      <c r="U71" s="54">
        <v>165.4</v>
      </c>
      <c r="V71" s="54">
        <v>208.1</v>
      </c>
      <c r="W71" s="54">
        <v>165.8</v>
      </c>
      <c r="X71" s="54">
        <v>167.3</v>
      </c>
      <c r="Y71" s="54">
        <v>164.6</v>
      </c>
      <c r="Z71" s="54">
        <v>119.1</v>
      </c>
      <c r="AA71" s="54">
        <v>188.9</v>
      </c>
      <c r="AB71" s="54">
        <v>174.2</v>
      </c>
      <c r="AC71" s="54">
        <v>181.9</v>
      </c>
      <c r="AD71" s="54">
        <v>172.4</v>
      </c>
      <c r="AE71" s="54">
        <v>192.9</v>
      </c>
      <c r="AF71" s="54">
        <v>180.7</v>
      </c>
      <c r="AG71" s="54">
        <v>178.7</v>
      </c>
      <c r="AH71" s="54">
        <v>180.4</v>
      </c>
      <c r="AI71" s="54">
        <v>166.8</v>
      </c>
      <c r="AJ71" s="54">
        <v>176.7</v>
      </c>
      <c r="AK71" s="54">
        <v>170.3</v>
      </c>
      <c r="AL71" s="54">
        <v>178.2</v>
      </c>
      <c r="AM71" s="54">
        <v>165.5</v>
      </c>
      <c r="AN71" s="54">
        <v>168</v>
      </c>
      <c r="AO71" s="54">
        <v>172.6</v>
      </c>
      <c r="AP71" s="54">
        <v>169.5</v>
      </c>
      <c r="AQ71" s="54">
        <v>171</v>
      </c>
      <c r="AR71" s="54">
        <v>173.6</v>
      </c>
      <c r="AV71" s="54" t="s">
        <v>34</v>
      </c>
      <c r="AW71" s="54">
        <v>2022</v>
      </c>
      <c r="AX71" s="54" t="s">
        <v>39</v>
      </c>
      <c r="AY71" s="54" t="s">
        <v>39</v>
      </c>
      <c r="AZ71" s="54">
        <v>155</v>
      </c>
      <c r="BA71" s="54">
        <v>219.4</v>
      </c>
      <c r="BB71" s="54">
        <v>170.8</v>
      </c>
      <c r="BC71" s="54">
        <v>165.8</v>
      </c>
      <c r="BD71" s="54">
        <v>200.9</v>
      </c>
      <c r="BE71" s="54">
        <v>169.7</v>
      </c>
      <c r="BF71" s="54">
        <v>182.3</v>
      </c>
      <c r="BG71" s="54">
        <v>164.3</v>
      </c>
      <c r="BH71" s="54">
        <v>119.9</v>
      </c>
      <c r="BI71" s="54">
        <v>187.1</v>
      </c>
      <c r="BJ71" s="54">
        <v>167.9</v>
      </c>
      <c r="BK71" s="54">
        <v>183.9</v>
      </c>
      <c r="BL71" s="54">
        <v>174.9</v>
      </c>
      <c r="BM71" s="54">
        <v>194.3</v>
      </c>
      <c r="BN71" s="54">
        <v>177.1</v>
      </c>
      <c r="BO71" s="54">
        <v>169.9</v>
      </c>
      <c r="BP71" s="54">
        <v>176</v>
      </c>
      <c r="BQ71" s="54">
        <v>166.8</v>
      </c>
      <c r="BR71" s="54">
        <v>176</v>
      </c>
      <c r="BS71" s="54">
        <v>166.4</v>
      </c>
      <c r="BT71" s="54">
        <v>175.4</v>
      </c>
      <c r="BU71" s="54">
        <v>161.1</v>
      </c>
      <c r="BV71" s="54">
        <v>165.8</v>
      </c>
      <c r="BW71" s="54">
        <v>169</v>
      </c>
      <c r="BX71" s="54">
        <v>169.4</v>
      </c>
      <c r="BY71" s="54">
        <v>167.5</v>
      </c>
      <c r="BZ71" s="54">
        <v>172.6</v>
      </c>
      <c r="CD71" s="54" t="s">
        <v>33</v>
      </c>
      <c r="CE71" s="54">
        <v>2022</v>
      </c>
      <c r="CF71" s="54" t="s">
        <v>39</v>
      </c>
      <c r="CG71" s="54" t="s">
        <v>39</v>
      </c>
      <c r="CH71" s="54">
        <v>157.5</v>
      </c>
      <c r="CI71" s="54">
        <v>223.4</v>
      </c>
      <c r="CJ71" s="54">
        <v>172.8</v>
      </c>
      <c r="CK71" s="54">
        <v>166.4</v>
      </c>
      <c r="CL71" s="54">
        <v>188.6</v>
      </c>
      <c r="CM71" s="54">
        <v>174.1</v>
      </c>
      <c r="CN71" s="54">
        <v>211.5</v>
      </c>
      <c r="CO71" s="54">
        <v>163.6</v>
      </c>
      <c r="CP71" s="54">
        <v>121.4</v>
      </c>
      <c r="CQ71" s="54">
        <v>183.5</v>
      </c>
      <c r="CR71" s="54">
        <v>159.1</v>
      </c>
      <c r="CS71" s="54">
        <v>186.3</v>
      </c>
      <c r="CT71" s="54">
        <v>179.3</v>
      </c>
      <c r="CU71" s="54">
        <v>198.3</v>
      </c>
      <c r="CV71" s="54">
        <v>171.6</v>
      </c>
      <c r="CW71" s="54">
        <v>157.4</v>
      </c>
      <c r="CX71" s="54">
        <v>169.4</v>
      </c>
      <c r="CY71" s="54">
        <v>166.8</v>
      </c>
      <c r="CZ71" s="54">
        <v>174.9</v>
      </c>
      <c r="DA71" s="54">
        <v>162.1</v>
      </c>
      <c r="DB71" s="54">
        <v>170.9</v>
      </c>
      <c r="DC71" s="54">
        <v>157.19999999999999</v>
      </c>
      <c r="DD71" s="54">
        <v>164.1</v>
      </c>
      <c r="DE71" s="54">
        <v>166.5</v>
      </c>
      <c r="DF71" s="54">
        <v>169.2</v>
      </c>
      <c r="DG71" s="54">
        <v>163.80000000000001</v>
      </c>
      <c r="DH71" s="54">
        <v>171.4</v>
      </c>
    </row>
    <row r="72" spans="1:112">
      <c r="A72" s="54" t="s">
        <v>30</v>
      </c>
      <c r="B72" s="54">
        <v>2022</v>
      </c>
      <c r="C72" s="54" t="s">
        <v>45</v>
      </c>
      <c r="D72" s="54">
        <f t="shared" si="7"/>
        <v>2287.6999999999998</v>
      </c>
      <c r="E72" s="54">
        <f t="shared" si="8"/>
        <v>355.70000000000005</v>
      </c>
      <c r="F72" s="54">
        <f t="shared" si="9"/>
        <v>544.29999999999995</v>
      </c>
      <c r="G72" s="61">
        <f t="shared" si="10"/>
        <v>1.4007441453271255E-3</v>
      </c>
      <c r="H72" s="61">
        <f t="shared" si="11"/>
        <v>7.0781426953568996E-3</v>
      </c>
      <c r="I72" s="61">
        <f t="shared" si="12"/>
        <v>5.9138791350950501E-3</v>
      </c>
      <c r="J72" s="54" t="s">
        <v>234</v>
      </c>
      <c r="N72" s="54" t="s">
        <v>30</v>
      </c>
      <c r="O72" s="54">
        <v>2022</v>
      </c>
      <c r="P72" s="54" t="s">
        <v>40</v>
      </c>
      <c r="Q72" s="54" t="s">
        <v>40</v>
      </c>
      <c r="R72" s="54">
        <v>155.19999999999999</v>
      </c>
      <c r="S72" s="54">
        <v>210.8</v>
      </c>
      <c r="T72" s="54">
        <v>174.3</v>
      </c>
      <c r="U72" s="54">
        <v>166.3</v>
      </c>
      <c r="V72" s="54">
        <v>202.2</v>
      </c>
      <c r="W72" s="54">
        <v>169.6</v>
      </c>
      <c r="X72" s="54">
        <v>168.6</v>
      </c>
      <c r="Y72" s="54">
        <v>164.4</v>
      </c>
      <c r="Z72" s="54">
        <v>119.2</v>
      </c>
      <c r="AA72" s="54">
        <v>191.8</v>
      </c>
      <c r="AB72" s="54">
        <v>174.5</v>
      </c>
      <c r="AC72" s="54">
        <v>183.1</v>
      </c>
      <c r="AD72" s="54">
        <v>172.5</v>
      </c>
      <c r="AE72" s="54">
        <v>193.2</v>
      </c>
      <c r="AF72" s="54">
        <v>182</v>
      </c>
      <c r="AG72" s="54">
        <v>180.3</v>
      </c>
      <c r="AH72" s="54">
        <v>181.7</v>
      </c>
      <c r="AI72" s="54">
        <v>167.8</v>
      </c>
      <c r="AJ72" s="54">
        <v>179.6</v>
      </c>
      <c r="AK72" s="54">
        <v>171.3</v>
      </c>
      <c r="AL72" s="54">
        <v>178.8</v>
      </c>
      <c r="AM72" s="54">
        <v>166.3</v>
      </c>
      <c r="AN72" s="54">
        <v>168.6</v>
      </c>
      <c r="AO72" s="54">
        <v>174.7</v>
      </c>
      <c r="AP72" s="54">
        <v>169.7</v>
      </c>
      <c r="AQ72" s="54">
        <v>171.8</v>
      </c>
      <c r="AR72" s="54">
        <v>174.3</v>
      </c>
      <c r="AV72" s="54" t="s">
        <v>34</v>
      </c>
      <c r="AW72" s="54">
        <v>2022</v>
      </c>
      <c r="AX72" s="54" t="s">
        <v>40</v>
      </c>
      <c r="AY72" s="54" t="s">
        <v>40</v>
      </c>
      <c r="AZ72" s="54">
        <v>156.5</v>
      </c>
      <c r="BA72" s="54">
        <v>213</v>
      </c>
      <c r="BB72" s="54">
        <v>175.2</v>
      </c>
      <c r="BC72" s="54">
        <v>166.6</v>
      </c>
      <c r="BD72" s="54">
        <v>195.8</v>
      </c>
      <c r="BE72" s="54">
        <v>174.2</v>
      </c>
      <c r="BF72" s="54">
        <v>182.1</v>
      </c>
      <c r="BG72" s="54">
        <v>164.3</v>
      </c>
      <c r="BH72" s="54">
        <v>120</v>
      </c>
      <c r="BI72" s="54">
        <v>190</v>
      </c>
      <c r="BJ72" s="54">
        <v>168.4</v>
      </c>
      <c r="BK72" s="54">
        <v>185.2</v>
      </c>
      <c r="BL72" s="54">
        <v>175</v>
      </c>
      <c r="BM72" s="54">
        <v>194.6</v>
      </c>
      <c r="BN72" s="54">
        <v>178.3</v>
      </c>
      <c r="BO72" s="54">
        <v>171.3</v>
      </c>
      <c r="BP72" s="54">
        <v>177.3</v>
      </c>
      <c r="BQ72" s="54">
        <v>167.8</v>
      </c>
      <c r="BR72" s="54">
        <v>179.6</v>
      </c>
      <c r="BS72" s="54">
        <v>167.4</v>
      </c>
      <c r="BT72" s="54">
        <v>176.1</v>
      </c>
      <c r="BU72" s="54">
        <v>161.6</v>
      </c>
      <c r="BV72" s="54">
        <v>166.3</v>
      </c>
      <c r="BW72" s="54">
        <v>171.4</v>
      </c>
      <c r="BX72" s="54">
        <v>169.7</v>
      </c>
      <c r="BY72" s="54">
        <v>168.4</v>
      </c>
      <c r="BZ72" s="54">
        <v>173.4</v>
      </c>
      <c r="CD72" s="54" t="s">
        <v>33</v>
      </c>
      <c r="CE72" s="54">
        <v>2022</v>
      </c>
      <c r="CF72" s="54" t="s">
        <v>40</v>
      </c>
      <c r="CG72" s="54" t="s">
        <v>40</v>
      </c>
      <c r="CH72" s="54">
        <v>159.30000000000001</v>
      </c>
      <c r="CI72" s="54">
        <v>217.1</v>
      </c>
      <c r="CJ72" s="54">
        <v>176.6</v>
      </c>
      <c r="CK72" s="54">
        <v>167.1</v>
      </c>
      <c r="CL72" s="54">
        <v>184.8</v>
      </c>
      <c r="CM72" s="54">
        <v>179.5</v>
      </c>
      <c r="CN72" s="54">
        <v>208.5</v>
      </c>
      <c r="CO72" s="54">
        <v>164</v>
      </c>
      <c r="CP72" s="54">
        <v>121.5</v>
      </c>
      <c r="CQ72" s="54">
        <v>186.3</v>
      </c>
      <c r="CR72" s="54">
        <v>159.80000000000001</v>
      </c>
      <c r="CS72" s="54">
        <v>187.7</v>
      </c>
      <c r="CT72" s="54">
        <v>179.4</v>
      </c>
      <c r="CU72" s="54">
        <v>198.6</v>
      </c>
      <c r="CV72" s="54">
        <v>172.7</v>
      </c>
      <c r="CW72" s="54">
        <v>158.69999999999999</v>
      </c>
      <c r="CX72" s="54">
        <v>170.6</v>
      </c>
      <c r="CY72" s="54">
        <v>167.8</v>
      </c>
      <c r="CZ72" s="54">
        <v>179.5</v>
      </c>
      <c r="DA72" s="54">
        <v>163.1</v>
      </c>
      <c r="DB72" s="54">
        <v>171.7</v>
      </c>
      <c r="DC72" s="54">
        <v>157.4</v>
      </c>
      <c r="DD72" s="54">
        <v>164.6</v>
      </c>
      <c r="DE72" s="54">
        <v>169.1</v>
      </c>
      <c r="DF72" s="54">
        <v>169.8</v>
      </c>
      <c r="DG72" s="54">
        <v>164.7</v>
      </c>
      <c r="DH72" s="54">
        <v>172.3</v>
      </c>
    </row>
    <row r="73" spans="1:112">
      <c r="A73" s="54" t="s">
        <v>30</v>
      </c>
      <c r="B73" s="54">
        <v>2022</v>
      </c>
      <c r="C73" s="54" t="s">
        <v>46</v>
      </c>
      <c r="D73" s="54">
        <f t="shared" si="7"/>
        <v>2277.1</v>
      </c>
      <c r="E73" s="54">
        <f t="shared" si="8"/>
        <v>359.2</v>
      </c>
      <c r="F73" s="54">
        <f t="shared" si="9"/>
        <v>547</v>
      </c>
      <c r="G73" s="61">
        <f t="shared" si="10"/>
        <v>-4.6334746688813698E-3</v>
      </c>
      <c r="H73" s="61">
        <f t="shared" si="11"/>
        <v>9.8397526005058831E-3</v>
      </c>
      <c r="I73" s="61">
        <f t="shared" si="12"/>
        <v>4.9604997244167663E-3</v>
      </c>
      <c r="J73" s="54" t="s">
        <v>234</v>
      </c>
      <c r="N73" s="54" t="s">
        <v>30</v>
      </c>
      <c r="O73" s="54">
        <v>2022</v>
      </c>
      <c r="P73" s="54" t="s">
        <v>41</v>
      </c>
      <c r="Q73" s="54" t="s">
        <v>41</v>
      </c>
      <c r="R73" s="54">
        <v>159.5</v>
      </c>
      <c r="S73" s="54">
        <v>204.1</v>
      </c>
      <c r="T73" s="54">
        <v>168.3</v>
      </c>
      <c r="U73" s="54">
        <v>167.9</v>
      </c>
      <c r="V73" s="54">
        <v>198.1</v>
      </c>
      <c r="W73" s="54">
        <v>169.2</v>
      </c>
      <c r="X73" s="54">
        <v>173.1</v>
      </c>
      <c r="Y73" s="54">
        <v>167.1</v>
      </c>
      <c r="Z73" s="54">
        <v>120.2</v>
      </c>
      <c r="AA73" s="54">
        <v>195.6</v>
      </c>
      <c r="AB73" s="54">
        <v>174.8</v>
      </c>
      <c r="AC73" s="54">
        <v>184</v>
      </c>
      <c r="AD73" s="54">
        <v>173.9</v>
      </c>
      <c r="AE73" s="54">
        <v>193.7</v>
      </c>
      <c r="AF73" s="54">
        <v>183.2</v>
      </c>
      <c r="AG73" s="54">
        <v>181.7</v>
      </c>
      <c r="AH73" s="54">
        <v>183</v>
      </c>
      <c r="AI73" s="54">
        <v>169</v>
      </c>
      <c r="AJ73" s="54">
        <v>179.1</v>
      </c>
      <c r="AK73" s="54">
        <v>172.3</v>
      </c>
      <c r="AL73" s="54">
        <v>179.4</v>
      </c>
      <c r="AM73" s="54">
        <v>166.6</v>
      </c>
      <c r="AN73" s="54">
        <v>169.3</v>
      </c>
      <c r="AO73" s="54">
        <v>175.7</v>
      </c>
      <c r="AP73" s="54">
        <v>171.1</v>
      </c>
      <c r="AQ73" s="54">
        <v>172.6</v>
      </c>
      <c r="AR73" s="54">
        <v>175.3</v>
      </c>
      <c r="AV73" s="54" t="s">
        <v>34</v>
      </c>
      <c r="AW73" s="54">
        <v>2022</v>
      </c>
      <c r="AX73" s="54" t="s">
        <v>41</v>
      </c>
      <c r="AY73" s="54" t="s">
        <v>41</v>
      </c>
      <c r="AZ73" s="54">
        <v>160.30000000000001</v>
      </c>
      <c r="BA73" s="54">
        <v>206.5</v>
      </c>
      <c r="BB73" s="54">
        <v>169.2</v>
      </c>
      <c r="BC73" s="54">
        <v>168.1</v>
      </c>
      <c r="BD73" s="54">
        <v>192.4</v>
      </c>
      <c r="BE73" s="54">
        <v>172.9</v>
      </c>
      <c r="BF73" s="54">
        <v>186.7</v>
      </c>
      <c r="BG73" s="54">
        <v>167.2</v>
      </c>
      <c r="BH73" s="54">
        <v>120.9</v>
      </c>
      <c r="BI73" s="54">
        <v>193.6</v>
      </c>
      <c r="BJ73" s="54">
        <v>168.8</v>
      </c>
      <c r="BK73" s="54">
        <v>186.3</v>
      </c>
      <c r="BL73" s="54">
        <v>176.3</v>
      </c>
      <c r="BM73" s="54">
        <v>195</v>
      </c>
      <c r="BN73" s="54">
        <v>179.5</v>
      </c>
      <c r="BO73" s="54">
        <v>172.7</v>
      </c>
      <c r="BP73" s="54">
        <v>178.5</v>
      </c>
      <c r="BQ73" s="54">
        <v>169</v>
      </c>
      <c r="BR73" s="54">
        <v>178.8</v>
      </c>
      <c r="BS73" s="54">
        <v>168.5</v>
      </c>
      <c r="BT73" s="54">
        <v>176.8</v>
      </c>
      <c r="BU73" s="54">
        <v>161.9</v>
      </c>
      <c r="BV73" s="54">
        <v>166.9</v>
      </c>
      <c r="BW73" s="54">
        <v>172.3</v>
      </c>
      <c r="BX73" s="54">
        <v>171.2</v>
      </c>
      <c r="BY73" s="54">
        <v>169.1</v>
      </c>
      <c r="BZ73" s="54">
        <v>174.3</v>
      </c>
      <c r="CD73" s="54" t="s">
        <v>33</v>
      </c>
      <c r="CE73" s="54">
        <v>2022</v>
      </c>
      <c r="CF73" s="54" t="s">
        <v>41</v>
      </c>
      <c r="CG73" s="54" t="s">
        <v>41</v>
      </c>
      <c r="CH73" s="54">
        <v>162.1</v>
      </c>
      <c r="CI73" s="54">
        <v>210.9</v>
      </c>
      <c r="CJ73" s="54">
        <v>170.6</v>
      </c>
      <c r="CK73" s="54">
        <v>168.4</v>
      </c>
      <c r="CL73" s="54">
        <v>182.5</v>
      </c>
      <c r="CM73" s="54">
        <v>177.1</v>
      </c>
      <c r="CN73" s="54">
        <v>213.1</v>
      </c>
      <c r="CO73" s="54">
        <v>167.3</v>
      </c>
      <c r="CP73" s="54">
        <v>122.2</v>
      </c>
      <c r="CQ73" s="54">
        <v>189.7</v>
      </c>
      <c r="CR73" s="54">
        <v>160.5</v>
      </c>
      <c r="CS73" s="54">
        <v>188.9</v>
      </c>
      <c r="CT73" s="54">
        <v>180.4</v>
      </c>
      <c r="CU73" s="54">
        <v>198.7</v>
      </c>
      <c r="CV73" s="54">
        <v>173.7</v>
      </c>
      <c r="CW73" s="54">
        <v>160</v>
      </c>
      <c r="CX73" s="54">
        <v>171.6</v>
      </c>
      <c r="CY73" s="54">
        <v>169</v>
      </c>
      <c r="CZ73" s="54">
        <v>178.4</v>
      </c>
      <c r="DA73" s="54">
        <v>164.2</v>
      </c>
      <c r="DB73" s="54">
        <v>172.6</v>
      </c>
      <c r="DC73" s="54">
        <v>157.69999999999999</v>
      </c>
      <c r="DD73" s="54">
        <v>165.1</v>
      </c>
      <c r="DE73" s="54">
        <v>169.9</v>
      </c>
      <c r="DF73" s="54">
        <v>171.4</v>
      </c>
      <c r="DG73" s="54">
        <v>165.4</v>
      </c>
      <c r="DH73" s="54">
        <v>173.1</v>
      </c>
    </row>
    <row r="74" spans="1:112">
      <c r="A74" s="54" t="s">
        <v>30</v>
      </c>
      <c r="B74" s="54">
        <v>2023</v>
      </c>
      <c r="C74" s="54" t="s">
        <v>31</v>
      </c>
      <c r="D74" s="54">
        <f t="shared" si="7"/>
        <v>2283.2000000000003</v>
      </c>
      <c r="E74" s="54">
        <f t="shared" si="8"/>
        <v>363.1</v>
      </c>
      <c r="F74" s="54">
        <f t="shared" si="9"/>
        <v>549</v>
      </c>
      <c r="G74" s="61">
        <f t="shared" si="10"/>
        <v>2.678845900487622E-3</v>
      </c>
      <c r="H74" s="61">
        <f t="shared" si="11"/>
        <v>1.0857461024498982E-2</v>
      </c>
      <c r="I74" s="61">
        <f t="shared" si="12"/>
        <v>3.6563071297989031E-3</v>
      </c>
      <c r="J74" s="54" t="s">
        <v>234</v>
      </c>
      <c r="N74" s="54" t="s">
        <v>30</v>
      </c>
      <c r="O74" s="54">
        <v>2022</v>
      </c>
      <c r="P74" s="54" t="s">
        <v>42</v>
      </c>
      <c r="Q74" s="54" t="s">
        <v>42</v>
      </c>
      <c r="R74" s="54">
        <v>162.9</v>
      </c>
      <c r="S74" s="54">
        <v>206.7</v>
      </c>
      <c r="T74" s="54">
        <v>169</v>
      </c>
      <c r="U74" s="54">
        <v>169.5</v>
      </c>
      <c r="V74" s="54">
        <v>194.1</v>
      </c>
      <c r="W74" s="54">
        <v>164.1</v>
      </c>
      <c r="X74" s="54">
        <v>176.9</v>
      </c>
      <c r="Y74" s="54">
        <v>169</v>
      </c>
      <c r="Z74" s="54">
        <v>120.8</v>
      </c>
      <c r="AA74" s="54">
        <v>199.1</v>
      </c>
      <c r="AB74" s="54">
        <v>175.4</v>
      </c>
      <c r="AC74" s="54">
        <v>184.8</v>
      </c>
      <c r="AD74" s="54">
        <v>175.5</v>
      </c>
      <c r="AE74" s="54">
        <v>194.5</v>
      </c>
      <c r="AF74" s="54">
        <v>184.7</v>
      </c>
      <c r="AG74" s="54">
        <v>183.3</v>
      </c>
      <c r="AH74" s="54">
        <v>184.5</v>
      </c>
      <c r="AI74" s="54">
        <v>169.5</v>
      </c>
      <c r="AJ74" s="54">
        <v>179.7</v>
      </c>
      <c r="AK74" s="54">
        <v>173.6</v>
      </c>
      <c r="AL74" s="54">
        <v>180.2</v>
      </c>
      <c r="AM74" s="54">
        <v>166.9</v>
      </c>
      <c r="AN74" s="54">
        <v>170</v>
      </c>
      <c r="AO74" s="54">
        <v>176.2</v>
      </c>
      <c r="AP74" s="54">
        <v>170.8</v>
      </c>
      <c r="AQ74" s="54">
        <v>173.1</v>
      </c>
      <c r="AR74" s="54">
        <v>176.4</v>
      </c>
      <c r="AV74" s="54" t="s">
        <v>34</v>
      </c>
      <c r="AW74" s="54">
        <v>2022</v>
      </c>
      <c r="AX74" s="54" t="s">
        <v>42</v>
      </c>
      <c r="AY74" s="54" t="s">
        <v>42</v>
      </c>
      <c r="AZ74" s="54">
        <v>163.5</v>
      </c>
      <c r="BA74" s="54">
        <v>209.2</v>
      </c>
      <c r="BB74" s="54">
        <v>169.7</v>
      </c>
      <c r="BC74" s="54">
        <v>169.7</v>
      </c>
      <c r="BD74" s="54">
        <v>188.7</v>
      </c>
      <c r="BE74" s="54">
        <v>165.7</v>
      </c>
      <c r="BF74" s="54">
        <v>191.8</v>
      </c>
      <c r="BG74" s="54">
        <v>169.1</v>
      </c>
      <c r="BH74" s="54">
        <v>121.6</v>
      </c>
      <c r="BI74" s="54">
        <v>197.3</v>
      </c>
      <c r="BJ74" s="54">
        <v>169.4</v>
      </c>
      <c r="BK74" s="54">
        <v>187.4</v>
      </c>
      <c r="BL74" s="54">
        <v>177.8</v>
      </c>
      <c r="BM74" s="54">
        <v>195.9</v>
      </c>
      <c r="BN74" s="54">
        <v>180.9</v>
      </c>
      <c r="BO74" s="54">
        <v>174.3</v>
      </c>
      <c r="BP74" s="54">
        <v>179.9</v>
      </c>
      <c r="BQ74" s="54">
        <v>169.5</v>
      </c>
      <c r="BR74" s="54">
        <v>179.5</v>
      </c>
      <c r="BS74" s="54">
        <v>169.5</v>
      </c>
      <c r="BT74" s="54">
        <v>177.8</v>
      </c>
      <c r="BU74" s="54">
        <v>162.30000000000001</v>
      </c>
      <c r="BV74" s="54">
        <v>167.6</v>
      </c>
      <c r="BW74" s="54">
        <v>173.1</v>
      </c>
      <c r="BX74" s="54">
        <v>170.9</v>
      </c>
      <c r="BY74" s="54">
        <v>169.7</v>
      </c>
      <c r="BZ74" s="54">
        <v>175.3</v>
      </c>
      <c r="CD74" s="54" t="s">
        <v>33</v>
      </c>
      <c r="CE74" s="54">
        <v>2022</v>
      </c>
      <c r="CF74" s="54" t="s">
        <v>42</v>
      </c>
      <c r="CG74" s="54" t="s">
        <v>42</v>
      </c>
      <c r="CH74" s="54">
        <v>164.9</v>
      </c>
      <c r="CI74" s="54">
        <v>213.7</v>
      </c>
      <c r="CJ74" s="54">
        <v>170.9</v>
      </c>
      <c r="CK74" s="54">
        <v>170.1</v>
      </c>
      <c r="CL74" s="54">
        <v>179.3</v>
      </c>
      <c r="CM74" s="54">
        <v>167.5</v>
      </c>
      <c r="CN74" s="54">
        <v>220.8</v>
      </c>
      <c r="CO74" s="54">
        <v>169.2</v>
      </c>
      <c r="CP74" s="54">
        <v>123.1</v>
      </c>
      <c r="CQ74" s="54">
        <v>193.6</v>
      </c>
      <c r="CR74" s="54">
        <v>161.1</v>
      </c>
      <c r="CS74" s="54">
        <v>190.4</v>
      </c>
      <c r="CT74" s="54">
        <v>181.8</v>
      </c>
      <c r="CU74" s="54">
        <v>199.7</v>
      </c>
      <c r="CV74" s="54">
        <v>175</v>
      </c>
      <c r="CW74" s="54">
        <v>161.69999999999999</v>
      </c>
      <c r="CX74" s="54">
        <v>173</v>
      </c>
      <c r="CY74" s="54">
        <v>169.5</v>
      </c>
      <c r="CZ74" s="54">
        <v>179.2</v>
      </c>
      <c r="DA74" s="54">
        <v>165</v>
      </c>
      <c r="DB74" s="54">
        <v>173.8</v>
      </c>
      <c r="DC74" s="54">
        <v>158.19999999999999</v>
      </c>
      <c r="DD74" s="54">
        <v>165.8</v>
      </c>
      <c r="DE74" s="54">
        <v>170.9</v>
      </c>
      <c r="DF74" s="54">
        <v>171.1</v>
      </c>
      <c r="DG74" s="54">
        <v>166.1</v>
      </c>
      <c r="DH74" s="54">
        <v>174.1</v>
      </c>
    </row>
    <row r="75" spans="1:112">
      <c r="A75" s="54" t="s">
        <v>30</v>
      </c>
      <c r="B75" s="54">
        <v>2023</v>
      </c>
      <c r="C75" s="54" t="s">
        <v>35</v>
      </c>
      <c r="D75" s="54">
        <f t="shared" si="7"/>
        <v>2265.6999999999998</v>
      </c>
      <c r="E75" s="54">
        <f t="shared" si="8"/>
        <v>367.29999999999995</v>
      </c>
      <c r="F75" s="54">
        <f t="shared" si="9"/>
        <v>549.79999999999995</v>
      </c>
      <c r="G75" s="61">
        <f t="shared" si="10"/>
        <v>-7.6646811492643886E-3</v>
      </c>
      <c r="H75" s="61">
        <f t="shared" si="11"/>
        <v>1.1567061415587804E-2</v>
      </c>
      <c r="I75" s="61">
        <f t="shared" si="12"/>
        <v>1.4571948998177678E-3</v>
      </c>
      <c r="J75" s="54" t="s">
        <v>234</v>
      </c>
      <c r="N75" s="54" t="s">
        <v>30</v>
      </c>
      <c r="O75" s="54">
        <v>2022</v>
      </c>
      <c r="P75" s="54" t="s">
        <v>43</v>
      </c>
      <c r="Q75" s="54" t="s">
        <v>43</v>
      </c>
      <c r="R75" s="54">
        <v>164.7</v>
      </c>
      <c r="S75" s="54">
        <v>208.8</v>
      </c>
      <c r="T75" s="54">
        <v>170.3</v>
      </c>
      <c r="U75" s="54">
        <v>170.9</v>
      </c>
      <c r="V75" s="54">
        <v>191.6</v>
      </c>
      <c r="W75" s="54">
        <v>162.19999999999999</v>
      </c>
      <c r="X75" s="54">
        <v>184.8</v>
      </c>
      <c r="Y75" s="54">
        <v>169.7</v>
      </c>
      <c r="Z75" s="54">
        <v>121.1</v>
      </c>
      <c r="AA75" s="54">
        <v>201.6</v>
      </c>
      <c r="AB75" s="54">
        <v>175.8</v>
      </c>
      <c r="AC75" s="54">
        <v>185.6</v>
      </c>
      <c r="AD75" s="54">
        <v>177.4</v>
      </c>
      <c r="AE75" s="54">
        <v>194.9</v>
      </c>
      <c r="AF75" s="54">
        <v>186.1</v>
      </c>
      <c r="AG75" s="54">
        <v>184.4</v>
      </c>
      <c r="AH75" s="54">
        <v>185.9</v>
      </c>
      <c r="AI75" s="54">
        <v>171.2</v>
      </c>
      <c r="AJ75" s="54">
        <v>180.8</v>
      </c>
      <c r="AK75" s="54">
        <v>174.4</v>
      </c>
      <c r="AL75" s="54">
        <v>181.2</v>
      </c>
      <c r="AM75" s="54">
        <v>167.4</v>
      </c>
      <c r="AN75" s="54">
        <v>170.6</v>
      </c>
      <c r="AO75" s="54">
        <v>176.5</v>
      </c>
      <c r="AP75" s="54">
        <v>172</v>
      </c>
      <c r="AQ75" s="54">
        <v>173.9</v>
      </c>
      <c r="AR75" s="54">
        <v>177.9</v>
      </c>
      <c r="AV75" s="54" t="s">
        <v>34</v>
      </c>
      <c r="AW75" s="54">
        <v>2022</v>
      </c>
      <c r="AX75" s="54" t="s">
        <v>43</v>
      </c>
      <c r="AY75" s="54" t="s">
        <v>43</v>
      </c>
      <c r="AZ75" s="54">
        <v>165.2</v>
      </c>
      <c r="BA75" s="54">
        <v>210.9</v>
      </c>
      <c r="BB75" s="54">
        <v>170.9</v>
      </c>
      <c r="BC75" s="54">
        <v>170.9</v>
      </c>
      <c r="BD75" s="54">
        <v>186.5</v>
      </c>
      <c r="BE75" s="54">
        <v>163.80000000000001</v>
      </c>
      <c r="BF75" s="54">
        <v>199.7</v>
      </c>
      <c r="BG75" s="54">
        <v>169.8</v>
      </c>
      <c r="BH75" s="54">
        <v>121.9</v>
      </c>
      <c r="BI75" s="54">
        <v>199.9</v>
      </c>
      <c r="BJ75" s="54">
        <v>169.9</v>
      </c>
      <c r="BK75" s="54">
        <v>188.3</v>
      </c>
      <c r="BL75" s="54">
        <v>179.6</v>
      </c>
      <c r="BM75" s="54">
        <v>196.3</v>
      </c>
      <c r="BN75" s="54">
        <v>181.9</v>
      </c>
      <c r="BO75" s="54">
        <v>175.3</v>
      </c>
      <c r="BP75" s="54">
        <v>181</v>
      </c>
      <c r="BQ75" s="54">
        <v>171.2</v>
      </c>
      <c r="BR75" s="54">
        <v>180.5</v>
      </c>
      <c r="BS75" s="54">
        <v>170.4</v>
      </c>
      <c r="BT75" s="54">
        <v>178.7</v>
      </c>
      <c r="BU75" s="54">
        <v>162.9</v>
      </c>
      <c r="BV75" s="54">
        <v>168.2</v>
      </c>
      <c r="BW75" s="54">
        <v>173.4</v>
      </c>
      <c r="BX75" s="54">
        <v>172.1</v>
      </c>
      <c r="BY75" s="54">
        <v>170.5</v>
      </c>
      <c r="BZ75" s="54">
        <v>176.7</v>
      </c>
      <c r="CD75" s="54" t="s">
        <v>33</v>
      </c>
      <c r="CE75" s="54">
        <v>2022</v>
      </c>
      <c r="CF75" s="54" t="s">
        <v>43</v>
      </c>
      <c r="CG75" s="54" t="s">
        <v>43</v>
      </c>
      <c r="CH75" s="54">
        <v>166.4</v>
      </c>
      <c r="CI75" s="54">
        <v>214.9</v>
      </c>
      <c r="CJ75" s="54">
        <v>171.9</v>
      </c>
      <c r="CK75" s="54">
        <v>171</v>
      </c>
      <c r="CL75" s="54">
        <v>177.7</v>
      </c>
      <c r="CM75" s="54">
        <v>165.7</v>
      </c>
      <c r="CN75" s="54">
        <v>228.6</v>
      </c>
      <c r="CO75" s="54">
        <v>169.9</v>
      </c>
      <c r="CP75" s="54">
        <v>123.4</v>
      </c>
      <c r="CQ75" s="54">
        <v>196.4</v>
      </c>
      <c r="CR75" s="54">
        <v>161.6</v>
      </c>
      <c r="CS75" s="54">
        <v>191.5</v>
      </c>
      <c r="CT75" s="54">
        <v>183.3</v>
      </c>
      <c r="CU75" s="54">
        <v>200.1</v>
      </c>
      <c r="CV75" s="54">
        <v>175.5</v>
      </c>
      <c r="CW75" s="54">
        <v>162.6</v>
      </c>
      <c r="CX75" s="54">
        <v>173.6</v>
      </c>
      <c r="CY75" s="54">
        <v>171.2</v>
      </c>
      <c r="CZ75" s="54">
        <v>180</v>
      </c>
      <c r="DA75" s="54">
        <v>166</v>
      </c>
      <c r="DB75" s="54">
        <v>174.7</v>
      </c>
      <c r="DC75" s="54">
        <v>158.80000000000001</v>
      </c>
      <c r="DD75" s="54">
        <v>166.3</v>
      </c>
      <c r="DE75" s="54">
        <v>171.2</v>
      </c>
      <c r="DF75" s="54">
        <v>172.3</v>
      </c>
      <c r="DG75" s="54">
        <v>166.8</v>
      </c>
      <c r="DH75" s="54">
        <v>175.3</v>
      </c>
    </row>
    <row r="76" spans="1:112">
      <c r="A76" s="54" t="s">
        <v>30</v>
      </c>
      <c r="B76" s="54">
        <v>2023</v>
      </c>
      <c r="C76" s="54" t="s">
        <v>36</v>
      </c>
      <c r="D76" s="54">
        <f t="shared" si="7"/>
        <v>2265.8000000000002</v>
      </c>
      <c r="E76" s="54">
        <f t="shared" si="8"/>
        <v>367.29999999999995</v>
      </c>
      <c r="F76" s="54">
        <f t="shared" si="9"/>
        <v>549.6</v>
      </c>
      <c r="G76" s="61">
        <f t="shared" si="10"/>
        <v>4.4136469965292762E-5</v>
      </c>
      <c r="H76" s="61">
        <f t="shared" si="11"/>
        <v>0</v>
      </c>
      <c r="I76" s="61">
        <f t="shared" si="12"/>
        <v>-3.6376864314283705E-4</v>
      </c>
      <c r="J76" s="54" t="s">
        <v>234</v>
      </c>
      <c r="N76" s="54" t="s">
        <v>30</v>
      </c>
      <c r="O76" s="54">
        <v>2022</v>
      </c>
      <c r="P76" s="54" t="s">
        <v>45</v>
      </c>
      <c r="Q76" s="54" t="s">
        <v>45</v>
      </c>
      <c r="R76" s="54">
        <v>166.9</v>
      </c>
      <c r="S76" s="54">
        <v>207.2</v>
      </c>
      <c r="T76" s="54">
        <v>180.2</v>
      </c>
      <c r="U76" s="54">
        <v>172.3</v>
      </c>
      <c r="V76" s="54">
        <v>194</v>
      </c>
      <c r="W76" s="54">
        <v>159.1</v>
      </c>
      <c r="X76" s="54">
        <v>171.6</v>
      </c>
      <c r="Y76" s="54">
        <v>170.2</v>
      </c>
      <c r="Z76" s="54">
        <v>121.5</v>
      </c>
      <c r="AA76" s="54">
        <v>204.8</v>
      </c>
      <c r="AB76" s="54">
        <v>176.4</v>
      </c>
      <c r="AC76" s="54">
        <v>186.9</v>
      </c>
      <c r="AD76" s="54">
        <v>176.6</v>
      </c>
      <c r="AE76" s="54">
        <v>195.5</v>
      </c>
      <c r="AF76" s="54">
        <v>187.2</v>
      </c>
      <c r="AG76" s="54">
        <v>185.2</v>
      </c>
      <c r="AH76" s="54">
        <v>186.9</v>
      </c>
      <c r="AI76" s="54">
        <v>171.8</v>
      </c>
      <c r="AJ76" s="54">
        <v>181.9</v>
      </c>
      <c r="AK76" s="54">
        <v>175.5</v>
      </c>
      <c r="AL76" s="54">
        <v>182.3</v>
      </c>
      <c r="AM76" s="54">
        <v>167.5</v>
      </c>
      <c r="AN76" s="54">
        <v>170.8</v>
      </c>
      <c r="AO76" s="54">
        <v>176.9</v>
      </c>
      <c r="AP76" s="54">
        <v>173.4</v>
      </c>
      <c r="AQ76" s="54">
        <v>174.6</v>
      </c>
      <c r="AR76" s="54">
        <v>177.8</v>
      </c>
      <c r="AV76" s="54" t="s">
        <v>34</v>
      </c>
      <c r="AW76" s="54">
        <v>2022</v>
      </c>
      <c r="AX76" s="54" t="s">
        <v>45</v>
      </c>
      <c r="AY76" s="54" t="s">
        <v>45</v>
      </c>
      <c r="AZ76" s="54">
        <v>167.4</v>
      </c>
      <c r="BA76" s="54">
        <v>209.4</v>
      </c>
      <c r="BB76" s="54">
        <v>181.4</v>
      </c>
      <c r="BC76" s="54">
        <v>172.3</v>
      </c>
      <c r="BD76" s="54">
        <v>188.9</v>
      </c>
      <c r="BE76" s="54">
        <v>160.69999999999999</v>
      </c>
      <c r="BF76" s="54">
        <v>183.1</v>
      </c>
      <c r="BG76" s="54">
        <v>170.5</v>
      </c>
      <c r="BH76" s="54">
        <v>122.1</v>
      </c>
      <c r="BI76" s="54">
        <v>202.8</v>
      </c>
      <c r="BJ76" s="54">
        <v>170.4</v>
      </c>
      <c r="BK76" s="54">
        <v>189.5</v>
      </c>
      <c r="BL76" s="54">
        <v>178.3</v>
      </c>
      <c r="BM76" s="54">
        <v>196.9</v>
      </c>
      <c r="BN76" s="54">
        <v>183.1</v>
      </c>
      <c r="BO76" s="54">
        <v>176.2</v>
      </c>
      <c r="BP76" s="54">
        <v>182.1</v>
      </c>
      <c r="BQ76" s="54">
        <v>171.8</v>
      </c>
      <c r="BR76" s="54">
        <v>181.3</v>
      </c>
      <c r="BS76" s="54">
        <v>171.4</v>
      </c>
      <c r="BT76" s="54">
        <v>179.8</v>
      </c>
      <c r="BU76" s="54">
        <v>163</v>
      </c>
      <c r="BV76" s="54">
        <v>168.5</v>
      </c>
      <c r="BW76" s="54">
        <v>173.7</v>
      </c>
      <c r="BX76" s="54">
        <v>173.6</v>
      </c>
      <c r="BY76" s="54">
        <v>171.1</v>
      </c>
      <c r="BZ76" s="54">
        <v>176.5</v>
      </c>
      <c r="CD76" s="54" t="s">
        <v>33</v>
      </c>
      <c r="CE76" s="54">
        <v>2022</v>
      </c>
      <c r="CF76" s="54" t="s">
        <v>45</v>
      </c>
      <c r="CG76" s="54" t="s">
        <v>45</v>
      </c>
      <c r="CH76" s="54">
        <v>168.4</v>
      </c>
      <c r="CI76" s="54">
        <v>213.4</v>
      </c>
      <c r="CJ76" s="54">
        <v>183.2</v>
      </c>
      <c r="CK76" s="54">
        <v>172.3</v>
      </c>
      <c r="CL76" s="54">
        <v>180</v>
      </c>
      <c r="CM76" s="54">
        <v>162.6</v>
      </c>
      <c r="CN76" s="54">
        <v>205.5</v>
      </c>
      <c r="CO76" s="54">
        <v>171</v>
      </c>
      <c r="CP76" s="54">
        <v>123.4</v>
      </c>
      <c r="CQ76" s="54">
        <v>198.8</v>
      </c>
      <c r="CR76" s="54">
        <v>162.1</v>
      </c>
      <c r="CS76" s="54">
        <v>192.4</v>
      </c>
      <c r="CT76" s="54">
        <v>181.3</v>
      </c>
      <c r="CU76" s="54">
        <v>200.6</v>
      </c>
      <c r="CV76" s="54">
        <v>176.7</v>
      </c>
      <c r="CW76" s="54">
        <v>163.5</v>
      </c>
      <c r="CX76" s="54">
        <v>174.7</v>
      </c>
      <c r="CY76" s="54">
        <v>171.8</v>
      </c>
      <c r="CZ76" s="54">
        <v>180.3</v>
      </c>
      <c r="DA76" s="54">
        <v>166.9</v>
      </c>
      <c r="DB76" s="54">
        <v>175.8</v>
      </c>
      <c r="DC76" s="54">
        <v>158.9</v>
      </c>
      <c r="DD76" s="54">
        <v>166.7</v>
      </c>
      <c r="DE76" s="54">
        <v>171.5</v>
      </c>
      <c r="DF76" s="54">
        <v>173.8</v>
      </c>
      <c r="DG76" s="54">
        <v>167.4</v>
      </c>
      <c r="DH76" s="54">
        <v>174.1</v>
      </c>
    </row>
    <row r="77" spans="1:112">
      <c r="A77" s="54" t="s">
        <v>30</v>
      </c>
      <c r="B77" s="54">
        <v>2023</v>
      </c>
      <c r="C77" s="54" t="s">
        <v>37</v>
      </c>
      <c r="D77" s="54">
        <f t="shared" si="7"/>
        <v>2274.1999999999998</v>
      </c>
      <c r="E77" s="54">
        <f t="shared" si="8"/>
        <v>371</v>
      </c>
      <c r="F77" s="54">
        <f t="shared" si="9"/>
        <v>550.79999999999995</v>
      </c>
      <c r="G77" s="61">
        <f t="shared" si="10"/>
        <v>3.7072998499424643E-3</v>
      </c>
      <c r="H77" s="61">
        <f t="shared" si="11"/>
        <v>1.0073509392866992E-2</v>
      </c>
      <c r="I77" s="61">
        <f t="shared" si="12"/>
        <v>2.1834061135369938E-3</v>
      </c>
      <c r="J77" s="54" t="s">
        <v>234</v>
      </c>
      <c r="N77" s="54" t="s">
        <v>30</v>
      </c>
      <c r="O77" s="54">
        <v>2022</v>
      </c>
      <c r="P77" s="54" t="s">
        <v>46</v>
      </c>
      <c r="Q77" s="54" t="s">
        <v>46</v>
      </c>
      <c r="R77" s="54">
        <v>168.8</v>
      </c>
      <c r="S77" s="54">
        <v>206.9</v>
      </c>
      <c r="T77" s="54">
        <v>189.1</v>
      </c>
      <c r="U77" s="54">
        <v>173.4</v>
      </c>
      <c r="V77" s="54">
        <v>193.9</v>
      </c>
      <c r="W77" s="54">
        <v>156.69999999999999</v>
      </c>
      <c r="X77" s="54">
        <v>150.19999999999999</v>
      </c>
      <c r="Y77" s="54">
        <v>170.5</v>
      </c>
      <c r="Z77" s="54">
        <v>121.2</v>
      </c>
      <c r="AA77" s="54">
        <v>207.5</v>
      </c>
      <c r="AB77" s="54">
        <v>176.8</v>
      </c>
      <c r="AC77" s="54">
        <v>187.7</v>
      </c>
      <c r="AD77" s="54">
        <v>174.4</v>
      </c>
      <c r="AE77" s="54">
        <v>195.9</v>
      </c>
      <c r="AF77" s="54">
        <v>188.1</v>
      </c>
      <c r="AG77" s="54">
        <v>185.9</v>
      </c>
      <c r="AH77" s="54">
        <v>187.8</v>
      </c>
      <c r="AI77" s="54">
        <v>170.7</v>
      </c>
      <c r="AJ77" s="54">
        <v>182.8</v>
      </c>
      <c r="AK77" s="54">
        <v>176.4</v>
      </c>
      <c r="AL77" s="54">
        <v>183.5</v>
      </c>
      <c r="AM77" s="54">
        <v>167.8</v>
      </c>
      <c r="AN77" s="54">
        <v>171.2</v>
      </c>
      <c r="AO77" s="54">
        <v>177.3</v>
      </c>
      <c r="AP77" s="54">
        <v>175.7</v>
      </c>
      <c r="AQ77" s="54">
        <v>175.5</v>
      </c>
      <c r="AR77" s="54">
        <v>177.1</v>
      </c>
      <c r="AV77" s="54" t="s">
        <v>34</v>
      </c>
      <c r="AW77" s="54">
        <v>2022</v>
      </c>
      <c r="AX77" s="54" t="s">
        <v>46</v>
      </c>
      <c r="AY77" s="54" t="s">
        <v>46</v>
      </c>
      <c r="AZ77" s="54">
        <v>169.2</v>
      </c>
      <c r="BA77" s="54">
        <v>209</v>
      </c>
      <c r="BB77" s="54">
        <v>190.2</v>
      </c>
      <c r="BC77" s="54">
        <v>173.6</v>
      </c>
      <c r="BD77" s="54">
        <v>188.5</v>
      </c>
      <c r="BE77" s="54">
        <v>158</v>
      </c>
      <c r="BF77" s="54">
        <v>159.9</v>
      </c>
      <c r="BG77" s="54">
        <v>170.8</v>
      </c>
      <c r="BH77" s="54">
        <v>121.8</v>
      </c>
      <c r="BI77" s="54">
        <v>205.2</v>
      </c>
      <c r="BJ77" s="54">
        <v>171</v>
      </c>
      <c r="BK77" s="54">
        <v>190.3</v>
      </c>
      <c r="BL77" s="54">
        <v>175.9</v>
      </c>
      <c r="BM77" s="54">
        <v>197.3</v>
      </c>
      <c r="BN77" s="54">
        <v>184</v>
      </c>
      <c r="BO77" s="54">
        <v>177</v>
      </c>
      <c r="BP77" s="54">
        <v>183</v>
      </c>
      <c r="BQ77" s="54">
        <v>170.7</v>
      </c>
      <c r="BR77" s="54">
        <v>182</v>
      </c>
      <c r="BS77" s="54">
        <v>172.1</v>
      </c>
      <c r="BT77" s="54">
        <v>181.1</v>
      </c>
      <c r="BU77" s="54">
        <v>163.4</v>
      </c>
      <c r="BV77" s="54">
        <v>168.9</v>
      </c>
      <c r="BW77" s="54">
        <v>174.1</v>
      </c>
      <c r="BX77" s="54">
        <v>175.8</v>
      </c>
      <c r="BY77" s="54">
        <v>172</v>
      </c>
      <c r="BZ77" s="54">
        <v>175.7</v>
      </c>
      <c r="CD77" s="54" t="s">
        <v>33</v>
      </c>
      <c r="CE77" s="54">
        <v>2022</v>
      </c>
      <c r="CF77" s="54" t="s">
        <v>46</v>
      </c>
      <c r="CG77" s="54" t="s">
        <v>46</v>
      </c>
      <c r="CH77" s="54">
        <v>170.2</v>
      </c>
      <c r="CI77" s="54">
        <v>212.9</v>
      </c>
      <c r="CJ77" s="54">
        <v>191.9</v>
      </c>
      <c r="CK77" s="54">
        <v>173.9</v>
      </c>
      <c r="CL77" s="54">
        <v>179.1</v>
      </c>
      <c r="CM77" s="54">
        <v>159.5</v>
      </c>
      <c r="CN77" s="54">
        <v>178.7</v>
      </c>
      <c r="CO77" s="54">
        <v>171.3</v>
      </c>
      <c r="CP77" s="54">
        <v>123.1</v>
      </c>
      <c r="CQ77" s="54">
        <v>200.5</v>
      </c>
      <c r="CR77" s="54">
        <v>162.80000000000001</v>
      </c>
      <c r="CS77" s="54">
        <v>193.3</v>
      </c>
      <c r="CT77" s="54">
        <v>178.6</v>
      </c>
      <c r="CU77" s="54">
        <v>201.1</v>
      </c>
      <c r="CV77" s="54">
        <v>177.7</v>
      </c>
      <c r="CW77" s="54">
        <v>164.5</v>
      </c>
      <c r="CX77" s="54">
        <v>175.7</v>
      </c>
      <c r="CY77" s="54">
        <v>170.7</v>
      </c>
      <c r="CZ77" s="54">
        <v>180.6</v>
      </c>
      <c r="DA77" s="54">
        <v>167.3</v>
      </c>
      <c r="DB77" s="54">
        <v>177.2</v>
      </c>
      <c r="DC77" s="54">
        <v>159.4</v>
      </c>
      <c r="DD77" s="54">
        <v>167.1</v>
      </c>
      <c r="DE77" s="54">
        <v>171.8</v>
      </c>
      <c r="DF77" s="54">
        <v>176</v>
      </c>
      <c r="DG77" s="54">
        <v>168.2</v>
      </c>
      <c r="DH77" s="54">
        <v>174.1</v>
      </c>
    </row>
    <row r="78" spans="1:112">
      <c r="A78" s="54" t="s">
        <v>30</v>
      </c>
      <c r="B78" s="54">
        <v>2023</v>
      </c>
      <c r="C78" s="54" t="s">
        <v>38</v>
      </c>
      <c r="D78" s="54">
        <f t="shared" si="7"/>
        <v>2290.7000000000007</v>
      </c>
      <c r="E78" s="54">
        <f t="shared" si="8"/>
        <v>372.70000000000005</v>
      </c>
      <c r="F78" s="54">
        <f t="shared" si="9"/>
        <v>553.1</v>
      </c>
      <c r="G78" s="61">
        <f t="shared" si="10"/>
        <v>7.2552985665292899E-3</v>
      </c>
      <c r="H78" s="61">
        <f t="shared" si="11"/>
        <v>4.582210242587724E-3</v>
      </c>
      <c r="I78" s="61">
        <f t="shared" si="12"/>
        <v>4.1757443718229278E-3</v>
      </c>
      <c r="J78" s="54" t="s">
        <v>234</v>
      </c>
      <c r="N78" s="54" t="s">
        <v>30</v>
      </c>
      <c r="O78" s="54">
        <v>2023</v>
      </c>
      <c r="P78" s="54" t="s">
        <v>31</v>
      </c>
      <c r="Q78" s="54" t="s">
        <v>31</v>
      </c>
      <c r="R78" s="54">
        <v>174</v>
      </c>
      <c r="S78" s="54">
        <v>208.3</v>
      </c>
      <c r="T78" s="54">
        <v>192.9</v>
      </c>
      <c r="U78" s="54">
        <v>174.3</v>
      </c>
      <c r="V78" s="54">
        <v>192.6</v>
      </c>
      <c r="W78" s="54">
        <v>156.30000000000001</v>
      </c>
      <c r="X78" s="54">
        <v>142.9</v>
      </c>
      <c r="Y78" s="54">
        <v>170.7</v>
      </c>
      <c r="Z78" s="54">
        <v>120.3</v>
      </c>
      <c r="AA78" s="54">
        <v>210.5</v>
      </c>
      <c r="AB78" s="54">
        <v>176.9</v>
      </c>
      <c r="AC78" s="54">
        <v>188.5</v>
      </c>
      <c r="AD78" s="54">
        <v>175</v>
      </c>
      <c r="AE78" s="54">
        <v>196.9</v>
      </c>
      <c r="AF78" s="54">
        <v>189</v>
      </c>
      <c r="AG78" s="54">
        <v>186.3</v>
      </c>
      <c r="AH78" s="54">
        <v>188.6</v>
      </c>
      <c r="AI78" s="54">
        <v>172.1</v>
      </c>
      <c r="AJ78" s="54">
        <v>183.2</v>
      </c>
      <c r="AK78" s="54">
        <v>177.2</v>
      </c>
      <c r="AL78" s="54">
        <v>184.7</v>
      </c>
      <c r="AM78" s="54">
        <v>168.2</v>
      </c>
      <c r="AN78" s="54">
        <v>171.8</v>
      </c>
      <c r="AO78" s="54">
        <v>177.8</v>
      </c>
      <c r="AP78" s="54">
        <v>178.4</v>
      </c>
      <c r="AQ78" s="54">
        <v>176.5</v>
      </c>
      <c r="AR78" s="54">
        <v>177.8</v>
      </c>
      <c r="AV78" s="54" t="s">
        <v>34</v>
      </c>
      <c r="AW78" s="54">
        <v>2023</v>
      </c>
      <c r="AX78" s="54" t="s">
        <v>31</v>
      </c>
      <c r="AY78" s="54" t="s">
        <v>31</v>
      </c>
      <c r="AZ78" s="54">
        <v>173.8</v>
      </c>
      <c r="BA78" s="54">
        <v>210.7</v>
      </c>
      <c r="BB78" s="54">
        <v>194.5</v>
      </c>
      <c r="BC78" s="54">
        <v>174.6</v>
      </c>
      <c r="BD78" s="54">
        <v>187.2</v>
      </c>
      <c r="BE78" s="54">
        <v>158.30000000000001</v>
      </c>
      <c r="BF78" s="54">
        <v>153.9</v>
      </c>
      <c r="BG78" s="54">
        <v>170.9</v>
      </c>
      <c r="BH78" s="54">
        <v>121.1</v>
      </c>
      <c r="BI78" s="54">
        <v>208.4</v>
      </c>
      <c r="BJ78" s="54">
        <v>171.4</v>
      </c>
      <c r="BK78" s="54">
        <v>191.2</v>
      </c>
      <c r="BL78" s="54">
        <v>176.7</v>
      </c>
      <c r="BM78" s="54">
        <v>198.2</v>
      </c>
      <c r="BN78" s="54">
        <v>184.9</v>
      </c>
      <c r="BO78" s="54">
        <v>177.6</v>
      </c>
      <c r="BP78" s="54">
        <v>183.8</v>
      </c>
      <c r="BQ78" s="54">
        <v>172.1</v>
      </c>
      <c r="BR78" s="54">
        <v>182</v>
      </c>
      <c r="BS78" s="54">
        <v>172.9</v>
      </c>
      <c r="BT78" s="54">
        <v>182.3</v>
      </c>
      <c r="BU78" s="54">
        <v>163.6</v>
      </c>
      <c r="BV78" s="54">
        <v>169.5</v>
      </c>
      <c r="BW78" s="54">
        <v>174.3</v>
      </c>
      <c r="BX78" s="54">
        <v>178.6</v>
      </c>
      <c r="BY78" s="54">
        <v>172.8</v>
      </c>
      <c r="BZ78" s="54">
        <v>176.5</v>
      </c>
      <c r="CD78" s="54" t="s">
        <v>33</v>
      </c>
      <c r="CE78" s="54">
        <v>2023</v>
      </c>
      <c r="CF78" s="54" t="s">
        <v>31</v>
      </c>
      <c r="CG78" s="54" t="s">
        <v>31</v>
      </c>
      <c r="CH78" s="54">
        <v>173.3</v>
      </c>
      <c r="CI78" s="54">
        <v>215.2</v>
      </c>
      <c r="CJ78" s="54">
        <v>197</v>
      </c>
      <c r="CK78" s="54">
        <v>175.2</v>
      </c>
      <c r="CL78" s="54">
        <v>178</v>
      </c>
      <c r="CM78" s="54">
        <v>160.5</v>
      </c>
      <c r="CN78" s="54">
        <v>175.3</v>
      </c>
      <c r="CO78" s="54">
        <v>171.2</v>
      </c>
      <c r="CP78" s="54">
        <v>122.7</v>
      </c>
      <c r="CQ78" s="54">
        <v>204.3</v>
      </c>
      <c r="CR78" s="54">
        <v>163.69999999999999</v>
      </c>
      <c r="CS78" s="54">
        <v>194.3</v>
      </c>
      <c r="CT78" s="54">
        <v>179.5</v>
      </c>
      <c r="CU78" s="54">
        <v>201.6</v>
      </c>
      <c r="CV78" s="54">
        <v>178.7</v>
      </c>
      <c r="CW78" s="54">
        <v>165.3</v>
      </c>
      <c r="CX78" s="54">
        <v>176.6</v>
      </c>
      <c r="CY78" s="54">
        <v>172.1</v>
      </c>
      <c r="CZ78" s="54">
        <v>180.1</v>
      </c>
      <c r="DA78" s="54">
        <v>168</v>
      </c>
      <c r="DB78" s="54">
        <v>178.5</v>
      </c>
      <c r="DC78" s="54">
        <v>159.5</v>
      </c>
      <c r="DD78" s="54">
        <v>167.8</v>
      </c>
      <c r="DE78" s="54">
        <v>171.8</v>
      </c>
      <c r="DF78" s="54">
        <v>178.8</v>
      </c>
      <c r="DG78" s="54">
        <v>168.9</v>
      </c>
      <c r="DH78" s="54">
        <v>174.9</v>
      </c>
    </row>
    <row r="79" spans="1:112">
      <c r="A79" t="s">
        <v>34</v>
      </c>
      <c r="B79" s="54">
        <v>2016</v>
      </c>
      <c r="C79" s="54" t="s">
        <v>46</v>
      </c>
      <c r="D79">
        <f>SUM(AZ6:BL6)</f>
        <v>1740.7</v>
      </c>
      <c r="E79" s="54">
        <f>SUM(BT6,BX6)</f>
        <v>248</v>
      </c>
      <c r="F79" s="54">
        <f>SUM(BR6,BS6,BP6)</f>
        <v>391.2</v>
      </c>
      <c r="G79" s="61">
        <f t="shared" si="10"/>
        <v>-0.24010127908499607</v>
      </c>
      <c r="H79" s="61">
        <f t="shared" si="11"/>
        <v>-0.33458545747249807</v>
      </c>
      <c r="I79" s="61">
        <f t="shared" si="12"/>
        <v>-0.29271379497378419</v>
      </c>
      <c r="N79" s="54" t="s">
        <v>30</v>
      </c>
      <c r="O79" s="54">
        <v>2023</v>
      </c>
      <c r="P79" s="54" t="s">
        <v>35</v>
      </c>
      <c r="Q79" s="54" t="s">
        <v>35</v>
      </c>
      <c r="R79" s="54">
        <v>174.2</v>
      </c>
      <c r="S79" s="54">
        <v>205.2</v>
      </c>
      <c r="T79" s="54">
        <v>173.9</v>
      </c>
      <c r="U79" s="54">
        <v>177</v>
      </c>
      <c r="V79" s="54">
        <v>183.4</v>
      </c>
      <c r="W79" s="54">
        <v>167.2</v>
      </c>
      <c r="X79" s="54">
        <v>140.9</v>
      </c>
      <c r="Y79" s="54">
        <v>170.4</v>
      </c>
      <c r="Z79" s="54">
        <v>119.1</v>
      </c>
      <c r="AA79" s="54">
        <v>212.1</v>
      </c>
      <c r="AB79" s="54">
        <v>177.6</v>
      </c>
      <c r="AC79" s="54">
        <v>189.9</v>
      </c>
      <c r="AD79" s="54">
        <v>174.8</v>
      </c>
      <c r="AE79" s="54">
        <v>198.3</v>
      </c>
      <c r="AF79" s="54">
        <v>190</v>
      </c>
      <c r="AG79" s="54">
        <v>187</v>
      </c>
      <c r="AH79" s="54">
        <v>189.6</v>
      </c>
      <c r="AI79" s="54">
        <v>173.5</v>
      </c>
      <c r="AJ79" s="54">
        <v>181.6</v>
      </c>
      <c r="AK79" s="54">
        <v>178.6</v>
      </c>
      <c r="AL79" s="54">
        <v>186.6</v>
      </c>
      <c r="AM79" s="54">
        <v>169</v>
      </c>
      <c r="AN79" s="54">
        <v>172.8</v>
      </c>
      <c r="AO79" s="54">
        <v>178.5</v>
      </c>
      <c r="AP79" s="54">
        <v>180.7</v>
      </c>
      <c r="AQ79" s="54">
        <v>177.9</v>
      </c>
      <c r="AR79" s="54">
        <v>178</v>
      </c>
      <c r="AV79" s="54" t="s">
        <v>34</v>
      </c>
      <c r="AW79" s="54">
        <v>2023</v>
      </c>
      <c r="AX79" s="54" t="s">
        <v>35</v>
      </c>
      <c r="AY79" s="54" t="s">
        <v>35</v>
      </c>
      <c r="AZ79" s="54">
        <v>174.4</v>
      </c>
      <c r="BA79" s="54">
        <v>207.7</v>
      </c>
      <c r="BB79" s="54">
        <v>175.2</v>
      </c>
      <c r="BC79" s="54">
        <v>177.3</v>
      </c>
      <c r="BD79" s="54">
        <v>179.3</v>
      </c>
      <c r="BE79" s="54">
        <v>169.5</v>
      </c>
      <c r="BF79" s="54">
        <v>152.69999999999999</v>
      </c>
      <c r="BG79" s="54">
        <v>171</v>
      </c>
      <c r="BH79" s="54">
        <v>120</v>
      </c>
      <c r="BI79" s="54">
        <v>209.7</v>
      </c>
      <c r="BJ79" s="54">
        <v>172.3</v>
      </c>
      <c r="BK79" s="54">
        <v>193</v>
      </c>
      <c r="BL79" s="54">
        <v>177</v>
      </c>
      <c r="BM79" s="54">
        <v>199.5</v>
      </c>
      <c r="BN79" s="54">
        <v>186.2</v>
      </c>
      <c r="BO79" s="54">
        <v>178.7</v>
      </c>
      <c r="BP79" s="54">
        <v>185.1</v>
      </c>
      <c r="BQ79" s="54">
        <v>173.5</v>
      </c>
      <c r="BR79" s="54">
        <v>182.1</v>
      </c>
      <c r="BS79" s="54">
        <v>174.2</v>
      </c>
      <c r="BT79" s="54">
        <v>184.4</v>
      </c>
      <c r="BU79" s="54">
        <v>164.2</v>
      </c>
      <c r="BV79" s="54">
        <v>170.3</v>
      </c>
      <c r="BW79" s="54">
        <v>175</v>
      </c>
      <c r="BX79" s="54">
        <v>181</v>
      </c>
      <c r="BY79" s="54">
        <v>174.1</v>
      </c>
      <c r="BZ79" s="54">
        <v>177.2</v>
      </c>
      <c r="CD79" s="54" t="s">
        <v>33</v>
      </c>
      <c r="CE79" s="54">
        <v>2023</v>
      </c>
      <c r="CF79" s="54" t="s">
        <v>35</v>
      </c>
      <c r="CG79" s="54" t="s">
        <v>35</v>
      </c>
      <c r="CH79" s="54">
        <v>174.7</v>
      </c>
      <c r="CI79" s="54">
        <v>212.2</v>
      </c>
      <c r="CJ79" s="54">
        <v>177.2</v>
      </c>
      <c r="CK79" s="54">
        <v>177.9</v>
      </c>
      <c r="CL79" s="54">
        <v>172.2</v>
      </c>
      <c r="CM79" s="54">
        <v>172.1</v>
      </c>
      <c r="CN79" s="54">
        <v>175.8</v>
      </c>
      <c r="CO79" s="54">
        <v>172.2</v>
      </c>
      <c r="CP79" s="54">
        <v>121.9</v>
      </c>
      <c r="CQ79" s="54">
        <v>204.8</v>
      </c>
      <c r="CR79" s="54">
        <v>164.9</v>
      </c>
      <c r="CS79" s="54">
        <v>196.6</v>
      </c>
      <c r="CT79" s="54">
        <v>180.7</v>
      </c>
      <c r="CU79" s="54">
        <v>202.7</v>
      </c>
      <c r="CV79" s="54">
        <v>180.3</v>
      </c>
      <c r="CW79" s="54">
        <v>167</v>
      </c>
      <c r="CX79" s="54">
        <v>178.2</v>
      </c>
      <c r="CY79" s="54">
        <v>173.5</v>
      </c>
      <c r="CZ79" s="54">
        <v>182.8</v>
      </c>
      <c r="DA79" s="54">
        <v>169.2</v>
      </c>
      <c r="DB79" s="54">
        <v>180.8</v>
      </c>
      <c r="DC79" s="54">
        <v>159.80000000000001</v>
      </c>
      <c r="DD79" s="54">
        <v>168.4</v>
      </c>
      <c r="DE79" s="54">
        <v>172.5</v>
      </c>
      <c r="DF79" s="54">
        <v>181.4</v>
      </c>
      <c r="DG79" s="54">
        <v>170</v>
      </c>
      <c r="DH79" s="54">
        <v>176.3</v>
      </c>
    </row>
    <row r="80" spans="1:112">
      <c r="A80" s="54" t="s">
        <v>34</v>
      </c>
      <c r="B80" s="54">
        <v>2017</v>
      </c>
      <c r="C80" s="54" t="s">
        <v>31</v>
      </c>
      <c r="D80" s="54">
        <f t="shared" ref="D80:D143" si="13">SUM(AZ7:BL7)</f>
        <v>1727.2999999999995</v>
      </c>
      <c r="E80" s="54">
        <f t="shared" ref="E80:E143" si="14">SUM(BT7,BX7)</f>
        <v>248.8</v>
      </c>
      <c r="F80" s="54">
        <f t="shared" ref="F80:F143" si="15">SUM(BR7,BS7,BP7)</f>
        <v>391.79999999999995</v>
      </c>
      <c r="G80" s="61">
        <f t="shared" si="10"/>
        <v>-7.698052507612194E-3</v>
      </c>
      <c r="H80" s="61">
        <f t="shared" si="11"/>
        <v>3.2258064516129492E-3</v>
      </c>
      <c r="I80" s="61">
        <f t="shared" si="12"/>
        <v>1.5337423312882564E-3</v>
      </c>
      <c r="J80" s="54" t="s">
        <v>232</v>
      </c>
      <c r="N80" s="54" t="s">
        <v>30</v>
      </c>
      <c r="O80" s="54">
        <v>2023</v>
      </c>
      <c r="P80" s="54" t="s">
        <v>36</v>
      </c>
      <c r="Q80" s="54" t="s">
        <v>36</v>
      </c>
      <c r="R80" s="54">
        <v>174.3</v>
      </c>
      <c r="S80" s="54">
        <v>205.2</v>
      </c>
      <c r="T80" s="54">
        <v>173.9</v>
      </c>
      <c r="U80" s="54">
        <v>177</v>
      </c>
      <c r="V80" s="54">
        <v>183.3</v>
      </c>
      <c r="W80" s="54">
        <v>167.2</v>
      </c>
      <c r="X80" s="54">
        <v>140.9</v>
      </c>
      <c r="Y80" s="54">
        <v>170.5</v>
      </c>
      <c r="Z80" s="54">
        <v>119.1</v>
      </c>
      <c r="AA80" s="54">
        <v>212.1</v>
      </c>
      <c r="AB80" s="54">
        <v>177.6</v>
      </c>
      <c r="AC80" s="54">
        <v>189.9</v>
      </c>
      <c r="AD80" s="54">
        <v>174.8</v>
      </c>
      <c r="AE80" s="54">
        <v>198.4</v>
      </c>
      <c r="AF80" s="54">
        <v>190</v>
      </c>
      <c r="AG80" s="54">
        <v>187</v>
      </c>
      <c r="AH80" s="54">
        <v>189.6</v>
      </c>
      <c r="AI80" s="54">
        <v>173.5</v>
      </c>
      <c r="AJ80" s="54">
        <v>181.4</v>
      </c>
      <c r="AK80" s="54">
        <v>178.6</v>
      </c>
      <c r="AL80" s="54">
        <v>186.6</v>
      </c>
      <c r="AM80" s="54">
        <v>169</v>
      </c>
      <c r="AN80" s="54">
        <v>172.8</v>
      </c>
      <c r="AO80" s="54">
        <v>178.5</v>
      </c>
      <c r="AP80" s="54">
        <v>180.7</v>
      </c>
      <c r="AQ80" s="54">
        <v>177.9</v>
      </c>
      <c r="AR80" s="54">
        <v>178</v>
      </c>
      <c r="AV80" s="54" t="s">
        <v>34</v>
      </c>
      <c r="AW80" s="54">
        <v>2023</v>
      </c>
      <c r="AX80" s="54" t="s">
        <v>36</v>
      </c>
      <c r="AY80" s="54" t="s">
        <v>36</v>
      </c>
      <c r="AZ80" s="54">
        <v>174.4</v>
      </c>
      <c r="BA80" s="54">
        <v>207.7</v>
      </c>
      <c r="BB80" s="54">
        <v>175.2</v>
      </c>
      <c r="BC80" s="54">
        <v>177.3</v>
      </c>
      <c r="BD80" s="54">
        <v>179.2</v>
      </c>
      <c r="BE80" s="54">
        <v>169.5</v>
      </c>
      <c r="BF80" s="54">
        <v>152.80000000000001</v>
      </c>
      <c r="BG80" s="54">
        <v>171.1</v>
      </c>
      <c r="BH80" s="54">
        <v>120</v>
      </c>
      <c r="BI80" s="54">
        <v>209.7</v>
      </c>
      <c r="BJ80" s="54">
        <v>172.3</v>
      </c>
      <c r="BK80" s="54">
        <v>193</v>
      </c>
      <c r="BL80" s="54">
        <v>177</v>
      </c>
      <c r="BM80" s="54">
        <v>199.5</v>
      </c>
      <c r="BN80" s="54">
        <v>186.1</v>
      </c>
      <c r="BO80" s="54">
        <v>178.7</v>
      </c>
      <c r="BP80" s="54">
        <v>185.1</v>
      </c>
      <c r="BQ80" s="54">
        <v>173.5</v>
      </c>
      <c r="BR80" s="54">
        <v>181.9</v>
      </c>
      <c r="BS80" s="54">
        <v>174.2</v>
      </c>
      <c r="BT80" s="54">
        <v>184.4</v>
      </c>
      <c r="BU80" s="54">
        <v>164.2</v>
      </c>
      <c r="BV80" s="54">
        <v>170.3</v>
      </c>
      <c r="BW80" s="54">
        <v>175</v>
      </c>
      <c r="BX80" s="54">
        <v>181</v>
      </c>
      <c r="BY80" s="54">
        <v>174.1</v>
      </c>
      <c r="BZ80" s="54">
        <v>177.2</v>
      </c>
      <c r="CD80" s="54" t="s">
        <v>33</v>
      </c>
      <c r="CE80" s="54">
        <v>2023</v>
      </c>
      <c r="CF80" s="54" t="s">
        <v>36</v>
      </c>
      <c r="CG80" s="54" t="s">
        <v>36</v>
      </c>
      <c r="CH80" s="54">
        <v>174.7</v>
      </c>
      <c r="CI80" s="54">
        <v>212.2</v>
      </c>
      <c r="CJ80" s="54">
        <v>177.2</v>
      </c>
      <c r="CK80" s="54">
        <v>177.9</v>
      </c>
      <c r="CL80" s="54">
        <v>172.2</v>
      </c>
      <c r="CM80" s="54">
        <v>172.1</v>
      </c>
      <c r="CN80" s="54">
        <v>175.9</v>
      </c>
      <c r="CO80" s="54">
        <v>172.2</v>
      </c>
      <c r="CP80" s="54">
        <v>121.9</v>
      </c>
      <c r="CQ80" s="54">
        <v>204.8</v>
      </c>
      <c r="CR80" s="54">
        <v>164.9</v>
      </c>
      <c r="CS80" s="54">
        <v>196.6</v>
      </c>
      <c r="CT80" s="54">
        <v>180.8</v>
      </c>
      <c r="CU80" s="54">
        <v>202.7</v>
      </c>
      <c r="CV80" s="54">
        <v>180.2</v>
      </c>
      <c r="CW80" s="54">
        <v>167</v>
      </c>
      <c r="CX80" s="54">
        <v>178.2</v>
      </c>
      <c r="CY80" s="54">
        <v>173.5</v>
      </c>
      <c r="CZ80" s="54">
        <v>182.6</v>
      </c>
      <c r="DA80" s="54">
        <v>169.2</v>
      </c>
      <c r="DB80" s="54">
        <v>180.8</v>
      </c>
      <c r="DC80" s="54">
        <v>159.80000000000001</v>
      </c>
      <c r="DD80" s="54">
        <v>168.4</v>
      </c>
      <c r="DE80" s="54">
        <v>172.5</v>
      </c>
      <c r="DF80" s="54">
        <v>181.5</v>
      </c>
      <c r="DG80" s="54">
        <v>170</v>
      </c>
      <c r="DH80" s="54">
        <v>176.3</v>
      </c>
    </row>
    <row r="81" spans="1:112">
      <c r="A81" s="54" t="s">
        <v>34</v>
      </c>
      <c r="B81" s="54">
        <v>2017</v>
      </c>
      <c r="C81" s="54" t="s">
        <v>35</v>
      </c>
      <c r="D81" s="54">
        <f t="shared" si="13"/>
        <v>1722.3000000000002</v>
      </c>
      <c r="E81" s="54">
        <f t="shared" si="14"/>
        <v>250</v>
      </c>
      <c r="F81" s="54">
        <f t="shared" si="15"/>
        <v>393.5</v>
      </c>
      <c r="G81" s="61">
        <f t="shared" si="10"/>
        <v>-2.8946911364553462E-3</v>
      </c>
      <c r="H81" s="61">
        <f t="shared" si="11"/>
        <v>4.8231511254018837E-3</v>
      </c>
      <c r="I81" s="61">
        <f t="shared" si="12"/>
        <v>4.3389484430833222E-3</v>
      </c>
      <c r="J81" s="54" t="s">
        <v>232</v>
      </c>
      <c r="N81" s="54" t="s">
        <v>30</v>
      </c>
      <c r="O81" s="54">
        <v>2023</v>
      </c>
      <c r="P81" s="54" t="s">
        <v>37</v>
      </c>
      <c r="Q81" s="54" t="s">
        <v>37</v>
      </c>
      <c r="R81" s="54">
        <v>173.3</v>
      </c>
      <c r="S81" s="54">
        <v>206.9</v>
      </c>
      <c r="T81" s="54">
        <v>167.9</v>
      </c>
      <c r="U81" s="54">
        <v>178.2</v>
      </c>
      <c r="V81" s="54">
        <v>178.5</v>
      </c>
      <c r="W81" s="54">
        <v>173.7</v>
      </c>
      <c r="X81" s="54">
        <v>142.80000000000001</v>
      </c>
      <c r="Y81" s="54">
        <v>172.8</v>
      </c>
      <c r="Z81" s="54">
        <v>120.4</v>
      </c>
      <c r="AA81" s="54">
        <v>215.5</v>
      </c>
      <c r="AB81" s="54">
        <v>178.2</v>
      </c>
      <c r="AC81" s="54">
        <v>190.5</v>
      </c>
      <c r="AD81" s="54">
        <v>175.5</v>
      </c>
      <c r="AE81" s="54">
        <v>199.5</v>
      </c>
      <c r="AF81" s="54">
        <v>190.7</v>
      </c>
      <c r="AG81" s="54">
        <v>187.3</v>
      </c>
      <c r="AH81" s="54">
        <v>190.2</v>
      </c>
      <c r="AI81" s="54">
        <v>175.2</v>
      </c>
      <c r="AJ81" s="54">
        <v>181.5</v>
      </c>
      <c r="AK81" s="54">
        <v>179.1</v>
      </c>
      <c r="AL81" s="54">
        <v>187.2</v>
      </c>
      <c r="AM81" s="54">
        <v>169.4</v>
      </c>
      <c r="AN81" s="54">
        <v>173.2</v>
      </c>
      <c r="AO81" s="54">
        <v>179.4</v>
      </c>
      <c r="AP81" s="54">
        <v>183.8</v>
      </c>
      <c r="AQ81" s="54">
        <v>178.9</v>
      </c>
      <c r="AR81" s="54">
        <v>178.8</v>
      </c>
      <c r="AV81" s="54" t="s">
        <v>34</v>
      </c>
      <c r="AW81" s="54">
        <v>2023</v>
      </c>
      <c r="AX81" s="54" t="s">
        <v>37</v>
      </c>
      <c r="AY81" s="54" t="s">
        <v>37</v>
      </c>
      <c r="AZ81" s="54">
        <v>173.8</v>
      </c>
      <c r="BA81" s="54">
        <v>209.3</v>
      </c>
      <c r="BB81" s="54">
        <v>169.6</v>
      </c>
      <c r="BC81" s="54">
        <v>178.4</v>
      </c>
      <c r="BD81" s="54">
        <v>174.9</v>
      </c>
      <c r="BE81" s="54">
        <v>176.3</v>
      </c>
      <c r="BF81" s="54">
        <v>155.4</v>
      </c>
      <c r="BG81" s="54">
        <v>173.4</v>
      </c>
      <c r="BH81" s="54">
        <v>121.3</v>
      </c>
      <c r="BI81" s="54">
        <v>212.9</v>
      </c>
      <c r="BJ81" s="54">
        <v>172.9</v>
      </c>
      <c r="BK81" s="54">
        <v>193.5</v>
      </c>
      <c r="BL81" s="54">
        <v>177.9</v>
      </c>
      <c r="BM81" s="54">
        <v>200.6</v>
      </c>
      <c r="BN81" s="54">
        <v>186.9</v>
      </c>
      <c r="BO81" s="54">
        <v>179.2</v>
      </c>
      <c r="BP81" s="54">
        <v>185.7</v>
      </c>
      <c r="BQ81" s="54">
        <v>175.2</v>
      </c>
      <c r="BR81" s="54">
        <v>181.7</v>
      </c>
      <c r="BS81" s="54">
        <v>174.6</v>
      </c>
      <c r="BT81" s="54">
        <v>185</v>
      </c>
      <c r="BU81" s="54">
        <v>164.5</v>
      </c>
      <c r="BV81" s="54">
        <v>170.7</v>
      </c>
      <c r="BW81" s="54">
        <v>176.4</v>
      </c>
      <c r="BX81" s="54">
        <v>184</v>
      </c>
      <c r="BY81" s="54">
        <v>175</v>
      </c>
      <c r="BZ81" s="54">
        <v>178.1</v>
      </c>
      <c r="CD81" s="54" t="s">
        <v>33</v>
      </c>
      <c r="CE81" s="54">
        <v>2023</v>
      </c>
      <c r="CF81" s="54" t="s">
        <v>37</v>
      </c>
      <c r="CG81" s="54" t="s">
        <v>37</v>
      </c>
      <c r="CH81" s="54">
        <v>174.8</v>
      </c>
      <c r="CI81" s="54">
        <v>213.7</v>
      </c>
      <c r="CJ81" s="54">
        <v>172.4</v>
      </c>
      <c r="CK81" s="54">
        <v>178.8</v>
      </c>
      <c r="CL81" s="54">
        <v>168.7</v>
      </c>
      <c r="CM81" s="54">
        <v>179.2</v>
      </c>
      <c r="CN81" s="54">
        <v>179.9</v>
      </c>
      <c r="CO81" s="54">
        <v>174.7</v>
      </c>
      <c r="CP81" s="54">
        <v>123.1</v>
      </c>
      <c r="CQ81" s="54">
        <v>207.8</v>
      </c>
      <c r="CR81" s="54">
        <v>165.5</v>
      </c>
      <c r="CS81" s="54">
        <v>197</v>
      </c>
      <c r="CT81" s="54">
        <v>182.1</v>
      </c>
      <c r="CU81" s="54">
        <v>203.5</v>
      </c>
      <c r="CV81" s="54">
        <v>181</v>
      </c>
      <c r="CW81" s="54">
        <v>167.7</v>
      </c>
      <c r="CX81" s="54">
        <v>178.9</v>
      </c>
      <c r="CY81" s="54">
        <v>175.2</v>
      </c>
      <c r="CZ81" s="54">
        <v>182.1</v>
      </c>
      <c r="DA81" s="54">
        <v>169.6</v>
      </c>
      <c r="DB81" s="54">
        <v>181.5</v>
      </c>
      <c r="DC81" s="54">
        <v>160.1</v>
      </c>
      <c r="DD81" s="54">
        <v>168.8</v>
      </c>
      <c r="DE81" s="54">
        <v>174.2</v>
      </c>
      <c r="DF81" s="54">
        <v>184.4</v>
      </c>
      <c r="DG81" s="54">
        <v>170.9</v>
      </c>
      <c r="DH81" s="54">
        <v>177.4</v>
      </c>
    </row>
    <row r="82" spans="1:112">
      <c r="A82" s="54" t="s">
        <v>34</v>
      </c>
      <c r="B82" s="54">
        <v>2017</v>
      </c>
      <c r="C82" s="54" t="s">
        <v>36</v>
      </c>
      <c r="D82" s="54">
        <f t="shared" si="13"/>
        <v>1718.9</v>
      </c>
      <c r="E82" s="54">
        <f t="shared" si="14"/>
        <v>250.39999999999998</v>
      </c>
      <c r="F82" s="54">
        <f t="shared" si="15"/>
        <v>395.6</v>
      </c>
      <c r="G82" s="61">
        <f t="shared" si="10"/>
        <v>-1.9741043952854267E-3</v>
      </c>
      <c r="H82" s="61">
        <f t="shared" si="11"/>
        <v>1.599999999999909E-3</v>
      </c>
      <c r="I82" s="61">
        <f t="shared" si="12"/>
        <v>5.336721728081379E-3</v>
      </c>
      <c r="J82" s="54" t="s">
        <v>232</v>
      </c>
      <c r="N82" s="54" t="s">
        <v>30</v>
      </c>
      <c r="O82" s="54">
        <v>2023</v>
      </c>
      <c r="P82" s="54" t="s">
        <v>38</v>
      </c>
      <c r="Q82" s="54" t="s">
        <v>38</v>
      </c>
      <c r="R82" s="54">
        <v>173.2</v>
      </c>
      <c r="S82" s="54">
        <v>211.5</v>
      </c>
      <c r="T82" s="54">
        <v>171</v>
      </c>
      <c r="U82" s="54">
        <v>179.6</v>
      </c>
      <c r="V82" s="54">
        <v>173.3</v>
      </c>
      <c r="W82" s="54">
        <v>169</v>
      </c>
      <c r="X82" s="54">
        <v>148.69999999999999</v>
      </c>
      <c r="Y82" s="54">
        <v>174.9</v>
      </c>
      <c r="Z82" s="54">
        <v>121.9</v>
      </c>
      <c r="AA82" s="54">
        <v>221</v>
      </c>
      <c r="AB82" s="54">
        <v>178.7</v>
      </c>
      <c r="AC82" s="54">
        <v>191.1</v>
      </c>
      <c r="AD82" s="54">
        <v>176.8</v>
      </c>
      <c r="AE82" s="54">
        <v>199.9</v>
      </c>
      <c r="AF82" s="54">
        <v>191.2</v>
      </c>
      <c r="AG82" s="54">
        <v>187.9</v>
      </c>
      <c r="AH82" s="54">
        <v>190.8</v>
      </c>
      <c r="AI82" s="54">
        <v>175.6</v>
      </c>
      <c r="AJ82" s="54">
        <v>182.5</v>
      </c>
      <c r="AK82" s="54">
        <v>179.8</v>
      </c>
      <c r="AL82" s="54">
        <v>187.8</v>
      </c>
      <c r="AM82" s="54">
        <v>169.7</v>
      </c>
      <c r="AN82" s="54">
        <v>173.8</v>
      </c>
      <c r="AO82" s="54">
        <v>180.3</v>
      </c>
      <c r="AP82" s="54">
        <v>184.9</v>
      </c>
      <c r="AQ82" s="54">
        <v>179.5</v>
      </c>
      <c r="AR82" s="54">
        <v>179.8</v>
      </c>
      <c r="AV82" s="54" t="s">
        <v>34</v>
      </c>
      <c r="AW82" s="54">
        <v>2023</v>
      </c>
      <c r="AX82" s="54" t="s">
        <v>38</v>
      </c>
      <c r="AY82" s="54" t="s">
        <v>38</v>
      </c>
      <c r="AZ82" s="54">
        <v>173.7</v>
      </c>
      <c r="BA82" s="54">
        <v>214.3</v>
      </c>
      <c r="BB82" s="54">
        <v>173.2</v>
      </c>
      <c r="BC82" s="54">
        <v>179.5</v>
      </c>
      <c r="BD82" s="54">
        <v>170</v>
      </c>
      <c r="BE82" s="54">
        <v>172.2</v>
      </c>
      <c r="BF82" s="54">
        <v>161</v>
      </c>
      <c r="BG82" s="54">
        <v>175.6</v>
      </c>
      <c r="BH82" s="54">
        <v>122.7</v>
      </c>
      <c r="BI82" s="54">
        <v>218</v>
      </c>
      <c r="BJ82" s="54">
        <v>173.4</v>
      </c>
      <c r="BK82" s="54">
        <v>194.2</v>
      </c>
      <c r="BL82" s="54">
        <v>179.1</v>
      </c>
      <c r="BM82" s="54">
        <v>201</v>
      </c>
      <c r="BN82" s="54">
        <v>187.3</v>
      </c>
      <c r="BO82" s="54">
        <v>179.7</v>
      </c>
      <c r="BP82" s="54">
        <v>186.2</v>
      </c>
      <c r="BQ82" s="54">
        <v>175.6</v>
      </c>
      <c r="BR82" s="54">
        <v>182.8</v>
      </c>
      <c r="BS82" s="54">
        <v>175.2</v>
      </c>
      <c r="BT82" s="54">
        <v>185.7</v>
      </c>
      <c r="BU82" s="54">
        <v>164.8</v>
      </c>
      <c r="BV82" s="54">
        <v>171.2</v>
      </c>
      <c r="BW82" s="54">
        <v>177.1</v>
      </c>
      <c r="BX82" s="54">
        <v>185.2</v>
      </c>
      <c r="BY82" s="54">
        <v>175.7</v>
      </c>
      <c r="BZ82" s="54">
        <v>179.1</v>
      </c>
      <c r="CD82" s="54" t="s">
        <v>33</v>
      </c>
      <c r="CE82" s="54">
        <v>2023</v>
      </c>
      <c r="CF82" s="54" t="s">
        <v>38</v>
      </c>
      <c r="CG82" s="54" t="s">
        <v>38</v>
      </c>
      <c r="CH82" s="54">
        <v>174.7</v>
      </c>
      <c r="CI82" s="54">
        <v>219.4</v>
      </c>
      <c r="CJ82" s="54">
        <v>176.7</v>
      </c>
      <c r="CK82" s="54">
        <v>179.4</v>
      </c>
      <c r="CL82" s="54">
        <v>164.4</v>
      </c>
      <c r="CM82" s="54">
        <v>175.8</v>
      </c>
      <c r="CN82" s="54">
        <v>185</v>
      </c>
      <c r="CO82" s="54">
        <v>176.9</v>
      </c>
      <c r="CP82" s="54">
        <v>124.2</v>
      </c>
      <c r="CQ82" s="54">
        <v>211.9</v>
      </c>
      <c r="CR82" s="54">
        <v>165.9</v>
      </c>
      <c r="CS82" s="54">
        <v>197.7</v>
      </c>
      <c r="CT82" s="54">
        <v>183.1</v>
      </c>
      <c r="CU82" s="54">
        <v>204.2</v>
      </c>
      <c r="CV82" s="54">
        <v>181.3</v>
      </c>
      <c r="CW82" s="54">
        <v>168.1</v>
      </c>
      <c r="CX82" s="54">
        <v>179.3</v>
      </c>
      <c r="CY82" s="54">
        <v>175.6</v>
      </c>
      <c r="CZ82" s="54">
        <v>183.4</v>
      </c>
      <c r="DA82" s="54">
        <v>170.1</v>
      </c>
      <c r="DB82" s="54">
        <v>182.2</v>
      </c>
      <c r="DC82" s="54">
        <v>160.4</v>
      </c>
      <c r="DD82" s="54">
        <v>169.2</v>
      </c>
      <c r="DE82" s="54">
        <v>174.8</v>
      </c>
      <c r="DF82" s="54">
        <v>185.6</v>
      </c>
      <c r="DG82" s="54">
        <v>171.6</v>
      </c>
      <c r="DH82" s="54">
        <v>178.2</v>
      </c>
    </row>
    <row r="83" spans="1:112">
      <c r="A83" s="54" t="s">
        <v>34</v>
      </c>
      <c r="B83" s="54">
        <v>2017</v>
      </c>
      <c r="C83" s="54" t="s">
        <v>37</v>
      </c>
      <c r="D83" s="54">
        <f t="shared" si="13"/>
        <v>1718.4</v>
      </c>
      <c r="E83" s="54">
        <f t="shared" si="14"/>
        <v>251.2</v>
      </c>
      <c r="F83" s="54">
        <f t="shared" si="15"/>
        <v>397.20000000000005</v>
      </c>
      <c r="G83" s="61">
        <f t="shared" si="10"/>
        <v>-2.9088370469486298E-4</v>
      </c>
      <c r="H83" s="61">
        <f t="shared" si="11"/>
        <v>3.1948881789137839E-3</v>
      </c>
      <c r="I83" s="61">
        <f t="shared" si="12"/>
        <v>4.0444893832154265E-3</v>
      </c>
      <c r="J83" s="54" t="s">
        <v>232</v>
      </c>
    </row>
    <row r="84" spans="1:112">
      <c r="A84" s="54" t="s">
        <v>34</v>
      </c>
      <c r="B84" s="54">
        <v>2017</v>
      </c>
      <c r="C84" s="54" t="s">
        <v>38</v>
      </c>
      <c r="D84" s="54">
        <f t="shared" si="13"/>
        <v>1719.6000000000001</v>
      </c>
      <c r="E84" s="54">
        <f t="shared" si="14"/>
        <v>251.4</v>
      </c>
      <c r="F84" s="54">
        <f t="shared" si="15"/>
        <v>397.5</v>
      </c>
      <c r="G84" s="61">
        <f t="shared" si="10"/>
        <v>6.9832402234639519E-4</v>
      </c>
      <c r="H84" s="61">
        <f t="shared" si="11"/>
        <v>7.961783439491125E-4</v>
      </c>
      <c r="I84" s="61">
        <f t="shared" si="12"/>
        <v>7.5528700906332951E-4</v>
      </c>
      <c r="J84" s="54" t="s">
        <v>232</v>
      </c>
    </row>
    <row r="85" spans="1:112">
      <c r="A85" s="54" t="s">
        <v>34</v>
      </c>
      <c r="B85" s="54">
        <v>2017</v>
      </c>
      <c r="C85" s="54" t="s">
        <v>39</v>
      </c>
      <c r="D85" s="54">
        <f t="shared" si="13"/>
        <v>1734.7</v>
      </c>
      <c r="E85" s="54">
        <f t="shared" si="14"/>
        <v>251.9</v>
      </c>
      <c r="F85" s="54">
        <f t="shared" si="15"/>
        <v>397.5</v>
      </c>
      <c r="G85" s="61">
        <f t="shared" si="10"/>
        <v>8.7811118864851764E-3</v>
      </c>
      <c r="H85" s="61">
        <f t="shared" si="11"/>
        <v>1.988862370723946E-3</v>
      </c>
      <c r="I85" s="61">
        <f t="shared" si="12"/>
        <v>0</v>
      </c>
      <c r="J85" s="54" t="s">
        <v>232</v>
      </c>
    </row>
    <row r="86" spans="1:112">
      <c r="A86" s="54" t="s">
        <v>34</v>
      </c>
      <c r="B86" s="54">
        <v>2017</v>
      </c>
      <c r="C86" s="54" t="s">
        <v>40</v>
      </c>
      <c r="D86" s="54">
        <f t="shared" si="13"/>
        <v>1769.3999999999999</v>
      </c>
      <c r="E86" s="54">
        <f t="shared" si="14"/>
        <v>253</v>
      </c>
      <c r="F86" s="54">
        <f t="shared" si="15"/>
        <v>399.6</v>
      </c>
      <c r="G86" s="61">
        <f t="shared" si="10"/>
        <v>2.0003458811321737E-2</v>
      </c>
      <c r="H86" s="61">
        <f t="shared" si="11"/>
        <v>4.366812227074213E-3</v>
      </c>
      <c r="I86" s="61">
        <f t="shared" si="12"/>
        <v>5.2830188679245859E-3</v>
      </c>
      <c r="J86" s="54" t="s">
        <v>232</v>
      </c>
    </row>
    <row r="87" spans="1:112">
      <c r="A87" s="54" t="s">
        <v>34</v>
      </c>
      <c r="B87" s="54">
        <v>2017</v>
      </c>
      <c r="C87" s="54" t="s">
        <v>41</v>
      </c>
      <c r="D87" s="54">
        <f t="shared" si="13"/>
        <v>1783.8</v>
      </c>
      <c r="E87" s="54">
        <f t="shared" si="14"/>
        <v>254.7</v>
      </c>
      <c r="F87" s="54">
        <f t="shared" si="15"/>
        <v>401.90000000000003</v>
      </c>
      <c r="G87" s="61">
        <f t="shared" si="10"/>
        <v>8.1383519837233478E-3</v>
      </c>
      <c r="H87" s="61">
        <f t="shared" si="11"/>
        <v>6.7193675889327615E-3</v>
      </c>
      <c r="I87" s="61">
        <f t="shared" si="12"/>
        <v>5.7557557557557839E-3</v>
      </c>
      <c r="J87" s="54" t="s">
        <v>232</v>
      </c>
    </row>
    <row r="88" spans="1:112">
      <c r="A88" s="54" t="s">
        <v>34</v>
      </c>
      <c r="B88" s="54">
        <v>2017</v>
      </c>
      <c r="C88" s="54" t="s">
        <v>42</v>
      </c>
      <c r="D88" s="54">
        <f t="shared" si="13"/>
        <v>1769.9999999999998</v>
      </c>
      <c r="E88" s="54">
        <f t="shared" si="14"/>
        <v>256.3</v>
      </c>
      <c r="F88" s="54">
        <f t="shared" si="15"/>
        <v>404.3</v>
      </c>
      <c r="G88" s="61">
        <f t="shared" si="10"/>
        <v>-7.7362933064245888E-3</v>
      </c>
      <c r="H88" s="61">
        <f t="shared" si="11"/>
        <v>6.2819002748332265E-3</v>
      </c>
      <c r="I88" s="61">
        <f t="shared" si="12"/>
        <v>5.9716347350086511E-3</v>
      </c>
      <c r="J88" s="54" t="s">
        <v>232</v>
      </c>
    </row>
    <row r="89" spans="1:112">
      <c r="A89" s="54" t="s">
        <v>34</v>
      </c>
      <c r="B89" s="54">
        <v>2017</v>
      </c>
      <c r="C89" s="54" t="s">
        <v>43</v>
      </c>
      <c r="D89" s="54">
        <f t="shared" si="13"/>
        <v>1779.6999999999998</v>
      </c>
      <c r="E89" s="54">
        <f t="shared" si="14"/>
        <v>257.5</v>
      </c>
      <c r="F89" s="54">
        <f t="shared" si="15"/>
        <v>406.59999999999997</v>
      </c>
      <c r="G89" s="61">
        <f t="shared" si="10"/>
        <v>5.480225988700591E-3</v>
      </c>
      <c r="H89" s="61">
        <f t="shared" si="11"/>
        <v>4.6820132657042083E-3</v>
      </c>
      <c r="I89" s="61">
        <f t="shared" si="12"/>
        <v>5.6888449171406241E-3</v>
      </c>
      <c r="J89" s="54" t="s">
        <v>232</v>
      </c>
    </row>
    <row r="90" spans="1:112">
      <c r="A90" s="54" t="s">
        <v>34</v>
      </c>
      <c r="B90" s="54">
        <v>2017</v>
      </c>
      <c r="C90" s="54" t="s">
        <v>45</v>
      </c>
      <c r="D90" s="54">
        <f t="shared" si="13"/>
        <v>1808.2</v>
      </c>
      <c r="E90" s="54">
        <f t="shared" si="14"/>
        <v>259.39999999999998</v>
      </c>
      <c r="F90" s="54">
        <f t="shared" si="15"/>
        <v>411.50000000000006</v>
      </c>
      <c r="G90" s="61">
        <f t="shared" si="10"/>
        <v>1.6013934932853982E-2</v>
      </c>
      <c r="H90" s="61">
        <f t="shared" si="11"/>
        <v>7.378640776698941E-3</v>
      </c>
      <c r="I90" s="61">
        <f t="shared" si="12"/>
        <v>1.2051155927201405E-2</v>
      </c>
      <c r="J90" s="54" t="s">
        <v>232</v>
      </c>
    </row>
    <row r="91" spans="1:112">
      <c r="A91" s="54" t="s">
        <v>34</v>
      </c>
      <c r="B91" s="54">
        <v>2017</v>
      </c>
      <c r="C91" s="54" t="s">
        <v>46</v>
      </c>
      <c r="D91" s="54">
        <f t="shared" si="13"/>
        <v>1794.9999999999998</v>
      </c>
      <c r="E91" s="54">
        <f t="shared" si="14"/>
        <v>259.60000000000002</v>
      </c>
      <c r="F91" s="54">
        <f t="shared" si="15"/>
        <v>413.29999999999995</v>
      </c>
      <c r="G91" s="61">
        <f t="shared" si="10"/>
        <v>-7.3000774250637501E-3</v>
      </c>
      <c r="H91" s="61">
        <f t="shared" si="11"/>
        <v>7.7101002313047608E-4</v>
      </c>
      <c r="I91" s="61">
        <f t="shared" si="12"/>
        <v>4.3742405832318289E-3</v>
      </c>
      <c r="J91" s="54" t="s">
        <v>232</v>
      </c>
    </row>
    <row r="92" spans="1:112">
      <c r="A92" s="54" t="s">
        <v>34</v>
      </c>
      <c r="B92" s="54">
        <v>2018</v>
      </c>
      <c r="C92" s="54" t="s">
        <v>31</v>
      </c>
      <c r="D92" s="54">
        <f t="shared" si="13"/>
        <v>1779.9</v>
      </c>
      <c r="E92" s="54">
        <f t="shared" si="14"/>
        <v>260.60000000000002</v>
      </c>
      <c r="F92" s="54">
        <f t="shared" si="15"/>
        <v>413.8</v>
      </c>
      <c r="G92" s="61">
        <f t="shared" si="10"/>
        <v>-8.4122562674092943E-3</v>
      </c>
      <c r="H92" s="61">
        <f t="shared" si="11"/>
        <v>3.8520801232665635E-3</v>
      </c>
      <c r="I92" s="61">
        <f t="shared" si="12"/>
        <v>1.209774981853513E-3</v>
      </c>
      <c r="J92" s="54" t="s">
        <v>232</v>
      </c>
    </row>
    <row r="93" spans="1:112">
      <c r="A93" s="54" t="s">
        <v>34</v>
      </c>
      <c r="B93" s="54">
        <v>2018</v>
      </c>
      <c r="C93" s="54" t="s">
        <v>35</v>
      </c>
      <c r="D93" s="54">
        <f t="shared" si="13"/>
        <v>1760.3999999999996</v>
      </c>
      <c r="E93" s="54">
        <f t="shared" si="14"/>
        <v>261.5</v>
      </c>
      <c r="F93" s="54">
        <f t="shared" si="15"/>
        <v>414.5</v>
      </c>
      <c r="G93" s="61">
        <f t="shared" si="10"/>
        <v>-1.0955671666947836E-2</v>
      </c>
      <c r="H93" s="61">
        <f t="shared" si="11"/>
        <v>3.453568687643811E-3</v>
      </c>
      <c r="I93" s="61">
        <f t="shared" si="12"/>
        <v>1.6916384726920943E-3</v>
      </c>
      <c r="J93" s="54" t="s">
        <v>232</v>
      </c>
    </row>
    <row r="94" spans="1:112">
      <c r="A94" s="54" t="s">
        <v>34</v>
      </c>
      <c r="B94" s="54">
        <v>2018</v>
      </c>
      <c r="C94" s="54" t="s">
        <v>36</v>
      </c>
      <c r="D94" s="54">
        <f t="shared" si="13"/>
        <v>1756</v>
      </c>
      <c r="E94" s="54">
        <f t="shared" si="14"/>
        <v>262.5</v>
      </c>
      <c r="F94" s="54">
        <f t="shared" si="15"/>
        <v>415.20000000000005</v>
      </c>
      <c r="G94" s="61">
        <f t="shared" si="10"/>
        <v>-2.499431947284502E-3</v>
      </c>
      <c r="H94" s="61">
        <f t="shared" si="11"/>
        <v>3.8240917782026767E-3</v>
      </c>
      <c r="I94" s="61">
        <f t="shared" si="12"/>
        <v>1.688781664656322E-3</v>
      </c>
      <c r="J94" s="54" t="s">
        <v>232</v>
      </c>
    </row>
    <row r="95" spans="1:112">
      <c r="A95" s="54" t="s">
        <v>34</v>
      </c>
      <c r="B95" s="54">
        <v>2018</v>
      </c>
      <c r="C95" s="54" t="s">
        <v>37</v>
      </c>
      <c r="D95" s="54">
        <f t="shared" si="13"/>
        <v>1757.1000000000001</v>
      </c>
      <c r="E95" s="54">
        <f t="shared" si="14"/>
        <v>264.39999999999998</v>
      </c>
      <c r="F95" s="54">
        <f t="shared" si="15"/>
        <v>417.1</v>
      </c>
      <c r="G95" s="61">
        <f t="shared" si="10"/>
        <v>6.2642369020508913E-4</v>
      </c>
      <c r="H95" s="61">
        <f t="shared" si="11"/>
        <v>7.2380952380951512E-3</v>
      </c>
      <c r="I95" s="61">
        <f t="shared" si="12"/>
        <v>4.5761078998072663E-3</v>
      </c>
      <c r="J95" s="54" t="s">
        <v>232</v>
      </c>
    </row>
    <row r="96" spans="1:112">
      <c r="A96" s="54" t="s">
        <v>34</v>
      </c>
      <c r="B96" s="54">
        <v>2018</v>
      </c>
      <c r="C96" s="54" t="s">
        <v>38</v>
      </c>
      <c r="D96" s="54">
        <f t="shared" si="13"/>
        <v>1759.8</v>
      </c>
      <c r="E96" s="54">
        <f t="shared" si="14"/>
        <v>265.89999999999998</v>
      </c>
      <c r="F96" s="54">
        <f t="shared" si="15"/>
        <v>419</v>
      </c>
      <c r="G96" s="61">
        <f t="shared" si="10"/>
        <v>1.5366228444595174E-3</v>
      </c>
      <c r="H96" s="61">
        <f t="shared" si="11"/>
        <v>5.6732223903177012E-3</v>
      </c>
      <c r="I96" s="61">
        <f t="shared" si="12"/>
        <v>4.5552625269718941E-3</v>
      </c>
      <c r="J96" s="54" t="s">
        <v>232</v>
      </c>
    </row>
    <row r="97" spans="1:10">
      <c r="A97" s="54" t="s">
        <v>34</v>
      </c>
      <c r="B97" s="54">
        <v>2018</v>
      </c>
      <c r="C97" s="54" t="s">
        <v>39</v>
      </c>
      <c r="D97" s="54">
        <f t="shared" si="13"/>
        <v>1774.1000000000001</v>
      </c>
      <c r="E97" s="54">
        <f t="shared" si="14"/>
        <v>266.29999999999995</v>
      </c>
      <c r="F97" s="54">
        <f t="shared" si="15"/>
        <v>421.2</v>
      </c>
      <c r="G97" s="61">
        <f t="shared" si="10"/>
        <v>8.1259234003865106E-3</v>
      </c>
      <c r="H97" s="61">
        <f t="shared" si="11"/>
        <v>1.5043249341856987E-3</v>
      </c>
      <c r="I97" s="61">
        <f t="shared" si="12"/>
        <v>5.2505966587111904E-3</v>
      </c>
      <c r="J97" s="54" t="s">
        <v>232</v>
      </c>
    </row>
    <row r="98" spans="1:10">
      <c r="A98" s="54" t="s">
        <v>34</v>
      </c>
      <c r="B98" s="54">
        <v>2018</v>
      </c>
      <c r="C98" s="54" t="s">
        <v>40</v>
      </c>
      <c r="D98" s="54">
        <f t="shared" si="13"/>
        <v>1795.3</v>
      </c>
      <c r="E98" s="54">
        <f t="shared" si="14"/>
        <v>267.10000000000002</v>
      </c>
      <c r="F98" s="54">
        <f t="shared" si="15"/>
        <v>423.9</v>
      </c>
      <c r="G98" s="61">
        <f t="shared" si="10"/>
        <v>1.1949720985288213E-2</v>
      </c>
      <c r="H98" s="61">
        <f t="shared" si="11"/>
        <v>3.004130679684823E-3</v>
      </c>
      <c r="I98" s="61">
        <f t="shared" si="12"/>
        <v>6.4102564102563831E-3</v>
      </c>
      <c r="J98" s="54" t="s">
        <v>232</v>
      </c>
    </row>
    <row r="99" spans="1:10">
      <c r="A99" s="54" t="s">
        <v>34</v>
      </c>
      <c r="B99" s="54">
        <v>2018</v>
      </c>
      <c r="C99" s="54" t="s">
        <v>41</v>
      </c>
      <c r="D99" s="54">
        <f t="shared" si="13"/>
        <v>1798.7000000000003</v>
      </c>
      <c r="E99" s="54">
        <f t="shared" si="14"/>
        <v>267.79999999999995</v>
      </c>
      <c r="F99" s="54">
        <f t="shared" si="15"/>
        <v>426.4</v>
      </c>
      <c r="G99" s="61">
        <f t="shared" si="10"/>
        <v>1.8938338996269807E-3</v>
      </c>
      <c r="H99" s="61">
        <f t="shared" si="11"/>
        <v>2.6207412953947276E-3</v>
      </c>
      <c r="I99" s="61">
        <f t="shared" si="12"/>
        <v>5.8976173625855154E-3</v>
      </c>
      <c r="J99" s="54" t="s">
        <v>232</v>
      </c>
    </row>
    <row r="100" spans="1:10">
      <c r="A100" s="54" t="s">
        <v>34</v>
      </c>
      <c r="B100" s="54">
        <v>2018</v>
      </c>
      <c r="C100" s="54" t="s">
        <v>42</v>
      </c>
      <c r="D100" s="54">
        <f t="shared" si="13"/>
        <v>1779.5</v>
      </c>
      <c r="E100" s="54">
        <f t="shared" si="14"/>
        <v>269.3</v>
      </c>
      <c r="F100" s="54">
        <f t="shared" si="15"/>
        <v>428.5</v>
      </c>
      <c r="G100" s="61">
        <f t="shared" si="10"/>
        <v>-1.0674375938177723E-2</v>
      </c>
      <c r="H100" s="61">
        <f t="shared" si="11"/>
        <v>5.6011949215834843E-3</v>
      </c>
      <c r="I100" s="61">
        <f t="shared" si="12"/>
        <v>4.9249530956848569E-3</v>
      </c>
      <c r="J100" s="54" t="s">
        <v>232</v>
      </c>
    </row>
    <row r="101" spans="1:10">
      <c r="A101" s="54" t="s">
        <v>34</v>
      </c>
      <c r="B101" s="54">
        <v>2018</v>
      </c>
      <c r="C101" s="54" t="s">
        <v>43</v>
      </c>
      <c r="D101" s="54">
        <f t="shared" si="13"/>
        <v>1776.2</v>
      </c>
      <c r="E101" s="54">
        <f t="shared" si="14"/>
        <v>274.10000000000002</v>
      </c>
      <c r="F101" s="54">
        <f t="shared" si="15"/>
        <v>434.3</v>
      </c>
      <c r="G101" s="61">
        <f t="shared" si="10"/>
        <v>-1.8544534981736187E-3</v>
      </c>
      <c r="H101" s="61">
        <f t="shared" si="11"/>
        <v>1.7823988117341295E-2</v>
      </c>
      <c r="I101" s="61">
        <f t="shared" si="12"/>
        <v>1.3535589264877506E-2</v>
      </c>
      <c r="J101" s="54" t="s">
        <v>232</v>
      </c>
    </row>
    <row r="102" spans="1:10">
      <c r="A102" s="54" t="s">
        <v>34</v>
      </c>
      <c r="B102" s="54">
        <v>2018</v>
      </c>
      <c r="C102" s="54" t="s">
        <v>45</v>
      </c>
      <c r="D102" s="54">
        <f t="shared" si="13"/>
        <v>1775.7000000000003</v>
      </c>
      <c r="E102" s="54">
        <f t="shared" si="14"/>
        <v>274.10000000000002</v>
      </c>
      <c r="F102" s="54">
        <f t="shared" si="15"/>
        <v>433.99999999999994</v>
      </c>
      <c r="G102" s="61">
        <f t="shared" si="10"/>
        <v>-2.8149983109997334E-4</v>
      </c>
      <c r="H102" s="61">
        <f t="shared" si="11"/>
        <v>0</v>
      </c>
      <c r="I102" s="61">
        <f t="shared" si="12"/>
        <v>-6.9076675109387112E-4</v>
      </c>
      <c r="J102" s="54" t="s">
        <v>232</v>
      </c>
    </row>
    <row r="103" spans="1:10">
      <c r="A103" s="54" t="s">
        <v>34</v>
      </c>
      <c r="B103" s="54">
        <v>2018</v>
      </c>
      <c r="C103" s="54" t="s">
        <v>46</v>
      </c>
      <c r="D103" s="54">
        <f t="shared" si="13"/>
        <v>1762.7999999999997</v>
      </c>
      <c r="E103" s="54">
        <f t="shared" si="14"/>
        <v>277.10000000000002</v>
      </c>
      <c r="F103" s="54">
        <f t="shared" si="15"/>
        <v>432.7</v>
      </c>
      <c r="G103" s="61">
        <f t="shared" si="10"/>
        <v>-7.2647406656532881E-3</v>
      </c>
      <c r="H103" s="61">
        <f t="shared" si="11"/>
        <v>1.0944910616563297E-2</v>
      </c>
      <c r="I103" s="61">
        <f t="shared" si="12"/>
        <v>-2.9953917050690201E-3</v>
      </c>
      <c r="J103" s="54" t="s">
        <v>232</v>
      </c>
    </row>
    <row r="104" spans="1:10">
      <c r="A104" s="54" t="s">
        <v>34</v>
      </c>
      <c r="B104" s="54">
        <v>2019</v>
      </c>
      <c r="C104" s="54" t="s">
        <v>31</v>
      </c>
      <c r="D104" s="54">
        <f t="shared" si="13"/>
        <v>1753.3999999999999</v>
      </c>
      <c r="E104" s="54">
        <f t="shared" si="14"/>
        <v>277.89999999999998</v>
      </c>
      <c r="F104" s="54">
        <f t="shared" si="15"/>
        <v>429.5</v>
      </c>
      <c r="G104" s="61">
        <f t="shared" si="10"/>
        <v>-5.3324256864079106E-3</v>
      </c>
      <c r="H104" s="61">
        <f t="shared" si="11"/>
        <v>2.8870443883073061E-3</v>
      </c>
      <c r="I104" s="61">
        <f t="shared" si="12"/>
        <v>-7.3954240813496391E-3</v>
      </c>
      <c r="J104" s="54" t="s">
        <v>232</v>
      </c>
    </row>
    <row r="105" spans="1:10">
      <c r="A105" s="54" t="s">
        <v>34</v>
      </c>
      <c r="B105" s="54">
        <v>2019</v>
      </c>
      <c r="C105" s="54" t="s">
        <v>35</v>
      </c>
      <c r="D105" s="54">
        <f t="shared" si="13"/>
        <v>1757.1</v>
      </c>
      <c r="E105" s="54">
        <f t="shared" si="14"/>
        <v>279.7</v>
      </c>
      <c r="F105" s="54">
        <f t="shared" si="15"/>
        <v>428.6</v>
      </c>
      <c r="G105" s="61">
        <f t="shared" si="10"/>
        <v>2.1101859244895891E-3</v>
      </c>
      <c r="H105" s="61">
        <f t="shared" si="11"/>
        <v>6.4771500539762923E-3</v>
      </c>
      <c r="I105" s="61">
        <f t="shared" si="12"/>
        <v>-2.0954598370197374E-3</v>
      </c>
      <c r="J105" s="54" t="s">
        <v>232</v>
      </c>
    </row>
    <row r="106" spans="1:10">
      <c r="A106" s="54" t="s">
        <v>34</v>
      </c>
      <c r="B106" s="54">
        <v>2019</v>
      </c>
      <c r="C106" s="54" t="s">
        <v>36</v>
      </c>
      <c r="D106" s="54">
        <f t="shared" si="13"/>
        <v>1762.9</v>
      </c>
      <c r="E106" s="54">
        <f t="shared" si="14"/>
        <v>279.60000000000002</v>
      </c>
      <c r="F106" s="54">
        <f t="shared" si="15"/>
        <v>430.2</v>
      </c>
      <c r="G106" s="61">
        <f t="shared" si="10"/>
        <v>3.3008935177281785E-3</v>
      </c>
      <c r="H106" s="61">
        <f t="shared" si="11"/>
        <v>-3.5752592062912369E-4</v>
      </c>
      <c r="I106" s="61">
        <f t="shared" si="12"/>
        <v>3.7330844610358512E-3</v>
      </c>
      <c r="J106" s="54" t="s">
        <v>232</v>
      </c>
    </row>
    <row r="107" spans="1:10">
      <c r="A107" s="54" t="s">
        <v>34</v>
      </c>
      <c r="B107" s="54">
        <v>2019</v>
      </c>
      <c r="C107" s="54" t="s">
        <v>38</v>
      </c>
      <c r="D107" s="54">
        <f t="shared" si="13"/>
        <v>1791.9000000000003</v>
      </c>
      <c r="E107" s="54">
        <f t="shared" si="14"/>
        <v>280.3</v>
      </c>
      <c r="F107" s="54">
        <f t="shared" si="15"/>
        <v>431.3</v>
      </c>
      <c r="G107" s="61">
        <f t="shared" si="10"/>
        <v>1.6450167337909254E-2</v>
      </c>
      <c r="H107" s="61">
        <f t="shared" si="11"/>
        <v>2.5035765379112611E-3</v>
      </c>
      <c r="I107" s="61">
        <f t="shared" si="12"/>
        <v>2.5569502556950785E-3</v>
      </c>
      <c r="J107" s="54" t="s">
        <v>232</v>
      </c>
    </row>
    <row r="108" spans="1:10">
      <c r="A108" s="54" t="s">
        <v>34</v>
      </c>
      <c r="B108" s="54">
        <v>2019</v>
      </c>
      <c r="C108" s="54" t="s">
        <v>39</v>
      </c>
      <c r="D108" s="54">
        <f t="shared" si="13"/>
        <v>1814.1000000000001</v>
      </c>
      <c r="E108" s="54">
        <f t="shared" si="14"/>
        <v>281.70000000000005</v>
      </c>
      <c r="F108" s="54">
        <f t="shared" si="15"/>
        <v>432.4</v>
      </c>
      <c r="G108" s="61">
        <f t="shared" si="10"/>
        <v>1.2389084212288529E-2</v>
      </c>
      <c r="H108" s="61">
        <f t="shared" si="11"/>
        <v>4.9946485907956979E-3</v>
      </c>
      <c r="I108" s="61">
        <f t="shared" si="12"/>
        <v>2.5504289357754831E-3</v>
      </c>
      <c r="J108" s="54" t="s">
        <v>232</v>
      </c>
    </row>
    <row r="109" spans="1:10">
      <c r="A109" s="54" t="s">
        <v>34</v>
      </c>
      <c r="B109" s="54">
        <v>2019</v>
      </c>
      <c r="C109" s="54" t="s">
        <v>40</v>
      </c>
      <c r="D109" s="54">
        <f t="shared" si="13"/>
        <v>1837.5</v>
      </c>
      <c r="E109" s="54">
        <f t="shared" si="14"/>
        <v>283.60000000000002</v>
      </c>
      <c r="F109" s="54">
        <f t="shared" si="15"/>
        <v>431.1</v>
      </c>
      <c r="G109" s="61">
        <f t="shared" si="10"/>
        <v>1.289895816107153E-2</v>
      </c>
      <c r="H109" s="61">
        <f t="shared" si="11"/>
        <v>6.7447639332622539E-3</v>
      </c>
      <c r="I109" s="61">
        <f t="shared" si="12"/>
        <v>-3.0064754856613195E-3</v>
      </c>
      <c r="J109" s="54" t="s">
        <v>232</v>
      </c>
    </row>
    <row r="110" spans="1:10">
      <c r="A110" s="54" t="s">
        <v>34</v>
      </c>
      <c r="B110" s="54">
        <v>2019</v>
      </c>
      <c r="C110" s="54" t="s">
        <v>41</v>
      </c>
      <c r="D110" s="54">
        <f t="shared" si="13"/>
        <v>1846.5</v>
      </c>
      <c r="E110" s="54">
        <f t="shared" si="14"/>
        <v>286.89999999999998</v>
      </c>
      <c r="F110" s="54">
        <f t="shared" si="15"/>
        <v>430.9</v>
      </c>
      <c r="G110" s="61">
        <f t="shared" si="10"/>
        <v>4.8979591836734691E-3</v>
      </c>
      <c r="H110" s="61">
        <f t="shared" si="11"/>
        <v>1.1636107193229739E-2</v>
      </c>
      <c r="I110" s="61">
        <f t="shared" si="12"/>
        <v>-4.6392948271873225E-4</v>
      </c>
      <c r="J110" s="54" t="s">
        <v>232</v>
      </c>
    </row>
    <row r="111" spans="1:10">
      <c r="A111" s="54" t="s">
        <v>34</v>
      </c>
      <c r="B111" s="54">
        <v>2019</v>
      </c>
      <c r="C111" s="54" t="s">
        <v>42</v>
      </c>
      <c r="D111" s="54">
        <f t="shared" si="13"/>
        <v>1857.6999999999998</v>
      </c>
      <c r="E111" s="54">
        <f t="shared" si="14"/>
        <v>288.7</v>
      </c>
      <c r="F111" s="54">
        <f t="shared" si="15"/>
        <v>431.69999999999993</v>
      </c>
      <c r="G111" s="61">
        <f t="shared" si="10"/>
        <v>6.0655293799078353E-3</v>
      </c>
      <c r="H111" s="61">
        <f t="shared" si="11"/>
        <v>6.2739630533287264E-3</v>
      </c>
      <c r="I111" s="61">
        <f t="shared" si="12"/>
        <v>1.8565792527267453E-3</v>
      </c>
      <c r="J111" s="54" t="s">
        <v>232</v>
      </c>
    </row>
    <row r="112" spans="1:10">
      <c r="A112" s="54" t="s">
        <v>34</v>
      </c>
      <c r="B112" s="54">
        <v>2019</v>
      </c>
      <c r="C112" s="54" t="s">
        <v>43</v>
      </c>
      <c r="D112" s="54">
        <f t="shared" si="13"/>
        <v>1885.5999999999997</v>
      </c>
      <c r="E112" s="54">
        <f t="shared" si="14"/>
        <v>289.39999999999998</v>
      </c>
      <c r="F112" s="54">
        <f t="shared" si="15"/>
        <v>433.8</v>
      </c>
      <c r="G112" s="61">
        <f t="shared" si="10"/>
        <v>1.501857135167135E-2</v>
      </c>
      <c r="H112" s="61">
        <f t="shared" si="11"/>
        <v>2.4246622791825032E-3</v>
      </c>
      <c r="I112" s="61">
        <f t="shared" si="12"/>
        <v>4.8644892286311787E-3</v>
      </c>
      <c r="J112" s="54" t="s">
        <v>232</v>
      </c>
    </row>
    <row r="113" spans="1:10">
      <c r="A113" s="54" t="s">
        <v>34</v>
      </c>
      <c r="B113" s="54">
        <v>2019</v>
      </c>
      <c r="C113" s="54" t="s">
        <v>45</v>
      </c>
      <c r="D113" s="54">
        <f t="shared" si="13"/>
        <v>1910.9</v>
      </c>
      <c r="E113" s="54">
        <f t="shared" si="14"/>
        <v>290.20000000000005</v>
      </c>
      <c r="F113" s="54">
        <f t="shared" si="15"/>
        <v>436.20000000000005</v>
      </c>
      <c r="G113" s="61">
        <f t="shared" si="10"/>
        <v>1.3417479847263689E-2</v>
      </c>
      <c r="H113" s="61">
        <f t="shared" si="11"/>
        <v>2.7643400138219359E-3</v>
      </c>
      <c r="I113" s="61">
        <f t="shared" si="12"/>
        <v>5.5325034578147395E-3</v>
      </c>
      <c r="J113" s="54" t="s">
        <v>232</v>
      </c>
    </row>
    <row r="114" spans="1:10">
      <c r="A114" s="54" t="s">
        <v>34</v>
      </c>
      <c r="B114" s="54">
        <v>2019</v>
      </c>
      <c r="C114" s="54" t="s">
        <v>46</v>
      </c>
      <c r="D114" s="54">
        <f t="shared" si="13"/>
        <v>1946.1000000000001</v>
      </c>
      <c r="E114" s="54">
        <f t="shared" si="14"/>
        <v>290.8</v>
      </c>
      <c r="F114" s="54">
        <f t="shared" si="15"/>
        <v>438.5</v>
      </c>
      <c r="G114" s="61">
        <f t="shared" si="10"/>
        <v>1.8420639489245928E-2</v>
      </c>
      <c r="H114" s="61">
        <f t="shared" si="11"/>
        <v>2.0675396278427493E-3</v>
      </c>
      <c r="I114" s="61">
        <f t="shared" si="12"/>
        <v>5.2728106373222247E-3</v>
      </c>
      <c r="J114" s="54" t="s">
        <v>232</v>
      </c>
    </row>
    <row r="115" spans="1:10">
      <c r="A115" s="54" t="s">
        <v>34</v>
      </c>
      <c r="B115" s="54">
        <v>2020</v>
      </c>
      <c r="C115" s="54" t="s">
        <v>31</v>
      </c>
      <c r="D115" s="54">
        <f t="shared" si="13"/>
        <v>1940.3999999999999</v>
      </c>
      <c r="E115" s="54">
        <f t="shared" si="14"/>
        <v>293.5</v>
      </c>
      <c r="F115" s="54">
        <f t="shared" si="15"/>
        <v>439.99999999999994</v>
      </c>
      <c r="G115" s="61">
        <f t="shared" si="10"/>
        <v>-2.9289347926623878E-3</v>
      </c>
      <c r="H115" s="61">
        <f t="shared" si="11"/>
        <v>9.2847317744153661E-3</v>
      </c>
      <c r="I115" s="61">
        <f t="shared" si="12"/>
        <v>3.4207525655642946E-3</v>
      </c>
      <c r="J115" s="54" t="s">
        <v>232</v>
      </c>
    </row>
    <row r="116" spans="1:10">
      <c r="A116" s="54" t="s">
        <v>34</v>
      </c>
      <c r="B116" s="54">
        <v>2020</v>
      </c>
      <c r="C116" s="54" t="s">
        <v>35</v>
      </c>
      <c r="D116" s="54">
        <f t="shared" si="13"/>
        <v>1911.6</v>
      </c>
      <c r="E116" s="54">
        <f t="shared" si="14"/>
        <v>295.10000000000002</v>
      </c>
      <c r="F116" s="54">
        <f t="shared" si="15"/>
        <v>443.1</v>
      </c>
      <c r="G116" s="61">
        <f t="shared" si="10"/>
        <v>-1.4842300556586249E-2</v>
      </c>
      <c r="H116" s="61">
        <f t="shared" si="11"/>
        <v>5.4514480408859381E-3</v>
      </c>
      <c r="I116" s="61">
        <f t="shared" si="12"/>
        <v>7.045454545454727E-3</v>
      </c>
      <c r="J116" s="54" t="s">
        <v>232</v>
      </c>
    </row>
    <row r="117" spans="1:10">
      <c r="A117" s="54" t="s">
        <v>34</v>
      </c>
      <c r="B117" s="54">
        <v>2020</v>
      </c>
      <c r="C117" s="54" t="s">
        <v>36</v>
      </c>
      <c r="D117" s="54">
        <f t="shared" si="13"/>
        <v>1895.4</v>
      </c>
      <c r="E117" s="54">
        <f t="shared" si="14"/>
        <v>297.5</v>
      </c>
      <c r="F117" s="54">
        <f t="shared" si="15"/>
        <v>445.1</v>
      </c>
      <c r="G117" s="61">
        <f t="shared" si="10"/>
        <v>-8.4745762711863452E-3</v>
      </c>
      <c r="H117" s="61">
        <f t="shared" si="11"/>
        <v>8.1328363266688474E-3</v>
      </c>
      <c r="I117" s="61">
        <f t="shared" si="12"/>
        <v>4.5136538027533285E-3</v>
      </c>
      <c r="J117" s="54" t="s">
        <v>233</v>
      </c>
    </row>
    <row r="118" spans="1:10">
      <c r="A118" s="54" t="s">
        <v>34</v>
      </c>
      <c r="B118" s="54">
        <v>2020</v>
      </c>
      <c r="C118" s="54" t="s">
        <v>37</v>
      </c>
      <c r="D118" s="54">
        <f t="shared" si="13"/>
        <v>1963.25</v>
      </c>
      <c r="E118" s="54">
        <f t="shared" si="14"/>
        <v>299.09999999999997</v>
      </c>
      <c r="F118" s="54">
        <f t="shared" si="15"/>
        <v>440.1</v>
      </c>
      <c r="G118" s="61">
        <f t="shared" si="10"/>
        <v>3.5797193204600564E-2</v>
      </c>
      <c r="H118" s="61">
        <f t="shared" si="11"/>
        <v>5.3781512605040873E-3</v>
      </c>
      <c r="I118" s="61">
        <f t="shared" si="12"/>
        <v>-1.1233430689732643E-2</v>
      </c>
      <c r="J118" s="54" t="s">
        <v>234</v>
      </c>
    </row>
    <row r="119" spans="1:10">
      <c r="A119" s="54" t="s">
        <v>34</v>
      </c>
      <c r="B119" s="54">
        <v>2020</v>
      </c>
      <c r="C119" s="54" t="s">
        <v>38</v>
      </c>
      <c r="D119" s="54">
        <f t="shared" si="13"/>
        <v>1965.0249999999999</v>
      </c>
      <c r="E119" s="54">
        <f t="shared" si="14"/>
        <v>302.55</v>
      </c>
      <c r="F119" s="54">
        <f t="shared" si="15"/>
        <v>437.65</v>
      </c>
      <c r="G119" s="61">
        <f t="shared" si="10"/>
        <v>9.0411307780459112E-4</v>
      </c>
      <c r="H119" s="61">
        <f t="shared" si="11"/>
        <v>1.1534603811434457E-2</v>
      </c>
      <c r="I119" s="61">
        <f t="shared" si="12"/>
        <v>-5.566916609861498E-3</v>
      </c>
      <c r="J119" s="54" t="s">
        <v>234</v>
      </c>
    </row>
    <row r="120" spans="1:10">
      <c r="A120" s="54" t="s">
        <v>34</v>
      </c>
      <c r="B120" s="54">
        <v>2020</v>
      </c>
      <c r="C120" s="54" t="s">
        <v>39</v>
      </c>
      <c r="D120" s="54">
        <f t="shared" si="13"/>
        <v>1966.8000000000002</v>
      </c>
      <c r="E120" s="54">
        <f t="shared" si="14"/>
        <v>306</v>
      </c>
      <c r="F120" s="54">
        <f t="shared" si="15"/>
        <v>439.70000000000005</v>
      </c>
      <c r="G120" s="61">
        <f t="shared" si="10"/>
        <v>9.0329639572031832E-4</v>
      </c>
      <c r="H120" s="61">
        <f t="shared" si="11"/>
        <v>1.140307387208722E-2</v>
      </c>
      <c r="I120" s="61">
        <f t="shared" si="12"/>
        <v>4.6841083057239082E-3</v>
      </c>
      <c r="J120" s="54" t="s">
        <v>234</v>
      </c>
    </row>
    <row r="121" spans="1:10">
      <c r="A121" s="54" t="s">
        <v>34</v>
      </c>
      <c r="B121" s="54">
        <v>2020</v>
      </c>
      <c r="C121" s="54" t="s">
        <v>40</v>
      </c>
      <c r="D121" s="54">
        <f t="shared" si="13"/>
        <v>1966.8000000000002</v>
      </c>
      <c r="E121" s="54">
        <f t="shared" si="14"/>
        <v>306</v>
      </c>
      <c r="F121" s="54">
        <f t="shared" si="15"/>
        <v>439.70000000000005</v>
      </c>
      <c r="G121" s="61">
        <f t="shared" si="10"/>
        <v>0</v>
      </c>
      <c r="H121" s="61">
        <f t="shared" si="11"/>
        <v>0</v>
      </c>
      <c r="I121" s="61">
        <f t="shared" si="12"/>
        <v>0</v>
      </c>
      <c r="J121" s="54" t="s">
        <v>234</v>
      </c>
    </row>
    <row r="122" spans="1:10">
      <c r="A122" s="54" t="s">
        <v>34</v>
      </c>
      <c r="B122" s="54">
        <v>2020</v>
      </c>
      <c r="C122" s="54" t="s">
        <v>41</v>
      </c>
      <c r="D122" s="54">
        <f t="shared" si="13"/>
        <v>1995.1999999999998</v>
      </c>
      <c r="E122" s="54">
        <f t="shared" si="14"/>
        <v>309.3</v>
      </c>
      <c r="F122" s="54">
        <f t="shared" si="15"/>
        <v>443.09999999999997</v>
      </c>
      <c r="G122" s="61">
        <f t="shared" si="10"/>
        <v>1.4439699003457207E-2</v>
      </c>
      <c r="H122" s="61">
        <f t="shared" si="11"/>
        <v>1.0784313725490234E-2</v>
      </c>
      <c r="I122" s="61">
        <f t="shared" si="12"/>
        <v>7.7325449169886743E-3</v>
      </c>
      <c r="J122" s="54" t="s">
        <v>234</v>
      </c>
    </row>
    <row r="123" spans="1:10">
      <c r="A123" s="54" t="s">
        <v>34</v>
      </c>
      <c r="B123" s="54">
        <v>2020</v>
      </c>
      <c r="C123" s="54" t="s">
        <v>42</v>
      </c>
      <c r="D123" s="54">
        <f t="shared" si="13"/>
        <v>2007</v>
      </c>
      <c r="E123" s="54">
        <f t="shared" si="14"/>
        <v>314</v>
      </c>
      <c r="F123" s="54">
        <f t="shared" si="15"/>
        <v>443.6</v>
      </c>
      <c r="G123" s="61">
        <f t="shared" si="10"/>
        <v>5.9141940657579106E-3</v>
      </c>
      <c r="H123" s="61">
        <f t="shared" si="11"/>
        <v>1.5195602974458417E-2</v>
      </c>
      <c r="I123" s="61">
        <f t="shared" si="12"/>
        <v>1.1284134506884605E-3</v>
      </c>
      <c r="J123" s="54" t="s">
        <v>234</v>
      </c>
    </row>
    <row r="124" spans="1:10">
      <c r="A124" s="54" t="s">
        <v>34</v>
      </c>
      <c r="B124" s="54">
        <v>2020</v>
      </c>
      <c r="C124" s="54" t="s">
        <v>43</v>
      </c>
      <c r="D124" s="54">
        <f t="shared" si="13"/>
        <v>2048.6000000000004</v>
      </c>
      <c r="E124" s="54">
        <f t="shared" si="14"/>
        <v>313.3</v>
      </c>
      <c r="F124" s="54">
        <f t="shared" si="15"/>
        <v>444.09999999999997</v>
      </c>
      <c r="G124" s="61">
        <f t="shared" si="10"/>
        <v>2.0727453911310596E-2</v>
      </c>
      <c r="H124" s="61">
        <f t="shared" si="11"/>
        <v>-2.2292993630572888E-3</v>
      </c>
      <c r="I124" s="61">
        <f t="shared" si="12"/>
        <v>1.1271415689809358E-3</v>
      </c>
      <c r="J124" s="54" t="s">
        <v>234</v>
      </c>
    </row>
    <row r="125" spans="1:10">
      <c r="A125" s="54" t="s">
        <v>34</v>
      </c>
      <c r="B125" s="54">
        <v>2020</v>
      </c>
      <c r="C125" s="54" t="s">
        <v>45</v>
      </c>
      <c r="D125" s="54">
        <f t="shared" si="13"/>
        <v>2095.6</v>
      </c>
      <c r="E125" s="54">
        <f t="shared" si="14"/>
        <v>314.10000000000002</v>
      </c>
      <c r="F125" s="54">
        <f t="shared" si="15"/>
        <v>445.59999999999997</v>
      </c>
      <c r="G125" s="61">
        <f t="shared" si="10"/>
        <v>2.2942497315239448E-2</v>
      </c>
      <c r="H125" s="61">
        <f t="shared" si="11"/>
        <v>2.5534631343760335E-3</v>
      </c>
      <c r="I125" s="61">
        <f t="shared" si="12"/>
        <v>3.3776176536816035E-3</v>
      </c>
      <c r="J125" s="54" t="s">
        <v>234</v>
      </c>
    </row>
    <row r="126" spans="1:10">
      <c r="A126" s="54" t="s">
        <v>34</v>
      </c>
      <c r="B126" s="54">
        <v>2020</v>
      </c>
      <c r="C126" s="54" t="s">
        <v>46</v>
      </c>
      <c r="D126" s="54">
        <f t="shared" si="13"/>
        <v>2109.1</v>
      </c>
      <c r="E126" s="54">
        <f t="shared" si="14"/>
        <v>315.39999999999998</v>
      </c>
      <c r="F126" s="54">
        <f t="shared" si="15"/>
        <v>447.9</v>
      </c>
      <c r="G126" s="61">
        <f t="shared" si="10"/>
        <v>6.4420690971559464E-3</v>
      </c>
      <c r="H126" s="61">
        <f t="shared" si="11"/>
        <v>4.1388092964022745E-3</v>
      </c>
      <c r="I126" s="61">
        <f t="shared" si="12"/>
        <v>5.1615798922800974E-3</v>
      </c>
      <c r="J126" s="54" t="s">
        <v>234</v>
      </c>
    </row>
    <row r="127" spans="1:10">
      <c r="A127" s="54" t="s">
        <v>34</v>
      </c>
      <c r="B127" s="54">
        <v>2021</v>
      </c>
      <c r="C127" s="54" t="s">
        <v>31</v>
      </c>
      <c r="D127" s="54">
        <f t="shared" si="13"/>
        <v>2076.5</v>
      </c>
      <c r="E127" s="54">
        <f t="shared" si="14"/>
        <v>316.10000000000002</v>
      </c>
      <c r="F127" s="54">
        <f t="shared" si="15"/>
        <v>452.09999999999997</v>
      </c>
      <c r="G127" s="61">
        <f t="shared" si="10"/>
        <v>-1.5456829927457167E-2</v>
      </c>
      <c r="H127" s="61">
        <f t="shared" si="11"/>
        <v>2.2194039315156801E-3</v>
      </c>
      <c r="I127" s="61">
        <f t="shared" si="12"/>
        <v>9.3770931011386213E-3</v>
      </c>
      <c r="J127" s="54" t="s">
        <v>234</v>
      </c>
    </row>
    <row r="128" spans="1:10">
      <c r="A128" s="54" t="s">
        <v>34</v>
      </c>
      <c r="B128" s="54">
        <v>2021</v>
      </c>
      <c r="C128" s="54" t="s">
        <v>35</v>
      </c>
      <c r="D128" s="54">
        <f t="shared" si="13"/>
        <v>2039.3000000000002</v>
      </c>
      <c r="E128" s="54">
        <f t="shared" si="14"/>
        <v>317.10000000000002</v>
      </c>
      <c r="F128" s="54">
        <f t="shared" si="15"/>
        <v>459.1</v>
      </c>
      <c r="G128" s="61">
        <f t="shared" si="10"/>
        <v>-1.7914760414158352E-2</v>
      </c>
      <c r="H128" s="61">
        <f t="shared" si="11"/>
        <v>3.1635558367605187E-3</v>
      </c>
      <c r="I128" s="61">
        <f t="shared" si="12"/>
        <v>1.5483300154833129E-2</v>
      </c>
      <c r="J128" s="54" t="s">
        <v>234</v>
      </c>
    </row>
    <row r="129" spans="1:10">
      <c r="A129" s="54" t="s">
        <v>34</v>
      </c>
      <c r="B129" s="54">
        <v>2021</v>
      </c>
      <c r="C129" s="54" t="s">
        <v>36</v>
      </c>
      <c r="D129" s="54">
        <f t="shared" si="13"/>
        <v>2039.3999999999999</v>
      </c>
      <c r="E129" s="54">
        <f t="shared" si="14"/>
        <v>315.5</v>
      </c>
      <c r="F129" s="54">
        <f t="shared" si="15"/>
        <v>463.1</v>
      </c>
      <c r="G129" s="61">
        <f t="shared" si="10"/>
        <v>4.9036434070358294E-5</v>
      </c>
      <c r="H129" s="61">
        <f t="shared" si="11"/>
        <v>-5.0457269000316069E-3</v>
      </c>
      <c r="I129" s="61">
        <f t="shared" si="12"/>
        <v>8.7126987584404264E-3</v>
      </c>
      <c r="J129" s="54" t="s">
        <v>234</v>
      </c>
    </row>
    <row r="130" spans="1:10">
      <c r="A130" s="54" t="s">
        <v>34</v>
      </c>
      <c r="B130" s="54">
        <v>2021</v>
      </c>
      <c r="C130" s="54" t="s">
        <v>37</v>
      </c>
      <c r="D130" s="54">
        <f t="shared" si="13"/>
        <v>2064.1</v>
      </c>
      <c r="E130" s="54">
        <f t="shared" si="14"/>
        <v>317.70000000000005</v>
      </c>
      <c r="F130" s="54">
        <f t="shared" si="15"/>
        <v>464.7</v>
      </c>
      <c r="G130" s="61">
        <f t="shared" si="10"/>
        <v>1.2111405315288834E-2</v>
      </c>
      <c r="H130" s="61">
        <f t="shared" si="11"/>
        <v>6.9730586370841379E-3</v>
      </c>
      <c r="I130" s="61">
        <f t="shared" si="12"/>
        <v>3.4549773267112198E-3</v>
      </c>
      <c r="J130" s="54" t="s">
        <v>234</v>
      </c>
    </row>
    <row r="131" spans="1:10">
      <c r="A131" s="54" t="s">
        <v>34</v>
      </c>
      <c r="B131" s="54">
        <v>2021</v>
      </c>
      <c r="C131" s="54" t="s">
        <v>38</v>
      </c>
      <c r="D131" s="54">
        <f t="shared" si="13"/>
        <v>2105.7000000000003</v>
      </c>
      <c r="E131" s="54">
        <f t="shared" si="14"/>
        <v>324.39999999999998</v>
      </c>
      <c r="F131" s="54">
        <f t="shared" si="15"/>
        <v>474.5</v>
      </c>
      <c r="G131" s="61">
        <f t="shared" si="10"/>
        <v>2.0154062303183163E-2</v>
      </c>
      <c r="H131" s="61">
        <f t="shared" si="11"/>
        <v>2.1089077746301324E-2</v>
      </c>
      <c r="I131" s="61">
        <f t="shared" si="12"/>
        <v>2.1088874542715755E-2</v>
      </c>
      <c r="J131" s="54" t="s">
        <v>234</v>
      </c>
    </row>
    <row r="132" spans="1:10">
      <c r="A132" s="54" t="s">
        <v>34</v>
      </c>
      <c r="B132" s="54">
        <v>2021</v>
      </c>
      <c r="C132" s="54" t="s">
        <v>39</v>
      </c>
      <c r="D132" s="54">
        <f t="shared" si="13"/>
        <v>2133.9</v>
      </c>
      <c r="E132" s="54">
        <f t="shared" si="14"/>
        <v>325.10000000000002</v>
      </c>
      <c r="F132" s="54">
        <f t="shared" si="15"/>
        <v>475.3</v>
      </c>
      <c r="G132" s="61">
        <f t="shared" ref="G132:G195" si="16">(D132-D131)/D131</f>
        <v>1.3392221114118733E-2</v>
      </c>
      <c r="H132" s="61">
        <f t="shared" ref="H132:H195" si="17">(E132-E131)/E131</f>
        <v>2.1578298397042094E-3</v>
      </c>
      <c r="I132" s="61">
        <f t="shared" ref="I132:I195" si="18">(F132-F131)/F131</f>
        <v>1.6859852476291072E-3</v>
      </c>
      <c r="J132" s="54" t="s">
        <v>234</v>
      </c>
    </row>
    <row r="133" spans="1:10">
      <c r="A133" s="54" t="s">
        <v>34</v>
      </c>
      <c r="B133" s="54">
        <v>2021</v>
      </c>
      <c r="C133" s="54" t="s">
        <v>40</v>
      </c>
      <c r="D133" s="54">
        <f t="shared" si="13"/>
        <v>2147</v>
      </c>
      <c r="E133" s="54">
        <f t="shared" si="14"/>
        <v>327.10000000000002</v>
      </c>
      <c r="F133" s="54">
        <f t="shared" si="15"/>
        <v>477.9</v>
      </c>
      <c r="G133" s="61">
        <f t="shared" si="16"/>
        <v>6.1389943296311488E-3</v>
      </c>
      <c r="H133" s="61">
        <f t="shared" si="17"/>
        <v>6.1519532451553361E-3</v>
      </c>
      <c r="I133" s="61">
        <f t="shared" si="18"/>
        <v>5.4702293288448681E-3</v>
      </c>
      <c r="J133" s="54" t="s">
        <v>234</v>
      </c>
    </row>
    <row r="134" spans="1:10">
      <c r="A134" s="54" t="s">
        <v>34</v>
      </c>
      <c r="B134" s="54">
        <v>2021</v>
      </c>
      <c r="C134" s="54" t="s">
        <v>41</v>
      </c>
      <c r="D134" s="54">
        <f t="shared" si="13"/>
        <v>2142</v>
      </c>
      <c r="E134" s="54">
        <f t="shared" si="14"/>
        <v>328.4</v>
      </c>
      <c r="F134" s="54">
        <f t="shared" si="15"/>
        <v>483.3</v>
      </c>
      <c r="G134" s="61">
        <f t="shared" si="16"/>
        <v>-2.328830926874709E-3</v>
      </c>
      <c r="H134" s="61">
        <f t="shared" si="17"/>
        <v>3.9743197798836885E-3</v>
      </c>
      <c r="I134" s="61">
        <f t="shared" si="18"/>
        <v>1.1299435028248659E-2</v>
      </c>
      <c r="J134" s="54" t="s">
        <v>234</v>
      </c>
    </row>
    <row r="135" spans="1:10">
      <c r="A135" s="54" t="s">
        <v>34</v>
      </c>
      <c r="B135" s="54">
        <v>2021</v>
      </c>
      <c r="C135" s="54" t="s">
        <v>42</v>
      </c>
      <c r="D135" s="54">
        <f t="shared" si="13"/>
        <v>2142</v>
      </c>
      <c r="E135" s="54">
        <f t="shared" si="14"/>
        <v>328.4</v>
      </c>
      <c r="F135" s="54">
        <f t="shared" si="15"/>
        <v>483.40000000000003</v>
      </c>
      <c r="G135" s="61">
        <f t="shared" si="16"/>
        <v>0</v>
      </c>
      <c r="H135" s="61">
        <f t="shared" si="17"/>
        <v>0</v>
      </c>
      <c r="I135" s="61">
        <f t="shared" si="18"/>
        <v>2.0691082143600814E-4</v>
      </c>
      <c r="J135" s="54" t="s">
        <v>234</v>
      </c>
    </row>
    <row r="136" spans="1:10">
      <c r="A136" s="54" t="s">
        <v>34</v>
      </c>
      <c r="B136" s="54">
        <v>2021</v>
      </c>
      <c r="C136" s="54" t="s">
        <v>43</v>
      </c>
      <c r="D136" s="54">
        <f t="shared" si="13"/>
        <v>2175.5</v>
      </c>
      <c r="E136" s="54">
        <f t="shared" si="14"/>
        <v>329.9</v>
      </c>
      <c r="F136" s="54">
        <f t="shared" si="15"/>
        <v>486.90000000000003</v>
      </c>
      <c r="G136" s="61">
        <f t="shared" si="16"/>
        <v>1.5639589169000934E-2</v>
      </c>
      <c r="H136" s="61">
        <f t="shared" si="17"/>
        <v>4.5676004872107186E-3</v>
      </c>
      <c r="I136" s="61">
        <f t="shared" si="18"/>
        <v>7.2403806371534951E-3</v>
      </c>
      <c r="J136" s="54" t="s">
        <v>234</v>
      </c>
    </row>
    <row r="137" spans="1:10">
      <c r="A137" s="54" t="s">
        <v>34</v>
      </c>
      <c r="B137" s="54">
        <v>2021</v>
      </c>
      <c r="C137" s="54" t="s">
        <v>45</v>
      </c>
      <c r="D137" s="54">
        <f t="shared" si="13"/>
        <v>2194.1</v>
      </c>
      <c r="E137" s="54">
        <f t="shared" si="14"/>
        <v>332.1</v>
      </c>
      <c r="F137" s="54">
        <f t="shared" si="15"/>
        <v>489.00000000000006</v>
      </c>
      <c r="G137" s="61">
        <f t="shared" si="16"/>
        <v>8.5497586761663566E-3</v>
      </c>
      <c r="H137" s="61">
        <f t="shared" si="17"/>
        <v>6.6686874810550035E-3</v>
      </c>
      <c r="I137" s="61">
        <f t="shared" si="18"/>
        <v>4.3130006161429917E-3</v>
      </c>
      <c r="J137" s="54" t="s">
        <v>234</v>
      </c>
    </row>
    <row r="138" spans="1:10">
      <c r="A138" s="54" t="s">
        <v>34</v>
      </c>
      <c r="B138" s="54">
        <v>2021</v>
      </c>
      <c r="C138" s="54" t="s">
        <v>46</v>
      </c>
      <c r="D138" s="54">
        <f t="shared" si="13"/>
        <v>2180.9</v>
      </c>
      <c r="E138" s="54">
        <f t="shared" si="14"/>
        <v>333.2</v>
      </c>
      <c r="F138" s="54">
        <f t="shared" si="15"/>
        <v>491.29999999999995</v>
      </c>
      <c r="G138" s="61">
        <f t="shared" si="16"/>
        <v>-6.0161341780227973E-3</v>
      </c>
      <c r="H138" s="61">
        <f t="shared" si="17"/>
        <v>3.3122553447755671E-3</v>
      </c>
      <c r="I138" s="61">
        <f t="shared" si="18"/>
        <v>4.7034764826173773E-3</v>
      </c>
      <c r="J138" s="54" t="s">
        <v>234</v>
      </c>
    </row>
    <row r="139" spans="1:10">
      <c r="A139" s="54" t="s">
        <v>34</v>
      </c>
      <c r="B139" s="54">
        <v>2022</v>
      </c>
      <c r="C139" s="54" t="s">
        <v>31</v>
      </c>
      <c r="D139" s="54">
        <f t="shared" si="13"/>
        <v>2164.1999999999998</v>
      </c>
      <c r="E139" s="54">
        <f t="shared" si="14"/>
        <v>334.4</v>
      </c>
      <c r="F139" s="54">
        <f t="shared" si="15"/>
        <v>493.79999999999995</v>
      </c>
      <c r="G139" s="61">
        <f t="shared" si="16"/>
        <v>-7.6573891512679501E-3</v>
      </c>
      <c r="H139" s="61">
        <f t="shared" si="17"/>
        <v>3.6014405762304583E-3</v>
      </c>
      <c r="I139" s="61">
        <f t="shared" si="18"/>
        <v>5.0885406065540404E-3</v>
      </c>
      <c r="J139" s="54" t="s">
        <v>234</v>
      </c>
    </row>
    <row r="140" spans="1:10">
      <c r="A140" s="54" t="s">
        <v>34</v>
      </c>
      <c r="B140" s="54">
        <v>2022</v>
      </c>
      <c r="C140" s="54" t="s">
        <v>35</v>
      </c>
      <c r="D140" s="54">
        <f t="shared" si="13"/>
        <v>2161.2000000000003</v>
      </c>
      <c r="E140" s="54">
        <f t="shared" si="14"/>
        <v>336.6</v>
      </c>
      <c r="F140" s="54">
        <f t="shared" si="15"/>
        <v>497.1</v>
      </c>
      <c r="G140" s="61">
        <f t="shared" si="16"/>
        <v>-1.386193512614151E-3</v>
      </c>
      <c r="H140" s="61">
        <f t="shared" si="17"/>
        <v>6.5789473684211893E-3</v>
      </c>
      <c r="I140" s="61">
        <f t="shared" si="18"/>
        <v>6.6828675577158131E-3</v>
      </c>
      <c r="J140" s="54" t="s">
        <v>234</v>
      </c>
    </row>
    <row r="141" spans="1:10">
      <c r="A141" s="54" t="s">
        <v>34</v>
      </c>
      <c r="B141" s="54">
        <v>2022</v>
      </c>
      <c r="C141" s="54" t="s">
        <v>36</v>
      </c>
      <c r="D141" s="54">
        <f t="shared" si="13"/>
        <v>2184.2000000000003</v>
      </c>
      <c r="E141" s="54">
        <f t="shared" si="14"/>
        <v>340.2</v>
      </c>
      <c r="F141" s="54">
        <f t="shared" si="15"/>
        <v>501.1</v>
      </c>
      <c r="G141" s="61">
        <f t="shared" si="16"/>
        <v>1.0642235794928743E-2</v>
      </c>
      <c r="H141" s="61">
        <f t="shared" si="17"/>
        <v>1.06951871657753E-2</v>
      </c>
      <c r="I141" s="61">
        <f t="shared" si="18"/>
        <v>8.0466706900020109E-3</v>
      </c>
      <c r="J141" s="54" t="s">
        <v>234</v>
      </c>
    </row>
    <row r="142" spans="1:10">
      <c r="A142" s="54" t="s">
        <v>34</v>
      </c>
      <c r="B142" s="54">
        <v>2022</v>
      </c>
      <c r="C142" s="54" t="s">
        <v>37</v>
      </c>
      <c r="D142" s="54">
        <f t="shared" si="13"/>
        <v>2214.3000000000002</v>
      </c>
      <c r="E142" s="54">
        <f t="shared" si="14"/>
        <v>342.8</v>
      </c>
      <c r="F142" s="54">
        <f t="shared" si="15"/>
        <v>509</v>
      </c>
      <c r="G142" s="61">
        <f t="shared" si="16"/>
        <v>1.3780789305008655E-2</v>
      </c>
      <c r="H142" s="61">
        <f t="shared" si="17"/>
        <v>7.6425631981188206E-3</v>
      </c>
      <c r="I142" s="61">
        <f t="shared" si="18"/>
        <v>1.5765316304130864E-2</v>
      </c>
      <c r="J142" s="54" t="s">
        <v>234</v>
      </c>
    </row>
    <row r="143" spans="1:10">
      <c r="A143" s="54" t="s">
        <v>34</v>
      </c>
      <c r="B143" s="54">
        <v>2022</v>
      </c>
      <c r="C143" s="54" t="s">
        <v>38</v>
      </c>
      <c r="D143" s="54">
        <f t="shared" si="13"/>
        <v>2238.9000000000005</v>
      </c>
      <c r="E143" s="54">
        <f t="shared" si="14"/>
        <v>343.20000000000005</v>
      </c>
      <c r="F143" s="54">
        <f t="shared" si="15"/>
        <v>514.4</v>
      </c>
      <c r="G143" s="61">
        <f t="shared" si="16"/>
        <v>1.1109605744479232E-2</v>
      </c>
      <c r="H143" s="61">
        <f t="shared" si="17"/>
        <v>1.1668611435240201E-3</v>
      </c>
      <c r="I143" s="61">
        <f t="shared" si="18"/>
        <v>1.0609037328094258E-2</v>
      </c>
      <c r="J143" s="54" t="s">
        <v>234</v>
      </c>
    </row>
    <row r="144" spans="1:10">
      <c r="A144" s="54" t="s">
        <v>34</v>
      </c>
      <c r="B144" s="54">
        <v>2022</v>
      </c>
      <c r="C144" s="54" t="s">
        <v>39</v>
      </c>
      <c r="D144" s="54">
        <f t="shared" ref="D144:D155" si="19">SUM(AZ71:BL71)</f>
        <v>2261.9</v>
      </c>
      <c r="E144" s="54">
        <f t="shared" ref="E144:E155" si="20">SUM(BT71,BX71)</f>
        <v>344.8</v>
      </c>
      <c r="F144" s="54">
        <f t="shared" ref="F144:F155" si="21">SUM(BR71,BS71,BP71)</f>
        <v>518.4</v>
      </c>
      <c r="G144" s="61">
        <f t="shared" si="16"/>
        <v>1.0272901871454526E-2</v>
      </c>
      <c r="H144" s="61">
        <f t="shared" si="17"/>
        <v>4.6620046620045623E-3</v>
      </c>
      <c r="I144" s="61">
        <f t="shared" si="18"/>
        <v>7.7760497667185074E-3</v>
      </c>
      <c r="J144" s="54" t="s">
        <v>234</v>
      </c>
    </row>
    <row r="145" spans="1:10">
      <c r="A145" s="54" t="s">
        <v>34</v>
      </c>
      <c r="B145" s="54">
        <v>2022</v>
      </c>
      <c r="C145" s="54" t="s">
        <v>40</v>
      </c>
      <c r="D145" s="54">
        <f t="shared" si="19"/>
        <v>2266.3000000000002</v>
      </c>
      <c r="E145" s="54">
        <f t="shared" si="20"/>
        <v>345.79999999999995</v>
      </c>
      <c r="F145" s="54">
        <f t="shared" si="21"/>
        <v>524.29999999999995</v>
      </c>
      <c r="G145" s="61">
        <f t="shared" si="16"/>
        <v>1.9452672531942573E-3</v>
      </c>
      <c r="H145" s="61">
        <f t="shared" si="17"/>
        <v>2.90023201856132E-3</v>
      </c>
      <c r="I145" s="61">
        <f t="shared" si="18"/>
        <v>1.138117283950613E-2</v>
      </c>
      <c r="J145" s="54" t="s">
        <v>234</v>
      </c>
    </row>
    <row r="146" spans="1:10">
      <c r="A146" s="54" t="s">
        <v>34</v>
      </c>
      <c r="B146" s="54">
        <v>2022</v>
      </c>
      <c r="C146" s="54" t="s">
        <v>41</v>
      </c>
      <c r="D146" s="54">
        <f t="shared" si="19"/>
        <v>2269.2000000000003</v>
      </c>
      <c r="E146" s="54">
        <f t="shared" si="20"/>
        <v>348</v>
      </c>
      <c r="F146" s="54">
        <f t="shared" si="21"/>
        <v>525.79999999999995</v>
      </c>
      <c r="G146" s="61">
        <f t="shared" si="16"/>
        <v>1.279618761858576E-3</v>
      </c>
      <c r="H146" s="61">
        <f t="shared" si="17"/>
        <v>6.3620589936380732E-3</v>
      </c>
      <c r="I146" s="61">
        <f t="shared" si="18"/>
        <v>2.8609574670989892E-3</v>
      </c>
      <c r="J146" s="54" t="s">
        <v>234</v>
      </c>
    </row>
    <row r="147" spans="1:10">
      <c r="A147" s="54" t="s">
        <v>34</v>
      </c>
      <c r="B147" s="54">
        <v>2022</v>
      </c>
      <c r="C147" s="54" t="s">
        <v>42</v>
      </c>
      <c r="D147" s="54">
        <f t="shared" si="19"/>
        <v>2280.9</v>
      </c>
      <c r="E147" s="54">
        <f t="shared" si="20"/>
        <v>348.70000000000005</v>
      </c>
      <c r="F147" s="54">
        <f t="shared" si="21"/>
        <v>528.9</v>
      </c>
      <c r="G147" s="61">
        <f t="shared" si="16"/>
        <v>5.1560021152828386E-3</v>
      </c>
      <c r="H147" s="61">
        <f t="shared" si="17"/>
        <v>2.0114942528736937E-3</v>
      </c>
      <c r="I147" s="61">
        <f t="shared" si="18"/>
        <v>5.8957778623051028E-3</v>
      </c>
      <c r="J147" s="54" t="s">
        <v>234</v>
      </c>
    </row>
    <row r="148" spans="1:10">
      <c r="A148" s="54" t="s">
        <v>34</v>
      </c>
      <c r="B148" s="54">
        <v>2022</v>
      </c>
      <c r="C148" s="54" t="s">
        <v>43</v>
      </c>
      <c r="D148" s="54">
        <f t="shared" si="19"/>
        <v>2297.3000000000002</v>
      </c>
      <c r="E148" s="54">
        <f t="shared" si="20"/>
        <v>350.79999999999995</v>
      </c>
      <c r="F148" s="54">
        <f t="shared" si="21"/>
        <v>531.9</v>
      </c>
      <c r="G148" s="61">
        <f t="shared" si="16"/>
        <v>7.1901442413082953E-3</v>
      </c>
      <c r="H148" s="61">
        <f t="shared" si="17"/>
        <v>6.0223687983937731E-3</v>
      </c>
      <c r="I148" s="61">
        <f t="shared" si="18"/>
        <v>5.6721497447532621E-3</v>
      </c>
      <c r="J148" s="54" t="s">
        <v>234</v>
      </c>
    </row>
    <row r="149" spans="1:10">
      <c r="A149" s="54" t="s">
        <v>34</v>
      </c>
      <c r="B149" s="54">
        <v>2022</v>
      </c>
      <c r="C149" s="54" t="s">
        <v>45</v>
      </c>
      <c r="D149" s="54">
        <f t="shared" si="19"/>
        <v>2296.8000000000002</v>
      </c>
      <c r="E149" s="54">
        <f t="shared" si="20"/>
        <v>353.4</v>
      </c>
      <c r="F149" s="54">
        <f t="shared" si="21"/>
        <v>534.80000000000007</v>
      </c>
      <c r="G149" s="61">
        <f t="shared" si="16"/>
        <v>-2.1764680276846731E-4</v>
      </c>
      <c r="H149" s="61">
        <f t="shared" si="17"/>
        <v>7.4116305587229852E-3</v>
      </c>
      <c r="I149" s="61">
        <f t="shared" si="18"/>
        <v>5.4521526602746588E-3</v>
      </c>
      <c r="J149" s="54" t="s">
        <v>234</v>
      </c>
    </row>
    <row r="150" spans="1:10">
      <c r="A150" s="54" t="s">
        <v>34</v>
      </c>
      <c r="B150" s="54">
        <v>2022</v>
      </c>
      <c r="C150" s="54" t="s">
        <v>46</v>
      </c>
      <c r="D150" s="54">
        <f t="shared" si="19"/>
        <v>2283.4</v>
      </c>
      <c r="E150" s="54">
        <f t="shared" si="20"/>
        <v>356.9</v>
      </c>
      <c r="F150" s="54">
        <f t="shared" si="21"/>
        <v>537.1</v>
      </c>
      <c r="G150" s="61">
        <f t="shared" si="16"/>
        <v>-5.8342041100662182E-3</v>
      </c>
      <c r="H150" s="61">
        <f t="shared" si="17"/>
        <v>9.903791737408036E-3</v>
      </c>
      <c r="I150" s="61">
        <f t="shared" si="18"/>
        <v>4.3006731488406027E-3</v>
      </c>
      <c r="J150" s="54" t="s">
        <v>234</v>
      </c>
    </row>
    <row r="151" spans="1:10">
      <c r="A151" s="54" t="s">
        <v>34</v>
      </c>
      <c r="B151" s="54">
        <v>2023</v>
      </c>
      <c r="C151" s="54" t="s">
        <v>31</v>
      </c>
      <c r="D151" s="54">
        <f t="shared" si="19"/>
        <v>2292.6999999999998</v>
      </c>
      <c r="E151" s="54">
        <f t="shared" si="20"/>
        <v>360.9</v>
      </c>
      <c r="F151" s="54">
        <f t="shared" si="21"/>
        <v>538.70000000000005</v>
      </c>
      <c r="G151" s="61">
        <f t="shared" si="16"/>
        <v>4.0728737847068961E-3</v>
      </c>
      <c r="H151" s="61">
        <f t="shared" si="17"/>
        <v>1.1207621182404036E-2</v>
      </c>
      <c r="I151" s="61">
        <f t="shared" si="18"/>
        <v>2.9789610873208389E-3</v>
      </c>
      <c r="J151" s="54" t="s">
        <v>234</v>
      </c>
    </row>
    <row r="152" spans="1:10">
      <c r="A152" s="54" t="s">
        <v>34</v>
      </c>
      <c r="B152" s="54">
        <v>2023</v>
      </c>
      <c r="C152" s="54" t="s">
        <v>35</v>
      </c>
      <c r="D152" s="54">
        <f t="shared" si="19"/>
        <v>2279.1</v>
      </c>
      <c r="E152" s="54">
        <f t="shared" si="20"/>
        <v>365.4</v>
      </c>
      <c r="F152" s="54">
        <f t="shared" si="21"/>
        <v>541.4</v>
      </c>
      <c r="G152" s="61">
        <f t="shared" si="16"/>
        <v>-5.9318707201116193E-3</v>
      </c>
      <c r="H152" s="61">
        <f t="shared" si="17"/>
        <v>1.2468827930174564E-2</v>
      </c>
      <c r="I152" s="61">
        <f t="shared" si="18"/>
        <v>5.0120660850193647E-3</v>
      </c>
      <c r="J152" s="54" t="s">
        <v>234</v>
      </c>
    </row>
    <row r="153" spans="1:10">
      <c r="A153" s="54" t="s">
        <v>34</v>
      </c>
      <c r="B153" s="54">
        <v>2023</v>
      </c>
      <c r="C153" s="54" t="s">
        <v>36</v>
      </c>
      <c r="D153" s="54">
        <f t="shared" si="19"/>
        <v>2279.1999999999998</v>
      </c>
      <c r="E153" s="54">
        <f t="shared" si="20"/>
        <v>365.4</v>
      </c>
      <c r="F153" s="54">
        <f t="shared" si="21"/>
        <v>541.20000000000005</v>
      </c>
      <c r="G153" s="61">
        <f t="shared" si="16"/>
        <v>4.3876968978943027E-5</v>
      </c>
      <c r="H153" s="61">
        <f t="shared" si="17"/>
        <v>0</v>
      </c>
      <c r="I153" s="61">
        <f t="shared" si="18"/>
        <v>-3.6941263391195381E-4</v>
      </c>
      <c r="J153" s="54" t="s">
        <v>234</v>
      </c>
    </row>
    <row r="154" spans="1:10">
      <c r="A154" s="54" t="s">
        <v>34</v>
      </c>
      <c r="B154" s="54">
        <v>2023</v>
      </c>
      <c r="C154" s="54" t="s">
        <v>37</v>
      </c>
      <c r="D154" s="54">
        <f t="shared" si="19"/>
        <v>2289.6000000000004</v>
      </c>
      <c r="E154" s="54">
        <f t="shared" si="20"/>
        <v>369</v>
      </c>
      <c r="F154" s="54">
        <f t="shared" si="21"/>
        <v>542</v>
      </c>
      <c r="G154" s="61">
        <f t="shared" si="16"/>
        <v>4.5630045630048032E-3</v>
      </c>
      <c r="H154" s="61">
        <f t="shared" si="17"/>
        <v>9.8522167487685355E-3</v>
      </c>
      <c r="I154" s="61">
        <f t="shared" si="18"/>
        <v>1.4781966001477355E-3</v>
      </c>
      <c r="J154" s="54" t="s">
        <v>234</v>
      </c>
    </row>
    <row r="155" spans="1:10">
      <c r="A155" s="54" t="s">
        <v>34</v>
      </c>
      <c r="B155" s="54">
        <v>2023</v>
      </c>
      <c r="C155" s="54" t="s">
        <v>38</v>
      </c>
      <c r="D155" s="54">
        <f t="shared" si="19"/>
        <v>2306.9</v>
      </c>
      <c r="E155" s="54">
        <f t="shared" si="20"/>
        <v>370.9</v>
      </c>
      <c r="F155" s="54">
        <f t="shared" si="21"/>
        <v>544.20000000000005</v>
      </c>
      <c r="G155" s="61">
        <f t="shared" si="16"/>
        <v>7.5559049615652185E-3</v>
      </c>
      <c r="H155" s="61">
        <f t="shared" si="17"/>
        <v>5.1490514905148431E-3</v>
      </c>
      <c r="I155" s="61">
        <f t="shared" si="18"/>
        <v>4.0590405904059879E-3</v>
      </c>
      <c r="J155" s="54" t="s">
        <v>234</v>
      </c>
    </row>
    <row r="156" spans="1:10">
      <c r="A156" t="s">
        <v>33</v>
      </c>
      <c r="B156" s="54">
        <v>2016</v>
      </c>
      <c r="C156" s="54" t="s">
        <v>46</v>
      </c>
      <c r="D156" s="54">
        <f>SUM(CH6:CT6)</f>
        <v>1729.8</v>
      </c>
      <c r="E156" s="54">
        <f>SUM(DB6,DF6)</f>
        <v>242.2</v>
      </c>
      <c r="F156" s="54">
        <f>SUM(CZ6,CX6,DA6)</f>
        <v>371.6</v>
      </c>
      <c r="G156" s="61">
        <f t="shared" si="16"/>
        <v>-0.25016255581082841</v>
      </c>
      <c r="H156" s="61">
        <f t="shared" si="17"/>
        <v>-0.34699379886761927</v>
      </c>
      <c r="I156" s="61">
        <f t="shared" si="18"/>
        <v>-0.31716280779125322</v>
      </c>
    </row>
    <row r="157" spans="1:10">
      <c r="A157" s="54" t="s">
        <v>33</v>
      </c>
      <c r="B157" s="54">
        <v>2017</v>
      </c>
      <c r="C157" s="54" t="s">
        <v>31</v>
      </c>
      <c r="D157" s="54">
        <f t="shared" ref="D157:D220" si="22">SUM(CH7:CT7)</f>
        <v>1713.2</v>
      </c>
      <c r="E157" s="54">
        <f t="shared" ref="E157:E220" si="23">SUM(DB7,DF7)</f>
        <v>243.5</v>
      </c>
      <c r="F157" s="54">
        <f t="shared" ref="F157:F220" si="24">SUM(CZ7,CX7,DA7)</f>
        <v>372.1</v>
      </c>
      <c r="G157" s="61">
        <f t="shared" si="16"/>
        <v>-9.5964851427910221E-3</v>
      </c>
      <c r="H157" s="61">
        <f t="shared" si="17"/>
        <v>5.3674649050372064E-3</v>
      </c>
      <c r="I157" s="61">
        <f t="shared" si="18"/>
        <v>1.3455328310010763E-3</v>
      </c>
      <c r="J157" s="54" t="s">
        <v>232</v>
      </c>
    </row>
    <row r="158" spans="1:10">
      <c r="A158" s="54" t="s">
        <v>33</v>
      </c>
      <c r="B158" s="54">
        <v>2017</v>
      </c>
      <c r="C158" s="54" t="s">
        <v>35</v>
      </c>
      <c r="D158" s="54">
        <f t="shared" si="22"/>
        <v>1705.3000000000002</v>
      </c>
      <c r="E158" s="54">
        <f t="shared" si="23"/>
        <v>244.60000000000002</v>
      </c>
      <c r="F158" s="54">
        <f t="shared" si="24"/>
        <v>373.8</v>
      </c>
      <c r="G158" s="61">
        <f t="shared" si="16"/>
        <v>-4.6112537940694977E-3</v>
      </c>
      <c r="H158" s="61">
        <f t="shared" si="17"/>
        <v>4.5174537987680606E-3</v>
      </c>
      <c r="I158" s="61">
        <f t="shared" si="18"/>
        <v>4.5686643375436398E-3</v>
      </c>
      <c r="J158" s="54" t="s">
        <v>232</v>
      </c>
    </row>
    <row r="159" spans="1:10">
      <c r="A159" s="54" t="s">
        <v>33</v>
      </c>
      <c r="B159" s="54">
        <v>2017</v>
      </c>
      <c r="C159" s="54" t="s">
        <v>36</v>
      </c>
      <c r="D159" s="54">
        <f t="shared" si="22"/>
        <v>1705.6999999999998</v>
      </c>
      <c r="E159" s="54">
        <f t="shared" si="23"/>
        <v>244.8</v>
      </c>
      <c r="F159" s="54">
        <f t="shared" si="24"/>
        <v>376</v>
      </c>
      <c r="G159" s="61">
        <f t="shared" si="16"/>
        <v>2.3456283351881555E-4</v>
      </c>
      <c r="H159" s="61">
        <f t="shared" si="17"/>
        <v>8.1766148814386183E-4</v>
      </c>
      <c r="I159" s="61">
        <f t="shared" si="18"/>
        <v>5.885500267522709E-3</v>
      </c>
      <c r="J159" s="54" t="s">
        <v>232</v>
      </c>
    </row>
    <row r="160" spans="1:10">
      <c r="A160" s="54" t="s">
        <v>33</v>
      </c>
      <c r="B160" s="54">
        <v>2017</v>
      </c>
      <c r="C160" s="54" t="s">
        <v>37</v>
      </c>
      <c r="D160" s="54">
        <f t="shared" si="22"/>
        <v>1708.1</v>
      </c>
      <c r="E160" s="54">
        <f t="shared" si="23"/>
        <v>245.60000000000002</v>
      </c>
      <c r="F160" s="54">
        <f t="shared" si="24"/>
        <v>377.4</v>
      </c>
      <c r="G160" s="61">
        <f t="shared" si="16"/>
        <v>1.4070469601923498E-3</v>
      </c>
      <c r="H160" s="61">
        <f t="shared" si="17"/>
        <v>3.2679738562091968E-3</v>
      </c>
      <c r="I160" s="61">
        <f t="shared" si="18"/>
        <v>3.7234042553190884E-3</v>
      </c>
      <c r="J160" s="54" t="s">
        <v>232</v>
      </c>
    </row>
    <row r="161" spans="1:10">
      <c r="A161" s="54" t="s">
        <v>33</v>
      </c>
      <c r="B161" s="54">
        <v>2017</v>
      </c>
      <c r="C161" s="54" t="s">
        <v>38</v>
      </c>
      <c r="D161" s="54">
        <f t="shared" si="22"/>
        <v>1709.6</v>
      </c>
      <c r="E161" s="54">
        <f t="shared" si="23"/>
        <v>245.6</v>
      </c>
      <c r="F161" s="54">
        <f t="shared" si="24"/>
        <v>376.79999999999995</v>
      </c>
      <c r="G161" s="61">
        <f t="shared" si="16"/>
        <v>8.781687254844565E-4</v>
      </c>
      <c r="H161" s="61">
        <f t="shared" si="17"/>
        <v>-1.1572357259936483E-16</v>
      </c>
      <c r="I161" s="61">
        <f t="shared" si="18"/>
        <v>-1.5898251192369443E-3</v>
      </c>
      <c r="J161" s="54" t="s">
        <v>232</v>
      </c>
    </row>
    <row r="162" spans="1:10">
      <c r="A162" s="54" t="s">
        <v>33</v>
      </c>
      <c r="B162" s="54">
        <v>2017</v>
      </c>
      <c r="C162" s="54" t="s">
        <v>39</v>
      </c>
      <c r="D162" s="54">
        <f t="shared" si="22"/>
        <v>1731.0000000000002</v>
      </c>
      <c r="E162" s="54">
        <f t="shared" si="23"/>
        <v>246.3</v>
      </c>
      <c r="F162" s="54">
        <f t="shared" si="24"/>
        <v>376</v>
      </c>
      <c r="G162" s="61">
        <f t="shared" si="16"/>
        <v>1.2517547964436312E-2</v>
      </c>
      <c r="H162" s="61">
        <f t="shared" si="17"/>
        <v>2.8501628664495808E-3</v>
      </c>
      <c r="I162" s="61">
        <f t="shared" si="18"/>
        <v>-2.123142250530665E-3</v>
      </c>
      <c r="J162" s="54" t="s">
        <v>232</v>
      </c>
    </row>
    <row r="163" spans="1:10">
      <c r="A163" s="54" t="s">
        <v>33</v>
      </c>
      <c r="B163" s="54">
        <v>2017</v>
      </c>
      <c r="C163" s="54" t="s">
        <v>40</v>
      </c>
      <c r="D163" s="54">
        <f t="shared" si="22"/>
        <v>1768.1</v>
      </c>
      <c r="E163" s="54">
        <f t="shared" si="23"/>
        <v>247.4</v>
      </c>
      <c r="F163" s="54">
        <f t="shared" si="24"/>
        <v>377.3</v>
      </c>
      <c r="G163" s="61">
        <f t="shared" si="16"/>
        <v>2.1432697862507035E-2</v>
      </c>
      <c r="H163" s="61">
        <f t="shared" si="17"/>
        <v>4.4660982541615685E-3</v>
      </c>
      <c r="I163" s="61">
        <f t="shared" si="18"/>
        <v>3.4574468085106684E-3</v>
      </c>
      <c r="J163" s="54" t="s">
        <v>232</v>
      </c>
    </row>
    <row r="164" spans="1:10">
      <c r="A164" s="54" t="s">
        <v>33</v>
      </c>
      <c r="B164" s="54">
        <v>2017</v>
      </c>
      <c r="C164" s="54" t="s">
        <v>41</v>
      </c>
      <c r="D164" s="54">
        <f t="shared" si="22"/>
        <v>1772.9999999999998</v>
      </c>
      <c r="E164" s="54">
        <f t="shared" si="23"/>
        <v>249</v>
      </c>
      <c r="F164" s="54">
        <f t="shared" si="24"/>
        <v>378</v>
      </c>
      <c r="G164" s="61">
        <f t="shared" si="16"/>
        <v>2.7713364628696702E-3</v>
      </c>
      <c r="H164" s="61">
        <f t="shared" si="17"/>
        <v>6.467259498787366E-3</v>
      </c>
      <c r="I164" s="61">
        <f t="shared" si="18"/>
        <v>1.8552875695732537E-3</v>
      </c>
      <c r="J164" s="54" t="s">
        <v>232</v>
      </c>
    </row>
    <row r="165" spans="1:10">
      <c r="A165" s="54" t="s">
        <v>33</v>
      </c>
      <c r="B165" s="54">
        <v>2017</v>
      </c>
      <c r="C165" s="54" t="s">
        <v>42</v>
      </c>
      <c r="D165" s="54">
        <f t="shared" si="22"/>
        <v>1749.7</v>
      </c>
      <c r="E165" s="54">
        <f t="shared" si="23"/>
        <v>250.5</v>
      </c>
      <c r="F165" s="54">
        <f t="shared" si="24"/>
        <v>380.7</v>
      </c>
      <c r="G165" s="61">
        <f t="shared" si="16"/>
        <v>-1.3141567963902838E-2</v>
      </c>
      <c r="H165" s="61">
        <f t="shared" si="17"/>
        <v>6.024096385542169E-3</v>
      </c>
      <c r="I165" s="61">
        <f t="shared" si="18"/>
        <v>7.1428571428571131E-3</v>
      </c>
      <c r="J165" s="54" t="s">
        <v>232</v>
      </c>
    </row>
    <row r="166" spans="1:10">
      <c r="A166" s="54" t="s">
        <v>33</v>
      </c>
      <c r="B166" s="54">
        <v>2017</v>
      </c>
      <c r="C166" s="54" t="s">
        <v>43</v>
      </c>
      <c r="D166" s="54">
        <f t="shared" si="22"/>
        <v>1765.6999999999998</v>
      </c>
      <c r="E166" s="54">
        <f t="shared" si="23"/>
        <v>251.2</v>
      </c>
      <c r="F166" s="54">
        <f t="shared" si="24"/>
        <v>383.5</v>
      </c>
      <c r="G166" s="61">
        <f t="shared" si="16"/>
        <v>9.1444247585299038E-3</v>
      </c>
      <c r="H166" s="61">
        <f t="shared" si="17"/>
        <v>2.7944111776446652E-3</v>
      </c>
      <c r="I166" s="61">
        <f t="shared" si="18"/>
        <v>7.3548726030995834E-3</v>
      </c>
      <c r="J166" s="54" t="s">
        <v>232</v>
      </c>
    </row>
    <row r="167" spans="1:10">
      <c r="A167" s="54" t="s">
        <v>33</v>
      </c>
      <c r="B167" s="54">
        <v>2017</v>
      </c>
      <c r="C167" s="54" t="s">
        <v>45</v>
      </c>
      <c r="D167" s="54">
        <f t="shared" si="22"/>
        <v>1796.7</v>
      </c>
      <c r="E167" s="54">
        <f t="shared" si="23"/>
        <v>252.3</v>
      </c>
      <c r="F167" s="54">
        <f t="shared" si="24"/>
        <v>388</v>
      </c>
      <c r="G167" s="61">
        <f t="shared" si="16"/>
        <v>1.7556776349323344E-2</v>
      </c>
      <c r="H167" s="61">
        <f t="shared" si="17"/>
        <v>4.3789808917198362E-3</v>
      </c>
      <c r="I167" s="61">
        <f t="shared" si="18"/>
        <v>1.1734028683181226E-2</v>
      </c>
      <c r="J167" s="54" t="s">
        <v>232</v>
      </c>
    </row>
    <row r="168" spans="1:10">
      <c r="A168" s="54" t="s">
        <v>33</v>
      </c>
      <c r="B168" s="54">
        <v>2017</v>
      </c>
      <c r="C168" s="54" t="s">
        <v>46</v>
      </c>
      <c r="D168" s="54">
        <f t="shared" si="22"/>
        <v>1767.5</v>
      </c>
      <c r="E168" s="54">
        <f t="shared" si="23"/>
        <v>252.79999999999998</v>
      </c>
      <c r="F168" s="54">
        <f t="shared" si="24"/>
        <v>390.1</v>
      </c>
      <c r="G168" s="61">
        <f t="shared" si="16"/>
        <v>-1.6252017587799879E-2</v>
      </c>
      <c r="H168" s="61">
        <f t="shared" si="17"/>
        <v>1.9817677368211316E-3</v>
      </c>
      <c r="I168" s="61">
        <f t="shared" si="18"/>
        <v>5.4123711340206774E-3</v>
      </c>
      <c r="J168" s="54" t="s">
        <v>232</v>
      </c>
    </row>
    <row r="169" spans="1:10">
      <c r="A169" s="54" t="s">
        <v>33</v>
      </c>
      <c r="B169" s="54">
        <v>2018</v>
      </c>
      <c r="C169" s="54" t="s">
        <v>31</v>
      </c>
      <c r="D169" s="54">
        <f t="shared" si="22"/>
        <v>1748.3000000000002</v>
      </c>
      <c r="E169" s="54">
        <f t="shared" si="23"/>
        <v>254.5</v>
      </c>
      <c r="F169" s="54">
        <f t="shared" si="24"/>
        <v>391.2</v>
      </c>
      <c r="G169" s="61">
        <f t="shared" si="16"/>
        <v>-1.0862800565770761E-2</v>
      </c>
      <c r="H169" s="61">
        <f t="shared" si="17"/>
        <v>6.7246835443038654E-3</v>
      </c>
      <c r="I169" s="61">
        <f t="shared" si="18"/>
        <v>2.8197897974877361E-3</v>
      </c>
      <c r="J169" s="54" t="s">
        <v>232</v>
      </c>
    </row>
    <row r="170" spans="1:10">
      <c r="A170" s="54" t="s">
        <v>33</v>
      </c>
      <c r="B170" s="54">
        <v>2018</v>
      </c>
      <c r="C170" s="54" t="s">
        <v>35</v>
      </c>
      <c r="D170" s="54">
        <f t="shared" si="22"/>
        <v>1727.9</v>
      </c>
      <c r="E170" s="54">
        <f t="shared" si="23"/>
        <v>256</v>
      </c>
      <c r="F170" s="54">
        <f t="shared" si="24"/>
        <v>391.9</v>
      </c>
      <c r="G170" s="61">
        <f t="shared" si="16"/>
        <v>-1.1668477950008631E-2</v>
      </c>
      <c r="H170" s="61">
        <f t="shared" si="17"/>
        <v>5.893909626719057E-3</v>
      </c>
      <c r="I170" s="61">
        <f t="shared" si="18"/>
        <v>1.7893660531697051E-3</v>
      </c>
      <c r="J170" s="54" t="s">
        <v>232</v>
      </c>
    </row>
    <row r="171" spans="1:10">
      <c r="A171" s="54" t="s">
        <v>33</v>
      </c>
      <c r="B171" s="54">
        <v>2018</v>
      </c>
      <c r="C171" s="54" t="s">
        <v>36</v>
      </c>
      <c r="D171" s="54">
        <f t="shared" si="22"/>
        <v>1715.5</v>
      </c>
      <c r="E171" s="54">
        <f t="shared" si="23"/>
        <v>257.2</v>
      </c>
      <c r="F171" s="54">
        <f t="shared" si="24"/>
        <v>392.40000000000003</v>
      </c>
      <c r="G171" s="61">
        <f t="shared" si="16"/>
        <v>-7.1763412234504831E-3</v>
      </c>
      <c r="H171" s="61">
        <f t="shared" si="17"/>
        <v>4.6874999999999556E-3</v>
      </c>
      <c r="I171" s="61">
        <f t="shared" si="18"/>
        <v>1.2758356723655444E-3</v>
      </c>
      <c r="J171" s="54" t="s">
        <v>232</v>
      </c>
    </row>
    <row r="172" spans="1:10">
      <c r="A172" s="54" t="s">
        <v>33</v>
      </c>
      <c r="B172" s="54">
        <v>2018</v>
      </c>
      <c r="C172" s="54" t="s">
        <v>37</v>
      </c>
      <c r="D172" s="54">
        <f t="shared" si="22"/>
        <v>1720.0000000000002</v>
      </c>
      <c r="E172" s="54">
        <f t="shared" si="23"/>
        <v>258.89999999999998</v>
      </c>
      <c r="F172" s="54">
        <f t="shared" si="24"/>
        <v>392.59999999999997</v>
      </c>
      <c r="G172" s="61">
        <f t="shared" si="16"/>
        <v>2.623141941125169E-3</v>
      </c>
      <c r="H172" s="61">
        <f t="shared" si="17"/>
        <v>6.6096423017106875E-3</v>
      </c>
      <c r="I172" s="61">
        <f t="shared" si="18"/>
        <v>5.0968399592235417E-4</v>
      </c>
      <c r="J172" s="54" t="s">
        <v>232</v>
      </c>
    </row>
    <row r="173" spans="1:10">
      <c r="A173" s="54" t="s">
        <v>33</v>
      </c>
      <c r="B173" s="54">
        <v>2018</v>
      </c>
      <c r="C173" s="54" t="s">
        <v>38</v>
      </c>
      <c r="D173" s="54">
        <f t="shared" si="22"/>
        <v>1722.8999999999999</v>
      </c>
      <c r="E173" s="54">
        <f t="shared" si="23"/>
        <v>260.10000000000002</v>
      </c>
      <c r="F173" s="54">
        <f t="shared" si="24"/>
        <v>394.2</v>
      </c>
      <c r="G173" s="61">
        <f t="shared" si="16"/>
        <v>1.6860465116276951E-3</v>
      </c>
      <c r="H173" s="61">
        <f t="shared" si="17"/>
        <v>4.6349942062574182E-3</v>
      </c>
      <c r="I173" s="61">
        <f t="shared" si="18"/>
        <v>4.0753948038716832E-3</v>
      </c>
      <c r="J173" s="54" t="s">
        <v>232</v>
      </c>
    </row>
    <row r="174" spans="1:10">
      <c r="A174" s="54" t="s">
        <v>33</v>
      </c>
      <c r="B174" s="54">
        <v>2018</v>
      </c>
      <c r="C174" s="54" t="s">
        <v>39</v>
      </c>
      <c r="D174" s="54">
        <f t="shared" si="22"/>
        <v>1747.3000000000002</v>
      </c>
      <c r="E174" s="54">
        <f t="shared" si="23"/>
        <v>260.79999999999995</v>
      </c>
      <c r="F174" s="54">
        <f t="shared" si="24"/>
        <v>397</v>
      </c>
      <c r="G174" s="61">
        <f t="shared" si="16"/>
        <v>1.4162168436937907E-2</v>
      </c>
      <c r="H174" s="61">
        <f t="shared" si="17"/>
        <v>2.6912725874660968E-3</v>
      </c>
      <c r="I174" s="61">
        <f t="shared" si="18"/>
        <v>7.1029934043632965E-3</v>
      </c>
      <c r="J174" s="54" t="s">
        <v>232</v>
      </c>
    </row>
    <row r="175" spans="1:10">
      <c r="A175" s="54" t="s">
        <v>33</v>
      </c>
      <c r="B175" s="54">
        <v>2018</v>
      </c>
      <c r="C175" s="54" t="s">
        <v>40</v>
      </c>
      <c r="D175" s="54">
        <f t="shared" si="22"/>
        <v>1771.1</v>
      </c>
      <c r="E175" s="54">
        <f t="shared" si="23"/>
        <v>261.79999999999995</v>
      </c>
      <c r="F175" s="54">
        <f t="shared" si="24"/>
        <v>399.6</v>
      </c>
      <c r="G175" s="61">
        <f t="shared" si="16"/>
        <v>1.3621015280718666E-2</v>
      </c>
      <c r="H175" s="61">
        <f t="shared" si="17"/>
        <v>3.8343558282208597E-3</v>
      </c>
      <c r="I175" s="61">
        <f t="shared" si="18"/>
        <v>6.549118387909377E-3</v>
      </c>
      <c r="J175" s="54" t="s">
        <v>232</v>
      </c>
    </row>
    <row r="176" spans="1:10">
      <c r="A176" s="54" t="s">
        <v>33</v>
      </c>
      <c r="B176" s="54">
        <v>2018</v>
      </c>
      <c r="C176" s="54" t="s">
        <v>41</v>
      </c>
      <c r="D176" s="54">
        <f t="shared" si="22"/>
        <v>1767.6</v>
      </c>
      <c r="E176" s="54">
        <f t="shared" si="23"/>
        <v>263.20000000000005</v>
      </c>
      <c r="F176" s="54">
        <f t="shared" si="24"/>
        <v>402.5</v>
      </c>
      <c r="G176" s="61">
        <f t="shared" si="16"/>
        <v>-1.9761729998306137E-3</v>
      </c>
      <c r="H176" s="61">
        <f t="shared" si="17"/>
        <v>5.3475935828880489E-3</v>
      </c>
      <c r="I176" s="61">
        <f t="shared" si="18"/>
        <v>7.2572572572571995E-3</v>
      </c>
      <c r="J176" s="54" t="s">
        <v>232</v>
      </c>
    </row>
    <row r="177" spans="1:10">
      <c r="A177" s="54" t="s">
        <v>33</v>
      </c>
      <c r="B177" s="54">
        <v>2018</v>
      </c>
      <c r="C177" s="54" t="s">
        <v>42</v>
      </c>
      <c r="D177" s="54">
        <f t="shared" si="22"/>
        <v>1748.4</v>
      </c>
      <c r="E177" s="54">
        <f t="shared" si="23"/>
        <v>265</v>
      </c>
      <c r="F177" s="54">
        <f t="shared" si="24"/>
        <v>405.19999999999993</v>
      </c>
      <c r="G177" s="61">
        <f t="shared" si="16"/>
        <v>-1.0862186014935403E-2</v>
      </c>
      <c r="H177" s="61">
        <f t="shared" si="17"/>
        <v>6.8389057750758136E-3</v>
      </c>
      <c r="I177" s="61">
        <f t="shared" si="18"/>
        <v>6.7080745341613216E-3</v>
      </c>
      <c r="J177" s="54" t="s">
        <v>232</v>
      </c>
    </row>
    <row r="178" spans="1:10">
      <c r="A178" s="54" t="s">
        <v>33</v>
      </c>
      <c r="B178" s="54">
        <v>2018</v>
      </c>
      <c r="C178" s="54" t="s">
        <v>43</v>
      </c>
      <c r="D178" s="54">
        <f t="shared" si="22"/>
        <v>1754.1</v>
      </c>
      <c r="E178" s="54">
        <f t="shared" si="23"/>
        <v>266.60000000000002</v>
      </c>
      <c r="F178" s="54">
        <f t="shared" si="24"/>
        <v>408.20000000000005</v>
      </c>
      <c r="G178" s="61">
        <f t="shared" si="16"/>
        <v>3.2601235415235744E-3</v>
      </c>
      <c r="H178" s="61">
        <f t="shared" si="17"/>
        <v>6.0377358490566893E-3</v>
      </c>
      <c r="I178" s="61">
        <f t="shared" si="18"/>
        <v>7.4037512339588211E-3</v>
      </c>
      <c r="J178" s="54" t="s">
        <v>232</v>
      </c>
    </row>
    <row r="179" spans="1:10">
      <c r="A179" s="54" t="s">
        <v>33</v>
      </c>
      <c r="B179" s="54">
        <v>2018</v>
      </c>
      <c r="C179" s="54" t="s">
        <v>45</v>
      </c>
      <c r="D179" s="54">
        <f t="shared" si="22"/>
        <v>1757.4999999999998</v>
      </c>
      <c r="E179" s="54">
        <f t="shared" si="23"/>
        <v>267.3</v>
      </c>
      <c r="F179" s="54">
        <f t="shared" si="24"/>
        <v>413</v>
      </c>
      <c r="G179" s="61">
        <f t="shared" si="16"/>
        <v>1.9383159454990388E-3</v>
      </c>
      <c r="H179" s="61">
        <f t="shared" si="17"/>
        <v>2.6256564141034829E-3</v>
      </c>
      <c r="I179" s="61">
        <f t="shared" si="18"/>
        <v>1.1758941695247315E-2</v>
      </c>
      <c r="J179" s="54" t="s">
        <v>232</v>
      </c>
    </row>
    <row r="180" spans="1:10">
      <c r="A180" s="54" t="s">
        <v>33</v>
      </c>
      <c r="B180" s="54">
        <v>2018</v>
      </c>
      <c r="C180" s="54" t="s">
        <v>46</v>
      </c>
      <c r="D180" s="54">
        <f t="shared" si="22"/>
        <v>1746.6</v>
      </c>
      <c r="E180" s="54">
        <f t="shared" si="23"/>
        <v>268.10000000000002</v>
      </c>
      <c r="F180" s="54">
        <f t="shared" si="24"/>
        <v>409.40000000000003</v>
      </c>
      <c r="G180" s="61">
        <f t="shared" si="16"/>
        <v>-6.2019914651492833E-3</v>
      </c>
      <c r="H180" s="61">
        <f t="shared" si="17"/>
        <v>2.992891881780813E-3</v>
      </c>
      <c r="I180" s="61">
        <f t="shared" si="18"/>
        <v>-8.7167070217916854E-3</v>
      </c>
      <c r="J180" s="54" t="s">
        <v>232</v>
      </c>
    </row>
    <row r="181" spans="1:10">
      <c r="A181" s="54" t="s">
        <v>33</v>
      </c>
      <c r="B181" s="54">
        <v>2019</v>
      </c>
      <c r="C181" s="54" t="s">
        <v>31</v>
      </c>
      <c r="D181" s="54">
        <f t="shared" si="22"/>
        <v>1744.3000000000002</v>
      </c>
      <c r="E181" s="54">
        <f t="shared" si="23"/>
        <v>269.5</v>
      </c>
      <c r="F181" s="54">
        <f t="shared" si="24"/>
        <v>406</v>
      </c>
      <c r="G181" s="61">
        <f t="shared" si="16"/>
        <v>-1.3168441543568803E-3</v>
      </c>
      <c r="H181" s="61">
        <f t="shared" si="17"/>
        <v>5.2219321148824216E-3</v>
      </c>
      <c r="I181" s="61">
        <f t="shared" si="18"/>
        <v>-8.3048363458720909E-3</v>
      </c>
      <c r="J181" s="54" t="s">
        <v>232</v>
      </c>
    </row>
    <row r="182" spans="1:10">
      <c r="A182" s="54" t="s">
        <v>33</v>
      </c>
      <c r="B182" s="54">
        <v>2019</v>
      </c>
      <c r="C182" s="54" t="s">
        <v>35</v>
      </c>
      <c r="D182" s="54">
        <f t="shared" si="22"/>
        <v>1754.4</v>
      </c>
      <c r="E182" s="54">
        <f t="shared" si="23"/>
        <v>271.5</v>
      </c>
      <c r="F182" s="54">
        <f t="shared" si="24"/>
        <v>405.1</v>
      </c>
      <c r="G182" s="61">
        <f t="shared" si="16"/>
        <v>5.7902883678265828E-3</v>
      </c>
      <c r="H182" s="61">
        <f t="shared" si="17"/>
        <v>7.4211502782931356E-3</v>
      </c>
      <c r="I182" s="61">
        <f t="shared" si="18"/>
        <v>-2.2167487684728506E-3</v>
      </c>
      <c r="J182" s="54" t="s">
        <v>232</v>
      </c>
    </row>
    <row r="183" spans="1:10">
      <c r="A183" s="54" t="s">
        <v>33</v>
      </c>
      <c r="B183" s="54">
        <v>2019</v>
      </c>
      <c r="C183" s="54" t="s">
        <v>36</v>
      </c>
      <c r="D183" s="54">
        <f t="shared" si="22"/>
        <v>1768.4</v>
      </c>
      <c r="E183" s="54">
        <f t="shared" si="23"/>
        <v>271.7</v>
      </c>
      <c r="F183" s="54">
        <f t="shared" si="24"/>
        <v>407.2</v>
      </c>
      <c r="G183" s="61">
        <f t="shared" si="16"/>
        <v>7.9799361605107158E-3</v>
      </c>
      <c r="H183" s="61">
        <f t="shared" si="17"/>
        <v>7.3664825046036329E-4</v>
      </c>
      <c r="I183" s="61">
        <f t="shared" si="18"/>
        <v>5.1839052085903871E-3</v>
      </c>
      <c r="J183" s="54" t="s">
        <v>232</v>
      </c>
    </row>
    <row r="184" spans="1:10">
      <c r="A184" s="54" t="s">
        <v>33</v>
      </c>
      <c r="B184" s="54">
        <v>2019</v>
      </c>
      <c r="C184" s="54" t="s">
        <v>38</v>
      </c>
      <c r="D184" s="54">
        <f t="shared" si="22"/>
        <v>1811.5000000000002</v>
      </c>
      <c r="E184" s="54">
        <f t="shared" si="23"/>
        <v>272.39999999999998</v>
      </c>
      <c r="F184" s="54">
        <f t="shared" si="24"/>
        <v>408.8</v>
      </c>
      <c r="G184" s="61">
        <f t="shared" si="16"/>
        <v>2.4372313956118601E-2</v>
      </c>
      <c r="H184" s="61">
        <f t="shared" si="17"/>
        <v>2.5763709974235874E-3</v>
      </c>
      <c r="I184" s="61">
        <f t="shared" si="18"/>
        <v>3.9292730844794274E-3</v>
      </c>
      <c r="J184" s="54" t="s">
        <v>232</v>
      </c>
    </row>
    <row r="185" spans="1:10">
      <c r="A185" s="54" t="s">
        <v>33</v>
      </c>
      <c r="B185" s="54">
        <v>2019</v>
      </c>
      <c r="C185" s="54" t="s">
        <v>39</v>
      </c>
      <c r="D185" s="54">
        <f t="shared" si="22"/>
        <v>1833.2999999999997</v>
      </c>
      <c r="E185" s="54">
        <f t="shared" si="23"/>
        <v>274</v>
      </c>
      <c r="F185" s="54">
        <f t="shared" si="24"/>
        <v>410.29999999999995</v>
      </c>
      <c r="G185" s="61">
        <f t="shared" si="16"/>
        <v>1.203422577974027E-2</v>
      </c>
      <c r="H185" s="61">
        <f t="shared" si="17"/>
        <v>5.8737151248165302E-3</v>
      </c>
      <c r="I185" s="61">
        <f t="shared" si="18"/>
        <v>3.6692759295497632E-3</v>
      </c>
      <c r="J185" s="54" t="s">
        <v>232</v>
      </c>
    </row>
    <row r="186" spans="1:10">
      <c r="A186" s="54" t="s">
        <v>33</v>
      </c>
      <c r="B186" s="54">
        <v>2019</v>
      </c>
      <c r="C186" s="54" t="s">
        <v>40</v>
      </c>
      <c r="D186" s="54">
        <f t="shared" si="22"/>
        <v>1857.3999999999999</v>
      </c>
      <c r="E186" s="54">
        <f t="shared" si="23"/>
        <v>275.89999999999998</v>
      </c>
      <c r="F186" s="54">
        <f t="shared" si="24"/>
        <v>407.4</v>
      </c>
      <c r="G186" s="61">
        <f t="shared" si="16"/>
        <v>1.3145693558064768E-2</v>
      </c>
      <c r="H186" s="61">
        <f t="shared" si="17"/>
        <v>6.9343065693429828E-3</v>
      </c>
      <c r="I186" s="61">
        <f t="shared" si="18"/>
        <v>-7.0679990251035279E-3</v>
      </c>
      <c r="J186" s="54" t="s">
        <v>232</v>
      </c>
    </row>
    <row r="187" spans="1:10">
      <c r="A187" s="54" t="s">
        <v>33</v>
      </c>
      <c r="B187" s="54">
        <v>2019</v>
      </c>
      <c r="C187" s="54" t="s">
        <v>41</v>
      </c>
      <c r="D187" s="54">
        <f t="shared" si="22"/>
        <v>1869.1</v>
      </c>
      <c r="E187" s="54">
        <f t="shared" si="23"/>
        <v>279.3</v>
      </c>
      <c r="F187" s="54">
        <f t="shared" si="24"/>
        <v>406.6</v>
      </c>
      <c r="G187" s="61">
        <f t="shared" si="16"/>
        <v>6.2991278130720609E-3</v>
      </c>
      <c r="H187" s="61">
        <f t="shared" si="17"/>
        <v>1.232330554548762E-2</v>
      </c>
      <c r="I187" s="61">
        <f t="shared" si="18"/>
        <v>-1.9636720667647388E-3</v>
      </c>
      <c r="J187" s="54" t="s">
        <v>232</v>
      </c>
    </row>
    <row r="188" spans="1:10">
      <c r="A188" s="54" t="s">
        <v>33</v>
      </c>
      <c r="B188" s="54">
        <v>2019</v>
      </c>
      <c r="C188" s="54" t="s">
        <v>42</v>
      </c>
      <c r="D188" s="54">
        <f t="shared" si="22"/>
        <v>1874.9</v>
      </c>
      <c r="E188" s="54">
        <f t="shared" si="23"/>
        <v>280.89999999999998</v>
      </c>
      <c r="F188" s="54">
        <f t="shared" si="24"/>
        <v>408.2</v>
      </c>
      <c r="G188" s="61">
        <f t="shared" si="16"/>
        <v>3.1030977475791461E-3</v>
      </c>
      <c r="H188" s="61">
        <f t="shared" si="17"/>
        <v>5.7286072323665081E-3</v>
      </c>
      <c r="I188" s="61">
        <f t="shared" si="18"/>
        <v>3.9350713231676481E-3</v>
      </c>
      <c r="J188" s="54" t="s">
        <v>232</v>
      </c>
    </row>
    <row r="189" spans="1:10">
      <c r="A189" s="54" t="s">
        <v>33</v>
      </c>
      <c r="B189" s="54">
        <v>2019</v>
      </c>
      <c r="C189" s="54" t="s">
        <v>43</v>
      </c>
      <c r="D189" s="54">
        <f t="shared" si="22"/>
        <v>1902.6000000000001</v>
      </c>
      <c r="E189" s="54">
        <f t="shared" si="23"/>
        <v>281.89999999999998</v>
      </c>
      <c r="F189" s="54">
        <f t="shared" si="24"/>
        <v>411.5</v>
      </c>
      <c r="G189" s="61">
        <f t="shared" si="16"/>
        <v>1.4774121286468635E-2</v>
      </c>
      <c r="H189" s="61">
        <f t="shared" si="17"/>
        <v>3.55998576005696E-3</v>
      </c>
      <c r="I189" s="61">
        <f t="shared" si="18"/>
        <v>8.0842724154826344E-3</v>
      </c>
      <c r="J189" s="54" t="s">
        <v>232</v>
      </c>
    </row>
    <row r="190" spans="1:10">
      <c r="A190" s="54" t="s">
        <v>33</v>
      </c>
      <c r="B190" s="54">
        <v>2019</v>
      </c>
      <c r="C190" s="54" t="s">
        <v>45</v>
      </c>
      <c r="D190" s="54">
        <f t="shared" si="22"/>
        <v>1923.9999999999998</v>
      </c>
      <c r="E190" s="54">
        <f t="shared" si="23"/>
        <v>282.60000000000002</v>
      </c>
      <c r="F190" s="54">
        <f t="shared" si="24"/>
        <v>415.5</v>
      </c>
      <c r="G190" s="61">
        <f t="shared" si="16"/>
        <v>1.124776621465344E-2</v>
      </c>
      <c r="H190" s="61">
        <f t="shared" si="17"/>
        <v>2.4831500532105197E-3</v>
      </c>
      <c r="I190" s="61">
        <f t="shared" si="18"/>
        <v>9.7205346294046164E-3</v>
      </c>
      <c r="J190" s="54" t="s">
        <v>232</v>
      </c>
    </row>
    <row r="191" spans="1:10">
      <c r="A191" s="54" t="s">
        <v>33</v>
      </c>
      <c r="B191" s="54">
        <v>2019</v>
      </c>
      <c r="C191" s="54" t="s">
        <v>46</v>
      </c>
      <c r="D191" s="54">
        <f t="shared" si="22"/>
        <v>1956.7</v>
      </c>
      <c r="E191" s="54">
        <f t="shared" si="23"/>
        <v>283.39999999999998</v>
      </c>
      <c r="F191" s="54">
        <f t="shared" si="24"/>
        <v>418</v>
      </c>
      <c r="G191" s="61">
        <f t="shared" si="16"/>
        <v>1.6995841995842139E-2</v>
      </c>
      <c r="H191" s="61">
        <f t="shared" si="17"/>
        <v>2.8308563340408862E-3</v>
      </c>
      <c r="I191" s="61">
        <f t="shared" si="18"/>
        <v>6.0168471720818293E-3</v>
      </c>
      <c r="J191" s="54" t="s">
        <v>232</v>
      </c>
    </row>
    <row r="192" spans="1:10">
      <c r="A192" s="54" t="s">
        <v>33</v>
      </c>
      <c r="B192" s="54">
        <v>2020</v>
      </c>
      <c r="C192" s="54" t="s">
        <v>31</v>
      </c>
      <c r="D192" s="54">
        <f t="shared" si="22"/>
        <v>1945.3999999999999</v>
      </c>
      <c r="E192" s="54">
        <f t="shared" si="23"/>
        <v>285.89999999999998</v>
      </c>
      <c r="F192" s="54">
        <f t="shared" si="24"/>
        <v>420.1</v>
      </c>
      <c r="G192" s="61">
        <f t="shared" si="16"/>
        <v>-5.7750293862115715E-3</v>
      </c>
      <c r="H192" s="61">
        <f t="shared" si="17"/>
        <v>8.8214537755822164E-3</v>
      </c>
      <c r="I192" s="61">
        <f t="shared" si="18"/>
        <v>5.023923444976131E-3</v>
      </c>
      <c r="J192" s="54" t="s">
        <v>232</v>
      </c>
    </row>
    <row r="193" spans="1:10">
      <c r="A193" s="54" t="s">
        <v>33</v>
      </c>
      <c r="B193" s="54">
        <v>2020</v>
      </c>
      <c r="C193" s="54" t="s">
        <v>35</v>
      </c>
      <c r="D193" s="54">
        <f t="shared" si="22"/>
        <v>1916.6</v>
      </c>
      <c r="E193" s="54">
        <f t="shared" si="23"/>
        <v>287.89999999999998</v>
      </c>
      <c r="F193" s="54">
        <f t="shared" si="24"/>
        <v>424.5</v>
      </c>
      <c r="G193" s="61">
        <f t="shared" si="16"/>
        <v>-1.4804153387478132E-2</v>
      </c>
      <c r="H193" s="61">
        <f t="shared" si="17"/>
        <v>6.9954529555788739E-3</v>
      </c>
      <c r="I193" s="61">
        <f t="shared" si="18"/>
        <v>1.0473696738871642E-2</v>
      </c>
      <c r="J193" s="54" t="s">
        <v>232</v>
      </c>
    </row>
    <row r="194" spans="1:10">
      <c r="A194" s="54" t="s">
        <v>33</v>
      </c>
      <c r="B194" s="54">
        <v>2020</v>
      </c>
      <c r="C194" s="54" t="s">
        <v>36</v>
      </c>
      <c r="D194" s="54">
        <f t="shared" si="22"/>
        <v>1898.5</v>
      </c>
      <c r="E194" s="54">
        <f t="shared" si="23"/>
        <v>290.3</v>
      </c>
      <c r="F194" s="54">
        <f t="shared" si="24"/>
        <v>427.8</v>
      </c>
      <c r="G194" s="61">
        <f t="shared" si="16"/>
        <v>-9.4438067411039914E-3</v>
      </c>
      <c r="H194" s="61">
        <f t="shared" si="17"/>
        <v>8.3362278568948744E-3</v>
      </c>
      <c r="I194" s="61">
        <f t="shared" si="18"/>
        <v>7.7738515901060335E-3</v>
      </c>
      <c r="J194" s="54" t="s">
        <v>233</v>
      </c>
    </row>
    <row r="195" spans="1:10">
      <c r="A195" s="54" t="s">
        <v>33</v>
      </c>
      <c r="B195" s="54">
        <v>2020</v>
      </c>
      <c r="C195" s="54" t="s">
        <v>37</v>
      </c>
      <c r="D195" s="54">
        <f t="shared" si="22"/>
        <v>1979.35</v>
      </c>
      <c r="E195" s="54">
        <f t="shared" si="23"/>
        <v>293.55</v>
      </c>
      <c r="F195" s="54">
        <f t="shared" si="24"/>
        <v>422.75</v>
      </c>
      <c r="G195" s="61">
        <f t="shared" si="16"/>
        <v>4.2586252304450838E-2</v>
      </c>
      <c r="H195" s="61">
        <f t="shared" si="17"/>
        <v>1.1195315191181537E-2</v>
      </c>
      <c r="I195" s="61">
        <f t="shared" si="18"/>
        <v>-1.180458158017768E-2</v>
      </c>
      <c r="J195" s="54" t="s">
        <v>234</v>
      </c>
    </row>
    <row r="196" spans="1:10">
      <c r="A196" s="54" t="s">
        <v>33</v>
      </c>
      <c r="B196" s="54">
        <v>2020</v>
      </c>
      <c r="C196" s="54" t="s">
        <v>38</v>
      </c>
      <c r="D196" s="54">
        <f t="shared" si="22"/>
        <v>1987.1750000000002</v>
      </c>
      <c r="E196" s="54">
        <f t="shared" si="23"/>
        <v>296.92499999999995</v>
      </c>
      <c r="F196" s="54">
        <f t="shared" si="24"/>
        <v>422.07499999999999</v>
      </c>
      <c r="G196" s="61">
        <f t="shared" ref="G196:G232" si="25">(D196-D195)/D195</f>
        <v>3.9533180084372508E-3</v>
      </c>
      <c r="H196" s="61">
        <f t="shared" ref="H196:H232" si="26">(E196-E195)/E195</f>
        <v>1.1497189575881257E-2</v>
      </c>
      <c r="I196" s="61">
        <f t="shared" ref="I196:I232" si="27">(F196-F195)/F195</f>
        <v>-1.5966883500887318E-3</v>
      </c>
      <c r="J196" s="54" t="s">
        <v>234</v>
      </c>
    </row>
    <row r="197" spans="1:10">
      <c r="A197" s="54" t="s">
        <v>33</v>
      </c>
      <c r="B197" s="54">
        <v>2020</v>
      </c>
      <c r="C197" s="54" t="s">
        <v>39</v>
      </c>
      <c r="D197" s="54">
        <f t="shared" si="22"/>
        <v>1994.9999999999998</v>
      </c>
      <c r="E197" s="54">
        <f t="shared" si="23"/>
        <v>300.29999999999995</v>
      </c>
      <c r="F197" s="54">
        <f t="shared" si="24"/>
        <v>424.69999999999993</v>
      </c>
      <c r="G197" s="61">
        <f t="shared" si="25"/>
        <v>3.9377508271790807E-3</v>
      </c>
      <c r="H197" s="61">
        <f t="shared" si="26"/>
        <v>1.13665066936095E-2</v>
      </c>
      <c r="I197" s="61">
        <f t="shared" si="27"/>
        <v>6.2192738257417363E-3</v>
      </c>
      <c r="J197" s="54" t="s">
        <v>234</v>
      </c>
    </row>
    <row r="198" spans="1:10">
      <c r="A198" s="54" t="s">
        <v>33</v>
      </c>
      <c r="B198" s="54">
        <v>2020</v>
      </c>
      <c r="C198" s="54" t="s">
        <v>40</v>
      </c>
      <c r="D198" s="54">
        <f t="shared" si="22"/>
        <v>1994.9999999999998</v>
      </c>
      <c r="E198" s="54">
        <f t="shared" si="23"/>
        <v>300.29999999999995</v>
      </c>
      <c r="F198" s="54">
        <f t="shared" si="24"/>
        <v>424.69999999999993</v>
      </c>
      <c r="G198" s="61">
        <f t="shared" si="25"/>
        <v>0</v>
      </c>
      <c r="H198" s="61">
        <f t="shared" si="26"/>
        <v>0</v>
      </c>
      <c r="I198" s="61">
        <f t="shared" si="27"/>
        <v>0</v>
      </c>
      <c r="J198" s="54" t="s">
        <v>234</v>
      </c>
    </row>
    <row r="199" spans="1:10">
      <c r="A199" s="54" t="s">
        <v>33</v>
      </c>
      <c r="B199" s="54">
        <v>2020</v>
      </c>
      <c r="C199" s="54" t="s">
        <v>41</v>
      </c>
      <c r="D199" s="54">
        <f t="shared" si="22"/>
        <v>2024.8999999999999</v>
      </c>
      <c r="E199" s="54">
        <f t="shared" si="23"/>
        <v>303.89999999999998</v>
      </c>
      <c r="F199" s="54">
        <f t="shared" si="24"/>
        <v>430.6</v>
      </c>
      <c r="G199" s="61">
        <f t="shared" si="25"/>
        <v>1.4987468671679246E-2</v>
      </c>
      <c r="H199" s="61">
        <f t="shared" si="26"/>
        <v>1.1988011988012066E-2</v>
      </c>
      <c r="I199" s="61">
        <f t="shared" si="27"/>
        <v>1.3892159171179872E-2</v>
      </c>
      <c r="J199" s="54" t="s">
        <v>234</v>
      </c>
    </row>
    <row r="200" spans="1:10">
      <c r="A200" s="54" t="s">
        <v>33</v>
      </c>
      <c r="B200" s="54">
        <v>2020</v>
      </c>
      <c r="C200" s="54" t="s">
        <v>42</v>
      </c>
      <c r="D200" s="54">
        <f t="shared" si="22"/>
        <v>2041.6000000000001</v>
      </c>
      <c r="E200" s="54">
        <f t="shared" si="23"/>
        <v>309.8</v>
      </c>
      <c r="F200" s="54">
        <f t="shared" si="24"/>
        <v>430.69999999999993</v>
      </c>
      <c r="G200" s="61">
        <f t="shared" si="25"/>
        <v>8.2473208553510164E-3</v>
      </c>
      <c r="H200" s="61">
        <f t="shared" si="26"/>
        <v>1.9414281013491394E-2</v>
      </c>
      <c r="I200" s="61">
        <f t="shared" si="27"/>
        <v>2.3223409196448919E-4</v>
      </c>
      <c r="J200" s="54" t="s">
        <v>234</v>
      </c>
    </row>
    <row r="201" spans="1:10">
      <c r="A201" s="54" t="s">
        <v>33</v>
      </c>
      <c r="B201" s="54">
        <v>2020</v>
      </c>
      <c r="C201" s="54" t="s">
        <v>43</v>
      </c>
      <c r="D201" s="54">
        <f t="shared" si="22"/>
        <v>2080.1999999999998</v>
      </c>
      <c r="E201" s="54">
        <f t="shared" si="23"/>
        <v>309.10000000000002</v>
      </c>
      <c r="F201" s="54">
        <f t="shared" si="24"/>
        <v>430.5</v>
      </c>
      <c r="G201" s="61">
        <f t="shared" si="25"/>
        <v>1.8906739811912068E-2</v>
      </c>
      <c r="H201" s="61">
        <f t="shared" si="26"/>
        <v>-2.2595222724337916E-3</v>
      </c>
      <c r="I201" s="61">
        <f t="shared" si="27"/>
        <v>-4.64360343626496E-4</v>
      </c>
      <c r="J201" s="54" t="s">
        <v>234</v>
      </c>
    </row>
    <row r="202" spans="1:10">
      <c r="A202" s="54" t="s">
        <v>33</v>
      </c>
      <c r="B202" s="54">
        <v>2020</v>
      </c>
      <c r="C202" s="54" t="s">
        <v>45</v>
      </c>
      <c r="D202" s="54">
        <f t="shared" si="22"/>
        <v>2120.6999999999998</v>
      </c>
      <c r="E202" s="54">
        <f t="shared" si="23"/>
        <v>309.89999999999998</v>
      </c>
      <c r="F202" s="54">
        <f t="shared" si="24"/>
        <v>431.20000000000005</v>
      </c>
      <c r="G202" s="61">
        <f t="shared" si="25"/>
        <v>1.9469281799826942E-2</v>
      </c>
      <c r="H202" s="61">
        <f t="shared" si="26"/>
        <v>2.5881591717889178E-3</v>
      </c>
      <c r="I202" s="61">
        <f t="shared" si="27"/>
        <v>1.6260162601627072E-3</v>
      </c>
      <c r="J202" s="54" t="s">
        <v>234</v>
      </c>
    </row>
    <row r="203" spans="1:10">
      <c r="A203" s="54" t="s">
        <v>33</v>
      </c>
      <c r="B203" s="54">
        <v>2020</v>
      </c>
      <c r="C203" s="54" t="s">
        <v>46</v>
      </c>
      <c r="D203" s="54">
        <f t="shared" si="22"/>
        <v>2125.4</v>
      </c>
      <c r="E203" s="54">
        <f t="shared" si="23"/>
        <v>310.8</v>
      </c>
      <c r="F203" s="54">
        <f t="shared" si="24"/>
        <v>433</v>
      </c>
      <c r="G203" s="61">
        <f t="shared" si="25"/>
        <v>2.2162493516293077E-3</v>
      </c>
      <c r="H203" s="61">
        <f t="shared" si="26"/>
        <v>2.9041626331075643E-3</v>
      </c>
      <c r="I203" s="61">
        <f t="shared" si="27"/>
        <v>4.1743970315397828E-3</v>
      </c>
      <c r="J203" s="54" t="s">
        <v>234</v>
      </c>
    </row>
    <row r="204" spans="1:10">
      <c r="A204" s="54" t="s">
        <v>33</v>
      </c>
      <c r="B204" s="54">
        <v>2021</v>
      </c>
      <c r="C204" s="54" t="s">
        <v>31</v>
      </c>
      <c r="D204" s="54">
        <f t="shared" si="22"/>
        <v>2097</v>
      </c>
      <c r="E204" s="54">
        <f t="shared" si="23"/>
        <v>311.79999999999995</v>
      </c>
      <c r="F204" s="54">
        <f t="shared" si="24"/>
        <v>438.8</v>
      </c>
      <c r="G204" s="61">
        <f t="shared" si="25"/>
        <v>-1.336219064646659E-2</v>
      </c>
      <c r="H204" s="61">
        <f t="shared" si="26"/>
        <v>3.2175032175030343E-3</v>
      </c>
      <c r="I204" s="61">
        <f t="shared" si="27"/>
        <v>1.339491916859125E-2</v>
      </c>
      <c r="J204" s="54" t="s">
        <v>234</v>
      </c>
    </row>
    <row r="205" spans="1:10">
      <c r="A205" s="54" t="s">
        <v>33</v>
      </c>
      <c r="B205" s="54">
        <v>2021</v>
      </c>
      <c r="C205" s="54" t="s">
        <v>35</v>
      </c>
      <c r="D205" s="54">
        <f t="shared" si="22"/>
        <v>2066</v>
      </c>
      <c r="E205" s="54">
        <f t="shared" si="23"/>
        <v>313</v>
      </c>
      <c r="F205" s="54">
        <f t="shared" si="24"/>
        <v>447.4</v>
      </c>
      <c r="G205" s="61">
        <f t="shared" si="25"/>
        <v>-1.4783023366714354E-2</v>
      </c>
      <c r="H205" s="61">
        <f t="shared" si="26"/>
        <v>3.8486209108404288E-3</v>
      </c>
      <c r="I205" s="61">
        <f t="shared" si="27"/>
        <v>1.9598906107566011E-2</v>
      </c>
      <c r="J205" s="54" t="s">
        <v>234</v>
      </c>
    </row>
    <row r="206" spans="1:10">
      <c r="A206" s="54" t="s">
        <v>33</v>
      </c>
      <c r="B206" s="54">
        <v>2021</v>
      </c>
      <c r="C206" s="54" t="s">
        <v>36</v>
      </c>
      <c r="D206" s="54">
        <f t="shared" si="22"/>
        <v>2064.4999999999995</v>
      </c>
      <c r="E206" s="54">
        <f t="shared" si="23"/>
        <v>311.8</v>
      </c>
      <c r="F206" s="54">
        <f t="shared" si="24"/>
        <v>454.59999999999997</v>
      </c>
      <c r="G206" s="61">
        <f t="shared" si="25"/>
        <v>-7.2604065827708362E-4</v>
      </c>
      <c r="H206" s="61">
        <f t="shared" si="26"/>
        <v>-3.8338658146964493E-3</v>
      </c>
      <c r="I206" s="61">
        <f t="shared" si="27"/>
        <v>1.6092981671881959E-2</v>
      </c>
      <c r="J206" s="54" t="s">
        <v>234</v>
      </c>
    </row>
    <row r="207" spans="1:10">
      <c r="A207" s="54" t="s">
        <v>33</v>
      </c>
      <c r="B207" s="54">
        <v>2021</v>
      </c>
      <c r="C207" s="54" t="s">
        <v>37</v>
      </c>
      <c r="D207" s="54">
        <f t="shared" si="22"/>
        <v>2089.6</v>
      </c>
      <c r="E207" s="54">
        <f t="shared" si="23"/>
        <v>314.10000000000002</v>
      </c>
      <c r="F207" s="54">
        <f t="shared" si="24"/>
        <v>455.9</v>
      </c>
      <c r="G207" s="61">
        <f t="shared" si="25"/>
        <v>1.2157907483652395E-2</v>
      </c>
      <c r="H207" s="61">
        <f t="shared" si="26"/>
        <v>7.3765234124439109E-3</v>
      </c>
      <c r="I207" s="61">
        <f t="shared" si="27"/>
        <v>2.8596568411790838E-3</v>
      </c>
      <c r="J207" s="54" t="s">
        <v>234</v>
      </c>
    </row>
    <row r="208" spans="1:10">
      <c r="A208" s="54" t="s">
        <v>33</v>
      </c>
      <c r="B208" s="54">
        <v>2021</v>
      </c>
      <c r="C208" s="54" t="s">
        <v>38</v>
      </c>
      <c r="D208" s="54">
        <f t="shared" si="22"/>
        <v>2124.7000000000003</v>
      </c>
      <c r="E208" s="54">
        <f t="shared" si="23"/>
        <v>317.89999999999998</v>
      </c>
      <c r="F208" s="54">
        <f t="shared" si="24"/>
        <v>459.70000000000005</v>
      </c>
      <c r="G208" s="61">
        <f t="shared" si="25"/>
        <v>1.6797473200612732E-2</v>
      </c>
      <c r="H208" s="61">
        <f t="shared" si="26"/>
        <v>1.2098057943330003E-2</v>
      </c>
      <c r="I208" s="61">
        <f t="shared" si="27"/>
        <v>8.3351612195658436E-3</v>
      </c>
      <c r="J208" s="54" t="s">
        <v>234</v>
      </c>
    </row>
    <row r="209" spans="1:10">
      <c r="A209" s="54" t="s">
        <v>33</v>
      </c>
      <c r="B209" s="54">
        <v>2021</v>
      </c>
      <c r="C209" s="54" t="s">
        <v>39</v>
      </c>
      <c r="D209" s="54">
        <f t="shared" si="22"/>
        <v>2154.1999999999998</v>
      </c>
      <c r="E209" s="54">
        <f t="shared" si="23"/>
        <v>318.8</v>
      </c>
      <c r="F209" s="54">
        <f t="shared" si="24"/>
        <v>460.7</v>
      </c>
      <c r="G209" s="61">
        <f t="shared" si="25"/>
        <v>1.388431307949336E-2</v>
      </c>
      <c r="H209" s="61">
        <f t="shared" si="26"/>
        <v>2.8310789556465371E-3</v>
      </c>
      <c r="I209" s="61">
        <f t="shared" si="27"/>
        <v>2.1753317380899351E-3</v>
      </c>
      <c r="J209" s="54" t="s">
        <v>234</v>
      </c>
    </row>
    <row r="210" spans="1:10">
      <c r="A210" s="54" t="s">
        <v>33</v>
      </c>
      <c r="B210" s="54">
        <v>2021</v>
      </c>
      <c r="C210" s="54" t="s">
        <v>40</v>
      </c>
      <c r="D210" s="54">
        <f t="shared" si="22"/>
        <v>2171.8000000000002</v>
      </c>
      <c r="E210" s="54">
        <f t="shared" si="23"/>
        <v>321.10000000000002</v>
      </c>
      <c r="F210" s="54">
        <f t="shared" si="24"/>
        <v>463.9</v>
      </c>
      <c r="G210" s="61">
        <f t="shared" si="25"/>
        <v>8.1700863429581116E-3</v>
      </c>
      <c r="H210" s="61">
        <f t="shared" si="26"/>
        <v>7.2145545796738122E-3</v>
      </c>
      <c r="I210" s="61">
        <f t="shared" si="27"/>
        <v>6.9459518124592766E-3</v>
      </c>
      <c r="J210" s="54" t="s">
        <v>234</v>
      </c>
    </row>
    <row r="211" spans="1:10">
      <c r="A211" s="54" t="s">
        <v>33</v>
      </c>
      <c r="B211" s="54">
        <v>2021</v>
      </c>
      <c r="C211" s="54" t="s">
        <v>41</v>
      </c>
      <c r="D211" s="54">
        <f t="shared" si="22"/>
        <v>2157.9</v>
      </c>
      <c r="E211" s="54">
        <f t="shared" si="23"/>
        <v>322.39999999999998</v>
      </c>
      <c r="F211" s="54">
        <f t="shared" si="24"/>
        <v>471.2</v>
      </c>
      <c r="G211" s="61">
        <f t="shared" si="25"/>
        <v>-6.4002210148264528E-3</v>
      </c>
      <c r="H211" s="61">
        <f t="shared" si="26"/>
        <v>4.0485829959512748E-3</v>
      </c>
      <c r="I211" s="61">
        <f t="shared" si="27"/>
        <v>1.573615003233458E-2</v>
      </c>
      <c r="J211" s="54" t="s">
        <v>234</v>
      </c>
    </row>
    <row r="212" spans="1:10">
      <c r="A212" s="54" t="s">
        <v>33</v>
      </c>
      <c r="B212" s="54">
        <v>2021</v>
      </c>
      <c r="C212" s="54" t="s">
        <v>42</v>
      </c>
      <c r="D212" s="54">
        <f t="shared" si="22"/>
        <v>2157.9</v>
      </c>
      <c r="E212" s="54">
        <f t="shared" si="23"/>
        <v>322.39999999999998</v>
      </c>
      <c r="F212" s="54">
        <f t="shared" si="24"/>
        <v>471.50000000000006</v>
      </c>
      <c r="G212" s="61">
        <f t="shared" si="25"/>
        <v>0</v>
      </c>
      <c r="H212" s="61">
        <f t="shared" si="26"/>
        <v>0</v>
      </c>
      <c r="I212" s="61">
        <f t="shared" si="27"/>
        <v>6.3667232597637569E-4</v>
      </c>
      <c r="J212" s="54" t="s">
        <v>234</v>
      </c>
    </row>
    <row r="213" spans="1:10">
      <c r="A213" s="54" t="s">
        <v>33</v>
      </c>
      <c r="B213" s="54">
        <v>2021</v>
      </c>
      <c r="C213" s="54" t="s">
        <v>43</v>
      </c>
      <c r="D213" s="54">
        <f t="shared" si="22"/>
        <v>2198.4000000000005</v>
      </c>
      <c r="E213" s="54">
        <f t="shared" si="23"/>
        <v>323.8</v>
      </c>
      <c r="F213" s="54">
        <f t="shared" si="24"/>
        <v>474.8</v>
      </c>
      <c r="G213" s="61">
        <f t="shared" si="25"/>
        <v>1.876824690671507E-2</v>
      </c>
      <c r="H213" s="61">
        <f t="shared" si="26"/>
        <v>4.3424317617867065E-3</v>
      </c>
      <c r="I213" s="61">
        <f t="shared" si="27"/>
        <v>6.9989395546128401E-3</v>
      </c>
      <c r="J213" s="54" t="s">
        <v>234</v>
      </c>
    </row>
    <row r="214" spans="1:10">
      <c r="A214" s="54" t="s">
        <v>33</v>
      </c>
      <c r="B214" s="54">
        <v>2021</v>
      </c>
      <c r="C214" s="54" t="s">
        <v>45</v>
      </c>
      <c r="D214" s="54">
        <f t="shared" si="22"/>
        <v>2217.8999999999996</v>
      </c>
      <c r="E214" s="54">
        <f t="shared" si="23"/>
        <v>326</v>
      </c>
      <c r="F214" s="54">
        <f t="shared" si="24"/>
        <v>476.49999999999994</v>
      </c>
      <c r="G214" s="61">
        <f t="shared" si="25"/>
        <v>8.870087336244125E-3</v>
      </c>
      <c r="H214" s="61">
        <f t="shared" si="26"/>
        <v>6.794317479925845E-3</v>
      </c>
      <c r="I214" s="61">
        <f t="shared" si="27"/>
        <v>3.5804549283907578E-3</v>
      </c>
      <c r="J214" s="54" t="s">
        <v>234</v>
      </c>
    </row>
    <row r="215" spans="1:10">
      <c r="A215" s="54" t="s">
        <v>33</v>
      </c>
      <c r="B215" s="54">
        <v>2021</v>
      </c>
      <c r="C215" s="54" t="s">
        <v>46</v>
      </c>
      <c r="D215" s="54">
        <f t="shared" si="22"/>
        <v>2206.3000000000002</v>
      </c>
      <c r="E215" s="54">
        <f t="shared" si="23"/>
        <v>327.5</v>
      </c>
      <c r="F215" s="54">
        <f t="shared" si="24"/>
        <v>478.4</v>
      </c>
      <c r="G215" s="61">
        <f t="shared" si="25"/>
        <v>-5.2301726858737796E-3</v>
      </c>
      <c r="H215" s="61">
        <f t="shared" si="26"/>
        <v>4.601226993865031E-3</v>
      </c>
      <c r="I215" s="61">
        <f t="shared" si="27"/>
        <v>3.9874081846800304E-3</v>
      </c>
      <c r="J215" s="54" t="s">
        <v>234</v>
      </c>
    </row>
    <row r="216" spans="1:10">
      <c r="A216" s="54" t="s">
        <v>33</v>
      </c>
      <c r="B216" s="54">
        <v>2022</v>
      </c>
      <c r="C216" s="54" t="s">
        <v>31</v>
      </c>
      <c r="D216" s="54">
        <f t="shared" si="22"/>
        <v>2186.6999999999998</v>
      </c>
      <c r="E216" s="54">
        <f t="shared" si="23"/>
        <v>328.9</v>
      </c>
      <c r="F216" s="54">
        <f t="shared" si="24"/>
        <v>480.59999999999997</v>
      </c>
      <c r="G216" s="61">
        <f t="shared" si="25"/>
        <v>-8.8836513620089569E-3</v>
      </c>
      <c r="H216" s="61">
        <f t="shared" si="26"/>
        <v>4.2748091603052743E-3</v>
      </c>
      <c r="I216" s="61">
        <f t="shared" si="27"/>
        <v>4.5986622073578357E-3</v>
      </c>
      <c r="J216" s="54" t="s">
        <v>234</v>
      </c>
    </row>
    <row r="217" spans="1:10">
      <c r="A217" s="54" t="s">
        <v>33</v>
      </c>
      <c r="B217" s="54">
        <v>2022</v>
      </c>
      <c r="C217" s="54" t="s">
        <v>35</v>
      </c>
      <c r="D217" s="54">
        <f t="shared" si="22"/>
        <v>2183.5</v>
      </c>
      <c r="E217" s="54">
        <f t="shared" si="23"/>
        <v>331.4</v>
      </c>
      <c r="F217" s="54">
        <f t="shared" si="24"/>
        <v>483.79999999999995</v>
      </c>
      <c r="G217" s="61">
        <f t="shared" si="25"/>
        <v>-1.4633923263364058E-3</v>
      </c>
      <c r="H217" s="61">
        <f t="shared" si="26"/>
        <v>7.601094557616297E-3</v>
      </c>
      <c r="I217" s="61">
        <f t="shared" si="27"/>
        <v>6.6583437369953993E-3</v>
      </c>
      <c r="J217" s="54" t="s">
        <v>234</v>
      </c>
    </row>
    <row r="218" spans="1:10">
      <c r="A218" s="54" t="s">
        <v>33</v>
      </c>
      <c r="B218" s="54">
        <v>2022</v>
      </c>
      <c r="C218" s="54" t="s">
        <v>36</v>
      </c>
      <c r="D218" s="54">
        <f t="shared" si="22"/>
        <v>2196.3000000000002</v>
      </c>
      <c r="E218" s="54">
        <f t="shared" si="23"/>
        <v>335</v>
      </c>
      <c r="F218" s="54">
        <f t="shared" si="24"/>
        <v>488</v>
      </c>
      <c r="G218" s="61">
        <f t="shared" si="25"/>
        <v>5.8621479276391945E-3</v>
      </c>
      <c r="H218" s="61">
        <f t="shared" si="26"/>
        <v>1.0863005431502785E-2</v>
      </c>
      <c r="I218" s="61">
        <f t="shared" si="27"/>
        <v>8.6812732534105944E-3</v>
      </c>
      <c r="J218" s="54" t="s">
        <v>234</v>
      </c>
    </row>
    <row r="219" spans="1:10">
      <c r="A219" s="54" t="s">
        <v>33</v>
      </c>
      <c r="B219" s="54">
        <v>2022</v>
      </c>
      <c r="C219" s="54" t="s">
        <v>37</v>
      </c>
      <c r="D219" s="54">
        <f t="shared" si="22"/>
        <v>2230.4</v>
      </c>
      <c r="E219" s="54">
        <f t="shared" si="23"/>
        <v>337.4</v>
      </c>
      <c r="F219" s="54">
        <f t="shared" si="24"/>
        <v>496.6</v>
      </c>
      <c r="G219" s="61">
        <f t="shared" si="25"/>
        <v>1.552611209761868E-2</v>
      </c>
      <c r="H219" s="61">
        <f t="shared" si="26"/>
        <v>7.1641791044775444E-3</v>
      </c>
      <c r="I219" s="61">
        <f t="shared" si="27"/>
        <v>1.7622950819672179E-2</v>
      </c>
      <c r="J219" s="54" t="s">
        <v>234</v>
      </c>
    </row>
    <row r="220" spans="1:10">
      <c r="A220" s="54" t="s">
        <v>33</v>
      </c>
      <c r="B220" s="54">
        <v>2022</v>
      </c>
      <c r="C220" s="54" t="s">
        <v>38</v>
      </c>
      <c r="D220" s="54">
        <f t="shared" si="22"/>
        <v>2262.2000000000003</v>
      </c>
      <c r="E220" s="54">
        <f t="shared" si="23"/>
        <v>338.29999999999995</v>
      </c>
      <c r="F220" s="54">
        <f t="shared" si="24"/>
        <v>502.4</v>
      </c>
      <c r="G220" s="61">
        <f t="shared" si="25"/>
        <v>1.4257532281205246E-2</v>
      </c>
      <c r="H220" s="61">
        <f t="shared" si="26"/>
        <v>2.6674570243034302E-3</v>
      </c>
      <c r="I220" s="61">
        <f t="shared" si="27"/>
        <v>1.1679420056383316E-2</v>
      </c>
      <c r="J220" s="54" t="s">
        <v>234</v>
      </c>
    </row>
    <row r="221" spans="1:10">
      <c r="A221" s="54" t="s">
        <v>33</v>
      </c>
      <c r="B221" s="54">
        <v>2022</v>
      </c>
      <c r="C221" s="54" t="s">
        <v>39</v>
      </c>
      <c r="D221" s="54">
        <f t="shared" ref="D221:D232" si="28">SUM(CH71:CT71)</f>
        <v>2287.5</v>
      </c>
      <c r="E221" s="54">
        <f t="shared" ref="E221:E232" si="29">SUM(DB71,DF71)</f>
        <v>340.1</v>
      </c>
      <c r="F221" s="54">
        <f t="shared" ref="F221:F232" si="30">SUM(CZ71,CX71,DA71)</f>
        <v>506.4</v>
      </c>
      <c r="G221" s="61">
        <f t="shared" si="25"/>
        <v>1.1183803377243269E-2</v>
      </c>
      <c r="H221" s="61">
        <f t="shared" si="26"/>
        <v>5.3207212533256535E-3</v>
      </c>
      <c r="I221" s="61">
        <f t="shared" si="27"/>
        <v>7.9617834394904458E-3</v>
      </c>
      <c r="J221" s="54" t="s">
        <v>234</v>
      </c>
    </row>
    <row r="222" spans="1:10">
      <c r="A222" s="54" t="s">
        <v>33</v>
      </c>
      <c r="B222" s="54">
        <v>2022</v>
      </c>
      <c r="C222" s="54" t="s">
        <v>40</v>
      </c>
      <c r="D222" s="54">
        <f t="shared" si="28"/>
        <v>2291.6</v>
      </c>
      <c r="E222" s="54">
        <f t="shared" si="29"/>
        <v>341.5</v>
      </c>
      <c r="F222" s="54">
        <f t="shared" si="30"/>
        <v>513.20000000000005</v>
      </c>
      <c r="G222" s="61">
        <f t="shared" si="25"/>
        <v>1.7923497267759165E-3</v>
      </c>
      <c r="H222" s="61">
        <f t="shared" si="26"/>
        <v>4.116436342252212E-3</v>
      </c>
      <c r="I222" s="61">
        <f t="shared" si="27"/>
        <v>1.3428120063191289E-2</v>
      </c>
      <c r="J222" s="54" t="s">
        <v>234</v>
      </c>
    </row>
    <row r="223" spans="1:10">
      <c r="A223" s="54" t="s">
        <v>33</v>
      </c>
      <c r="B223" s="54">
        <v>2022</v>
      </c>
      <c r="C223" s="54" t="s">
        <v>41</v>
      </c>
      <c r="D223" s="54">
        <f t="shared" si="28"/>
        <v>2293.6999999999998</v>
      </c>
      <c r="E223" s="54">
        <f t="shared" si="29"/>
        <v>344</v>
      </c>
      <c r="F223" s="54">
        <f t="shared" si="30"/>
        <v>514.20000000000005</v>
      </c>
      <c r="G223" s="61">
        <f t="shared" si="25"/>
        <v>9.1639029499036005E-4</v>
      </c>
      <c r="H223" s="61">
        <f t="shared" si="26"/>
        <v>7.320644216691069E-3</v>
      </c>
      <c r="I223" s="61">
        <f t="shared" si="27"/>
        <v>1.9485580670303973E-3</v>
      </c>
      <c r="J223" s="54" t="s">
        <v>234</v>
      </c>
    </row>
    <row r="224" spans="1:10">
      <c r="A224" s="54" t="s">
        <v>33</v>
      </c>
      <c r="B224" s="54">
        <v>2022</v>
      </c>
      <c r="C224" s="54" t="s">
        <v>42</v>
      </c>
      <c r="D224" s="54">
        <f t="shared" si="28"/>
        <v>2306.4</v>
      </c>
      <c r="E224" s="54">
        <f t="shared" si="29"/>
        <v>344.9</v>
      </c>
      <c r="F224" s="54">
        <f t="shared" si="30"/>
        <v>517.20000000000005</v>
      </c>
      <c r="G224" s="61">
        <f t="shared" si="25"/>
        <v>5.5369054366308902E-3</v>
      </c>
      <c r="H224" s="61">
        <f t="shared" si="26"/>
        <v>2.6162790697673759E-3</v>
      </c>
      <c r="I224" s="61">
        <f t="shared" si="27"/>
        <v>5.8343057176196023E-3</v>
      </c>
      <c r="J224" s="54" t="s">
        <v>234</v>
      </c>
    </row>
    <row r="225" spans="1:10">
      <c r="A225" s="54" t="s">
        <v>33</v>
      </c>
      <c r="B225" s="54">
        <v>2022</v>
      </c>
      <c r="C225" s="54" t="s">
        <v>43</v>
      </c>
      <c r="D225" s="54">
        <f t="shared" si="28"/>
        <v>2322.3000000000002</v>
      </c>
      <c r="E225" s="54">
        <f t="shared" si="29"/>
        <v>347</v>
      </c>
      <c r="F225" s="54">
        <f t="shared" si="30"/>
        <v>519.6</v>
      </c>
      <c r="G225" s="61">
        <f t="shared" si="25"/>
        <v>6.8938605619147117E-3</v>
      </c>
      <c r="H225" s="61">
        <f t="shared" si="26"/>
        <v>6.0887213685126788E-3</v>
      </c>
      <c r="I225" s="61">
        <f t="shared" si="27"/>
        <v>4.6403712296983314E-3</v>
      </c>
      <c r="J225" s="54" t="s">
        <v>234</v>
      </c>
    </row>
    <row r="226" spans="1:10">
      <c r="A226" s="54" t="s">
        <v>33</v>
      </c>
      <c r="B226" s="54">
        <v>2022</v>
      </c>
      <c r="C226" s="54" t="s">
        <v>45</v>
      </c>
      <c r="D226" s="54">
        <f t="shared" si="28"/>
        <v>2314.4</v>
      </c>
      <c r="E226" s="54">
        <f t="shared" si="29"/>
        <v>349.6</v>
      </c>
      <c r="F226" s="54">
        <f t="shared" si="30"/>
        <v>521.9</v>
      </c>
      <c r="G226" s="61">
        <f t="shared" si="25"/>
        <v>-3.4017999397149765E-3</v>
      </c>
      <c r="H226" s="61">
        <f t="shared" si="26"/>
        <v>7.4927953890490569E-3</v>
      </c>
      <c r="I226" s="61">
        <f t="shared" si="27"/>
        <v>4.4264819091608051E-3</v>
      </c>
      <c r="J226" s="54" t="s">
        <v>234</v>
      </c>
    </row>
    <row r="227" spans="1:10">
      <c r="A227" s="54" t="s">
        <v>33</v>
      </c>
      <c r="B227" s="54">
        <v>2022</v>
      </c>
      <c r="C227" s="54" t="s">
        <v>46</v>
      </c>
      <c r="D227" s="54">
        <f t="shared" si="28"/>
        <v>2295.7999999999997</v>
      </c>
      <c r="E227" s="54">
        <f t="shared" si="29"/>
        <v>353.2</v>
      </c>
      <c r="F227" s="54">
        <f t="shared" si="30"/>
        <v>523.59999999999991</v>
      </c>
      <c r="G227" s="61">
        <f t="shared" si="25"/>
        <v>-8.0366401659178899E-3</v>
      </c>
      <c r="H227" s="61">
        <f t="shared" si="26"/>
        <v>1.0297482837528505E-2</v>
      </c>
      <c r="I227" s="61">
        <f t="shared" si="27"/>
        <v>3.2573289902278826E-3</v>
      </c>
      <c r="J227" s="54" t="s">
        <v>234</v>
      </c>
    </row>
    <row r="228" spans="1:10">
      <c r="A228" s="54" t="s">
        <v>33</v>
      </c>
      <c r="B228" s="54">
        <v>2023</v>
      </c>
      <c r="C228" s="54" t="s">
        <v>31</v>
      </c>
      <c r="D228" s="54">
        <f t="shared" si="28"/>
        <v>2310.2000000000003</v>
      </c>
      <c r="E228" s="54">
        <f t="shared" si="29"/>
        <v>357.3</v>
      </c>
      <c r="F228" s="54">
        <f t="shared" si="30"/>
        <v>524.70000000000005</v>
      </c>
      <c r="G228" s="61">
        <f t="shared" si="25"/>
        <v>6.2723233731163631E-3</v>
      </c>
      <c r="H228" s="61">
        <f t="shared" si="26"/>
        <v>1.1608154020385116E-2</v>
      </c>
      <c r="I228" s="61">
        <f t="shared" si="27"/>
        <v>2.1008403361347148E-3</v>
      </c>
      <c r="J228" s="54" t="s">
        <v>234</v>
      </c>
    </row>
    <row r="229" spans="1:10">
      <c r="A229" s="54" t="s">
        <v>33</v>
      </c>
      <c r="B229" s="54">
        <v>2023</v>
      </c>
      <c r="C229" s="54" t="s">
        <v>35</v>
      </c>
      <c r="D229" s="54">
        <f t="shared" si="28"/>
        <v>2303.1999999999998</v>
      </c>
      <c r="E229" s="54">
        <f t="shared" si="29"/>
        <v>362.20000000000005</v>
      </c>
      <c r="F229" s="54">
        <f t="shared" si="30"/>
        <v>530.20000000000005</v>
      </c>
      <c r="G229" s="61">
        <f t="shared" si="25"/>
        <v>-3.0300406891180217E-3</v>
      </c>
      <c r="H229" s="61">
        <f t="shared" si="26"/>
        <v>1.3713965855023885E-2</v>
      </c>
      <c r="I229" s="61">
        <f t="shared" si="27"/>
        <v>1.0482180293501047E-2</v>
      </c>
      <c r="J229" s="54" t="s">
        <v>234</v>
      </c>
    </row>
    <row r="230" spans="1:10">
      <c r="A230" s="54" t="s">
        <v>33</v>
      </c>
      <c r="B230" s="54">
        <v>2023</v>
      </c>
      <c r="C230" s="54" t="s">
        <v>36</v>
      </c>
      <c r="D230" s="54">
        <f t="shared" si="28"/>
        <v>2303.4</v>
      </c>
      <c r="E230" s="54">
        <f t="shared" si="29"/>
        <v>362.3</v>
      </c>
      <c r="F230" s="54">
        <f t="shared" si="30"/>
        <v>530</v>
      </c>
      <c r="G230" s="61">
        <f t="shared" si="25"/>
        <v>8.6835706842772171E-5</v>
      </c>
      <c r="H230" s="61">
        <f t="shared" si="26"/>
        <v>2.7609055770283237E-4</v>
      </c>
      <c r="I230" s="61">
        <f t="shared" si="27"/>
        <v>-3.7721614485108538E-4</v>
      </c>
      <c r="J230" s="54" t="s">
        <v>234</v>
      </c>
    </row>
    <row r="231" spans="1:10">
      <c r="A231" s="54" t="s">
        <v>33</v>
      </c>
      <c r="B231" s="54">
        <v>2023</v>
      </c>
      <c r="C231" s="54" t="s">
        <v>37</v>
      </c>
      <c r="D231" s="54">
        <f t="shared" si="28"/>
        <v>2317.7000000000003</v>
      </c>
      <c r="E231" s="54">
        <f t="shared" si="29"/>
        <v>365.9</v>
      </c>
      <c r="F231" s="54">
        <f t="shared" si="30"/>
        <v>530.6</v>
      </c>
      <c r="G231" s="61">
        <f t="shared" si="25"/>
        <v>6.2082139446037084E-3</v>
      </c>
      <c r="H231" s="61">
        <f t="shared" si="26"/>
        <v>9.9365166988682474E-3</v>
      </c>
      <c r="I231" s="61">
        <f t="shared" si="27"/>
        <v>1.1320754716981562E-3</v>
      </c>
      <c r="J231" s="54" t="s">
        <v>234</v>
      </c>
    </row>
    <row r="232" spans="1:10">
      <c r="A232" s="54" t="s">
        <v>33</v>
      </c>
      <c r="B232" s="54">
        <v>2023</v>
      </c>
      <c r="C232" s="54" t="s">
        <v>38</v>
      </c>
      <c r="D232" s="54">
        <f t="shared" si="28"/>
        <v>2335.1</v>
      </c>
      <c r="E232" s="54">
        <f t="shared" si="29"/>
        <v>367.79999999999995</v>
      </c>
      <c r="F232" s="54">
        <f t="shared" si="30"/>
        <v>532.80000000000007</v>
      </c>
      <c r="G232" s="61">
        <f t="shared" si="25"/>
        <v>7.5074427233894096E-3</v>
      </c>
      <c r="H232" s="61">
        <f t="shared" si="26"/>
        <v>5.1926755944246448E-3</v>
      </c>
      <c r="I232" s="61">
        <f t="shared" si="27"/>
        <v>4.1462495288353664E-3</v>
      </c>
      <c r="J232" s="54" t="s">
        <v>234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0DBD-0251-49B2-83B3-36E72A123929}">
  <dimension ref="A1:J15"/>
  <sheetViews>
    <sheetView showGridLines="0" workbookViewId="0">
      <selection activeCell="P1" sqref="P1"/>
    </sheetView>
  </sheetViews>
  <sheetFormatPr defaultRowHeight="15"/>
  <cols>
    <col min="1" max="1" width="11.5703125" style="17" customWidth="1"/>
    <col min="2" max="16384" width="9.140625" style="17"/>
  </cols>
  <sheetData>
    <row r="1" spans="1:10" ht="18.75">
      <c r="A1" s="108" t="s">
        <v>225</v>
      </c>
      <c r="B1" s="108"/>
      <c r="C1" s="108"/>
      <c r="D1" s="108"/>
      <c r="E1" s="108"/>
      <c r="F1" s="108"/>
      <c r="G1" s="108"/>
      <c r="H1" s="108"/>
      <c r="I1" s="108"/>
      <c r="J1" s="87"/>
    </row>
    <row r="2" spans="1:10">
      <c r="A2" s="107" t="s">
        <v>197</v>
      </c>
      <c r="B2" s="107"/>
      <c r="C2" s="107"/>
      <c r="D2" s="107" t="s">
        <v>23</v>
      </c>
      <c r="E2" s="107"/>
      <c r="F2" s="107"/>
      <c r="G2" s="107" t="s">
        <v>226</v>
      </c>
      <c r="H2" s="107"/>
    </row>
    <row r="3" spans="1:10">
      <c r="A3" s="10" t="s">
        <v>3</v>
      </c>
      <c r="D3" s="10" t="s">
        <v>23</v>
      </c>
      <c r="G3" s="10" t="s">
        <v>21</v>
      </c>
    </row>
    <row r="4" spans="1:10">
      <c r="A4" s="10" t="s">
        <v>4</v>
      </c>
      <c r="D4" s="10" t="s">
        <v>27</v>
      </c>
      <c r="G4" s="10" t="s">
        <v>22</v>
      </c>
    </row>
    <row r="5" spans="1:10">
      <c r="A5" s="10" t="s">
        <v>5</v>
      </c>
      <c r="G5" s="10" t="s">
        <v>24</v>
      </c>
    </row>
    <row r="6" spans="1:10">
      <c r="A6" s="10" t="s">
        <v>6</v>
      </c>
    </row>
    <row r="7" spans="1:10">
      <c r="A7" s="10" t="s">
        <v>7</v>
      </c>
    </row>
    <row r="8" spans="1:10">
      <c r="A8" s="10" t="s">
        <v>8</v>
      </c>
    </row>
    <row r="9" spans="1:10">
      <c r="A9" s="10" t="s">
        <v>9</v>
      </c>
    </row>
    <row r="10" spans="1:10">
      <c r="A10" s="10" t="s">
        <v>10</v>
      </c>
    </row>
    <row r="11" spans="1:10">
      <c r="A11" s="10" t="s">
        <v>11</v>
      </c>
    </row>
    <row r="12" spans="1:10">
      <c r="A12" s="10" t="s">
        <v>12</v>
      </c>
    </row>
    <row r="13" spans="1:10">
      <c r="A13" s="10" t="s">
        <v>13</v>
      </c>
    </row>
    <row r="14" spans="1:10">
      <c r="A14" s="10" t="s">
        <v>14</v>
      </c>
    </row>
    <row r="15" spans="1:10">
      <c r="A15" s="10" t="s">
        <v>15</v>
      </c>
    </row>
  </sheetData>
  <mergeCells count="4">
    <mergeCell ref="A2:C2"/>
    <mergeCell ref="D2:F2"/>
    <mergeCell ref="G2:H2"/>
    <mergeCell ref="A1:I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1B6A-7628-4293-9F78-8DB9EEFFE4D9}">
  <dimension ref="K1:V55"/>
  <sheetViews>
    <sheetView showGridLines="0" zoomScale="85" zoomScaleNormal="85" workbookViewId="0">
      <selection activeCell="K36" sqref="K36:K40"/>
    </sheetView>
  </sheetViews>
  <sheetFormatPr defaultRowHeight="15"/>
  <cols>
    <col min="9" max="9" width="4.140625" bestFit="1" customWidth="1"/>
    <col min="11" max="11" width="13.28515625" bestFit="1" customWidth="1"/>
    <col min="12" max="12" width="7.85546875" bestFit="1" customWidth="1"/>
    <col min="13" max="13" width="29.42578125" bestFit="1" customWidth="1"/>
    <col min="14" max="14" width="37" bestFit="1" customWidth="1"/>
    <col min="15" max="23" width="7" bestFit="1" customWidth="1"/>
    <col min="24" max="24" width="5" bestFit="1" customWidth="1"/>
    <col min="25" max="35" width="7" bestFit="1" customWidth="1"/>
    <col min="36" max="36" width="5" bestFit="1" customWidth="1"/>
    <col min="37" max="37" width="7" bestFit="1" customWidth="1"/>
    <col min="38" max="38" width="5" bestFit="1" customWidth="1"/>
    <col min="39" max="53" width="7" bestFit="1" customWidth="1"/>
    <col min="54" max="54" width="5" bestFit="1" customWidth="1"/>
    <col min="55" max="64" width="7" bestFit="1" customWidth="1"/>
    <col min="65" max="65" width="5" bestFit="1" customWidth="1"/>
    <col min="66" max="83" width="7" bestFit="1" customWidth="1"/>
    <col min="84" max="84" width="5" bestFit="1" customWidth="1"/>
    <col min="85" max="93" width="7" bestFit="1" customWidth="1"/>
    <col min="94" max="94" width="5" bestFit="1" customWidth="1"/>
    <col min="95" max="114" width="7" bestFit="1" customWidth="1"/>
    <col min="115" max="115" width="5" bestFit="1" customWidth="1"/>
    <col min="116" max="134" width="7" bestFit="1" customWidth="1"/>
    <col min="135" max="135" width="5" bestFit="1" customWidth="1"/>
    <col min="136" max="151" width="7" bestFit="1" customWidth="1"/>
    <col min="152" max="152" width="5" bestFit="1" customWidth="1"/>
    <col min="153" max="157" width="7" bestFit="1" customWidth="1"/>
    <col min="158" max="158" width="5" bestFit="1" customWidth="1"/>
    <col min="159" max="159" width="7" bestFit="1" customWidth="1"/>
    <col min="160" max="160" width="5" bestFit="1" customWidth="1"/>
    <col min="161" max="167" width="7" bestFit="1" customWidth="1"/>
    <col min="168" max="168" width="5" bestFit="1" customWidth="1"/>
    <col min="169" max="173" width="7" bestFit="1" customWidth="1"/>
    <col min="174" max="174" width="5" bestFit="1" customWidth="1"/>
    <col min="175" max="184" width="7" bestFit="1" customWidth="1"/>
    <col min="185" max="185" width="5" bestFit="1" customWidth="1"/>
    <col min="186" max="188" width="7" bestFit="1" customWidth="1"/>
    <col min="189" max="189" width="5" bestFit="1" customWidth="1"/>
    <col min="190" max="195" width="7" bestFit="1" customWidth="1"/>
    <col min="196" max="196" width="5" bestFit="1" customWidth="1"/>
    <col min="197" max="202" width="7" bestFit="1" customWidth="1"/>
    <col min="203" max="203" width="5" bestFit="1" customWidth="1"/>
    <col min="204" max="207" width="7" bestFit="1" customWidth="1"/>
    <col min="208" max="208" width="5" bestFit="1" customWidth="1"/>
    <col min="209" max="210" width="7" bestFit="1" customWidth="1"/>
    <col min="211" max="211" width="5" bestFit="1" customWidth="1"/>
    <col min="212" max="223" width="7" bestFit="1" customWidth="1"/>
    <col min="224" max="224" width="5" bestFit="1" customWidth="1"/>
    <col min="225" max="228" width="7" bestFit="1" customWidth="1"/>
    <col min="229" max="229" width="5" bestFit="1" customWidth="1"/>
    <col min="230" max="248" width="7" bestFit="1" customWidth="1"/>
    <col min="249" max="249" width="5" bestFit="1" customWidth="1"/>
    <col min="250" max="251" width="7" bestFit="1" customWidth="1"/>
    <col min="252" max="252" width="5" bestFit="1" customWidth="1"/>
    <col min="253" max="257" width="7" bestFit="1" customWidth="1"/>
    <col min="258" max="259" width="5" bestFit="1" customWidth="1"/>
    <col min="260" max="265" width="7" bestFit="1" customWidth="1"/>
    <col min="266" max="266" width="5" bestFit="1" customWidth="1"/>
    <col min="267" max="269" width="7" bestFit="1" customWidth="1"/>
    <col min="270" max="270" width="9" bestFit="1" customWidth="1"/>
    <col min="271" max="272" width="8" bestFit="1" customWidth="1"/>
    <col min="273" max="273" width="9" bestFit="1" customWidth="1"/>
    <col min="274" max="275" width="7" bestFit="1" customWidth="1"/>
    <col min="276" max="276" width="8" bestFit="1" customWidth="1"/>
    <col min="277" max="277" width="7" bestFit="1" customWidth="1"/>
    <col min="278" max="278" width="9" bestFit="1" customWidth="1"/>
    <col min="279" max="279" width="5" bestFit="1" customWidth="1"/>
    <col min="280" max="280" width="7" bestFit="1" customWidth="1"/>
    <col min="281" max="282" width="5" bestFit="1" customWidth="1"/>
    <col min="283" max="296" width="7" bestFit="1" customWidth="1"/>
    <col min="297" max="297" width="5" bestFit="1" customWidth="1"/>
    <col min="298" max="300" width="7" bestFit="1" customWidth="1"/>
    <col min="301" max="301" width="5" bestFit="1" customWidth="1"/>
    <col min="302" max="303" width="7" bestFit="1" customWidth="1"/>
    <col min="304" max="304" width="5" bestFit="1" customWidth="1"/>
    <col min="305" max="308" width="7" bestFit="1" customWidth="1"/>
    <col min="309" max="309" width="5" bestFit="1" customWidth="1"/>
    <col min="310" max="312" width="7" bestFit="1" customWidth="1"/>
    <col min="313" max="315" width="5" bestFit="1" customWidth="1"/>
    <col min="316" max="316" width="7" bestFit="1" customWidth="1"/>
    <col min="317" max="317" width="5" bestFit="1" customWidth="1"/>
    <col min="318" max="320" width="7" bestFit="1" customWidth="1"/>
    <col min="321" max="321" width="5" bestFit="1" customWidth="1"/>
    <col min="322" max="336" width="7" bestFit="1" customWidth="1"/>
    <col min="337" max="337" width="5" bestFit="1" customWidth="1"/>
    <col min="338" max="340" width="7" bestFit="1" customWidth="1"/>
    <col min="341" max="341" width="5" bestFit="1" customWidth="1"/>
    <col min="342" max="343" width="7" bestFit="1" customWidth="1"/>
    <col min="344" max="344" width="5" bestFit="1" customWidth="1"/>
    <col min="345" max="346" width="7" bestFit="1" customWidth="1"/>
    <col min="347" max="347" width="5" bestFit="1" customWidth="1"/>
    <col min="348" max="348" width="7" bestFit="1" customWidth="1"/>
    <col min="349" max="349" width="5" bestFit="1" customWidth="1"/>
    <col min="350" max="366" width="7" bestFit="1" customWidth="1"/>
    <col min="367" max="367" width="5" bestFit="1" customWidth="1"/>
    <col min="368" max="377" width="7" bestFit="1" customWidth="1"/>
    <col min="378" max="379" width="5" bestFit="1" customWidth="1"/>
    <col min="380" max="380" width="7" bestFit="1" customWidth="1"/>
    <col min="381" max="381" width="11.28515625" bestFit="1" customWidth="1"/>
  </cols>
  <sheetData>
    <row r="1" spans="11:22" ht="26.25">
      <c r="K1" s="4" t="s">
        <v>62</v>
      </c>
      <c r="L1" s="5" t="s">
        <v>56</v>
      </c>
      <c r="M1" s="105" t="s">
        <v>185</v>
      </c>
      <c r="N1" s="105"/>
      <c r="O1" s="105"/>
      <c r="P1" s="105"/>
      <c r="Q1" s="105"/>
      <c r="R1" s="105"/>
      <c r="S1" s="105"/>
      <c r="T1" s="105"/>
      <c r="U1" s="105"/>
      <c r="V1" s="105"/>
    </row>
    <row r="2" spans="11:22" ht="26.25">
      <c r="K2" s="4" t="s">
        <v>63</v>
      </c>
      <c r="L2" s="5" t="s">
        <v>57</v>
      </c>
      <c r="M2" s="105" t="s">
        <v>69</v>
      </c>
      <c r="N2" s="105"/>
      <c r="O2" s="105"/>
      <c r="P2" s="105"/>
      <c r="Q2" s="105"/>
      <c r="R2" s="105"/>
      <c r="S2" s="105"/>
      <c r="T2" s="105"/>
      <c r="U2" s="105"/>
      <c r="V2" s="105"/>
    </row>
    <row r="3" spans="11:22" ht="26.25">
      <c r="K3" s="4" t="s">
        <v>64</v>
      </c>
      <c r="L3" s="5" t="s">
        <v>58</v>
      </c>
      <c r="M3" s="105" t="s">
        <v>190</v>
      </c>
      <c r="N3" s="105"/>
      <c r="O3" s="105"/>
      <c r="P3" s="105"/>
      <c r="Q3" s="105"/>
      <c r="R3" s="105"/>
      <c r="S3" s="105"/>
      <c r="T3" s="105"/>
      <c r="U3" s="105"/>
      <c r="V3" s="105"/>
    </row>
    <row r="4" spans="11:22" ht="26.25">
      <c r="K4" s="4" t="s">
        <v>65</v>
      </c>
      <c r="L4" s="5" t="s">
        <v>59</v>
      </c>
      <c r="M4" s="105"/>
      <c r="N4" s="105"/>
      <c r="O4" s="105"/>
      <c r="P4" s="105"/>
      <c r="Q4" s="105"/>
      <c r="R4" s="105"/>
      <c r="S4" s="105"/>
      <c r="T4" s="105"/>
      <c r="U4" s="105"/>
      <c r="V4" s="105"/>
    </row>
    <row r="5" spans="11:22" ht="26.25">
      <c r="K5" s="4" t="s">
        <v>66</v>
      </c>
      <c r="L5" s="5" t="s">
        <v>60</v>
      </c>
      <c r="M5" s="105" t="s">
        <v>138</v>
      </c>
      <c r="N5" s="105"/>
      <c r="O5" s="105"/>
      <c r="P5" s="105"/>
      <c r="Q5" s="105"/>
      <c r="R5" s="105"/>
      <c r="S5" s="105"/>
      <c r="T5" s="105"/>
      <c r="U5" s="105"/>
      <c r="V5" s="105"/>
    </row>
    <row r="6" spans="11:22" ht="26.25">
      <c r="K6" s="4" t="s">
        <v>67</v>
      </c>
      <c r="L6" s="5" t="s">
        <v>61</v>
      </c>
      <c r="M6" s="105"/>
      <c r="N6" s="105"/>
      <c r="O6" s="105"/>
      <c r="P6" s="105"/>
      <c r="Q6" s="105"/>
      <c r="R6" s="105"/>
      <c r="S6" s="105"/>
      <c r="T6" s="105"/>
      <c r="U6" s="105"/>
      <c r="V6" s="105"/>
    </row>
    <row r="10" spans="11:22">
      <c r="K10" s="20" t="s">
        <v>1</v>
      </c>
      <c r="L10" s="21">
        <v>2020</v>
      </c>
    </row>
    <row r="12" spans="11:22">
      <c r="K12" s="20" t="s">
        <v>121</v>
      </c>
    </row>
    <row r="13" spans="11:22">
      <c r="K13" s="21" t="s">
        <v>31</v>
      </c>
    </row>
    <row r="14" spans="11:22">
      <c r="K14" s="21" t="s">
        <v>35</v>
      </c>
    </row>
    <row r="15" spans="11:22">
      <c r="K15" s="21" t="s">
        <v>36</v>
      </c>
    </row>
    <row r="16" spans="11:22">
      <c r="K16" s="21" t="s">
        <v>37</v>
      </c>
    </row>
    <row r="17" spans="11:14">
      <c r="K17" s="21" t="s">
        <v>38</v>
      </c>
    </row>
    <row r="18" spans="11:14">
      <c r="K18" s="21" t="s">
        <v>39</v>
      </c>
    </row>
    <row r="19" spans="11:14">
      <c r="K19" s="21" t="s">
        <v>40</v>
      </c>
    </row>
    <row r="20" spans="11:14">
      <c r="K20" s="21" t="s">
        <v>41</v>
      </c>
    </row>
    <row r="21" spans="11:14">
      <c r="K21" s="21" t="s">
        <v>42</v>
      </c>
    </row>
    <row r="22" spans="11:14">
      <c r="K22" s="21" t="s">
        <v>43</v>
      </c>
    </row>
    <row r="23" spans="11:14">
      <c r="K23" s="21" t="s">
        <v>45</v>
      </c>
    </row>
    <row r="24" spans="11:14">
      <c r="K24" s="21" t="s">
        <v>46</v>
      </c>
    </row>
    <row r="25" spans="11:14">
      <c r="K25" s="21" t="s">
        <v>122</v>
      </c>
    </row>
    <row r="29" spans="11:14" ht="15.75">
      <c r="K29" s="16" t="s">
        <v>2</v>
      </c>
      <c r="L29" s="16" t="s">
        <v>143</v>
      </c>
      <c r="M29" s="16" t="s">
        <v>191</v>
      </c>
      <c r="N29" s="16" t="s">
        <v>192</v>
      </c>
    </row>
    <row r="30" spans="11:14">
      <c r="K30" s="39" t="s">
        <v>43</v>
      </c>
      <c r="L30" s="37">
        <v>5215.2999999999993</v>
      </c>
      <c r="M30" s="37">
        <v>865.3</v>
      </c>
      <c r="N30" s="37">
        <v>1690</v>
      </c>
    </row>
    <row r="31" spans="11:14">
      <c r="K31" s="39" t="s">
        <v>45</v>
      </c>
      <c r="L31" s="37">
        <v>5283.0999999999995</v>
      </c>
      <c r="M31" s="37">
        <v>867.7</v>
      </c>
      <c r="N31" s="37">
        <v>1699.1</v>
      </c>
    </row>
    <row r="32" spans="11:14">
      <c r="K32" s="39" t="s">
        <v>46</v>
      </c>
      <c r="L32" s="37">
        <v>5378.2</v>
      </c>
      <c r="M32" s="37">
        <v>869.6</v>
      </c>
      <c r="N32" s="37">
        <v>1712.4</v>
      </c>
    </row>
    <row r="33" spans="11:14">
      <c r="K33" s="39" t="s">
        <v>31</v>
      </c>
      <c r="L33" s="37">
        <v>5363.5</v>
      </c>
      <c r="M33" s="37">
        <v>877.59999999999991</v>
      </c>
      <c r="N33" s="37">
        <v>1723.1000000000001</v>
      </c>
    </row>
    <row r="34" spans="11:14">
      <c r="K34" s="39" t="s">
        <v>35</v>
      </c>
      <c r="L34" s="37">
        <v>5286</v>
      </c>
      <c r="M34" s="37">
        <v>882.6</v>
      </c>
      <c r="N34" s="37">
        <v>1732.9</v>
      </c>
    </row>
    <row r="35" spans="11:14">
      <c r="K35" s="39" t="s">
        <v>36</v>
      </c>
      <c r="L35" s="37">
        <v>5241.2999999999993</v>
      </c>
      <c r="M35" s="37">
        <v>889.59999999999991</v>
      </c>
      <c r="N35" s="37">
        <v>1736.2</v>
      </c>
    </row>
    <row r="36" spans="11:14">
      <c r="K36" s="39" t="s">
        <v>37</v>
      </c>
      <c r="L36" s="37">
        <v>5441.85</v>
      </c>
      <c r="M36" s="37">
        <v>895.09999999999991</v>
      </c>
      <c r="N36" s="37">
        <v>1728.1999999999998</v>
      </c>
    </row>
    <row r="37" spans="11:14">
      <c r="K37" s="39" t="s">
        <v>38</v>
      </c>
      <c r="L37" s="37">
        <v>5445.6749999999993</v>
      </c>
      <c r="M37" s="37">
        <v>905.39999999999986</v>
      </c>
      <c r="N37" s="37">
        <v>1722.8999999999996</v>
      </c>
    </row>
    <row r="38" spans="11:14">
      <c r="K38" s="39" t="s">
        <v>39</v>
      </c>
      <c r="L38" s="37">
        <v>5449.5</v>
      </c>
      <c r="M38" s="37">
        <v>915.69999999999993</v>
      </c>
      <c r="N38" s="37">
        <v>1732.2</v>
      </c>
    </row>
    <row r="39" spans="11:14">
      <c r="K39" s="39" t="s">
        <v>40</v>
      </c>
      <c r="L39" s="37">
        <v>5449.5</v>
      </c>
      <c r="M39" s="37">
        <v>915.69999999999993</v>
      </c>
      <c r="N39" s="37">
        <v>1732.2</v>
      </c>
    </row>
    <row r="40" spans="11:14">
      <c r="K40" s="39" t="s">
        <v>41</v>
      </c>
      <c r="L40" s="37">
        <v>5526.5</v>
      </c>
      <c r="M40" s="37">
        <v>925.6</v>
      </c>
      <c r="N40" s="37">
        <v>1754.4</v>
      </c>
    </row>
    <row r="45" spans="11:14" ht="15.75">
      <c r="K45" s="16" t="s">
        <v>2</v>
      </c>
      <c r="L45" s="16" t="s">
        <v>143</v>
      </c>
      <c r="M45" s="16" t="s">
        <v>191</v>
      </c>
      <c r="N45" s="16" t="s">
        <v>192</v>
      </c>
    </row>
    <row r="46" spans="11:14">
      <c r="K46" s="39" t="s">
        <v>45</v>
      </c>
      <c r="L46" s="40">
        <f>(L31-L30)/L30</f>
        <v>1.3000210917876285E-2</v>
      </c>
      <c r="M46" s="40">
        <f t="shared" ref="M46:N46" si="0">(M31-M30)/M30</f>
        <v>2.773604530220838E-3</v>
      </c>
      <c r="N46" s="40">
        <f t="shared" si="0"/>
        <v>5.3846153846153306E-3</v>
      </c>
    </row>
    <row r="47" spans="11:14">
      <c r="K47" s="39" t="s">
        <v>46</v>
      </c>
      <c r="L47" s="40">
        <f t="shared" ref="L47:N55" si="1">(L32-L31)/L31</f>
        <v>1.8000794987791328E-2</v>
      </c>
      <c r="M47" s="40">
        <f t="shared" si="1"/>
        <v>2.1896968998501524E-3</v>
      </c>
      <c r="N47" s="40">
        <f t="shared" si="1"/>
        <v>7.8276734741923263E-3</v>
      </c>
    </row>
    <row r="48" spans="11:14">
      <c r="K48" s="39" t="s">
        <v>31</v>
      </c>
      <c r="L48" s="40">
        <f t="shared" si="1"/>
        <v>-2.7332564798631174E-3</v>
      </c>
      <c r="M48" s="40">
        <f t="shared" si="1"/>
        <v>9.1996320147192806E-3</v>
      </c>
      <c r="N48" s="40">
        <f t="shared" si="1"/>
        <v>6.2485400607334993E-3</v>
      </c>
    </row>
    <row r="49" spans="11:14">
      <c r="K49" s="39" t="s">
        <v>35</v>
      </c>
      <c r="L49" s="40">
        <f t="shared" si="1"/>
        <v>-1.4449519903048382E-2</v>
      </c>
      <c r="M49" s="40">
        <f t="shared" si="1"/>
        <v>5.6973564266181789E-3</v>
      </c>
      <c r="N49" s="40">
        <f t="shared" si="1"/>
        <v>5.6874238291451185E-3</v>
      </c>
    </row>
    <row r="50" spans="11:14">
      <c r="K50" s="39" t="s">
        <v>36</v>
      </c>
      <c r="L50" s="40">
        <f t="shared" si="1"/>
        <v>-8.4562996594780039E-3</v>
      </c>
      <c r="M50" s="40">
        <f t="shared" si="1"/>
        <v>7.9311126217991006E-3</v>
      </c>
      <c r="N50" s="40">
        <f t="shared" si="1"/>
        <v>1.9043222344047287E-3</v>
      </c>
    </row>
    <row r="51" spans="11:14">
      <c r="K51" s="39" t="s">
        <v>37</v>
      </c>
      <c r="L51" s="40">
        <f t="shared" si="1"/>
        <v>3.8263407933146573E-2</v>
      </c>
      <c r="M51" s="40">
        <f t="shared" si="1"/>
        <v>6.182553956834533E-3</v>
      </c>
      <c r="N51" s="40">
        <f t="shared" si="1"/>
        <v>-4.607764082479108E-3</v>
      </c>
    </row>
    <row r="52" spans="11:14">
      <c r="K52" s="39" t="s">
        <v>38</v>
      </c>
      <c r="L52" s="40">
        <f t="shared" si="1"/>
        <v>7.028859670881976E-4</v>
      </c>
      <c r="M52" s="40">
        <f t="shared" si="1"/>
        <v>1.1507094179421244E-2</v>
      </c>
      <c r="N52" s="40">
        <f t="shared" si="1"/>
        <v>-3.0667746788567195E-3</v>
      </c>
    </row>
    <row r="53" spans="11:14">
      <c r="K53" s="39" t="s">
        <v>39</v>
      </c>
      <c r="L53" s="40">
        <f t="shared" si="1"/>
        <v>7.0239226542177563E-4</v>
      </c>
      <c r="M53" s="40">
        <f t="shared" si="1"/>
        <v>1.1376187320521394E-2</v>
      </c>
      <c r="N53" s="40">
        <f t="shared" si="1"/>
        <v>5.3978756747346977E-3</v>
      </c>
    </row>
    <row r="54" spans="11:14">
      <c r="K54" s="39" t="s">
        <v>40</v>
      </c>
      <c r="L54" s="40">
        <f t="shared" si="1"/>
        <v>0</v>
      </c>
      <c r="M54" s="40">
        <f t="shared" si="1"/>
        <v>0</v>
      </c>
      <c r="N54" s="40">
        <f t="shared" si="1"/>
        <v>0</v>
      </c>
    </row>
    <row r="55" spans="11:14">
      <c r="K55" s="39" t="s">
        <v>41</v>
      </c>
      <c r="L55" s="40">
        <f t="shared" si="1"/>
        <v>1.4129736673089274E-2</v>
      </c>
      <c r="M55" s="40">
        <f t="shared" si="1"/>
        <v>1.0811401113902034E-2</v>
      </c>
      <c r="N55" s="40">
        <f t="shared" si="1"/>
        <v>1.281607204710775E-2</v>
      </c>
    </row>
  </sheetData>
  <mergeCells count="6">
    <mergeCell ref="M6:V6"/>
    <mergeCell ref="M1:V1"/>
    <mergeCell ref="M2:V2"/>
    <mergeCell ref="M3:V3"/>
    <mergeCell ref="M4:V4"/>
    <mergeCell ref="M5:V5"/>
  </mergeCell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022DD-E527-4049-9651-287B8543C020}">
  <dimension ref="A6:AR109"/>
  <sheetViews>
    <sheetView showGridLines="0" topLeftCell="N60" zoomScale="70" zoomScaleNormal="70" workbookViewId="0">
      <selection activeCell="W77" sqref="W77"/>
    </sheetView>
  </sheetViews>
  <sheetFormatPr defaultRowHeight="15"/>
  <cols>
    <col min="1" max="1" width="12.5703125" style="62" bestFit="1" customWidth="1"/>
    <col min="2" max="2" width="35.140625" style="62" bestFit="1" customWidth="1"/>
    <col min="3" max="3" width="17.140625" style="62" bestFit="1" customWidth="1"/>
    <col min="4" max="4" width="16" style="62" bestFit="1" customWidth="1"/>
    <col min="5" max="5" width="20.85546875" style="62" bestFit="1" customWidth="1"/>
    <col min="6" max="6" width="14.140625" style="62" bestFit="1" customWidth="1"/>
    <col min="7" max="7" width="6.140625" style="62" bestFit="1" customWidth="1"/>
    <col min="8" max="8" width="18" style="62" bestFit="1" customWidth="1"/>
    <col min="9" max="9" width="12.85546875" style="62" bestFit="1" customWidth="1"/>
    <col min="10" max="10" width="7.140625" style="62" bestFit="1" customWidth="1"/>
    <col min="11" max="11" width="11.5703125" style="62" bestFit="1" customWidth="1"/>
    <col min="12" max="12" width="20" style="62" bestFit="1" customWidth="1"/>
    <col min="13" max="13" width="23.7109375" style="62" bestFit="1" customWidth="1"/>
    <col min="14" max="14" width="7" style="62" bestFit="1" customWidth="1"/>
    <col min="15" max="15" width="24.28515625" style="62" bestFit="1" customWidth="1"/>
    <col min="16" max="16" width="35.140625" style="62" bestFit="1" customWidth="1"/>
    <col min="17" max="17" width="20" style="62" bestFit="1" customWidth="1"/>
    <col min="18" max="18" width="27.85546875" style="62" bestFit="1" customWidth="1"/>
    <col min="19" max="19" width="8.7109375" style="62" bestFit="1" customWidth="1"/>
    <col min="20" max="20" width="9.7109375" style="62" bestFit="1" customWidth="1"/>
    <col min="21" max="21" width="22" style="62" bestFit="1" customWidth="1"/>
    <col min="22" max="22" width="8.7109375" style="62" bestFit="1" customWidth="1"/>
    <col min="23" max="23" width="14.140625" style="62" bestFit="1" customWidth="1"/>
    <col min="24" max="24" width="29.85546875" style="62" bestFit="1" customWidth="1"/>
    <col min="25" max="25" width="7.42578125" style="62" bestFit="1" customWidth="1"/>
    <col min="26" max="26" width="29.28515625" style="62" bestFit="1" customWidth="1"/>
    <col min="27" max="27" width="27.140625" style="62" bestFit="1" customWidth="1"/>
    <col min="28" max="28" width="19.85546875" style="62" bestFit="1" customWidth="1"/>
    <col min="29" max="29" width="37.28515625" style="62" bestFit="1" customWidth="1"/>
    <col min="30" max="30" width="15" style="62" bestFit="1" customWidth="1"/>
    <col min="31" max="31" width="14.28515625" style="62" bestFit="1" customWidth="1"/>
    <col min="32" max="32" width="22.85546875" style="62" bestFit="1" customWidth="1"/>
    <col min="33" max="43" width="9.140625" style="62"/>
    <col min="44" max="44" width="24.5703125" style="62" bestFit="1" customWidth="1"/>
    <col min="45" max="16384" width="9.140625" style="62"/>
  </cols>
  <sheetData>
    <row r="6" spans="17:17">
      <c r="Q6"/>
    </row>
    <row r="25" spans="3:14" ht="26.25">
      <c r="C25" s="4" t="s">
        <v>62</v>
      </c>
      <c r="D25" s="5" t="s">
        <v>56</v>
      </c>
      <c r="E25" s="105" t="s">
        <v>193</v>
      </c>
      <c r="F25" s="105"/>
      <c r="G25" s="105"/>
      <c r="H25" s="105"/>
      <c r="I25" s="105"/>
      <c r="J25" s="105"/>
      <c r="K25" s="105"/>
      <c r="L25" s="105"/>
      <c r="M25" s="105"/>
      <c r="N25" s="105"/>
    </row>
    <row r="26" spans="3:14" ht="26.25">
      <c r="C26" s="4" t="s">
        <v>63</v>
      </c>
      <c r="D26" s="5" t="s">
        <v>57</v>
      </c>
      <c r="E26" s="105" t="s">
        <v>69</v>
      </c>
      <c r="F26" s="105"/>
      <c r="G26" s="105"/>
      <c r="H26" s="105"/>
      <c r="I26" s="105"/>
      <c r="J26" s="105"/>
      <c r="K26" s="105"/>
      <c r="L26" s="105"/>
      <c r="M26" s="105"/>
      <c r="N26" s="105"/>
    </row>
    <row r="27" spans="3:14" ht="26.25">
      <c r="C27" s="4" t="s">
        <v>64</v>
      </c>
      <c r="D27" s="5" t="s">
        <v>58</v>
      </c>
      <c r="E27" s="105" t="s">
        <v>194</v>
      </c>
      <c r="F27" s="105"/>
      <c r="G27" s="105"/>
      <c r="H27" s="105"/>
      <c r="I27" s="105"/>
      <c r="J27" s="105"/>
      <c r="K27" s="105"/>
      <c r="L27" s="105"/>
      <c r="M27" s="105"/>
      <c r="N27" s="105"/>
    </row>
    <row r="28" spans="3:14" ht="26.25">
      <c r="C28" s="4" t="s">
        <v>65</v>
      </c>
      <c r="D28" s="5" t="s">
        <v>59</v>
      </c>
      <c r="E28" s="105"/>
      <c r="F28" s="105"/>
      <c r="G28" s="105"/>
      <c r="H28" s="105"/>
      <c r="I28" s="105"/>
      <c r="J28" s="105"/>
      <c r="K28" s="105"/>
      <c r="L28" s="105"/>
      <c r="M28" s="105"/>
      <c r="N28" s="105"/>
    </row>
    <row r="29" spans="3:14" ht="26.25">
      <c r="C29" s="4" t="s">
        <v>66</v>
      </c>
      <c r="D29" s="5" t="s">
        <v>60</v>
      </c>
      <c r="E29" s="105" t="s">
        <v>138</v>
      </c>
      <c r="F29" s="105"/>
      <c r="G29" s="105"/>
      <c r="H29" s="105"/>
      <c r="I29" s="105"/>
      <c r="J29" s="105"/>
      <c r="K29" s="105"/>
      <c r="L29" s="105"/>
      <c r="M29" s="105"/>
      <c r="N29" s="105"/>
    </row>
    <row r="30" spans="3:14" ht="26.25">
      <c r="C30" s="4" t="s">
        <v>67</v>
      </c>
      <c r="D30" s="5" t="s">
        <v>61</v>
      </c>
      <c r="E30" s="105"/>
      <c r="F30" s="105"/>
      <c r="G30" s="105"/>
      <c r="H30" s="105"/>
      <c r="I30" s="105"/>
      <c r="J30" s="105"/>
      <c r="K30" s="105"/>
      <c r="L30" s="105"/>
      <c r="M30" s="105"/>
      <c r="N30" s="105"/>
    </row>
    <row r="38" spans="1:44">
      <c r="A38" s="64" t="s">
        <v>0</v>
      </c>
      <c r="B38" s="64" t="s">
        <v>1</v>
      </c>
      <c r="C38" s="64" t="s">
        <v>2</v>
      </c>
      <c r="D38" s="64" t="s">
        <v>200</v>
      </c>
      <c r="E38" s="64" t="s">
        <v>3</v>
      </c>
      <c r="F38" s="64" t="s">
        <v>4</v>
      </c>
      <c r="G38" s="64" t="s">
        <v>5</v>
      </c>
      <c r="H38" s="64" t="s">
        <v>6</v>
      </c>
      <c r="I38" s="64" t="s">
        <v>7</v>
      </c>
      <c r="J38" s="64" t="s">
        <v>8</v>
      </c>
      <c r="K38" s="64" t="s">
        <v>9</v>
      </c>
      <c r="L38" s="64" t="s">
        <v>10</v>
      </c>
      <c r="M38" s="64" t="s">
        <v>11</v>
      </c>
      <c r="N38" s="64" t="s">
        <v>12</v>
      </c>
      <c r="O38" s="64" t="s">
        <v>13</v>
      </c>
      <c r="P38" s="64" t="s">
        <v>14</v>
      </c>
      <c r="Q38" s="64" t="s">
        <v>15</v>
      </c>
      <c r="R38" s="64" t="s">
        <v>16</v>
      </c>
      <c r="S38" s="64" t="s">
        <v>17</v>
      </c>
      <c r="T38" s="64" t="s">
        <v>18</v>
      </c>
      <c r="U38" s="64" t="s">
        <v>19</v>
      </c>
      <c r="V38" s="64" t="s">
        <v>20</v>
      </c>
      <c r="W38" s="64" t="s">
        <v>21</v>
      </c>
      <c r="X38" s="64" t="s">
        <v>22</v>
      </c>
      <c r="Y38" s="64" t="s">
        <v>23</v>
      </c>
      <c r="Z38" s="64" t="s">
        <v>24</v>
      </c>
      <c r="AA38" s="64" t="s">
        <v>25</v>
      </c>
      <c r="AB38" s="64" t="s">
        <v>26</v>
      </c>
      <c r="AC38" s="64" t="s">
        <v>27</v>
      </c>
      <c r="AD38" s="64" t="s">
        <v>28</v>
      </c>
      <c r="AE38" s="64" t="s">
        <v>29</v>
      </c>
      <c r="AF38" s="64" t="s">
        <v>238</v>
      </c>
      <c r="AR38" s="64" t="s">
        <v>238</v>
      </c>
    </row>
    <row r="39" spans="1:44">
      <c r="A39" s="64" t="s">
        <v>34</v>
      </c>
      <c r="B39" s="64">
        <v>2020</v>
      </c>
      <c r="C39" s="64" t="s">
        <v>37</v>
      </c>
      <c r="D39" s="64" t="s">
        <v>37</v>
      </c>
      <c r="E39" s="64">
        <v>148.69999999999999</v>
      </c>
      <c r="F39" s="64">
        <v>179.85</v>
      </c>
      <c r="G39" s="64">
        <v>148.80000000000001</v>
      </c>
      <c r="H39" s="64">
        <v>155.6</v>
      </c>
      <c r="I39" s="64">
        <v>135.1</v>
      </c>
      <c r="J39" s="64">
        <v>149.9</v>
      </c>
      <c r="K39" s="64">
        <v>168.6</v>
      </c>
      <c r="L39" s="64">
        <v>150.4</v>
      </c>
      <c r="M39" s="64">
        <v>120.3</v>
      </c>
      <c r="N39" s="64">
        <v>157.1</v>
      </c>
      <c r="O39" s="64">
        <v>136.80000000000001</v>
      </c>
      <c r="P39" s="64">
        <v>160.69999999999999</v>
      </c>
      <c r="Q39" s="64">
        <v>151.4</v>
      </c>
      <c r="R39" s="64">
        <v>177.35</v>
      </c>
      <c r="S39" s="64">
        <v>151.85</v>
      </c>
      <c r="T39" s="64">
        <v>143.15</v>
      </c>
      <c r="U39" s="64">
        <v>150.60000000000002</v>
      </c>
      <c r="V39" s="64">
        <v>155.6</v>
      </c>
      <c r="W39" s="64">
        <v>144.1</v>
      </c>
      <c r="X39" s="64">
        <v>145.4</v>
      </c>
      <c r="Y39" s="64">
        <v>150.69999999999999</v>
      </c>
      <c r="Z39" s="64">
        <v>132.44999999999999</v>
      </c>
      <c r="AA39" s="64">
        <v>146</v>
      </c>
      <c r="AB39" s="64">
        <v>156.25</v>
      </c>
      <c r="AC39" s="64">
        <v>148.39999999999998</v>
      </c>
      <c r="AD39" s="64">
        <v>145.4</v>
      </c>
      <c r="AE39" s="64">
        <v>150.19999999999999</v>
      </c>
      <c r="AF39" s="64">
        <v>19.901683749999997</v>
      </c>
      <c r="AR39" s="64">
        <v>19.901683749999997</v>
      </c>
    </row>
    <row r="40" spans="1:44">
      <c r="A40" s="64" t="s">
        <v>34</v>
      </c>
      <c r="B40" s="64">
        <v>2020</v>
      </c>
      <c r="C40" s="64" t="s">
        <v>38</v>
      </c>
      <c r="D40" s="64" t="s">
        <v>38</v>
      </c>
      <c r="E40" s="64">
        <v>149.14999999999998</v>
      </c>
      <c r="F40" s="64">
        <v>186.27499999999998</v>
      </c>
      <c r="G40" s="64">
        <v>150.10000000000002</v>
      </c>
      <c r="H40" s="64">
        <v>154.44999999999999</v>
      </c>
      <c r="I40" s="64">
        <v>135.69999999999999</v>
      </c>
      <c r="J40" s="64">
        <v>148.55000000000001</v>
      </c>
      <c r="K40" s="64">
        <v>162.55000000000001</v>
      </c>
      <c r="L40" s="64">
        <v>150.65</v>
      </c>
      <c r="M40" s="64">
        <v>117.25</v>
      </c>
      <c r="N40" s="64">
        <v>158.30000000000001</v>
      </c>
      <c r="O40" s="64">
        <v>138.10000000000002</v>
      </c>
      <c r="P40" s="64">
        <v>161.25</v>
      </c>
      <c r="Q40" s="64">
        <v>152.69999999999999</v>
      </c>
      <c r="R40" s="64">
        <v>180.42500000000001</v>
      </c>
      <c r="S40" s="64">
        <v>152.17500000000001</v>
      </c>
      <c r="T40" s="64">
        <v>143.77500000000001</v>
      </c>
      <c r="U40" s="64">
        <v>151</v>
      </c>
      <c r="V40" s="64">
        <v>155.14999999999998</v>
      </c>
      <c r="W40" s="64">
        <v>143</v>
      </c>
      <c r="X40" s="64">
        <v>143.65</v>
      </c>
      <c r="Y40" s="64">
        <v>152.55000000000001</v>
      </c>
      <c r="Z40" s="64">
        <v>133.72499999999999</v>
      </c>
      <c r="AA40" s="64">
        <v>147.15</v>
      </c>
      <c r="AB40" s="64">
        <v>156.32499999999999</v>
      </c>
      <c r="AC40" s="64">
        <v>150</v>
      </c>
      <c r="AD40" s="64">
        <v>146.19999999999999</v>
      </c>
      <c r="AE40" s="64">
        <v>151</v>
      </c>
      <c r="AF40" s="64">
        <v>30.605539617647054</v>
      </c>
      <c r="AR40" s="64">
        <v>30.605539617647054</v>
      </c>
    </row>
    <row r="41" spans="1:44">
      <c r="A41" s="64" t="s">
        <v>34</v>
      </c>
      <c r="B41" s="64">
        <v>2020</v>
      </c>
      <c r="C41" s="64" t="s">
        <v>39</v>
      </c>
      <c r="D41" s="64" t="s">
        <v>39</v>
      </c>
      <c r="E41" s="64">
        <v>149.6</v>
      </c>
      <c r="F41" s="64">
        <v>192.7</v>
      </c>
      <c r="G41" s="64">
        <v>151.4</v>
      </c>
      <c r="H41" s="64">
        <v>153.30000000000001</v>
      </c>
      <c r="I41" s="64">
        <v>136.30000000000001</v>
      </c>
      <c r="J41" s="64">
        <v>147.19999999999999</v>
      </c>
      <c r="K41" s="64">
        <v>156.5</v>
      </c>
      <c r="L41" s="64">
        <v>150.9</v>
      </c>
      <c r="M41" s="64">
        <v>114.2</v>
      </c>
      <c r="N41" s="64">
        <v>159.5</v>
      </c>
      <c r="O41" s="64">
        <v>139.4</v>
      </c>
      <c r="P41" s="64">
        <v>161.80000000000001</v>
      </c>
      <c r="Q41" s="64">
        <v>154</v>
      </c>
      <c r="R41" s="64">
        <v>183.5</v>
      </c>
      <c r="S41" s="64">
        <v>152.5</v>
      </c>
      <c r="T41" s="64">
        <v>144.4</v>
      </c>
      <c r="U41" s="64">
        <v>151.4</v>
      </c>
      <c r="V41" s="64">
        <v>154.69999999999999</v>
      </c>
      <c r="W41" s="64">
        <v>141.9</v>
      </c>
      <c r="X41" s="64">
        <v>146.4</v>
      </c>
      <c r="Y41" s="64">
        <v>154.4</v>
      </c>
      <c r="Z41" s="64">
        <v>135</v>
      </c>
      <c r="AA41" s="64">
        <v>148.30000000000001</v>
      </c>
      <c r="AB41" s="64">
        <v>156.4</v>
      </c>
      <c r="AC41" s="64">
        <v>151.6</v>
      </c>
      <c r="AD41" s="64">
        <v>147</v>
      </c>
      <c r="AE41" s="64">
        <v>151.80000000000001</v>
      </c>
      <c r="AF41" s="64">
        <v>40.633868636363637</v>
      </c>
      <c r="AR41" s="64">
        <v>40.633868636363637</v>
      </c>
    </row>
    <row r="42" spans="1:44">
      <c r="A42" s="64" t="s">
        <v>34</v>
      </c>
      <c r="B42" s="64">
        <v>2020</v>
      </c>
      <c r="C42" s="64" t="s">
        <v>40</v>
      </c>
      <c r="D42" s="64" t="s">
        <v>40</v>
      </c>
      <c r="E42" s="64">
        <v>149.6</v>
      </c>
      <c r="F42" s="64">
        <v>192.7</v>
      </c>
      <c r="G42" s="64">
        <v>151.4</v>
      </c>
      <c r="H42" s="64">
        <v>153.30000000000001</v>
      </c>
      <c r="I42" s="64">
        <v>136.30000000000001</v>
      </c>
      <c r="J42" s="64">
        <v>147.19999999999999</v>
      </c>
      <c r="K42" s="64">
        <v>156.5</v>
      </c>
      <c r="L42" s="64">
        <v>150.9</v>
      </c>
      <c r="M42" s="64">
        <v>114.2</v>
      </c>
      <c r="N42" s="64">
        <v>159.5</v>
      </c>
      <c r="O42" s="64">
        <v>139.4</v>
      </c>
      <c r="P42" s="64">
        <v>161.80000000000001</v>
      </c>
      <c r="Q42" s="64">
        <v>154</v>
      </c>
      <c r="R42" s="64">
        <v>183.5</v>
      </c>
      <c r="S42" s="64">
        <v>152.5</v>
      </c>
      <c r="T42" s="64">
        <v>144.4</v>
      </c>
      <c r="U42" s="64">
        <v>151.4</v>
      </c>
      <c r="V42" s="64">
        <v>154.69999999999999</v>
      </c>
      <c r="W42" s="64">
        <v>141.9</v>
      </c>
      <c r="X42" s="64">
        <v>146.4</v>
      </c>
      <c r="Y42" s="64">
        <v>154.4</v>
      </c>
      <c r="Z42" s="64">
        <v>135</v>
      </c>
      <c r="AA42" s="64">
        <v>148.30000000000001</v>
      </c>
      <c r="AB42" s="64">
        <v>156.4</v>
      </c>
      <c r="AC42" s="64">
        <v>151.6</v>
      </c>
      <c r="AD42" s="64">
        <v>147</v>
      </c>
      <c r="AE42" s="64">
        <v>151.80000000000001</v>
      </c>
      <c r="AF42" s="64">
        <v>43.347552547619046</v>
      </c>
      <c r="AR42" s="64">
        <v>43.347552547619046</v>
      </c>
    </row>
    <row r="43" spans="1:44">
      <c r="A43" s="64" t="s">
        <v>34</v>
      </c>
      <c r="B43" s="64">
        <v>2020</v>
      </c>
      <c r="C43" s="64" t="s">
        <v>41</v>
      </c>
      <c r="D43" s="64" t="s">
        <v>41</v>
      </c>
      <c r="E43" s="64">
        <v>148.9</v>
      </c>
      <c r="F43" s="64">
        <v>190.9</v>
      </c>
      <c r="G43" s="64">
        <v>150.80000000000001</v>
      </c>
      <c r="H43" s="64">
        <v>153.30000000000001</v>
      </c>
      <c r="I43" s="64">
        <v>137.4</v>
      </c>
      <c r="J43" s="64">
        <v>150.4</v>
      </c>
      <c r="K43" s="64">
        <v>178.1</v>
      </c>
      <c r="L43" s="64">
        <v>150.4</v>
      </c>
      <c r="M43" s="64">
        <v>115.1</v>
      </c>
      <c r="N43" s="64">
        <v>160</v>
      </c>
      <c r="O43" s="64">
        <v>140.6</v>
      </c>
      <c r="P43" s="64">
        <v>162.30000000000001</v>
      </c>
      <c r="Q43" s="64">
        <v>157</v>
      </c>
      <c r="R43" s="64">
        <v>182.6</v>
      </c>
      <c r="S43" s="64">
        <v>153.1</v>
      </c>
      <c r="T43" s="64">
        <v>143.4</v>
      </c>
      <c r="U43" s="64">
        <v>151.69999999999999</v>
      </c>
      <c r="V43" s="64">
        <v>155.5</v>
      </c>
      <c r="W43" s="64">
        <v>143</v>
      </c>
      <c r="X43" s="64">
        <v>148.4</v>
      </c>
      <c r="Y43" s="64">
        <v>155</v>
      </c>
      <c r="Z43" s="64">
        <v>138.5</v>
      </c>
      <c r="AA43" s="64">
        <v>146</v>
      </c>
      <c r="AB43" s="64">
        <v>158.5</v>
      </c>
      <c r="AC43" s="64">
        <v>154.30000000000001</v>
      </c>
      <c r="AD43" s="64">
        <v>149</v>
      </c>
      <c r="AE43" s="64">
        <v>153.9</v>
      </c>
      <c r="AF43" s="64">
        <v>44.190017605263151</v>
      </c>
      <c r="AR43" s="64">
        <v>44.190017605263151</v>
      </c>
    </row>
    <row r="44" spans="1:44">
      <c r="A44" s="64" t="s">
        <v>34</v>
      </c>
      <c r="B44" s="64">
        <v>2020</v>
      </c>
      <c r="C44" s="64" t="s">
        <v>42</v>
      </c>
      <c r="D44" s="64" t="s">
        <v>42</v>
      </c>
      <c r="E44" s="64">
        <v>148.4</v>
      </c>
      <c r="F44" s="64">
        <v>187.1</v>
      </c>
      <c r="G44" s="64">
        <v>152.5</v>
      </c>
      <c r="H44" s="64">
        <v>153.6</v>
      </c>
      <c r="I44" s="64">
        <v>138.19999999999999</v>
      </c>
      <c r="J44" s="64">
        <v>150.9</v>
      </c>
      <c r="K44" s="64">
        <v>186.7</v>
      </c>
      <c r="L44" s="64">
        <v>149.80000000000001</v>
      </c>
      <c r="M44" s="64">
        <v>116.4</v>
      </c>
      <c r="N44" s="64">
        <v>160.30000000000001</v>
      </c>
      <c r="O44" s="64">
        <v>142.19999999999999</v>
      </c>
      <c r="P44" s="64">
        <v>162.9</v>
      </c>
      <c r="Q44" s="64">
        <v>158</v>
      </c>
      <c r="R44" s="64">
        <v>184.4</v>
      </c>
      <c r="S44" s="64">
        <v>153.4</v>
      </c>
      <c r="T44" s="64">
        <v>144.30000000000001</v>
      </c>
      <c r="U44" s="64">
        <v>152</v>
      </c>
      <c r="V44" s="64">
        <v>156.30000000000001</v>
      </c>
      <c r="W44" s="64">
        <v>142.9</v>
      </c>
      <c r="X44" s="64">
        <v>148.69999999999999</v>
      </c>
      <c r="Y44" s="64">
        <v>155.6</v>
      </c>
      <c r="Z44" s="64">
        <v>139.6</v>
      </c>
      <c r="AA44" s="64">
        <v>146.6</v>
      </c>
      <c r="AB44" s="64">
        <v>157.5</v>
      </c>
      <c r="AC44" s="64">
        <v>158.4</v>
      </c>
      <c r="AD44" s="64">
        <v>150</v>
      </c>
      <c r="AE44" s="64">
        <v>154.69999999999999</v>
      </c>
      <c r="AF44" s="64">
        <v>41.35410665909091</v>
      </c>
      <c r="AR44" s="64">
        <v>41.35410665909091</v>
      </c>
    </row>
    <row r="45" spans="1:44">
      <c r="A45" s="64" t="s">
        <v>34</v>
      </c>
      <c r="B45" s="64">
        <v>2020</v>
      </c>
      <c r="C45" s="64" t="s">
        <v>43</v>
      </c>
      <c r="D45" s="64" t="s">
        <v>43</v>
      </c>
      <c r="E45" s="64">
        <v>147.5</v>
      </c>
      <c r="F45" s="64">
        <v>188.9</v>
      </c>
      <c r="G45" s="64">
        <v>161.4</v>
      </c>
      <c r="H45" s="64">
        <v>153.6</v>
      </c>
      <c r="I45" s="64">
        <v>140.1</v>
      </c>
      <c r="J45" s="64">
        <v>151.19999999999999</v>
      </c>
      <c r="K45" s="64">
        <v>209.2</v>
      </c>
      <c r="L45" s="64">
        <v>150.9</v>
      </c>
      <c r="M45" s="64">
        <v>116.2</v>
      </c>
      <c r="N45" s="64">
        <v>161</v>
      </c>
      <c r="O45" s="64">
        <v>144</v>
      </c>
      <c r="P45" s="64">
        <v>163.19999999999999</v>
      </c>
      <c r="Q45" s="64">
        <v>161.4</v>
      </c>
      <c r="R45" s="64">
        <v>184.3</v>
      </c>
      <c r="S45" s="64">
        <v>153.69999999999999</v>
      </c>
      <c r="T45" s="64">
        <v>144.6</v>
      </c>
      <c r="U45" s="64">
        <v>152.30000000000001</v>
      </c>
      <c r="V45" s="64">
        <v>156.5</v>
      </c>
      <c r="W45" s="64">
        <v>143.1</v>
      </c>
      <c r="X45" s="64">
        <v>148.69999999999999</v>
      </c>
      <c r="Y45" s="64">
        <v>156.30000000000001</v>
      </c>
      <c r="Z45" s="64">
        <v>140.6</v>
      </c>
      <c r="AA45" s="64">
        <v>146.5</v>
      </c>
      <c r="AB45" s="64">
        <v>158.5</v>
      </c>
      <c r="AC45" s="64">
        <v>157</v>
      </c>
      <c r="AD45" s="64">
        <v>150.4</v>
      </c>
      <c r="AE45" s="64">
        <v>156.4</v>
      </c>
      <c r="AF45" s="64">
        <v>40.658228000000001</v>
      </c>
      <c r="AR45" s="64">
        <v>40.658228000000001</v>
      </c>
    </row>
    <row r="46" spans="1:44">
      <c r="A46" s="64" t="s">
        <v>34</v>
      </c>
      <c r="B46" s="64">
        <v>2020</v>
      </c>
      <c r="C46" s="64" t="s">
        <v>45</v>
      </c>
      <c r="D46" s="64" t="s">
        <v>45</v>
      </c>
      <c r="E46" s="64">
        <v>146.80000000000001</v>
      </c>
      <c r="F46" s="64">
        <v>191</v>
      </c>
      <c r="G46" s="64">
        <v>173.6</v>
      </c>
      <c r="H46" s="64">
        <v>153.80000000000001</v>
      </c>
      <c r="I46" s="64">
        <v>142.69999999999999</v>
      </c>
      <c r="J46" s="64">
        <v>148.4</v>
      </c>
      <c r="K46" s="64">
        <v>230</v>
      </c>
      <c r="L46" s="64">
        <v>156.80000000000001</v>
      </c>
      <c r="M46" s="64">
        <v>115.7</v>
      </c>
      <c r="N46" s="64">
        <v>161.80000000000001</v>
      </c>
      <c r="O46" s="64">
        <v>146.5</v>
      </c>
      <c r="P46" s="64">
        <v>163.80000000000001</v>
      </c>
      <c r="Q46" s="64">
        <v>164.7</v>
      </c>
      <c r="R46" s="64">
        <v>184.8</v>
      </c>
      <c r="S46" s="64">
        <v>154.30000000000001</v>
      </c>
      <c r="T46" s="64">
        <v>144.9</v>
      </c>
      <c r="U46" s="64">
        <v>152.80000000000001</v>
      </c>
      <c r="V46" s="64">
        <v>158</v>
      </c>
      <c r="W46" s="64">
        <v>143.6</v>
      </c>
      <c r="X46" s="64">
        <v>149.19999999999999</v>
      </c>
      <c r="Y46" s="64">
        <v>157.19999999999999</v>
      </c>
      <c r="Z46" s="64">
        <v>140.4</v>
      </c>
      <c r="AA46" s="64">
        <v>148.4</v>
      </c>
      <c r="AB46" s="64">
        <v>158.6</v>
      </c>
      <c r="AC46" s="64">
        <v>156.9</v>
      </c>
      <c r="AD46" s="64">
        <v>150.69999999999999</v>
      </c>
      <c r="AE46" s="64">
        <v>158.4</v>
      </c>
      <c r="AF46" s="64">
        <v>43.340640499999999</v>
      </c>
      <c r="AR46" s="64">
        <v>43.340640499999999</v>
      </c>
    </row>
    <row r="47" spans="1:44">
      <c r="A47" s="64" t="s">
        <v>34</v>
      </c>
      <c r="B47" s="64">
        <v>2020</v>
      </c>
      <c r="C47" s="64" t="s">
        <v>46</v>
      </c>
      <c r="D47" s="64" t="s">
        <v>46</v>
      </c>
      <c r="E47" s="64">
        <v>146</v>
      </c>
      <c r="F47" s="64">
        <v>191</v>
      </c>
      <c r="G47" s="64">
        <v>175.3</v>
      </c>
      <c r="H47" s="64">
        <v>154.1</v>
      </c>
      <c r="I47" s="64">
        <v>146.6</v>
      </c>
      <c r="J47" s="64">
        <v>147.69999999999999</v>
      </c>
      <c r="K47" s="64">
        <v>230.5</v>
      </c>
      <c r="L47" s="64">
        <v>160.19999999999999</v>
      </c>
      <c r="M47" s="64">
        <v>115.3</v>
      </c>
      <c r="N47" s="64">
        <v>163</v>
      </c>
      <c r="O47" s="64">
        <v>149.19999999999999</v>
      </c>
      <c r="P47" s="64">
        <v>164.8</v>
      </c>
      <c r="Q47" s="64">
        <v>165.4</v>
      </c>
      <c r="R47" s="64">
        <v>185.4</v>
      </c>
      <c r="S47" s="64">
        <v>155</v>
      </c>
      <c r="T47" s="64">
        <v>145.4</v>
      </c>
      <c r="U47" s="64">
        <v>153.6</v>
      </c>
      <c r="V47" s="64">
        <v>158.4</v>
      </c>
      <c r="W47" s="64">
        <v>144.6</v>
      </c>
      <c r="X47" s="64">
        <v>149.69999999999999</v>
      </c>
      <c r="Y47" s="64">
        <v>158.30000000000001</v>
      </c>
      <c r="Z47" s="64">
        <v>140.69999999999999</v>
      </c>
      <c r="AA47" s="64">
        <v>148.5</v>
      </c>
      <c r="AB47" s="64">
        <v>159.4</v>
      </c>
      <c r="AC47" s="64">
        <v>157.1</v>
      </c>
      <c r="AD47" s="64">
        <v>151.19999999999999</v>
      </c>
      <c r="AE47" s="64">
        <v>158.9</v>
      </c>
      <c r="AF47" s="64">
        <v>49.839816952380943</v>
      </c>
      <c r="AR47" s="64">
        <v>49.839816952380943</v>
      </c>
    </row>
    <row r="48" spans="1:44">
      <c r="A48" s="64" t="s">
        <v>34</v>
      </c>
      <c r="B48" s="64">
        <v>2021</v>
      </c>
      <c r="C48" s="64" t="s">
        <v>31</v>
      </c>
      <c r="D48" s="64" t="s">
        <v>31</v>
      </c>
      <c r="E48" s="64">
        <v>144.9</v>
      </c>
      <c r="F48" s="64">
        <v>190.1</v>
      </c>
      <c r="G48" s="64">
        <v>175.3</v>
      </c>
      <c r="H48" s="64">
        <v>154.1</v>
      </c>
      <c r="I48" s="64">
        <v>150.9</v>
      </c>
      <c r="J48" s="64">
        <v>149.6</v>
      </c>
      <c r="K48" s="64">
        <v>194.2</v>
      </c>
      <c r="L48" s="64">
        <v>160.4</v>
      </c>
      <c r="M48" s="64">
        <v>114.6</v>
      </c>
      <c r="N48" s="64">
        <v>164</v>
      </c>
      <c r="O48" s="64">
        <v>151.80000000000001</v>
      </c>
      <c r="P48" s="64">
        <v>165.6</v>
      </c>
      <c r="Q48" s="64">
        <v>161</v>
      </c>
      <c r="R48" s="64">
        <v>186.5</v>
      </c>
      <c r="S48" s="64">
        <v>155.5</v>
      </c>
      <c r="T48" s="64">
        <v>146.1</v>
      </c>
      <c r="U48" s="64">
        <v>154.19999999999999</v>
      </c>
      <c r="V48" s="64">
        <v>157.69999999999999</v>
      </c>
      <c r="W48" s="64">
        <v>147.9</v>
      </c>
      <c r="X48" s="64">
        <v>150</v>
      </c>
      <c r="Y48" s="64">
        <v>159.30000000000001</v>
      </c>
      <c r="Z48" s="64">
        <v>141.9</v>
      </c>
      <c r="AA48" s="64">
        <v>149.6</v>
      </c>
      <c r="AB48" s="64">
        <v>159.19999999999999</v>
      </c>
      <c r="AC48" s="64">
        <v>156.80000000000001</v>
      </c>
      <c r="AD48" s="64">
        <v>151.9</v>
      </c>
      <c r="AE48" s="64">
        <v>157.30000000000001</v>
      </c>
      <c r="AF48" s="64">
        <v>54.794569624999994</v>
      </c>
      <c r="AR48" s="64">
        <v>54.794569624999994</v>
      </c>
    </row>
    <row r="49" spans="1:44">
      <c r="A49" s="64" t="s">
        <v>34</v>
      </c>
      <c r="B49" s="64">
        <v>2021</v>
      </c>
      <c r="C49" s="64" t="s">
        <v>35</v>
      </c>
      <c r="D49" s="64" t="s">
        <v>35</v>
      </c>
      <c r="E49" s="64">
        <v>144.30000000000001</v>
      </c>
      <c r="F49" s="64">
        <v>186.5</v>
      </c>
      <c r="G49" s="64">
        <v>168.7</v>
      </c>
      <c r="H49" s="64">
        <v>154.69999999999999</v>
      </c>
      <c r="I49" s="64">
        <v>158.69999999999999</v>
      </c>
      <c r="J49" s="64">
        <v>150.69999999999999</v>
      </c>
      <c r="K49" s="64">
        <v>160</v>
      </c>
      <c r="L49" s="64">
        <v>158.80000000000001</v>
      </c>
      <c r="M49" s="64">
        <v>112.8</v>
      </c>
      <c r="N49" s="64">
        <v>164.2</v>
      </c>
      <c r="O49" s="64">
        <v>155.5</v>
      </c>
      <c r="P49" s="64">
        <v>167.5</v>
      </c>
      <c r="Q49" s="64">
        <v>156.9</v>
      </c>
      <c r="R49" s="64">
        <v>188.3</v>
      </c>
      <c r="S49" s="64">
        <v>157.19999999999999</v>
      </c>
      <c r="T49" s="64">
        <v>147.4</v>
      </c>
      <c r="U49" s="64">
        <v>155.80000000000001</v>
      </c>
      <c r="V49" s="64">
        <v>159.80000000000001</v>
      </c>
      <c r="W49" s="64">
        <v>152.4</v>
      </c>
      <c r="X49" s="64">
        <v>150.9</v>
      </c>
      <c r="Y49" s="64">
        <v>161.30000000000001</v>
      </c>
      <c r="Z49" s="64">
        <v>145.1</v>
      </c>
      <c r="AA49" s="64">
        <v>151.5</v>
      </c>
      <c r="AB49" s="64">
        <v>159.5</v>
      </c>
      <c r="AC49" s="64">
        <v>155.80000000000001</v>
      </c>
      <c r="AD49" s="64">
        <v>153.4</v>
      </c>
      <c r="AE49" s="64">
        <v>156.6</v>
      </c>
      <c r="AF49" s="64">
        <v>61.216117289473672</v>
      </c>
      <c r="AR49" s="64">
        <v>61.216117289473672</v>
      </c>
    </row>
    <row r="50" spans="1:44">
      <c r="A50" s="64" t="s">
        <v>34</v>
      </c>
      <c r="B50" s="64">
        <v>2021</v>
      </c>
      <c r="C50" s="64" t="s">
        <v>36</v>
      </c>
      <c r="D50" s="64" t="s">
        <v>36</v>
      </c>
      <c r="E50" s="64">
        <v>144.1</v>
      </c>
      <c r="F50" s="64">
        <v>192.2</v>
      </c>
      <c r="G50" s="64">
        <v>163.80000000000001</v>
      </c>
      <c r="H50" s="64">
        <v>154.9</v>
      </c>
      <c r="I50" s="64">
        <v>163.9</v>
      </c>
      <c r="J50" s="64">
        <v>153.69999999999999</v>
      </c>
      <c r="K50" s="64">
        <v>149.5</v>
      </c>
      <c r="L50" s="64">
        <v>159.80000000000001</v>
      </c>
      <c r="M50" s="64">
        <v>112.6</v>
      </c>
      <c r="N50" s="64">
        <v>163.5</v>
      </c>
      <c r="O50" s="64">
        <v>156.5</v>
      </c>
      <c r="P50" s="64">
        <v>168.2</v>
      </c>
      <c r="Q50" s="64">
        <v>156.69999999999999</v>
      </c>
      <c r="R50" s="64">
        <v>188.1</v>
      </c>
      <c r="S50" s="64">
        <v>157.80000000000001</v>
      </c>
      <c r="T50" s="64">
        <v>147.9</v>
      </c>
      <c r="U50" s="64">
        <v>156.4</v>
      </c>
      <c r="V50" s="64">
        <v>159.9</v>
      </c>
      <c r="W50" s="64">
        <v>155.5</v>
      </c>
      <c r="X50" s="64">
        <v>151.19999999999999</v>
      </c>
      <c r="Y50" s="64">
        <v>161.69999999999999</v>
      </c>
      <c r="Z50" s="64">
        <v>146.19999999999999</v>
      </c>
      <c r="AA50" s="64">
        <v>152.6</v>
      </c>
      <c r="AB50" s="64">
        <v>160.19999999999999</v>
      </c>
      <c r="AC50" s="64">
        <v>153.80000000000001</v>
      </c>
      <c r="AD50" s="64">
        <v>153.80000000000001</v>
      </c>
      <c r="AE50" s="64">
        <v>156.80000000000001</v>
      </c>
      <c r="AF50" s="64">
        <v>64.729496782608663</v>
      </c>
      <c r="AR50" s="64">
        <v>64.729496782608663</v>
      </c>
    </row>
    <row r="51" spans="1:44">
      <c r="A51" s="64" t="s">
        <v>34</v>
      </c>
      <c r="B51" s="64">
        <v>2021</v>
      </c>
      <c r="C51" s="64" t="s">
        <v>37</v>
      </c>
      <c r="D51" s="64" t="s">
        <v>37</v>
      </c>
      <c r="E51" s="64">
        <v>144.30000000000001</v>
      </c>
      <c r="F51" s="64">
        <v>198</v>
      </c>
      <c r="G51" s="64">
        <v>164.6</v>
      </c>
      <c r="H51" s="64">
        <v>155.4</v>
      </c>
      <c r="I51" s="64">
        <v>170.1</v>
      </c>
      <c r="J51" s="64">
        <v>164.4</v>
      </c>
      <c r="K51" s="64">
        <v>144.1</v>
      </c>
      <c r="L51" s="64">
        <v>161.69999999999999</v>
      </c>
      <c r="M51" s="64">
        <v>113.1</v>
      </c>
      <c r="N51" s="64">
        <v>163.9</v>
      </c>
      <c r="O51" s="64">
        <v>157.6</v>
      </c>
      <c r="P51" s="64">
        <v>168.9</v>
      </c>
      <c r="Q51" s="64">
        <v>158</v>
      </c>
      <c r="R51" s="64">
        <v>188.8</v>
      </c>
      <c r="S51" s="64">
        <v>158.80000000000001</v>
      </c>
      <c r="T51" s="64">
        <v>148.5</v>
      </c>
      <c r="U51" s="64">
        <v>157.30000000000001</v>
      </c>
      <c r="V51" s="64">
        <v>161.4</v>
      </c>
      <c r="W51" s="64">
        <v>155.6</v>
      </c>
      <c r="X51" s="64">
        <v>151.80000000000001</v>
      </c>
      <c r="Y51" s="64">
        <v>162.30000000000001</v>
      </c>
      <c r="Z51" s="64">
        <v>146.6</v>
      </c>
      <c r="AA51" s="64">
        <v>153.19999999999999</v>
      </c>
      <c r="AB51" s="64">
        <v>160.30000000000001</v>
      </c>
      <c r="AC51" s="64">
        <v>155.4</v>
      </c>
      <c r="AD51" s="64">
        <v>154.4</v>
      </c>
      <c r="AE51" s="64">
        <v>157.80000000000001</v>
      </c>
      <c r="AF51" s="64">
        <v>63.396976500000008</v>
      </c>
      <c r="AR51" s="64">
        <v>63.396976500000008</v>
      </c>
    </row>
    <row r="52" spans="1:44">
      <c r="A52" s="64" t="s">
        <v>34</v>
      </c>
      <c r="B52" s="64">
        <v>2021</v>
      </c>
      <c r="C52" s="64" t="s">
        <v>38</v>
      </c>
      <c r="D52" s="64" t="s">
        <v>38</v>
      </c>
      <c r="E52" s="64">
        <v>146.30000000000001</v>
      </c>
      <c r="F52" s="64">
        <v>200.5</v>
      </c>
      <c r="G52" s="64">
        <v>170.3</v>
      </c>
      <c r="H52" s="64">
        <v>156.1</v>
      </c>
      <c r="I52" s="64">
        <v>178.7</v>
      </c>
      <c r="J52" s="64">
        <v>167.1</v>
      </c>
      <c r="K52" s="64">
        <v>147.9</v>
      </c>
      <c r="L52" s="64">
        <v>165.4</v>
      </c>
      <c r="M52" s="64">
        <v>114.8</v>
      </c>
      <c r="N52" s="64">
        <v>168.2</v>
      </c>
      <c r="O52" s="64">
        <v>159.30000000000001</v>
      </c>
      <c r="P52" s="64">
        <v>170.4</v>
      </c>
      <c r="Q52" s="64">
        <v>160.69999999999999</v>
      </c>
      <c r="R52" s="64">
        <v>191.9</v>
      </c>
      <c r="S52" s="64">
        <v>161.80000000000001</v>
      </c>
      <c r="T52" s="64">
        <v>152.1</v>
      </c>
      <c r="U52" s="64">
        <v>160.4</v>
      </c>
      <c r="V52" s="64">
        <v>161.6</v>
      </c>
      <c r="W52" s="64">
        <v>159.4</v>
      </c>
      <c r="X52" s="64">
        <v>154.69999999999999</v>
      </c>
      <c r="Y52" s="64">
        <v>165.8</v>
      </c>
      <c r="Z52" s="64">
        <v>148.9</v>
      </c>
      <c r="AA52" s="64">
        <v>155.80000000000001</v>
      </c>
      <c r="AB52" s="64">
        <v>161.19999999999999</v>
      </c>
      <c r="AC52" s="64">
        <v>158.6</v>
      </c>
      <c r="AD52" s="64">
        <v>156.80000000000001</v>
      </c>
      <c r="AE52" s="64">
        <v>160.4</v>
      </c>
      <c r="AF52" s="64">
        <v>66.953084852941174</v>
      </c>
      <c r="AR52" s="64">
        <v>66.953084852941174</v>
      </c>
    </row>
    <row r="53" spans="1:44">
      <c r="A53" s="64" t="s">
        <v>34</v>
      </c>
      <c r="B53" s="64">
        <v>2021</v>
      </c>
      <c r="C53" s="64" t="s">
        <v>39</v>
      </c>
      <c r="D53" s="64" t="s">
        <v>39</v>
      </c>
      <c r="E53" s="64">
        <v>146.69999999999999</v>
      </c>
      <c r="F53" s="64">
        <v>202</v>
      </c>
      <c r="G53" s="64">
        <v>180.7</v>
      </c>
      <c r="H53" s="64">
        <v>156.19999999999999</v>
      </c>
      <c r="I53" s="64">
        <v>183.7</v>
      </c>
      <c r="J53" s="64">
        <v>164.6</v>
      </c>
      <c r="K53" s="64">
        <v>155.4</v>
      </c>
      <c r="L53" s="64">
        <v>166</v>
      </c>
      <c r="M53" s="64">
        <v>115.1</v>
      </c>
      <c r="N53" s="64">
        <v>168.5</v>
      </c>
      <c r="O53" s="64">
        <v>160</v>
      </c>
      <c r="P53" s="64">
        <v>172.4</v>
      </c>
      <c r="Q53" s="64">
        <v>162.6</v>
      </c>
      <c r="R53" s="64">
        <v>190.8</v>
      </c>
      <c r="S53" s="64">
        <v>162.19999999999999</v>
      </c>
      <c r="T53" s="64">
        <v>151.80000000000001</v>
      </c>
      <c r="U53" s="64">
        <v>160.69999999999999</v>
      </c>
      <c r="V53" s="64">
        <v>160.5</v>
      </c>
      <c r="W53" s="64">
        <v>159.80000000000001</v>
      </c>
      <c r="X53" s="64">
        <v>154.80000000000001</v>
      </c>
      <c r="Y53" s="64">
        <v>166.3</v>
      </c>
      <c r="Z53" s="64">
        <v>150.69999999999999</v>
      </c>
      <c r="AA53" s="64">
        <v>154.9</v>
      </c>
      <c r="AB53" s="64">
        <v>161.69999999999999</v>
      </c>
      <c r="AC53" s="64">
        <v>158.80000000000001</v>
      </c>
      <c r="AD53" s="64">
        <v>157.6</v>
      </c>
      <c r="AE53" s="64">
        <v>161.30000000000001</v>
      </c>
      <c r="AF53" s="64">
        <v>71.982647477272721</v>
      </c>
      <c r="AR53" s="64">
        <v>71.982647477272721</v>
      </c>
    </row>
    <row r="54" spans="1:44">
      <c r="A54" s="64" t="s">
        <v>34</v>
      </c>
      <c r="B54" s="64">
        <v>2021</v>
      </c>
      <c r="C54" s="64" t="s">
        <v>40</v>
      </c>
      <c r="D54" s="64" t="s">
        <v>40</v>
      </c>
      <c r="E54" s="64">
        <v>146.4</v>
      </c>
      <c r="F54" s="64">
        <v>206.8</v>
      </c>
      <c r="G54" s="64">
        <v>182.2</v>
      </c>
      <c r="H54" s="64">
        <v>157.5</v>
      </c>
      <c r="I54" s="64">
        <v>182.1</v>
      </c>
      <c r="J54" s="64">
        <v>163.9</v>
      </c>
      <c r="K54" s="64">
        <v>164.2</v>
      </c>
      <c r="L54" s="64">
        <v>164</v>
      </c>
      <c r="M54" s="64">
        <v>114.5</v>
      </c>
      <c r="N54" s="64">
        <v>168.3</v>
      </c>
      <c r="O54" s="64">
        <v>160.9</v>
      </c>
      <c r="P54" s="64">
        <v>172.2</v>
      </c>
      <c r="Q54" s="64">
        <v>164</v>
      </c>
      <c r="R54" s="64">
        <v>191.2</v>
      </c>
      <c r="S54" s="64">
        <v>162.80000000000001</v>
      </c>
      <c r="T54" s="64">
        <v>153.1</v>
      </c>
      <c r="U54" s="64">
        <v>161.4</v>
      </c>
      <c r="V54" s="64">
        <v>161.5</v>
      </c>
      <c r="W54" s="64">
        <v>160.69999999999999</v>
      </c>
      <c r="X54" s="64">
        <v>155.80000000000001</v>
      </c>
      <c r="Y54" s="64">
        <v>167</v>
      </c>
      <c r="Z54" s="64">
        <v>153.1</v>
      </c>
      <c r="AA54" s="64">
        <v>155.30000000000001</v>
      </c>
      <c r="AB54" s="64">
        <v>163.19999999999999</v>
      </c>
      <c r="AC54" s="64">
        <v>160.1</v>
      </c>
      <c r="AD54" s="64">
        <v>159</v>
      </c>
      <c r="AE54" s="64">
        <v>162.5</v>
      </c>
      <c r="AF54" s="64">
        <v>73.539060523809511</v>
      </c>
      <c r="AR54" s="64">
        <v>73.539060523809511</v>
      </c>
    </row>
    <row r="55" spans="1:44">
      <c r="A55" s="64" t="s">
        <v>34</v>
      </c>
      <c r="B55" s="64">
        <v>2021</v>
      </c>
      <c r="C55" s="64" t="s">
        <v>41</v>
      </c>
      <c r="D55" s="64" t="s">
        <v>41</v>
      </c>
      <c r="E55" s="64">
        <v>146.6</v>
      </c>
      <c r="F55" s="64">
        <v>204</v>
      </c>
      <c r="G55" s="64">
        <v>172.8</v>
      </c>
      <c r="H55" s="64">
        <v>158.4</v>
      </c>
      <c r="I55" s="64">
        <v>188</v>
      </c>
      <c r="J55" s="64">
        <v>156.80000000000001</v>
      </c>
      <c r="K55" s="64">
        <v>162.19999999999999</v>
      </c>
      <c r="L55" s="64">
        <v>164.1</v>
      </c>
      <c r="M55" s="64">
        <v>119.7</v>
      </c>
      <c r="N55" s="64">
        <v>168.8</v>
      </c>
      <c r="O55" s="64">
        <v>162.69999999999999</v>
      </c>
      <c r="P55" s="64">
        <v>173.9</v>
      </c>
      <c r="Q55" s="64">
        <v>164</v>
      </c>
      <c r="R55" s="64">
        <v>192.1</v>
      </c>
      <c r="S55" s="64">
        <v>164.5</v>
      </c>
      <c r="T55" s="64">
        <v>155.30000000000001</v>
      </c>
      <c r="U55" s="64">
        <v>163.19999999999999</v>
      </c>
      <c r="V55" s="64">
        <v>162.1</v>
      </c>
      <c r="W55" s="64">
        <v>162.6</v>
      </c>
      <c r="X55" s="64">
        <v>157.5</v>
      </c>
      <c r="Y55" s="64">
        <v>168.4</v>
      </c>
      <c r="Z55" s="64">
        <v>154</v>
      </c>
      <c r="AA55" s="64">
        <v>157.6</v>
      </c>
      <c r="AB55" s="64">
        <v>163.80000000000001</v>
      </c>
      <c r="AC55" s="64">
        <v>160</v>
      </c>
      <c r="AD55" s="64">
        <v>160</v>
      </c>
      <c r="AE55" s="64">
        <v>163.19999999999999</v>
      </c>
      <c r="AF55" s="64">
        <v>69.804724424999989</v>
      </c>
      <c r="AR55" s="64">
        <v>69.804724424999989</v>
      </c>
    </row>
    <row r="56" spans="1:44">
      <c r="A56" s="64" t="s">
        <v>34</v>
      </c>
      <c r="B56" s="64">
        <v>2021</v>
      </c>
      <c r="C56" s="64" t="s">
        <v>42</v>
      </c>
      <c r="D56" s="64" t="s">
        <v>42</v>
      </c>
      <c r="E56" s="64">
        <v>146.6</v>
      </c>
      <c r="F56" s="64">
        <v>204</v>
      </c>
      <c r="G56" s="64">
        <v>172.8</v>
      </c>
      <c r="H56" s="64">
        <v>158.4</v>
      </c>
      <c r="I56" s="64">
        <v>188</v>
      </c>
      <c r="J56" s="64">
        <v>156.69999999999999</v>
      </c>
      <c r="K56" s="64">
        <v>162.30000000000001</v>
      </c>
      <c r="L56" s="64">
        <v>164.1</v>
      </c>
      <c r="M56" s="64">
        <v>119.7</v>
      </c>
      <c r="N56" s="64">
        <v>168.8</v>
      </c>
      <c r="O56" s="64">
        <v>162.69999999999999</v>
      </c>
      <c r="P56" s="64">
        <v>173.9</v>
      </c>
      <c r="Q56" s="64">
        <v>164</v>
      </c>
      <c r="R56" s="64">
        <v>192.1</v>
      </c>
      <c r="S56" s="64">
        <v>164.6</v>
      </c>
      <c r="T56" s="64">
        <v>155.30000000000001</v>
      </c>
      <c r="U56" s="64">
        <v>163.30000000000001</v>
      </c>
      <c r="V56" s="64">
        <v>162.1</v>
      </c>
      <c r="W56" s="64">
        <v>162.6</v>
      </c>
      <c r="X56" s="64">
        <v>157.5</v>
      </c>
      <c r="Y56" s="64">
        <v>168.4</v>
      </c>
      <c r="Z56" s="64">
        <v>154</v>
      </c>
      <c r="AA56" s="64">
        <v>157.69999999999999</v>
      </c>
      <c r="AB56" s="64">
        <v>163.69999999999999</v>
      </c>
      <c r="AC56" s="64">
        <v>160</v>
      </c>
      <c r="AD56" s="64">
        <v>160</v>
      </c>
      <c r="AE56" s="64">
        <v>163.19999999999999</v>
      </c>
      <c r="AF56" s="64">
        <v>73.130738295454549</v>
      </c>
      <c r="AR56" s="64">
        <v>73.130738295454549</v>
      </c>
    </row>
    <row r="57" spans="1:44">
      <c r="A57" s="64" t="s">
        <v>34</v>
      </c>
      <c r="B57" s="64">
        <v>2021</v>
      </c>
      <c r="C57" s="64" t="s">
        <v>43</v>
      </c>
      <c r="D57" s="64" t="s">
        <v>43</v>
      </c>
      <c r="E57" s="64">
        <v>147.4</v>
      </c>
      <c r="F57" s="64">
        <v>204.6</v>
      </c>
      <c r="G57" s="64">
        <v>171.2</v>
      </c>
      <c r="H57" s="64">
        <v>158.69999999999999</v>
      </c>
      <c r="I57" s="64">
        <v>190.6</v>
      </c>
      <c r="J57" s="64">
        <v>155.69999999999999</v>
      </c>
      <c r="K57" s="64">
        <v>185.3</v>
      </c>
      <c r="L57" s="64">
        <v>165.2</v>
      </c>
      <c r="M57" s="64">
        <v>121.9</v>
      </c>
      <c r="N57" s="64">
        <v>169.3</v>
      </c>
      <c r="O57" s="64">
        <v>163.19999999999999</v>
      </c>
      <c r="P57" s="64">
        <v>174.7</v>
      </c>
      <c r="Q57" s="64">
        <v>167.7</v>
      </c>
      <c r="R57" s="64">
        <v>192.7</v>
      </c>
      <c r="S57" s="64">
        <v>165.7</v>
      </c>
      <c r="T57" s="64">
        <v>156.30000000000001</v>
      </c>
      <c r="U57" s="64">
        <v>164.3</v>
      </c>
      <c r="V57" s="64">
        <v>163.6</v>
      </c>
      <c r="W57" s="64">
        <v>164.2</v>
      </c>
      <c r="X57" s="64">
        <v>158.4</v>
      </c>
      <c r="Y57" s="64">
        <v>169.1</v>
      </c>
      <c r="Z57" s="64">
        <v>155.69999999999999</v>
      </c>
      <c r="AA57" s="64">
        <v>158.6</v>
      </c>
      <c r="AB57" s="64">
        <v>163.9</v>
      </c>
      <c r="AC57" s="64">
        <v>160.80000000000001</v>
      </c>
      <c r="AD57" s="64">
        <v>161</v>
      </c>
      <c r="AE57" s="64">
        <v>165.5</v>
      </c>
      <c r="AF57" s="64">
        <v>82.107393785714294</v>
      </c>
      <c r="AR57" s="64">
        <v>82.107393785714294</v>
      </c>
    </row>
    <row r="58" spans="1:44">
      <c r="A58" s="64" t="s">
        <v>34</v>
      </c>
      <c r="B58" s="64">
        <v>2021</v>
      </c>
      <c r="C58" s="64" t="s">
        <v>45</v>
      </c>
      <c r="D58" s="64" t="s">
        <v>45</v>
      </c>
      <c r="E58" s="64">
        <v>148.19999999999999</v>
      </c>
      <c r="F58" s="64">
        <v>201.6</v>
      </c>
      <c r="G58" s="64">
        <v>173</v>
      </c>
      <c r="H58" s="64">
        <v>159.30000000000001</v>
      </c>
      <c r="I58" s="64">
        <v>190.1</v>
      </c>
      <c r="J58" s="64">
        <v>156.5</v>
      </c>
      <c r="K58" s="64">
        <v>199.2</v>
      </c>
      <c r="L58" s="64">
        <v>165.3</v>
      </c>
      <c r="M58" s="64">
        <v>122.4</v>
      </c>
      <c r="N58" s="64">
        <v>169.6</v>
      </c>
      <c r="O58" s="64">
        <v>163.69999999999999</v>
      </c>
      <c r="P58" s="64">
        <v>175.5</v>
      </c>
      <c r="Q58" s="64">
        <v>169.7</v>
      </c>
      <c r="R58" s="64">
        <v>192.9</v>
      </c>
      <c r="S58" s="64">
        <v>167.2</v>
      </c>
      <c r="T58" s="64">
        <v>157.4</v>
      </c>
      <c r="U58" s="64">
        <v>165.8</v>
      </c>
      <c r="V58" s="64">
        <v>164.2</v>
      </c>
      <c r="W58" s="64">
        <v>163.9</v>
      </c>
      <c r="X58" s="64">
        <v>159.30000000000001</v>
      </c>
      <c r="Y58" s="64">
        <v>169.9</v>
      </c>
      <c r="Z58" s="64">
        <v>154.80000000000001</v>
      </c>
      <c r="AA58" s="64">
        <v>159.80000000000001</v>
      </c>
      <c r="AB58" s="64">
        <v>164.3</v>
      </c>
      <c r="AC58" s="64">
        <v>162.19999999999999</v>
      </c>
      <c r="AD58" s="64">
        <v>161.4</v>
      </c>
      <c r="AE58" s="64">
        <v>166.7</v>
      </c>
      <c r="AF58" s="64">
        <v>80.637301023809528</v>
      </c>
      <c r="AR58" s="64">
        <v>80.637301023809528</v>
      </c>
    </row>
    <row r="59" spans="1:44">
      <c r="A59" s="64" t="s">
        <v>34</v>
      </c>
      <c r="B59" s="64">
        <v>2021</v>
      </c>
      <c r="C59" s="64" t="s">
        <v>46</v>
      </c>
      <c r="D59" s="64" t="s">
        <v>46</v>
      </c>
      <c r="E59" s="64">
        <v>148.69999999999999</v>
      </c>
      <c r="F59" s="64">
        <v>198.8</v>
      </c>
      <c r="G59" s="64">
        <v>177.9</v>
      </c>
      <c r="H59" s="64">
        <v>159.9</v>
      </c>
      <c r="I59" s="64">
        <v>187.6</v>
      </c>
      <c r="J59" s="64">
        <v>154.9</v>
      </c>
      <c r="K59" s="64">
        <v>188.3</v>
      </c>
      <c r="L59" s="64">
        <v>164.4</v>
      </c>
      <c r="M59" s="64">
        <v>121</v>
      </c>
      <c r="N59" s="64">
        <v>170.5</v>
      </c>
      <c r="O59" s="64">
        <v>164.2</v>
      </c>
      <c r="P59" s="64">
        <v>176.5</v>
      </c>
      <c r="Q59" s="64">
        <v>168.2</v>
      </c>
      <c r="R59" s="64">
        <v>192.4</v>
      </c>
      <c r="S59" s="64">
        <v>168.5</v>
      </c>
      <c r="T59" s="64">
        <v>158.69999999999999</v>
      </c>
      <c r="U59" s="64">
        <v>167</v>
      </c>
      <c r="V59" s="64">
        <v>163.4</v>
      </c>
      <c r="W59" s="64">
        <v>164.1</v>
      </c>
      <c r="X59" s="64">
        <v>160.19999999999999</v>
      </c>
      <c r="Y59" s="64">
        <v>170.6</v>
      </c>
      <c r="Z59" s="64">
        <v>155.69999999999999</v>
      </c>
      <c r="AA59" s="64">
        <v>160.6</v>
      </c>
      <c r="AB59" s="64">
        <v>164.4</v>
      </c>
      <c r="AC59" s="64">
        <v>162.6</v>
      </c>
      <c r="AD59" s="64">
        <v>162</v>
      </c>
      <c r="AE59" s="64">
        <v>166.2</v>
      </c>
      <c r="AF59" s="64">
        <v>73.298823523809531</v>
      </c>
      <c r="AR59" s="64">
        <v>73.298823523809531</v>
      </c>
    </row>
    <row r="60" spans="1:44">
      <c r="A60" s="64" t="s">
        <v>34</v>
      </c>
      <c r="B60" s="64">
        <v>2022</v>
      </c>
      <c r="C60" s="64" t="s">
        <v>31</v>
      </c>
      <c r="D60" s="64" t="s">
        <v>31</v>
      </c>
      <c r="E60" s="64">
        <v>149.5</v>
      </c>
      <c r="F60" s="64">
        <v>198.7</v>
      </c>
      <c r="G60" s="64">
        <v>178.8</v>
      </c>
      <c r="H60" s="64">
        <v>160.5</v>
      </c>
      <c r="I60" s="64">
        <v>184.7</v>
      </c>
      <c r="J60" s="64">
        <v>153.69999999999999</v>
      </c>
      <c r="K60" s="64">
        <v>174.3</v>
      </c>
      <c r="L60" s="64">
        <v>163.9</v>
      </c>
      <c r="M60" s="64">
        <v>120</v>
      </c>
      <c r="N60" s="64">
        <v>172.1</v>
      </c>
      <c r="O60" s="64">
        <v>164.3</v>
      </c>
      <c r="P60" s="64">
        <v>177.3</v>
      </c>
      <c r="Q60" s="64">
        <v>166.4</v>
      </c>
      <c r="R60" s="64">
        <v>192.2</v>
      </c>
      <c r="S60" s="64">
        <v>169.9</v>
      </c>
      <c r="T60" s="64">
        <v>160.69999999999999</v>
      </c>
      <c r="U60" s="64">
        <v>168.5</v>
      </c>
      <c r="V60" s="64">
        <v>164.5</v>
      </c>
      <c r="W60" s="64">
        <v>164.2</v>
      </c>
      <c r="X60" s="64">
        <v>161.1</v>
      </c>
      <c r="Y60" s="64">
        <v>171.4</v>
      </c>
      <c r="Z60" s="64">
        <v>156.5</v>
      </c>
      <c r="AA60" s="64">
        <v>161.19999999999999</v>
      </c>
      <c r="AB60" s="64">
        <v>164.7</v>
      </c>
      <c r="AC60" s="64">
        <v>163</v>
      </c>
      <c r="AD60" s="64">
        <v>162.69999999999999</v>
      </c>
      <c r="AE60" s="64">
        <v>165.7</v>
      </c>
      <c r="AF60" s="64">
        <v>84.666318799999985</v>
      </c>
      <c r="AR60" s="64">
        <v>84.666318799999985</v>
      </c>
    </row>
    <row r="61" spans="1:44">
      <c r="A61" s="64" t="s">
        <v>34</v>
      </c>
      <c r="B61" s="64">
        <v>2022</v>
      </c>
      <c r="C61" s="64" t="s">
        <v>35</v>
      </c>
      <c r="D61" s="64" t="s">
        <v>35</v>
      </c>
      <c r="E61" s="64">
        <v>150</v>
      </c>
      <c r="F61" s="64">
        <v>200.6</v>
      </c>
      <c r="G61" s="64">
        <v>175.8</v>
      </c>
      <c r="H61" s="64">
        <v>160.69999999999999</v>
      </c>
      <c r="I61" s="64">
        <v>184.9</v>
      </c>
      <c r="J61" s="64">
        <v>153.69999999999999</v>
      </c>
      <c r="K61" s="64">
        <v>169.7</v>
      </c>
      <c r="L61" s="64">
        <v>163.69999999999999</v>
      </c>
      <c r="M61" s="64">
        <v>118.9</v>
      </c>
      <c r="N61" s="64">
        <v>174.3</v>
      </c>
      <c r="O61" s="64">
        <v>164.7</v>
      </c>
      <c r="P61" s="64">
        <v>178</v>
      </c>
      <c r="Q61" s="64">
        <v>166.2</v>
      </c>
      <c r="R61" s="64">
        <v>192.8</v>
      </c>
      <c r="S61" s="64">
        <v>170.8</v>
      </c>
      <c r="T61" s="64">
        <v>162.4</v>
      </c>
      <c r="U61" s="64">
        <v>169.6</v>
      </c>
      <c r="V61" s="64">
        <v>165.5</v>
      </c>
      <c r="W61" s="64">
        <v>165.7</v>
      </c>
      <c r="X61" s="64">
        <v>161.80000000000001</v>
      </c>
      <c r="Y61" s="64">
        <v>172.2</v>
      </c>
      <c r="Z61" s="64">
        <v>156.9</v>
      </c>
      <c r="AA61" s="64">
        <v>162.1</v>
      </c>
      <c r="AB61" s="64">
        <v>165.4</v>
      </c>
      <c r="AC61" s="64">
        <v>164.4</v>
      </c>
      <c r="AD61" s="64">
        <v>163.5</v>
      </c>
      <c r="AE61" s="64">
        <v>166.1</v>
      </c>
      <c r="AF61" s="64">
        <v>94.067715194444446</v>
      </c>
      <c r="AR61" s="64">
        <v>94.067715194444446</v>
      </c>
    </row>
    <row r="62" spans="1:44">
      <c r="A62" s="64" t="s">
        <v>34</v>
      </c>
      <c r="B62" s="64">
        <v>2022</v>
      </c>
      <c r="C62" s="64" t="s">
        <v>36</v>
      </c>
      <c r="D62" s="64" t="s">
        <v>36</v>
      </c>
      <c r="E62" s="64">
        <v>151.30000000000001</v>
      </c>
      <c r="F62" s="64">
        <v>210.7</v>
      </c>
      <c r="G62" s="64">
        <v>167.8</v>
      </c>
      <c r="H62" s="64">
        <v>162.19999999999999</v>
      </c>
      <c r="I62" s="64">
        <v>194.6</v>
      </c>
      <c r="J62" s="64">
        <v>157.6</v>
      </c>
      <c r="K62" s="64">
        <v>166.9</v>
      </c>
      <c r="L62" s="64">
        <v>163.9</v>
      </c>
      <c r="M62" s="64">
        <v>118.8</v>
      </c>
      <c r="N62" s="64">
        <v>177.4</v>
      </c>
      <c r="O62" s="64">
        <v>165.3</v>
      </c>
      <c r="P62" s="64">
        <v>179.3</v>
      </c>
      <c r="Q62" s="64">
        <v>168.4</v>
      </c>
      <c r="R62" s="64">
        <v>193.7</v>
      </c>
      <c r="S62" s="64">
        <v>172.1</v>
      </c>
      <c r="T62" s="64">
        <v>164.6</v>
      </c>
      <c r="U62" s="64">
        <v>171.1</v>
      </c>
      <c r="V62" s="64">
        <v>165.3</v>
      </c>
      <c r="W62" s="64">
        <v>167.2</v>
      </c>
      <c r="X62" s="64">
        <v>162.80000000000001</v>
      </c>
      <c r="Y62" s="64">
        <v>173</v>
      </c>
      <c r="Z62" s="64">
        <v>157.9</v>
      </c>
      <c r="AA62" s="64">
        <v>163.30000000000001</v>
      </c>
      <c r="AB62" s="64">
        <v>166</v>
      </c>
      <c r="AC62" s="64">
        <v>167.2</v>
      </c>
      <c r="AD62" s="64">
        <v>164.6</v>
      </c>
      <c r="AE62" s="64">
        <v>167.7</v>
      </c>
      <c r="AF62" s="64">
        <v>112.87479254347826</v>
      </c>
      <c r="AR62" s="64">
        <v>112.87479254347826</v>
      </c>
    </row>
    <row r="63" spans="1:44">
      <c r="A63" s="64" t="s">
        <v>34</v>
      </c>
      <c r="B63" s="64">
        <v>2022</v>
      </c>
      <c r="C63" s="64" t="s">
        <v>37</v>
      </c>
      <c r="D63" s="64" t="s">
        <v>37</v>
      </c>
      <c r="E63" s="64">
        <v>152.9</v>
      </c>
      <c r="F63" s="64">
        <v>211.8</v>
      </c>
      <c r="G63" s="64">
        <v>164.5</v>
      </c>
      <c r="H63" s="64">
        <v>163.9</v>
      </c>
      <c r="I63" s="64">
        <v>199.5</v>
      </c>
      <c r="J63" s="64">
        <v>172.6</v>
      </c>
      <c r="K63" s="64">
        <v>166.2</v>
      </c>
      <c r="L63" s="64">
        <v>164.7</v>
      </c>
      <c r="M63" s="64">
        <v>119</v>
      </c>
      <c r="N63" s="64">
        <v>181.3</v>
      </c>
      <c r="O63" s="64">
        <v>166.2</v>
      </c>
      <c r="P63" s="64">
        <v>180.9</v>
      </c>
      <c r="Q63" s="64">
        <v>170.8</v>
      </c>
      <c r="R63" s="64">
        <v>193.9</v>
      </c>
      <c r="S63" s="64">
        <v>173.9</v>
      </c>
      <c r="T63" s="64">
        <v>166.5</v>
      </c>
      <c r="U63" s="64">
        <v>172.8</v>
      </c>
      <c r="V63" s="64">
        <v>167</v>
      </c>
      <c r="W63" s="64">
        <v>172.2</v>
      </c>
      <c r="X63" s="64">
        <v>164</v>
      </c>
      <c r="Y63" s="64">
        <v>174</v>
      </c>
      <c r="Z63" s="64">
        <v>162.6</v>
      </c>
      <c r="AA63" s="64">
        <v>164.4</v>
      </c>
      <c r="AB63" s="64">
        <v>166.9</v>
      </c>
      <c r="AC63" s="64">
        <v>168.8</v>
      </c>
      <c r="AD63" s="64">
        <v>166.8</v>
      </c>
      <c r="AE63" s="64">
        <v>170.1</v>
      </c>
      <c r="AF63" s="64">
        <v>102.96599786842103</v>
      </c>
      <c r="AR63" s="64">
        <v>102.96599786842103</v>
      </c>
    </row>
    <row r="64" spans="1:44">
      <c r="A64" s="64" t="s">
        <v>34</v>
      </c>
      <c r="B64" s="64">
        <v>2022</v>
      </c>
      <c r="C64" s="64" t="s">
        <v>38</v>
      </c>
      <c r="D64" s="64" t="s">
        <v>38</v>
      </c>
      <c r="E64" s="64">
        <v>154.1</v>
      </c>
      <c r="F64" s="64">
        <v>217</v>
      </c>
      <c r="G64" s="64">
        <v>162.4</v>
      </c>
      <c r="H64" s="64">
        <v>164.9</v>
      </c>
      <c r="I64" s="64">
        <v>202.4</v>
      </c>
      <c r="J64" s="64">
        <v>171</v>
      </c>
      <c r="K64" s="64">
        <v>174.9</v>
      </c>
      <c r="L64" s="64">
        <v>164.7</v>
      </c>
      <c r="M64" s="64">
        <v>119.7</v>
      </c>
      <c r="N64" s="64">
        <v>184.9</v>
      </c>
      <c r="O64" s="64">
        <v>167.1</v>
      </c>
      <c r="P64" s="64">
        <v>182.5</v>
      </c>
      <c r="Q64" s="64">
        <v>173.3</v>
      </c>
      <c r="R64" s="64">
        <v>194.1</v>
      </c>
      <c r="S64" s="64">
        <v>175.6</v>
      </c>
      <c r="T64" s="64">
        <v>168.4</v>
      </c>
      <c r="U64" s="64">
        <v>174.6</v>
      </c>
      <c r="V64" s="64">
        <v>167.5</v>
      </c>
      <c r="W64" s="64">
        <v>174.6</v>
      </c>
      <c r="X64" s="64">
        <v>165.2</v>
      </c>
      <c r="Y64" s="64">
        <v>174.8</v>
      </c>
      <c r="Z64" s="64">
        <v>163</v>
      </c>
      <c r="AA64" s="64">
        <v>165.1</v>
      </c>
      <c r="AB64" s="64">
        <v>167.9</v>
      </c>
      <c r="AC64" s="64">
        <v>168.4</v>
      </c>
      <c r="AD64" s="64">
        <v>167.5</v>
      </c>
      <c r="AE64" s="64">
        <v>171.7</v>
      </c>
      <c r="AF64" s="64">
        <v>109.50503773684208</v>
      </c>
      <c r="AR64" s="64">
        <v>109.50503773684208</v>
      </c>
    </row>
    <row r="65" spans="1:44">
      <c r="A65" s="64" t="s">
        <v>34</v>
      </c>
      <c r="B65" s="64">
        <v>2022</v>
      </c>
      <c r="C65" s="64" t="s">
        <v>39</v>
      </c>
      <c r="D65" s="64" t="s">
        <v>39</v>
      </c>
      <c r="E65" s="64">
        <v>155</v>
      </c>
      <c r="F65" s="64">
        <v>219.4</v>
      </c>
      <c r="G65" s="64">
        <v>170.8</v>
      </c>
      <c r="H65" s="64">
        <v>165.8</v>
      </c>
      <c r="I65" s="64">
        <v>200.9</v>
      </c>
      <c r="J65" s="64">
        <v>169.7</v>
      </c>
      <c r="K65" s="64">
        <v>182.3</v>
      </c>
      <c r="L65" s="64">
        <v>164.3</v>
      </c>
      <c r="M65" s="64">
        <v>119.9</v>
      </c>
      <c r="N65" s="64">
        <v>187.1</v>
      </c>
      <c r="O65" s="64">
        <v>167.9</v>
      </c>
      <c r="P65" s="64">
        <v>183.9</v>
      </c>
      <c r="Q65" s="64">
        <v>174.9</v>
      </c>
      <c r="R65" s="64">
        <v>194.3</v>
      </c>
      <c r="S65" s="64">
        <v>177.1</v>
      </c>
      <c r="T65" s="64">
        <v>169.9</v>
      </c>
      <c r="U65" s="64">
        <v>176</v>
      </c>
      <c r="V65" s="64">
        <v>166.8</v>
      </c>
      <c r="W65" s="64">
        <v>176</v>
      </c>
      <c r="X65" s="64">
        <v>166.4</v>
      </c>
      <c r="Y65" s="64">
        <v>175.4</v>
      </c>
      <c r="Z65" s="64">
        <v>161.1</v>
      </c>
      <c r="AA65" s="64">
        <v>165.8</v>
      </c>
      <c r="AB65" s="64">
        <v>169</v>
      </c>
      <c r="AC65" s="64">
        <v>169.4</v>
      </c>
      <c r="AD65" s="64">
        <v>167.5</v>
      </c>
      <c r="AE65" s="64">
        <v>172.6</v>
      </c>
      <c r="AF65" s="64">
        <v>116.01138504999999</v>
      </c>
      <c r="AR65" s="64">
        <v>116.01138504999999</v>
      </c>
    </row>
    <row r="66" spans="1:44">
      <c r="A66" s="64" t="s">
        <v>34</v>
      </c>
      <c r="B66" s="64">
        <v>2022</v>
      </c>
      <c r="C66" s="64" t="s">
        <v>40</v>
      </c>
      <c r="D66" s="64" t="s">
        <v>40</v>
      </c>
      <c r="E66" s="64">
        <v>156.5</v>
      </c>
      <c r="F66" s="64">
        <v>213</v>
      </c>
      <c r="G66" s="64">
        <v>175.2</v>
      </c>
      <c r="H66" s="64">
        <v>166.6</v>
      </c>
      <c r="I66" s="64">
        <v>195.8</v>
      </c>
      <c r="J66" s="64">
        <v>174.2</v>
      </c>
      <c r="K66" s="64">
        <v>182.1</v>
      </c>
      <c r="L66" s="64">
        <v>164.3</v>
      </c>
      <c r="M66" s="64">
        <v>120</v>
      </c>
      <c r="N66" s="64">
        <v>190</v>
      </c>
      <c r="O66" s="64">
        <v>168.4</v>
      </c>
      <c r="P66" s="64">
        <v>185.2</v>
      </c>
      <c r="Q66" s="64">
        <v>175</v>
      </c>
      <c r="R66" s="64">
        <v>194.6</v>
      </c>
      <c r="S66" s="64">
        <v>178.3</v>
      </c>
      <c r="T66" s="64">
        <v>171.3</v>
      </c>
      <c r="U66" s="64">
        <v>177.3</v>
      </c>
      <c r="V66" s="64">
        <v>167.8</v>
      </c>
      <c r="W66" s="64">
        <v>179.6</v>
      </c>
      <c r="X66" s="64">
        <v>167.4</v>
      </c>
      <c r="Y66" s="64">
        <v>176.1</v>
      </c>
      <c r="Z66" s="64">
        <v>161.6</v>
      </c>
      <c r="AA66" s="64">
        <v>166.3</v>
      </c>
      <c r="AB66" s="64">
        <v>171.4</v>
      </c>
      <c r="AC66" s="64">
        <v>169.7</v>
      </c>
      <c r="AD66" s="64">
        <v>168.4</v>
      </c>
      <c r="AE66" s="64">
        <v>173.4</v>
      </c>
      <c r="AF66" s="64">
        <v>105.49124737500001</v>
      </c>
      <c r="AR66" s="64">
        <v>105.49124737500001</v>
      </c>
    </row>
    <row r="67" spans="1:44">
      <c r="A67" s="64" t="s">
        <v>34</v>
      </c>
      <c r="B67" s="64">
        <v>2022</v>
      </c>
      <c r="C67" s="64" t="s">
        <v>41</v>
      </c>
      <c r="D67" s="64" t="s">
        <v>41</v>
      </c>
      <c r="E67" s="64">
        <v>160.30000000000001</v>
      </c>
      <c r="F67" s="64">
        <v>206.5</v>
      </c>
      <c r="G67" s="64">
        <v>169.2</v>
      </c>
      <c r="H67" s="64">
        <v>168.1</v>
      </c>
      <c r="I67" s="64">
        <v>192.4</v>
      </c>
      <c r="J67" s="64">
        <v>172.9</v>
      </c>
      <c r="K67" s="64">
        <v>186.7</v>
      </c>
      <c r="L67" s="64">
        <v>167.2</v>
      </c>
      <c r="M67" s="64">
        <v>120.9</v>
      </c>
      <c r="N67" s="64">
        <v>193.6</v>
      </c>
      <c r="O67" s="64">
        <v>168.8</v>
      </c>
      <c r="P67" s="64">
        <v>186.3</v>
      </c>
      <c r="Q67" s="64">
        <v>176.3</v>
      </c>
      <c r="R67" s="64">
        <v>195</v>
      </c>
      <c r="S67" s="64">
        <v>179.5</v>
      </c>
      <c r="T67" s="64">
        <v>172.7</v>
      </c>
      <c r="U67" s="64">
        <v>178.5</v>
      </c>
      <c r="V67" s="64">
        <v>169</v>
      </c>
      <c r="W67" s="64">
        <v>178.8</v>
      </c>
      <c r="X67" s="64">
        <v>168.5</v>
      </c>
      <c r="Y67" s="64">
        <v>176.8</v>
      </c>
      <c r="Z67" s="64">
        <v>161.9</v>
      </c>
      <c r="AA67" s="64">
        <v>166.9</v>
      </c>
      <c r="AB67" s="64">
        <v>172.3</v>
      </c>
      <c r="AC67" s="64">
        <v>171.2</v>
      </c>
      <c r="AD67" s="64">
        <v>169.1</v>
      </c>
      <c r="AE67" s="64">
        <v>174.3</v>
      </c>
      <c r="AF67" s="64">
        <v>97.404465428571427</v>
      </c>
      <c r="AR67" s="64">
        <v>97.404465428571427</v>
      </c>
    </row>
    <row r="68" spans="1:44">
      <c r="A68" s="64" t="s">
        <v>34</v>
      </c>
      <c r="B68" s="64">
        <v>2022</v>
      </c>
      <c r="C68" s="64" t="s">
        <v>42</v>
      </c>
      <c r="D68" s="64" t="s">
        <v>42</v>
      </c>
      <c r="E68" s="64">
        <v>163.5</v>
      </c>
      <c r="F68" s="64">
        <v>209.2</v>
      </c>
      <c r="G68" s="64">
        <v>169.7</v>
      </c>
      <c r="H68" s="64">
        <v>169.7</v>
      </c>
      <c r="I68" s="64">
        <v>188.7</v>
      </c>
      <c r="J68" s="64">
        <v>165.7</v>
      </c>
      <c r="K68" s="64">
        <v>191.8</v>
      </c>
      <c r="L68" s="64">
        <v>169.1</v>
      </c>
      <c r="M68" s="64">
        <v>121.6</v>
      </c>
      <c r="N68" s="64">
        <v>197.3</v>
      </c>
      <c r="O68" s="64">
        <v>169.4</v>
      </c>
      <c r="P68" s="64">
        <v>187.4</v>
      </c>
      <c r="Q68" s="64">
        <v>177.8</v>
      </c>
      <c r="R68" s="64">
        <v>195.9</v>
      </c>
      <c r="S68" s="64">
        <v>180.9</v>
      </c>
      <c r="T68" s="64">
        <v>174.3</v>
      </c>
      <c r="U68" s="64">
        <v>179.9</v>
      </c>
      <c r="V68" s="64">
        <v>169.5</v>
      </c>
      <c r="W68" s="64">
        <v>179.5</v>
      </c>
      <c r="X68" s="64">
        <v>169.5</v>
      </c>
      <c r="Y68" s="64">
        <v>177.8</v>
      </c>
      <c r="Z68" s="64">
        <v>162.30000000000001</v>
      </c>
      <c r="AA68" s="64">
        <v>167.6</v>
      </c>
      <c r="AB68" s="64">
        <v>173.1</v>
      </c>
      <c r="AC68" s="64">
        <v>170.9</v>
      </c>
      <c r="AD68" s="64">
        <v>169.7</v>
      </c>
      <c r="AE68" s="64">
        <v>175.3</v>
      </c>
      <c r="AF68" s="64">
        <v>90.706344809523813</v>
      </c>
      <c r="AR68" s="64">
        <v>90.706344809523813</v>
      </c>
    </row>
    <row r="69" spans="1:44">
      <c r="A69" s="64" t="s">
        <v>34</v>
      </c>
      <c r="B69" s="64">
        <v>2022</v>
      </c>
      <c r="C69" s="64" t="s">
        <v>43</v>
      </c>
      <c r="D69" s="64" t="s">
        <v>43</v>
      </c>
      <c r="E69" s="64">
        <v>165.2</v>
      </c>
      <c r="F69" s="64">
        <v>210.9</v>
      </c>
      <c r="G69" s="64">
        <v>170.9</v>
      </c>
      <c r="H69" s="64">
        <v>170.9</v>
      </c>
      <c r="I69" s="64">
        <v>186.5</v>
      </c>
      <c r="J69" s="64">
        <v>163.80000000000001</v>
      </c>
      <c r="K69" s="64">
        <v>199.7</v>
      </c>
      <c r="L69" s="64">
        <v>169.8</v>
      </c>
      <c r="M69" s="64">
        <v>121.9</v>
      </c>
      <c r="N69" s="64">
        <v>199.9</v>
      </c>
      <c r="O69" s="64">
        <v>169.9</v>
      </c>
      <c r="P69" s="64">
        <v>188.3</v>
      </c>
      <c r="Q69" s="64">
        <v>179.6</v>
      </c>
      <c r="R69" s="64">
        <v>196.3</v>
      </c>
      <c r="S69" s="64">
        <v>181.9</v>
      </c>
      <c r="T69" s="64">
        <v>175.3</v>
      </c>
      <c r="U69" s="64">
        <v>181</v>
      </c>
      <c r="V69" s="64">
        <v>171.2</v>
      </c>
      <c r="W69" s="64">
        <v>180.5</v>
      </c>
      <c r="X69" s="64">
        <v>170.4</v>
      </c>
      <c r="Y69" s="64">
        <v>178.7</v>
      </c>
      <c r="Z69" s="64">
        <v>162.9</v>
      </c>
      <c r="AA69" s="64">
        <v>168.2</v>
      </c>
      <c r="AB69" s="64">
        <v>173.4</v>
      </c>
      <c r="AC69" s="64">
        <v>172.1</v>
      </c>
      <c r="AD69" s="64">
        <v>170.5</v>
      </c>
      <c r="AE69" s="64">
        <v>176.7</v>
      </c>
      <c r="AF69" s="64">
        <v>91.698948700000003</v>
      </c>
      <c r="AR69" s="64">
        <v>91.698948700000003</v>
      </c>
    </row>
    <row r="70" spans="1:44">
      <c r="A70" s="64" t="s">
        <v>34</v>
      </c>
      <c r="B70" s="64">
        <v>2022</v>
      </c>
      <c r="C70" s="64" t="s">
        <v>45</v>
      </c>
      <c r="D70" s="64" t="s">
        <v>45</v>
      </c>
      <c r="E70" s="64">
        <v>167.4</v>
      </c>
      <c r="F70" s="64">
        <v>209.4</v>
      </c>
      <c r="G70" s="64">
        <v>181.4</v>
      </c>
      <c r="H70" s="64">
        <v>172.3</v>
      </c>
      <c r="I70" s="64">
        <v>188.9</v>
      </c>
      <c r="J70" s="64">
        <v>160.69999999999999</v>
      </c>
      <c r="K70" s="64">
        <v>183.1</v>
      </c>
      <c r="L70" s="64">
        <v>170.5</v>
      </c>
      <c r="M70" s="64">
        <v>122.1</v>
      </c>
      <c r="N70" s="64">
        <v>202.8</v>
      </c>
      <c r="O70" s="64">
        <v>170.4</v>
      </c>
      <c r="P70" s="64">
        <v>189.5</v>
      </c>
      <c r="Q70" s="64">
        <v>178.3</v>
      </c>
      <c r="R70" s="64">
        <v>196.9</v>
      </c>
      <c r="S70" s="64">
        <v>183.1</v>
      </c>
      <c r="T70" s="64">
        <v>176.2</v>
      </c>
      <c r="U70" s="64">
        <v>182.1</v>
      </c>
      <c r="V70" s="64">
        <v>171.8</v>
      </c>
      <c r="W70" s="64">
        <v>181.3</v>
      </c>
      <c r="X70" s="64">
        <v>171.4</v>
      </c>
      <c r="Y70" s="64">
        <v>179.8</v>
      </c>
      <c r="Z70" s="64">
        <v>163</v>
      </c>
      <c r="AA70" s="64">
        <v>168.5</v>
      </c>
      <c r="AB70" s="64">
        <v>173.7</v>
      </c>
      <c r="AC70" s="64">
        <v>173.6</v>
      </c>
      <c r="AD70" s="64">
        <v>171.1</v>
      </c>
      <c r="AE70" s="64">
        <v>176.5</v>
      </c>
      <c r="AF70" s="64">
        <v>87.552266068181822</v>
      </c>
      <c r="AR70" s="64">
        <v>87.552266068181822</v>
      </c>
    </row>
    <row r="71" spans="1:44">
      <c r="A71" s="64" t="s">
        <v>34</v>
      </c>
      <c r="B71" s="64">
        <v>2022</v>
      </c>
      <c r="C71" s="64" t="s">
        <v>46</v>
      </c>
      <c r="D71" s="64" t="s">
        <v>46</v>
      </c>
      <c r="E71" s="64">
        <v>169.2</v>
      </c>
      <c r="F71" s="64">
        <v>209</v>
      </c>
      <c r="G71" s="64">
        <v>190.2</v>
      </c>
      <c r="H71" s="64">
        <v>173.6</v>
      </c>
      <c r="I71" s="64">
        <v>188.5</v>
      </c>
      <c r="J71" s="64">
        <v>158</v>
      </c>
      <c r="K71" s="64">
        <v>159.9</v>
      </c>
      <c r="L71" s="64">
        <v>170.8</v>
      </c>
      <c r="M71" s="64">
        <v>121.8</v>
      </c>
      <c r="N71" s="64">
        <v>205.2</v>
      </c>
      <c r="O71" s="64">
        <v>171</v>
      </c>
      <c r="P71" s="64">
        <v>190.3</v>
      </c>
      <c r="Q71" s="64">
        <v>175.9</v>
      </c>
      <c r="R71" s="64">
        <v>197.3</v>
      </c>
      <c r="S71" s="64">
        <v>184</v>
      </c>
      <c r="T71" s="64">
        <v>177</v>
      </c>
      <c r="U71" s="64">
        <v>183</v>
      </c>
      <c r="V71" s="64">
        <v>170.7</v>
      </c>
      <c r="W71" s="64">
        <v>182</v>
      </c>
      <c r="X71" s="64">
        <v>172.1</v>
      </c>
      <c r="Y71" s="64">
        <v>181.1</v>
      </c>
      <c r="Z71" s="64">
        <v>163.4</v>
      </c>
      <c r="AA71" s="64">
        <v>168.9</v>
      </c>
      <c r="AB71" s="64">
        <v>174.1</v>
      </c>
      <c r="AC71" s="64">
        <v>175.8</v>
      </c>
      <c r="AD71" s="64">
        <v>172</v>
      </c>
      <c r="AE71" s="64">
        <v>175.7</v>
      </c>
      <c r="AF71" s="64">
        <v>78.100942275000008</v>
      </c>
      <c r="AR71" s="64">
        <v>78.100942275000008</v>
      </c>
    </row>
    <row r="72" spans="1:44">
      <c r="A72" s="64" t="s">
        <v>34</v>
      </c>
      <c r="B72" s="64">
        <v>2023</v>
      </c>
      <c r="C72" s="64" t="s">
        <v>31</v>
      </c>
      <c r="D72" s="64" t="s">
        <v>31</v>
      </c>
      <c r="E72" s="64">
        <v>173.8</v>
      </c>
      <c r="F72" s="64">
        <v>210.7</v>
      </c>
      <c r="G72" s="64">
        <v>194.5</v>
      </c>
      <c r="H72" s="64">
        <v>174.6</v>
      </c>
      <c r="I72" s="64">
        <v>187.2</v>
      </c>
      <c r="J72" s="64">
        <v>158.30000000000001</v>
      </c>
      <c r="K72" s="64">
        <v>153.9</v>
      </c>
      <c r="L72" s="64">
        <v>170.9</v>
      </c>
      <c r="M72" s="64">
        <v>121.1</v>
      </c>
      <c r="N72" s="64">
        <v>208.4</v>
      </c>
      <c r="O72" s="64">
        <v>171.4</v>
      </c>
      <c r="P72" s="64">
        <v>191.2</v>
      </c>
      <c r="Q72" s="64">
        <v>176.7</v>
      </c>
      <c r="R72" s="64">
        <v>198.2</v>
      </c>
      <c r="S72" s="64">
        <v>184.9</v>
      </c>
      <c r="T72" s="64">
        <v>177.6</v>
      </c>
      <c r="U72" s="64">
        <v>183.8</v>
      </c>
      <c r="V72" s="64">
        <v>172.1</v>
      </c>
      <c r="W72" s="64">
        <v>182</v>
      </c>
      <c r="X72" s="64">
        <v>172.9</v>
      </c>
      <c r="Y72" s="64">
        <v>182.3</v>
      </c>
      <c r="Z72" s="64">
        <v>163.6</v>
      </c>
      <c r="AA72" s="64">
        <v>169.5</v>
      </c>
      <c r="AB72" s="64">
        <v>174.3</v>
      </c>
      <c r="AC72" s="64">
        <v>178.6</v>
      </c>
      <c r="AD72" s="64">
        <v>172.8</v>
      </c>
      <c r="AE72" s="64">
        <v>176.5</v>
      </c>
      <c r="AF72" s="64">
        <v>80.922269684210534</v>
      </c>
      <c r="AR72" s="64">
        <v>80.922269684210534</v>
      </c>
    </row>
    <row r="73" spans="1:44">
      <c r="A73" s="64" t="s">
        <v>34</v>
      </c>
      <c r="B73" s="64">
        <v>2023</v>
      </c>
      <c r="C73" s="64" t="s">
        <v>35</v>
      </c>
      <c r="D73" s="64" t="s">
        <v>35</v>
      </c>
      <c r="E73" s="64">
        <v>174.4</v>
      </c>
      <c r="F73" s="64">
        <v>207.7</v>
      </c>
      <c r="G73" s="64">
        <v>175.2</v>
      </c>
      <c r="H73" s="64">
        <v>177.3</v>
      </c>
      <c r="I73" s="64">
        <v>179.3</v>
      </c>
      <c r="J73" s="64">
        <v>169.5</v>
      </c>
      <c r="K73" s="64">
        <v>152.69999999999999</v>
      </c>
      <c r="L73" s="64">
        <v>171</v>
      </c>
      <c r="M73" s="64">
        <v>120</v>
      </c>
      <c r="N73" s="64">
        <v>209.7</v>
      </c>
      <c r="O73" s="64">
        <v>172.3</v>
      </c>
      <c r="P73" s="64">
        <v>193</v>
      </c>
      <c r="Q73" s="64">
        <v>177</v>
      </c>
      <c r="R73" s="64">
        <v>199.5</v>
      </c>
      <c r="S73" s="64">
        <v>186.2</v>
      </c>
      <c r="T73" s="64">
        <v>178.7</v>
      </c>
      <c r="U73" s="64">
        <v>185.1</v>
      </c>
      <c r="V73" s="64">
        <v>173.5</v>
      </c>
      <c r="W73" s="64">
        <v>182.1</v>
      </c>
      <c r="X73" s="64">
        <v>174.2</v>
      </c>
      <c r="Y73" s="64">
        <v>184.4</v>
      </c>
      <c r="Z73" s="64">
        <v>164.2</v>
      </c>
      <c r="AA73" s="64">
        <v>170.3</v>
      </c>
      <c r="AB73" s="64">
        <v>175</v>
      </c>
      <c r="AC73" s="64">
        <v>181</v>
      </c>
      <c r="AD73" s="64">
        <v>174.1</v>
      </c>
      <c r="AE73" s="64">
        <v>177.2</v>
      </c>
      <c r="AF73" s="64">
        <v>82.278706675000009</v>
      </c>
      <c r="AR73" s="64">
        <v>82.278706675000009</v>
      </c>
    </row>
    <row r="74" spans="1:44">
      <c r="A74" s="64" t="s">
        <v>34</v>
      </c>
      <c r="B74" s="64">
        <v>2023</v>
      </c>
      <c r="C74" s="64" t="s">
        <v>36</v>
      </c>
      <c r="D74" s="64" t="s">
        <v>36</v>
      </c>
      <c r="E74" s="64">
        <v>174.4</v>
      </c>
      <c r="F74" s="64">
        <v>207.7</v>
      </c>
      <c r="G74" s="64">
        <v>175.2</v>
      </c>
      <c r="H74" s="64">
        <v>177.3</v>
      </c>
      <c r="I74" s="64">
        <v>179.2</v>
      </c>
      <c r="J74" s="64">
        <v>169.5</v>
      </c>
      <c r="K74" s="64">
        <v>152.80000000000001</v>
      </c>
      <c r="L74" s="64">
        <v>171.1</v>
      </c>
      <c r="M74" s="64">
        <v>120</v>
      </c>
      <c r="N74" s="64">
        <v>209.7</v>
      </c>
      <c r="O74" s="64">
        <v>172.3</v>
      </c>
      <c r="P74" s="64">
        <v>193</v>
      </c>
      <c r="Q74" s="64">
        <v>177</v>
      </c>
      <c r="R74" s="64">
        <v>199.5</v>
      </c>
      <c r="S74" s="64">
        <v>186.1</v>
      </c>
      <c r="T74" s="64">
        <v>178.7</v>
      </c>
      <c r="U74" s="64">
        <v>185.1</v>
      </c>
      <c r="V74" s="64">
        <v>173.5</v>
      </c>
      <c r="W74" s="64">
        <v>181.9</v>
      </c>
      <c r="X74" s="64">
        <v>174.2</v>
      </c>
      <c r="Y74" s="64">
        <v>184.4</v>
      </c>
      <c r="Z74" s="64">
        <v>164.2</v>
      </c>
      <c r="AA74" s="64">
        <v>170.3</v>
      </c>
      <c r="AB74" s="64">
        <v>175</v>
      </c>
      <c r="AC74" s="64">
        <v>181</v>
      </c>
      <c r="AD74" s="64">
        <v>174.1</v>
      </c>
      <c r="AE74" s="64">
        <v>177.2</v>
      </c>
      <c r="AF74" s="64">
        <v>78.539480282608693</v>
      </c>
      <c r="AR74" s="64">
        <v>78.539480282608693</v>
      </c>
    </row>
    <row r="75" spans="1:44">
      <c r="A75" s="64" t="s">
        <v>34</v>
      </c>
      <c r="B75" s="64">
        <v>2023</v>
      </c>
      <c r="C75" s="64" t="s">
        <v>37</v>
      </c>
      <c r="D75" s="64" t="s">
        <v>37</v>
      </c>
      <c r="E75" s="64">
        <v>173.8</v>
      </c>
      <c r="F75" s="64">
        <v>209.3</v>
      </c>
      <c r="G75" s="64">
        <v>169.6</v>
      </c>
      <c r="H75" s="64">
        <v>178.4</v>
      </c>
      <c r="I75" s="64">
        <v>174.9</v>
      </c>
      <c r="J75" s="64">
        <v>176.3</v>
      </c>
      <c r="K75" s="64">
        <v>155.4</v>
      </c>
      <c r="L75" s="64">
        <v>173.4</v>
      </c>
      <c r="M75" s="64">
        <v>121.3</v>
      </c>
      <c r="N75" s="64">
        <v>212.9</v>
      </c>
      <c r="O75" s="64">
        <v>172.9</v>
      </c>
      <c r="P75" s="64">
        <v>193.5</v>
      </c>
      <c r="Q75" s="64">
        <v>177.9</v>
      </c>
      <c r="R75" s="64">
        <v>200.6</v>
      </c>
      <c r="S75" s="64">
        <v>186.9</v>
      </c>
      <c r="T75" s="64">
        <v>179.2</v>
      </c>
      <c r="U75" s="64">
        <v>185.7</v>
      </c>
      <c r="V75" s="64">
        <v>175.2</v>
      </c>
      <c r="W75" s="64">
        <v>181.7</v>
      </c>
      <c r="X75" s="64">
        <v>174.6</v>
      </c>
      <c r="Y75" s="64">
        <v>185</v>
      </c>
      <c r="Z75" s="64">
        <v>164.5</v>
      </c>
      <c r="AA75" s="64">
        <v>170.7</v>
      </c>
      <c r="AB75" s="64">
        <v>176.4</v>
      </c>
      <c r="AC75" s="64">
        <v>184</v>
      </c>
      <c r="AD75" s="64">
        <v>175</v>
      </c>
      <c r="AE75" s="64">
        <v>178.1</v>
      </c>
      <c r="AF75" s="64">
        <v>83.755358416666667</v>
      </c>
      <c r="AR75" s="64">
        <v>83.755358416666667</v>
      </c>
    </row>
    <row r="76" spans="1:44">
      <c r="A76" s="64" t="s">
        <v>34</v>
      </c>
      <c r="B76" s="64">
        <v>2023</v>
      </c>
      <c r="C76" s="64" t="s">
        <v>38</v>
      </c>
      <c r="D76" s="64" t="s">
        <v>38</v>
      </c>
      <c r="E76" s="64">
        <v>173.7</v>
      </c>
      <c r="F76" s="64">
        <v>214.3</v>
      </c>
      <c r="G76" s="64">
        <v>173.2</v>
      </c>
      <c r="H76" s="64">
        <v>179.5</v>
      </c>
      <c r="I76" s="64">
        <v>170</v>
      </c>
      <c r="J76" s="64">
        <v>172.2</v>
      </c>
      <c r="K76" s="64">
        <v>161</v>
      </c>
      <c r="L76" s="64">
        <v>175.6</v>
      </c>
      <c r="M76" s="64">
        <v>122.7</v>
      </c>
      <c r="N76" s="64">
        <v>218</v>
      </c>
      <c r="O76" s="64">
        <v>173.4</v>
      </c>
      <c r="P76" s="64">
        <v>194.2</v>
      </c>
      <c r="Q76" s="64">
        <v>179.1</v>
      </c>
      <c r="R76" s="64">
        <v>201</v>
      </c>
      <c r="S76" s="64">
        <v>187.3</v>
      </c>
      <c r="T76" s="64">
        <v>179.7</v>
      </c>
      <c r="U76" s="64">
        <v>186.2</v>
      </c>
      <c r="V76" s="64">
        <v>175.6</v>
      </c>
      <c r="W76" s="64">
        <v>182.8</v>
      </c>
      <c r="X76" s="64">
        <v>175.2</v>
      </c>
      <c r="Y76" s="64">
        <v>185.7</v>
      </c>
      <c r="Z76" s="64">
        <v>164.8</v>
      </c>
      <c r="AA76" s="64">
        <v>171.2</v>
      </c>
      <c r="AB76" s="64">
        <v>177.1</v>
      </c>
      <c r="AC76" s="64">
        <v>185.2</v>
      </c>
      <c r="AD76" s="64">
        <v>175.7</v>
      </c>
      <c r="AE76" s="64">
        <v>179.1</v>
      </c>
      <c r="AF76" s="64">
        <v>74.981547824999993</v>
      </c>
      <c r="AR76" s="64">
        <v>74.981547824999993</v>
      </c>
    </row>
    <row r="82" spans="2:3">
      <c r="B82" s="64" t="s">
        <v>184</v>
      </c>
      <c r="C82" s="64" t="s">
        <v>239</v>
      </c>
    </row>
    <row r="83" spans="2:3">
      <c r="B83" s="64" t="s">
        <v>9</v>
      </c>
      <c r="C83" s="97">
        <v>-7.9113772403304319E-2</v>
      </c>
    </row>
    <row r="84" spans="2:3">
      <c r="B84" s="64" t="s">
        <v>3</v>
      </c>
      <c r="C84" s="97">
        <v>0.39288435484251871</v>
      </c>
    </row>
    <row r="85" spans="2:3">
      <c r="B85" s="64" t="s">
        <v>5</v>
      </c>
      <c r="C85" s="97">
        <v>0.50827920314056241</v>
      </c>
    </row>
    <row r="86" spans="2:3">
      <c r="B86" s="64" t="s">
        <v>11</v>
      </c>
      <c r="C86" s="97">
        <v>0.53473204252836914</v>
      </c>
    </row>
    <row r="87" spans="2:3">
      <c r="B87" s="64" t="s">
        <v>6</v>
      </c>
      <c r="C87" s="97">
        <v>0.59768692876508378</v>
      </c>
    </row>
    <row r="88" spans="2:3">
      <c r="B88" s="64" t="s">
        <v>12</v>
      </c>
      <c r="C88" s="97">
        <v>0.60667611163868151</v>
      </c>
    </row>
    <row r="89" spans="2:3">
      <c r="B89" s="64" t="s">
        <v>27</v>
      </c>
      <c r="C89" s="97">
        <v>0.66807320864490249</v>
      </c>
    </row>
    <row r="90" spans="2:3">
      <c r="B90" s="64" t="s">
        <v>8</v>
      </c>
      <c r="C90" s="97">
        <v>0.71997307896901319</v>
      </c>
    </row>
    <row r="91" spans="2:3">
      <c r="B91" s="64" t="s">
        <v>26</v>
      </c>
      <c r="C91" s="97">
        <v>0.7210274794143221</v>
      </c>
    </row>
    <row r="92" spans="2:3">
      <c r="B92" s="64" t="s">
        <v>10</v>
      </c>
      <c r="C92" s="97">
        <v>0.73446847493674772</v>
      </c>
    </row>
    <row r="93" spans="2:3">
      <c r="B93" s="64" t="s">
        <v>20</v>
      </c>
      <c r="C93" s="97">
        <v>0.74210766758569169</v>
      </c>
    </row>
    <row r="94" spans="2:3">
      <c r="B94" s="64" t="s">
        <v>18</v>
      </c>
      <c r="C94" s="97">
        <v>0.76441538154035371</v>
      </c>
    </row>
    <row r="95" spans="2:3">
      <c r="B95" s="64" t="s">
        <v>14</v>
      </c>
      <c r="C95" s="97">
        <v>0.76633295886584396</v>
      </c>
    </row>
    <row r="96" spans="2:3">
      <c r="B96" s="64" t="s">
        <v>15</v>
      </c>
      <c r="C96" s="97">
        <v>0.76701520603632745</v>
      </c>
    </row>
    <row r="97" spans="2:3">
      <c r="B97" s="64" t="s">
        <v>19</v>
      </c>
      <c r="C97" s="97">
        <v>0.76859293070410428</v>
      </c>
    </row>
    <row r="98" spans="2:3">
      <c r="B98" s="64" t="s">
        <v>17</v>
      </c>
      <c r="C98" s="97">
        <v>0.76878407433006435</v>
      </c>
    </row>
    <row r="99" spans="2:3">
      <c r="B99" s="64" t="s">
        <v>22</v>
      </c>
      <c r="C99" s="97">
        <v>0.77373872851895775</v>
      </c>
    </row>
    <row r="100" spans="2:3">
      <c r="B100" s="64" t="s">
        <v>29</v>
      </c>
      <c r="C100" s="97">
        <v>0.79658452816613201</v>
      </c>
    </row>
    <row r="101" spans="2:3">
      <c r="B101" s="64" t="s">
        <v>23</v>
      </c>
      <c r="C101" s="97">
        <v>0.79831157909736095</v>
      </c>
    </row>
    <row r="102" spans="2:3">
      <c r="B102" s="64" t="s">
        <v>16</v>
      </c>
      <c r="C102" s="97">
        <v>0.80346336889833447</v>
      </c>
    </row>
    <row r="103" spans="2:3">
      <c r="B103" s="64" t="s">
        <v>28</v>
      </c>
      <c r="C103" s="97">
        <v>0.80981808237904462</v>
      </c>
    </row>
    <row r="104" spans="2:3">
      <c r="B104" s="64" t="s">
        <v>21</v>
      </c>
      <c r="C104" s="97">
        <v>0.82441542972949555</v>
      </c>
    </row>
    <row r="105" spans="2:3">
      <c r="B105" s="64" t="s">
        <v>25</v>
      </c>
      <c r="C105" s="97">
        <v>0.82670745701783921</v>
      </c>
    </row>
    <row r="106" spans="2:3">
      <c r="B106" s="64" t="s">
        <v>13</v>
      </c>
      <c r="C106" s="97">
        <v>0.86470898701613741</v>
      </c>
    </row>
    <row r="107" spans="2:3">
      <c r="B107" s="64" t="s">
        <v>24</v>
      </c>
      <c r="C107" s="97">
        <v>0.88516904131861462</v>
      </c>
    </row>
    <row r="108" spans="2:3">
      <c r="B108" s="64" t="s">
        <v>4</v>
      </c>
      <c r="C108" s="97">
        <v>0.89572601045912892</v>
      </c>
    </row>
    <row r="109" spans="2:3">
      <c r="B109" s="64" t="s">
        <v>7</v>
      </c>
      <c r="C109" s="97">
        <v>0.92912262369070342</v>
      </c>
    </row>
  </sheetData>
  <autoFilter ref="B82:C82" xr:uid="{A69984AD-75E1-47A7-AEE0-AF95B4F26013}">
    <sortState ref="B83:C109">
      <sortCondition ref="C82"/>
    </sortState>
  </autoFilter>
  <mergeCells count="6">
    <mergeCell ref="E30:N30"/>
    <mergeCell ref="E25:N25"/>
    <mergeCell ref="E26:N26"/>
    <mergeCell ref="E27:N27"/>
    <mergeCell ref="E28:N28"/>
    <mergeCell ref="E29:N29"/>
  </mergeCells>
  <conditionalFormatting sqref="C83:C109">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7C0E7-27D4-4E24-8193-B282B68AC16A}">
  <dimension ref="A1:AA46"/>
  <sheetViews>
    <sheetView workbookViewId="0">
      <selection activeCell="O7" sqref="O7"/>
    </sheetView>
  </sheetViews>
  <sheetFormatPr defaultRowHeight="15"/>
  <cols>
    <col min="1" max="1" width="14.140625" bestFit="1" customWidth="1"/>
    <col min="2" max="2" width="12.28515625" bestFit="1" customWidth="1"/>
  </cols>
  <sheetData>
    <row r="1" spans="1:27">
      <c r="A1">
        <f ca="1">RANDBETWEEN(10,100)</f>
        <v>42</v>
      </c>
      <c r="B1" s="94">
        <f t="shared" ref="B1:I1" ca="1" si="0">RANDBETWEEN(10,100)</f>
        <v>78</v>
      </c>
      <c r="C1" s="94">
        <f t="shared" ca="1" si="0"/>
        <v>62</v>
      </c>
      <c r="D1" s="94">
        <f t="shared" ca="1" si="0"/>
        <v>30</v>
      </c>
      <c r="E1" s="94">
        <f t="shared" ca="1" si="0"/>
        <v>84</v>
      </c>
      <c r="F1" s="94">
        <f t="shared" ca="1" si="0"/>
        <v>61</v>
      </c>
      <c r="G1" s="94">
        <f t="shared" ca="1" si="0"/>
        <v>40</v>
      </c>
      <c r="H1" s="94">
        <f t="shared" ca="1" si="0"/>
        <v>19</v>
      </c>
      <c r="I1" s="94">
        <f t="shared" ca="1" si="0"/>
        <v>40</v>
      </c>
      <c r="J1" s="94">
        <f ca="1">RANDBETWEEN(10,100)</f>
        <v>44</v>
      </c>
      <c r="R1" s="94">
        <v>83</v>
      </c>
      <c r="S1" s="94">
        <v>64</v>
      </c>
      <c r="T1" s="94">
        <v>53</v>
      </c>
      <c r="U1" s="94">
        <v>48</v>
      </c>
      <c r="V1" s="94">
        <v>42</v>
      </c>
      <c r="W1" s="94">
        <v>26</v>
      </c>
      <c r="X1" s="94">
        <v>21</v>
      </c>
      <c r="Y1" s="94">
        <v>19</v>
      </c>
      <c r="Z1" s="94">
        <v>18</v>
      </c>
      <c r="AA1" s="94">
        <v>14</v>
      </c>
    </row>
    <row r="3" spans="1:27">
      <c r="M3" s="94"/>
    </row>
    <row r="4" spans="1:27">
      <c r="M4" s="94"/>
      <c r="O4" s="94">
        <v>42</v>
      </c>
      <c r="Q4" s="94">
        <v>83</v>
      </c>
    </row>
    <row r="5" spans="1:27">
      <c r="M5" s="94"/>
      <c r="O5" s="94">
        <v>19</v>
      </c>
      <c r="Q5" s="94">
        <v>64</v>
      </c>
    </row>
    <row r="6" spans="1:27">
      <c r="M6" s="94"/>
      <c r="O6" s="94">
        <v>64</v>
      </c>
      <c r="Q6" s="94">
        <v>53</v>
      </c>
    </row>
    <row r="7" spans="1:27">
      <c r="A7" t="s">
        <v>184</v>
      </c>
      <c r="B7" t="s">
        <v>243</v>
      </c>
      <c r="M7" s="94"/>
      <c r="O7" s="94">
        <v>21</v>
      </c>
      <c r="Q7" s="94">
        <v>48</v>
      </c>
    </row>
    <row r="8" spans="1:27">
      <c r="A8" t="s">
        <v>197</v>
      </c>
      <c r="B8">
        <v>20</v>
      </c>
      <c r="M8" s="94"/>
      <c r="O8" s="94">
        <v>53</v>
      </c>
      <c r="Q8" s="94">
        <v>42</v>
      </c>
    </row>
    <row r="9" spans="1:27">
      <c r="A9" t="s">
        <v>23</v>
      </c>
      <c r="B9">
        <v>30</v>
      </c>
      <c r="M9" s="94"/>
      <c r="O9" s="94">
        <v>26</v>
      </c>
      <c r="Q9" s="94">
        <v>26</v>
      </c>
    </row>
    <row r="10" spans="1:27">
      <c r="A10" t="s">
        <v>241</v>
      </c>
      <c r="B10">
        <v>10</v>
      </c>
      <c r="M10" s="94"/>
      <c r="O10" s="94">
        <v>83</v>
      </c>
      <c r="Q10" s="94">
        <v>21</v>
      </c>
    </row>
    <row r="11" spans="1:27">
      <c r="A11" t="s">
        <v>242</v>
      </c>
      <c r="B11">
        <v>40</v>
      </c>
      <c r="M11" s="94"/>
      <c r="O11" s="94">
        <v>48</v>
      </c>
      <c r="Q11" s="94">
        <v>19</v>
      </c>
    </row>
    <row r="12" spans="1:27">
      <c r="M12" s="94"/>
      <c r="O12" s="94">
        <v>14</v>
      </c>
      <c r="Q12" s="94">
        <v>18</v>
      </c>
    </row>
    <row r="13" spans="1:27">
      <c r="O13" s="94">
        <v>18</v>
      </c>
      <c r="Q13" s="94">
        <v>14</v>
      </c>
    </row>
    <row r="22" spans="1:12">
      <c r="A22" s="94">
        <v>98</v>
      </c>
      <c r="B22" s="94">
        <v>76</v>
      </c>
      <c r="C22" s="94">
        <v>76</v>
      </c>
      <c r="D22" s="94">
        <v>65</v>
      </c>
      <c r="E22" s="94">
        <v>56</v>
      </c>
      <c r="F22" s="94">
        <v>56</v>
      </c>
      <c r="G22" s="94">
        <v>34</v>
      </c>
      <c r="H22" s="94">
        <v>33</v>
      </c>
      <c r="I22" s="94">
        <v>32</v>
      </c>
      <c r="J22" s="94">
        <v>1</v>
      </c>
      <c r="L22" s="94">
        <v>98</v>
      </c>
    </row>
    <row r="23" spans="1:12">
      <c r="L23" s="94">
        <v>76</v>
      </c>
    </row>
    <row r="24" spans="1:12">
      <c r="L24" s="94">
        <v>76</v>
      </c>
    </row>
    <row r="25" spans="1:12">
      <c r="L25" s="94">
        <v>65</v>
      </c>
    </row>
    <row r="26" spans="1:12">
      <c r="L26" s="94">
        <v>56</v>
      </c>
    </row>
    <row r="27" spans="1:12">
      <c r="L27" s="94">
        <v>56</v>
      </c>
    </row>
    <row r="28" spans="1:12">
      <c r="L28" s="94">
        <v>34</v>
      </c>
    </row>
    <row r="29" spans="1:12">
      <c r="L29" s="94">
        <v>33</v>
      </c>
    </row>
    <row r="30" spans="1:12">
      <c r="L30" s="94">
        <v>32</v>
      </c>
    </row>
    <row r="31" spans="1:12">
      <c r="L31" s="94">
        <v>1</v>
      </c>
    </row>
    <row r="37" spans="1:12">
      <c r="A37" s="94">
        <v>98</v>
      </c>
      <c r="B37" s="94">
        <v>76</v>
      </c>
      <c r="C37" s="94">
        <v>76</v>
      </c>
      <c r="D37" s="94">
        <v>56</v>
      </c>
      <c r="E37" s="94">
        <v>56</v>
      </c>
      <c r="F37" s="94">
        <v>45</v>
      </c>
      <c r="G37" s="94">
        <v>34</v>
      </c>
      <c r="H37" s="94">
        <v>34</v>
      </c>
      <c r="I37" s="94">
        <v>23</v>
      </c>
      <c r="J37" s="94">
        <v>1</v>
      </c>
      <c r="L37" s="94">
        <v>98</v>
      </c>
    </row>
    <row r="38" spans="1:12">
      <c r="L38" s="94">
        <v>76</v>
      </c>
    </row>
    <row r="39" spans="1:12">
      <c r="L39" s="94">
        <v>76</v>
      </c>
    </row>
    <row r="40" spans="1:12">
      <c r="L40" s="94">
        <v>56</v>
      </c>
    </row>
    <row r="41" spans="1:12">
      <c r="L41" s="94">
        <v>56</v>
      </c>
    </row>
    <row r="42" spans="1:12">
      <c r="L42" s="94">
        <v>45</v>
      </c>
    </row>
    <row r="43" spans="1:12">
      <c r="L43" s="94">
        <v>34</v>
      </c>
    </row>
    <row r="44" spans="1:12">
      <c r="L44" s="94">
        <v>34</v>
      </c>
    </row>
    <row r="45" spans="1:12">
      <c r="L45" s="94">
        <v>23</v>
      </c>
    </row>
    <row r="46" spans="1:12">
      <c r="L46" s="94">
        <v>1</v>
      </c>
    </row>
  </sheetData>
  <sortState ref="L37:L46">
    <sortCondition descending="1" ref="L37"/>
  </sortState>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EB685-6260-481F-B94F-5B9D777F0089}">
  <dimension ref="A1:P21"/>
  <sheetViews>
    <sheetView workbookViewId="0">
      <pane ySplit="1" topLeftCell="A2" activePane="bottomLeft" state="frozen"/>
      <selection activeCell="O7" sqref="O7"/>
      <selection pane="bottomLeft" activeCell="O7" sqref="O7"/>
    </sheetView>
  </sheetViews>
  <sheetFormatPr defaultRowHeight="15"/>
  <cols>
    <col min="3" max="3" width="18.7109375" bestFit="1" customWidth="1"/>
    <col min="7" max="7" width="14.7109375" bestFit="1" customWidth="1"/>
    <col min="13" max="15" width="10.42578125" bestFit="1" customWidth="1"/>
  </cols>
  <sheetData>
    <row r="1" spans="1:16">
      <c r="A1" t="e">
        <f>rand</f>
        <v>#NAME?</v>
      </c>
      <c r="F1">
        <v>1</v>
      </c>
      <c r="G1" t="s">
        <v>244</v>
      </c>
      <c r="H1" t="str">
        <f>LEFT(G1,FIND(" ",G1)-1)</f>
        <v>bhanu</v>
      </c>
      <c r="I1" s="94" t="str">
        <f>RIGHT(G1,LEN(G1)-FIND(" ",G1))</f>
        <v>goel</v>
      </c>
      <c r="M1" s="100">
        <f>DATE(2021,5,1)</f>
        <v>44317</v>
      </c>
      <c r="N1" t="str">
        <f>TEXT(M1,"yyyy-mm-dd")</f>
        <v>2021-05-01</v>
      </c>
    </row>
    <row r="2" spans="1:16">
      <c r="F2" s="101">
        <v>2</v>
      </c>
      <c r="G2" t="s">
        <v>245</v>
      </c>
      <c r="H2" s="94" t="str">
        <f t="shared" ref="H2:H5" si="0">LEFT(G2,FIND(" ",G2)-1)</f>
        <v>vaibhav</v>
      </c>
      <c r="I2" s="94" t="str">
        <f t="shared" ref="I2:I5" si="1">RIGHT(G2,LEN(G2)-FIND(" ",G2))</f>
        <v>pratap</v>
      </c>
      <c r="M2" s="100">
        <f>DATE(2020,7,21)</f>
        <v>44033</v>
      </c>
      <c r="N2" s="94" t="str">
        <f t="shared" ref="N2:N5" si="2">TEXT(M2,"yyyy-mm-dd")</f>
        <v>2020-07-21</v>
      </c>
    </row>
    <row r="3" spans="1:16">
      <c r="F3">
        <v>3</v>
      </c>
      <c r="G3" t="s">
        <v>246</v>
      </c>
      <c r="H3" s="94" t="str">
        <f t="shared" si="0"/>
        <v>sandeep</v>
      </c>
      <c r="I3" s="94" t="str">
        <f t="shared" si="1"/>
        <v>kumar</v>
      </c>
      <c r="M3" s="100">
        <f>DATE(2023,5,4)</f>
        <v>45050</v>
      </c>
      <c r="N3" s="94" t="str">
        <f t="shared" si="2"/>
        <v>2023-05-04</v>
      </c>
    </row>
    <row r="4" spans="1:16">
      <c r="F4">
        <v>4</v>
      </c>
      <c r="G4" t="s">
        <v>247</v>
      </c>
      <c r="H4" s="94" t="str">
        <f t="shared" si="0"/>
        <v>gaurav</v>
      </c>
      <c r="I4" s="94" t="str">
        <f t="shared" si="1"/>
        <v>singh</v>
      </c>
      <c r="M4" s="100">
        <f>DATE(2024,6,8)</f>
        <v>45451</v>
      </c>
      <c r="N4" s="94" t="str">
        <f t="shared" si="2"/>
        <v>2024-06-08</v>
      </c>
    </row>
    <row r="5" spans="1:16">
      <c r="F5">
        <v>5</v>
      </c>
      <c r="G5" t="s">
        <v>248</v>
      </c>
      <c r="H5" s="94" t="str">
        <f t="shared" si="0"/>
        <v>saurav</v>
      </c>
      <c r="I5" s="94" t="str">
        <f t="shared" si="1"/>
        <v>pathak</v>
      </c>
      <c r="M5" s="100">
        <f>DATE(2025,4,4)</f>
        <v>45751</v>
      </c>
      <c r="N5" s="94" t="str">
        <f t="shared" si="2"/>
        <v>2025-04-04</v>
      </c>
    </row>
    <row r="9" spans="1:16">
      <c r="G9" t="s">
        <v>266</v>
      </c>
      <c r="H9" t="str">
        <f>LEFT(G9,FIND(" ",G9)-1)</f>
        <v>Amit</v>
      </c>
      <c r="I9" t="str">
        <f>RIGHT(G9,LEN(G9)-FIND(" ",G9))</f>
        <v>negi</v>
      </c>
      <c r="M9" s="100">
        <f>DATE(2021,5,1)</f>
        <v>44317</v>
      </c>
      <c r="N9" t="str">
        <f>TEXT(M9,"mm-dd-yyyy")</f>
        <v>05-01-2021</v>
      </c>
    </row>
    <row r="10" spans="1:16">
      <c r="G10" t="s">
        <v>267</v>
      </c>
      <c r="H10" s="94" t="str">
        <f t="shared" ref="H10:H13" si="3">LEFT(G10,FIND(" ",G10)-1)</f>
        <v>abhinav</v>
      </c>
      <c r="I10" s="94" t="str">
        <f t="shared" ref="I10:I13" si="4">RIGHT(G10,LEN(G10)-FIND(" ",G10))</f>
        <v>gupta</v>
      </c>
      <c r="M10" s="100">
        <f>DATE(2020,7,21)</f>
        <v>44033</v>
      </c>
      <c r="N10" s="94" t="str">
        <f t="shared" ref="N10:N13" si="5">TEXT(M10,"mm-dd-yyyy")</f>
        <v>07-21-2020</v>
      </c>
    </row>
    <row r="11" spans="1:16">
      <c r="G11" t="s">
        <v>268</v>
      </c>
      <c r="H11" s="94" t="str">
        <f t="shared" si="3"/>
        <v>bhanu</v>
      </c>
      <c r="I11" s="94" t="str">
        <f t="shared" si="4"/>
        <v>pratap</v>
      </c>
      <c r="M11" s="100">
        <f>DATE(2023,5,4)</f>
        <v>45050</v>
      </c>
      <c r="N11" s="94" t="str">
        <f t="shared" si="5"/>
        <v>05-04-2023</v>
      </c>
    </row>
    <row r="12" spans="1:16">
      <c r="G12" t="s">
        <v>269</v>
      </c>
      <c r="H12" s="94" t="str">
        <f t="shared" si="3"/>
        <v>sahil</v>
      </c>
      <c r="I12" s="94" t="str">
        <f t="shared" si="4"/>
        <v>khan</v>
      </c>
      <c r="M12" s="100">
        <f>DATE(2024,6,8)</f>
        <v>45451</v>
      </c>
      <c r="N12" s="94" t="str">
        <f t="shared" si="5"/>
        <v>06-08-2024</v>
      </c>
    </row>
    <row r="13" spans="1:16">
      <c r="G13" t="s">
        <v>270</v>
      </c>
      <c r="H13" s="94" t="str">
        <f t="shared" si="3"/>
        <v>adnan</v>
      </c>
      <c r="I13" s="94" t="str">
        <f t="shared" si="4"/>
        <v>sheikh</v>
      </c>
      <c r="M13" s="100">
        <f>DATE(2025,4,4)</f>
        <v>45751</v>
      </c>
      <c r="N13" s="94" t="str">
        <f t="shared" si="5"/>
        <v>04-04-2025</v>
      </c>
    </row>
    <row r="16" spans="1:16">
      <c r="M16" s="100">
        <f>DATE(2021,5,1)</f>
        <v>44317</v>
      </c>
      <c r="O16" s="100">
        <f>DATE(2021,5,1)</f>
        <v>44317</v>
      </c>
      <c r="P16" t="str">
        <f>TEXT(O16,"yyyy/mm/dd")</f>
        <v>2021/05/01</v>
      </c>
    </row>
    <row r="17" spans="7:15">
      <c r="G17" s="94" t="s">
        <v>266</v>
      </c>
      <c r="H17" t="str">
        <f>LEFT(G17,FIND(" ",G17)-1)</f>
        <v>Amit</v>
      </c>
      <c r="I17" t="str">
        <f>RIGHT(G17,LEN(G17)-FIND(" ",G17))</f>
        <v>negi</v>
      </c>
      <c r="M17" s="100">
        <f>DATE(2020,7,21)</f>
        <v>44033</v>
      </c>
      <c r="O17" s="100">
        <f>DATE(2020,7,21)</f>
        <v>44033</v>
      </c>
    </row>
    <row r="18" spans="7:15">
      <c r="G18" s="94" t="s">
        <v>267</v>
      </c>
      <c r="H18" s="94" t="str">
        <f t="shared" ref="H18:H21" si="6">LEFT(G18,FIND(" ",G18)-1)</f>
        <v>abhinav</v>
      </c>
      <c r="I18" s="94" t="str">
        <f t="shared" ref="I18:I21" si="7">RIGHT(G18,LEN(G18)-FIND(" ",G18))</f>
        <v>gupta</v>
      </c>
      <c r="M18" s="100">
        <f>DATE(2023,5,4)</f>
        <v>45050</v>
      </c>
      <c r="O18" s="100">
        <f>DATE(2023,5,4)</f>
        <v>45050</v>
      </c>
    </row>
    <row r="19" spans="7:15">
      <c r="G19" s="94" t="s">
        <v>268</v>
      </c>
      <c r="H19" s="94" t="str">
        <f t="shared" si="6"/>
        <v>bhanu</v>
      </c>
      <c r="I19" s="94" t="str">
        <f t="shared" si="7"/>
        <v>pratap</v>
      </c>
      <c r="M19" s="100">
        <f>DATE(2024,6,8)</f>
        <v>45451</v>
      </c>
      <c r="O19" s="100">
        <f>DATE(2024,6,8)</f>
        <v>45451</v>
      </c>
    </row>
    <row r="20" spans="7:15">
      <c r="G20" s="94" t="s">
        <v>269</v>
      </c>
      <c r="H20" s="94" t="str">
        <f t="shared" si="6"/>
        <v>sahil</v>
      </c>
      <c r="I20" s="94" t="str">
        <f t="shared" si="7"/>
        <v>khan</v>
      </c>
      <c r="M20" s="100">
        <f>DATE(2025,4,4)</f>
        <v>45751</v>
      </c>
      <c r="O20" s="100">
        <f>DATE(2025,4,4)</f>
        <v>45751</v>
      </c>
    </row>
    <row r="21" spans="7:15">
      <c r="G21" s="94" t="s">
        <v>270</v>
      </c>
      <c r="H21" s="94" t="str">
        <f t="shared" si="6"/>
        <v>adnan</v>
      </c>
      <c r="I21" s="94" t="str">
        <f t="shared" si="7"/>
        <v>sheikh</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0F76-FA23-4CB0-A096-3412F4B2E189}">
  <dimension ref="A1:M14"/>
  <sheetViews>
    <sheetView workbookViewId="0">
      <selection activeCell="O7" sqref="O7"/>
    </sheetView>
  </sheetViews>
  <sheetFormatPr defaultRowHeight="15"/>
  <cols>
    <col min="4" max="4" width="8.42578125" bestFit="1" customWidth="1"/>
    <col min="5" max="5" width="5.85546875" customWidth="1"/>
  </cols>
  <sheetData>
    <row r="1" spans="1:13">
      <c r="A1" t="s">
        <v>249</v>
      </c>
      <c r="B1" t="s">
        <v>250</v>
      </c>
      <c r="C1" t="s">
        <v>251</v>
      </c>
      <c r="D1" t="s">
        <v>252</v>
      </c>
    </row>
    <row r="2" spans="1:13">
      <c r="A2" t="s">
        <v>254</v>
      </c>
      <c r="B2">
        <v>10</v>
      </c>
      <c r="C2">
        <v>5</v>
      </c>
      <c r="D2">
        <v>20</v>
      </c>
    </row>
    <row r="3" spans="1:13">
      <c r="A3" t="s">
        <v>253</v>
      </c>
      <c r="B3">
        <v>30</v>
      </c>
      <c r="C3">
        <v>10</v>
      </c>
      <c r="D3">
        <v>11</v>
      </c>
      <c r="L3" t="s">
        <v>249</v>
      </c>
      <c r="M3" t="s">
        <v>252</v>
      </c>
    </row>
    <row r="4" spans="1:13">
      <c r="A4" t="s">
        <v>255</v>
      </c>
      <c r="B4">
        <v>60</v>
      </c>
      <c r="C4">
        <v>7</v>
      </c>
      <c r="D4">
        <v>6</v>
      </c>
      <c r="I4">
        <f>INDEX(D2:D5,MATCH(A4,A2:A5,0))</f>
        <v>6</v>
      </c>
      <c r="J4">
        <f>INDEX(C2:C5,MATCH(A4,A2:A5,0))</f>
        <v>7</v>
      </c>
      <c r="L4" t="s">
        <v>254</v>
      </c>
      <c r="M4">
        <f>INDEX(D2:D5,MATCH(L4,A2:A5))</f>
        <v>20</v>
      </c>
    </row>
    <row r="5" spans="1:13">
      <c r="A5" t="s">
        <v>256</v>
      </c>
      <c r="B5">
        <v>70</v>
      </c>
      <c r="C5">
        <v>9</v>
      </c>
      <c r="D5">
        <v>4</v>
      </c>
    </row>
    <row r="10" spans="1:13">
      <c r="A10" s="94" t="s">
        <v>249</v>
      </c>
      <c r="B10" s="94" t="s">
        <v>250</v>
      </c>
      <c r="C10" s="94" t="s">
        <v>251</v>
      </c>
      <c r="D10" s="94" t="s">
        <v>252</v>
      </c>
      <c r="E10" t="s">
        <v>271</v>
      </c>
    </row>
    <row r="11" spans="1:13">
      <c r="A11" s="94" t="s">
        <v>254</v>
      </c>
      <c r="B11" s="94">
        <v>10</v>
      </c>
      <c r="C11" s="94">
        <v>5</v>
      </c>
      <c r="D11" s="94">
        <v>20</v>
      </c>
    </row>
    <row r="12" spans="1:13">
      <c r="A12" s="94" t="s">
        <v>253</v>
      </c>
      <c r="B12" s="94">
        <v>30</v>
      </c>
      <c r="C12" s="94">
        <v>10</v>
      </c>
      <c r="D12" s="94">
        <v>11</v>
      </c>
    </row>
    <row r="13" spans="1:13">
      <c r="A13" s="94" t="s">
        <v>255</v>
      </c>
      <c r="B13" s="94">
        <v>60</v>
      </c>
      <c r="C13" s="94">
        <v>7</v>
      </c>
      <c r="D13" s="94">
        <v>6</v>
      </c>
    </row>
    <row r="14" spans="1:13">
      <c r="A14" s="94" t="s">
        <v>256</v>
      </c>
      <c r="B14" s="94">
        <v>70</v>
      </c>
      <c r="C14" s="94">
        <v>9</v>
      </c>
      <c r="D14" s="94">
        <v>4</v>
      </c>
    </row>
  </sheetData>
  <dataValidations count="3">
    <dataValidation allowBlank="1" showInputMessage="1" showErrorMessage="1" promptTitle="Products" sqref="A2:A5 A11:A14" xr:uid="{2D61584D-11B7-4C6A-8009-4A393F529242}"/>
    <dataValidation type="list" allowBlank="1" showInputMessage="1" showErrorMessage="1" sqref="E2:E5 F2:F5" xr:uid="{6566CA86-C417-4DA8-BAD2-34029C61EC17}">
      <formula1>$A$2:$A$5</formula1>
    </dataValidation>
    <dataValidation type="list" allowBlank="1" showInputMessage="1" showErrorMessage="1" sqref="E11:E14" xr:uid="{4FB974C7-3691-425D-B67A-55FCE6614685}">
      <formula1>$A$11:$A$14</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C4C02-BB22-40B5-8902-352EB3F913DA}">
  <dimension ref="A1:M21"/>
  <sheetViews>
    <sheetView workbookViewId="0">
      <selection activeCell="O7" sqref="O7"/>
    </sheetView>
  </sheetViews>
  <sheetFormatPr defaultRowHeight="15"/>
  <cols>
    <col min="5" max="5" width="19.85546875" bestFit="1" customWidth="1"/>
  </cols>
  <sheetData>
    <row r="1" spans="1:13">
      <c r="A1" t="s">
        <v>255</v>
      </c>
      <c r="B1">
        <f>VLOOKUP(A1,Sheet3!A1:D5,4,FALSE)</f>
        <v>6</v>
      </c>
      <c r="D1">
        <v>2</v>
      </c>
      <c r="E1" t="str">
        <f>VLOOKUP(D1,Sheet2!$F$1:$I$5,4,0)</f>
        <v>pratap</v>
      </c>
      <c r="I1" t="s">
        <v>263</v>
      </c>
      <c r="J1" t="s">
        <v>264</v>
      </c>
      <c r="K1" t="s">
        <v>265</v>
      </c>
    </row>
    <row r="2" spans="1:13">
      <c r="I2">
        <v>1</v>
      </c>
      <c r="J2">
        <f ca="1">RANDBETWEEN(10000,70000)</f>
        <v>25574</v>
      </c>
      <c r="K2" t="str">
        <f ca="1">_xlfn.IFS(J2&lt;30000,"Low",J2&lt;=50000,"Medium",J2&gt;50000,"High")</f>
        <v>Low</v>
      </c>
      <c r="M2" s="94"/>
    </row>
    <row r="3" spans="1:13">
      <c r="E3" t="str">
        <f>VLOOKUP(2,Sheet2!F1:I5,4,0)</f>
        <v>pratap</v>
      </c>
      <c r="I3">
        <v>2</v>
      </c>
      <c r="J3" s="94">
        <f t="shared" ref="J3:J21" ca="1" si="0">RANDBETWEEN(10000,70000)</f>
        <v>49766</v>
      </c>
      <c r="K3" s="94" t="str">
        <f t="shared" ref="K3:K21" ca="1" si="1">_xlfn.IFS(J3&lt;30000,"Low",J3&lt;=50000,"Medium",J3&gt;50000,"High")</f>
        <v>Medium</v>
      </c>
    </row>
    <row r="4" spans="1:13">
      <c r="A4" t="str">
        <f>VLOOKUP(3,Sheet2!F1:I5,4,0)</f>
        <v>kumar</v>
      </c>
      <c r="I4">
        <v>3</v>
      </c>
      <c r="J4" s="94">
        <f t="shared" ca="1" si="0"/>
        <v>58086</v>
      </c>
      <c r="K4" s="94" t="str">
        <f t="shared" ca="1" si="1"/>
        <v>High</v>
      </c>
    </row>
    <row r="5" spans="1:13">
      <c r="E5">
        <f>VLOOKUP("a",Sheet3!A1:$D$5,4,0)</f>
        <v>20</v>
      </c>
      <c r="I5">
        <v>4</v>
      </c>
      <c r="J5" s="94">
        <f t="shared" ca="1" si="0"/>
        <v>16704</v>
      </c>
      <c r="K5" s="94" t="str">
        <f t="shared" ca="1" si="1"/>
        <v>Low</v>
      </c>
    </row>
    <row r="6" spans="1:13">
      <c r="I6" s="94">
        <v>5</v>
      </c>
      <c r="J6" s="94">
        <f t="shared" ca="1" si="0"/>
        <v>69644</v>
      </c>
      <c r="K6" s="94" t="str">
        <f t="shared" ca="1" si="1"/>
        <v>High</v>
      </c>
    </row>
    <row r="7" spans="1:13">
      <c r="I7" s="94">
        <v>6</v>
      </c>
      <c r="J7" s="94">
        <f t="shared" ca="1" si="0"/>
        <v>62050</v>
      </c>
      <c r="K7" s="94" t="str">
        <f t="shared" ca="1" si="1"/>
        <v>High</v>
      </c>
    </row>
    <row r="8" spans="1:13">
      <c r="E8" t="s">
        <v>257</v>
      </c>
      <c r="I8" s="94">
        <v>7</v>
      </c>
      <c r="J8" s="94">
        <f t="shared" ca="1" si="0"/>
        <v>59863</v>
      </c>
      <c r="K8" s="94" t="str">
        <f t="shared" ca="1" si="1"/>
        <v>High</v>
      </c>
    </row>
    <row r="9" spans="1:13">
      <c r="E9" t="s">
        <v>258</v>
      </c>
      <c r="I9" s="94">
        <v>8</v>
      </c>
      <c r="J9" s="94">
        <f t="shared" ca="1" si="0"/>
        <v>22134</v>
      </c>
      <c r="K9" s="94" t="str">
        <f t="shared" ca="1" si="1"/>
        <v>Low</v>
      </c>
    </row>
    <row r="10" spans="1:13">
      <c r="E10" t="s">
        <v>259</v>
      </c>
      <c r="I10" s="94">
        <v>9</v>
      </c>
      <c r="J10" s="94">
        <f t="shared" ca="1" si="0"/>
        <v>52288</v>
      </c>
      <c r="K10" s="94" t="str">
        <f t="shared" ca="1" si="1"/>
        <v>High</v>
      </c>
    </row>
    <row r="11" spans="1:13">
      <c r="I11" s="94">
        <v>10</v>
      </c>
      <c r="J11" s="94">
        <f t="shared" ca="1" si="0"/>
        <v>23964</v>
      </c>
      <c r="K11" s="94" t="str">
        <f t="shared" ca="1" si="1"/>
        <v>Low</v>
      </c>
    </row>
    <row r="12" spans="1:13">
      <c r="E12" t="s">
        <v>260</v>
      </c>
      <c r="I12" s="94">
        <v>11</v>
      </c>
      <c r="J12" s="94">
        <f t="shared" ca="1" si="0"/>
        <v>66268</v>
      </c>
      <c r="K12" s="94" t="str">
        <f t="shared" ca="1" si="1"/>
        <v>High</v>
      </c>
    </row>
    <row r="13" spans="1:13">
      <c r="E13" t="s">
        <v>261</v>
      </c>
      <c r="I13" s="94">
        <v>12</v>
      </c>
      <c r="J13" s="94">
        <f t="shared" ca="1" si="0"/>
        <v>17498</v>
      </c>
      <c r="K13" s="94" t="str">
        <f t="shared" ca="1" si="1"/>
        <v>Low</v>
      </c>
    </row>
    <row r="14" spans="1:13">
      <c r="E14" t="s">
        <v>262</v>
      </c>
      <c r="I14" s="94">
        <v>13</v>
      </c>
      <c r="J14" s="94">
        <f t="shared" ca="1" si="0"/>
        <v>67285</v>
      </c>
      <c r="K14" s="94" t="str">
        <f t="shared" ca="1" si="1"/>
        <v>High</v>
      </c>
    </row>
    <row r="15" spans="1:13">
      <c r="I15" s="94">
        <v>14</v>
      </c>
      <c r="J15" s="94">
        <f t="shared" ca="1" si="0"/>
        <v>66443</v>
      </c>
      <c r="K15" s="94" t="str">
        <f t="shared" ca="1" si="1"/>
        <v>High</v>
      </c>
    </row>
    <row r="16" spans="1:13">
      <c r="I16" s="94">
        <v>15</v>
      </c>
      <c r="J16" s="94">
        <f t="shared" ca="1" si="0"/>
        <v>52522</v>
      </c>
      <c r="K16" s="94" t="str">
        <f t="shared" ca="1" si="1"/>
        <v>High</v>
      </c>
    </row>
    <row r="17" spans="9:11">
      <c r="I17" s="94">
        <v>16</v>
      </c>
      <c r="J17" s="94">
        <f t="shared" ca="1" si="0"/>
        <v>43873</v>
      </c>
      <c r="K17" s="94" t="str">
        <f t="shared" ca="1" si="1"/>
        <v>Medium</v>
      </c>
    </row>
    <row r="18" spans="9:11">
      <c r="I18" s="94">
        <v>17</v>
      </c>
      <c r="J18" s="94">
        <f t="shared" ca="1" si="0"/>
        <v>37996</v>
      </c>
      <c r="K18" s="94" t="str">
        <f t="shared" ca="1" si="1"/>
        <v>Medium</v>
      </c>
    </row>
    <row r="19" spans="9:11">
      <c r="I19" s="94">
        <v>18</v>
      </c>
      <c r="J19" s="94">
        <f t="shared" ca="1" si="0"/>
        <v>60008</v>
      </c>
      <c r="K19" s="94" t="str">
        <f t="shared" ca="1" si="1"/>
        <v>High</v>
      </c>
    </row>
    <row r="20" spans="9:11">
      <c r="I20" s="94">
        <v>19</v>
      </c>
      <c r="J20" s="94">
        <f t="shared" ca="1" si="0"/>
        <v>23304</v>
      </c>
      <c r="K20" s="94" t="str">
        <f t="shared" ca="1" si="1"/>
        <v>Low</v>
      </c>
    </row>
    <row r="21" spans="9:11">
      <c r="I21" s="94">
        <v>20</v>
      </c>
      <c r="J21" s="94">
        <f t="shared" ca="1" si="0"/>
        <v>61884</v>
      </c>
      <c r="K21" s="94" t="str">
        <f t="shared" ca="1" si="1"/>
        <v>High</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FE6C2-478E-4A3F-8A8C-436B3995496B}">
  <dimension ref="A1:AK134"/>
  <sheetViews>
    <sheetView showGridLines="0" zoomScale="55" zoomScaleNormal="55" workbookViewId="0">
      <selection activeCell="B106" sqref="B106:C133"/>
    </sheetView>
  </sheetViews>
  <sheetFormatPr defaultRowHeight="15"/>
  <cols>
    <col min="1" max="1" width="13.140625" bestFit="1" customWidth="1"/>
    <col min="2" max="2" width="36.28515625" bestFit="1" customWidth="1"/>
    <col min="3" max="3" width="11.7109375" bestFit="1" customWidth="1"/>
    <col min="4" max="4" width="16.7109375" bestFit="1" customWidth="1"/>
    <col min="5" max="5" width="21.7109375" bestFit="1" customWidth="1"/>
    <col min="6" max="6" width="13.85546875" bestFit="1" customWidth="1"/>
    <col min="7" max="7" width="7.42578125" bestFit="1" customWidth="1"/>
    <col min="8" max="8" width="17.85546875" bestFit="1" customWidth="1"/>
    <col min="9" max="9" width="12.85546875" bestFit="1" customWidth="1"/>
    <col min="10" max="10" width="8.7109375" bestFit="1" customWidth="1"/>
    <col min="11" max="11" width="12.140625" bestFit="1" customWidth="1"/>
    <col min="12" max="12" width="20.7109375" bestFit="1" customWidth="1"/>
    <col min="13" max="13" width="25.28515625" bestFit="1" customWidth="1"/>
    <col min="14" max="14" width="7.85546875" bestFit="1" customWidth="1"/>
    <col min="15" max="15" width="25.7109375" bestFit="1" customWidth="1"/>
    <col min="16" max="16" width="36.28515625" bestFit="1" customWidth="1"/>
    <col min="17" max="17" width="21" bestFit="1" customWidth="1"/>
    <col min="18" max="18" width="29.5703125" bestFit="1" customWidth="1"/>
    <col min="19" max="19" width="10" bestFit="1" customWidth="1"/>
    <col min="20" max="20" width="10.140625" bestFit="1" customWidth="1"/>
    <col min="21" max="21" width="22.140625" bestFit="1" customWidth="1"/>
    <col min="23" max="23" width="13.85546875" bestFit="1" customWidth="1"/>
    <col min="24" max="24" width="30.7109375" bestFit="1" customWidth="1"/>
    <col min="25" max="25" width="8.7109375" bestFit="1" customWidth="1"/>
    <col min="26" max="26" width="30" bestFit="1" customWidth="1"/>
    <col min="27" max="27" width="27.85546875" bestFit="1" customWidth="1"/>
    <col min="28" max="28" width="11" bestFit="1" customWidth="1"/>
    <col min="29" max="29" width="25.85546875" bestFit="1" customWidth="1"/>
    <col min="30" max="30" width="14.85546875" bestFit="1" customWidth="1"/>
    <col min="31" max="31" width="14.42578125" bestFit="1" customWidth="1"/>
    <col min="32" max="32" width="22.5703125" bestFit="1" customWidth="1"/>
    <col min="33" max="33" width="16.28515625" bestFit="1" customWidth="1"/>
  </cols>
  <sheetData>
    <row r="1" spans="1:22" ht="26.25">
      <c r="K1" s="4" t="s">
        <v>62</v>
      </c>
      <c r="L1" s="5" t="s">
        <v>56</v>
      </c>
      <c r="M1" s="105" t="s">
        <v>193</v>
      </c>
      <c r="N1" s="105"/>
      <c r="O1" s="105"/>
      <c r="P1" s="105"/>
      <c r="Q1" s="105"/>
      <c r="R1" s="105"/>
      <c r="S1" s="105"/>
      <c r="T1" s="105"/>
      <c r="U1" s="105"/>
      <c r="V1" s="105"/>
    </row>
    <row r="2" spans="1:22" ht="26.25">
      <c r="K2" s="4" t="s">
        <v>63</v>
      </c>
      <c r="L2" s="5" t="s">
        <v>57</v>
      </c>
      <c r="M2" s="105" t="s">
        <v>69</v>
      </c>
      <c r="N2" s="105"/>
      <c r="O2" s="105"/>
      <c r="P2" s="105"/>
      <c r="Q2" s="105"/>
      <c r="R2" s="105"/>
      <c r="S2" s="105"/>
      <c r="T2" s="105"/>
      <c r="U2" s="105"/>
      <c r="V2" s="105"/>
    </row>
    <row r="3" spans="1:22" ht="26.25">
      <c r="K3" s="4" t="s">
        <v>64</v>
      </c>
      <c r="L3" s="5" t="s">
        <v>58</v>
      </c>
      <c r="M3" s="105" t="s">
        <v>194</v>
      </c>
      <c r="N3" s="105"/>
      <c r="O3" s="105"/>
      <c r="P3" s="105"/>
      <c r="Q3" s="105"/>
      <c r="R3" s="105"/>
      <c r="S3" s="105"/>
      <c r="T3" s="105"/>
      <c r="U3" s="105"/>
      <c r="V3" s="105"/>
    </row>
    <row r="4" spans="1:22" ht="26.25">
      <c r="K4" s="4" t="s">
        <v>65</v>
      </c>
      <c r="L4" s="5" t="s">
        <v>59</v>
      </c>
      <c r="M4" s="105"/>
      <c r="N4" s="105"/>
      <c r="O4" s="105"/>
      <c r="P4" s="105"/>
      <c r="Q4" s="105"/>
      <c r="R4" s="105"/>
      <c r="S4" s="105"/>
      <c r="T4" s="105"/>
      <c r="U4" s="105"/>
      <c r="V4" s="105"/>
    </row>
    <row r="5" spans="1:22" ht="26.25">
      <c r="K5" s="4" t="s">
        <v>66</v>
      </c>
      <c r="L5" s="5" t="s">
        <v>60</v>
      </c>
      <c r="M5" s="105" t="s">
        <v>138</v>
      </c>
      <c r="N5" s="105"/>
      <c r="O5" s="105"/>
      <c r="P5" s="105"/>
      <c r="Q5" s="105"/>
      <c r="R5" s="105"/>
      <c r="S5" s="105"/>
      <c r="T5" s="105"/>
      <c r="U5" s="105"/>
      <c r="V5" s="105"/>
    </row>
    <row r="6" spans="1:22" ht="26.25">
      <c r="K6" s="4" t="s">
        <v>67</v>
      </c>
      <c r="L6" s="5" t="s">
        <v>61</v>
      </c>
      <c r="M6" s="105"/>
      <c r="N6" s="105"/>
      <c r="O6" s="105"/>
      <c r="P6" s="105"/>
      <c r="Q6" s="105"/>
      <c r="R6" s="105"/>
      <c r="S6" s="105"/>
      <c r="T6" s="105"/>
      <c r="U6" s="105"/>
      <c r="V6" s="105"/>
    </row>
    <row r="11" spans="1:22">
      <c r="A11" s="41">
        <v>44166</v>
      </c>
      <c r="B11" s="55">
        <v>52165.863453700425</v>
      </c>
    </row>
    <row r="12" spans="1:22">
      <c r="A12" s="109" t="s">
        <v>195</v>
      </c>
      <c r="B12" s="109"/>
      <c r="C12" s="109"/>
      <c r="D12" s="109"/>
      <c r="G12" s="109" t="s">
        <v>196</v>
      </c>
      <c r="H12" s="109"/>
      <c r="I12" s="109"/>
      <c r="J12" s="109"/>
    </row>
    <row r="13" spans="1:22" ht="15.75">
      <c r="A13" s="1" t="s">
        <v>2</v>
      </c>
      <c r="B13" s="1">
        <v>2021</v>
      </c>
      <c r="C13" s="1">
        <v>2022</v>
      </c>
      <c r="D13" s="1">
        <v>2023</v>
      </c>
      <c r="G13" s="45" t="s">
        <v>2</v>
      </c>
      <c r="H13" s="45">
        <v>2021</v>
      </c>
      <c r="I13" s="45">
        <v>2022</v>
      </c>
      <c r="J13" s="45">
        <v>2023</v>
      </c>
    </row>
    <row r="14" spans="1:22">
      <c r="A14" s="1" t="s">
        <v>31</v>
      </c>
      <c r="B14" s="52">
        <v>55990.924602459359</v>
      </c>
      <c r="C14" s="48">
        <v>86692.515382787504</v>
      </c>
      <c r="D14" s="50">
        <v>92441.854830099124</v>
      </c>
      <c r="G14" s="44" t="s">
        <v>31</v>
      </c>
      <c r="H14" s="53">
        <f>(B14-B11)/B11</f>
        <v>7.3324984875479907E-2</v>
      </c>
      <c r="I14" s="53">
        <f>(C14-B25)/B25</f>
        <v>6.0184724057001739E-2</v>
      </c>
      <c r="J14" s="53">
        <f>(D14-C25)/C25</f>
        <v>-1.9218253085708042E-2</v>
      </c>
    </row>
    <row r="15" spans="1:22">
      <c r="A15" s="1" t="s">
        <v>35</v>
      </c>
      <c r="B15" s="52">
        <v>48033.558892131798</v>
      </c>
      <c r="C15" s="48">
        <v>87441.416368947481</v>
      </c>
      <c r="D15" s="50">
        <v>85798.258921224522</v>
      </c>
      <c r="G15" s="44" t="s">
        <v>35</v>
      </c>
      <c r="H15" s="53">
        <f>(B15-B14)/B14</f>
        <v>-0.14211884813164954</v>
      </c>
      <c r="I15" s="53">
        <f>(C15-C14)/C14</f>
        <v>8.6385887276800456E-3</v>
      </c>
      <c r="J15" s="53">
        <f>(D15-D14)/D14</f>
        <v>-7.1867834338514847E-2</v>
      </c>
    </row>
    <row r="16" spans="1:22">
      <c r="A16" s="1" t="s">
        <v>36</v>
      </c>
      <c r="B16" s="52">
        <v>61518.692284107237</v>
      </c>
      <c r="C16" s="48">
        <v>113228.86524779514</v>
      </c>
      <c r="D16" s="50">
        <v>89613.478577777831</v>
      </c>
      <c r="F16" s="42"/>
      <c r="G16" s="44" t="s">
        <v>36</v>
      </c>
      <c r="H16" s="53">
        <f t="shared" ref="H16:H25" si="0">(B16-B15)/B15</f>
        <v>0.28074399863351351</v>
      </c>
      <c r="I16" s="53">
        <f t="shared" ref="I16:I25" si="1">(C16-C15)/C15</f>
        <v>0.29491115251428374</v>
      </c>
      <c r="J16" s="53">
        <f t="shared" ref="J16:J25" si="2">(D16-D15)/D15</f>
        <v>4.446733190770507E-2</v>
      </c>
      <c r="K16" s="42"/>
      <c r="L16" s="42"/>
      <c r="M16" s="42"/>
      <c r="N16" s="42"/>
    </row>
    <row r="17" spans="1:14">
      <c r="A17" s="1" t="s">
        <v>37</v>
      </c>
      <c r="B17" s="47">
        <v>63309.498622749867</v>
      </c>
      <c r="C17" s="49">
        <v>128800.06584155018</v>
      </c>
      <c r="D17" s="51">
        <v>89035.978544082594</v>
      </c>
      <c r="F17" s="17"/>
      <c r="G17" s="44" t="s">
        <v>37</v>
      </c>
      <c r="H17" s="53">
        <f t="shared" si="0"/>
        <v>2.9109954587010409E-2</v>
      </c>
      <c r="I17" s="53">
        <f t="shared" si="1"/>
        <v>0.13751970895123189</v>
      </c>
      <c r="J17" s="53">
        <f t="shared" si="2"/>
        <v>-6.444343449897541E-3</v>
      </c>
      <c r="K17" s="17"/>
      <c r="L17" s="17"/>
      <c r="M17" s="17"/>
      <c r="N17" s="17"/>
    </row>
    <row r="18" spans="1:14">
      <c r="A18" s="1" t="s">
        <v>38</v>
      </c>
      <c r="B18" s="47">
        <v>60800.383481587211</v>
      </c>
      <c r="C18" s="49">
        <v>119633.62181054099</v>
      </c>
      <c r="D18" s="51">
        <v>87955.310700035101</v>
      </c>
      <c r="F18" s="17"/>
      <c r="G18" s="44" t="s">
        <v>38</v>
      </c>
      <c r="H18" s="53">
        <f t="shared" si="0"/>
        <v>-3.9632522697960866E-2</v>
      </c>
      <c r="I18" s="53">
        <f t="shared" si="1"/>
        <v>-7.1168007338488062E-2</v>
      </c>
      <c r="J18" s="53">
        <f t="shared" si="2"/>
        <v>-1.2137428730706251E-2</v>
      </c>
      <c r="K18" s="17"/>
      <c r="L18" s="17"/>
      <c r="M18" s="17"/>
      <c r="N18" s="17"/>
    </row>
    <row r="19" spans="1:14">
      <c r="A19" s="1" t="s">
        <v>39</v>
      </c>
      <c r="B19" s="47">
        <v>61073.298999169296</v>
      </c>
      <c r="C19" s="49">
        <v>121897.63969956485</v>
      </c>
      <c r="D19" s="51">
        <v>83881.451010452583</v>
      </c>
      <c r="F19" s="17"/>
      <c r="G19" s="44" t="s">
        <v>39</v>
      </c>
      <c r="H19" s="53">
        <f t="shared" si="0"/>
        <v>4.4887137539968789E-3</v>
      </c>
      <c r="I19" s="53">
        <f t="shared" si="1"/>
        <v>1.892459540019022E-2</v>
      </c>
      <c r="J19" s="53">
        <f t="shared" si="2"/>
        <v>-4.6317381601619328E-2</v>
      </c>
      <c r="K19" s="17"/>
      <c r="L19" s="17"/>
      <c r="M19" s="17"/>
      <c r="N19" s="17"/>
    </row>
    <row r="20" spans="1:14">
      <c r="A20" s="1" t="s">
        <v>40</v>
      </c>
      <c r="B20" s="47">
        <v>59460.950438057756</v>
      </c>
      <c r="C20" s="49">
        <v>128755.46490262874</v>
      </c>
      <c r="D20" s="51">
        <v>85329.770402117996</v>
      </c>
      <c r="F20" s="42"/>
      <c r="G20" s="44" t="s">
        <v>40</v>
      </c>
      <c r="H20" s="53">
        <f t="shared" si="0"/>
        <v>-2.6400220514262215E-2</v>
      </c>
      <c r="I20" s="53">
        <f t="shared" si="1"/>
        <v>5.6258884257037539E-2</v>
      </c>
      <c r="J20" s="53">
        <f t="shared" si="2"/>
        <v>1.7266265356865793E-2</v>
      </c>
      <c r="K20" s="17"/>
      <c r="L20" s="17"/>
      <c r="M20" s="17"/>
      <c r="N20" s="17"/>
    </row>
    <row r="21" spans="1:14">
      <c r="A21" s="1" t="s">
        <v>41</v>
      </c>
      <c r="B21" s="47">
        <v>67310.659830633638</v>
      </c>
      <c r="C21" s="49">
        <v>104567.31614182114</v>
      </c>
      <c r="D21" s="51">
        <v>91863.736672447398</v>
      </c>
      <c r="G21" s="44" t="s">
        <v>41</v>
      </c>
      <c r="H21" s="53">
        <f t="shared" si="0"/>
        <v>0.13201452944740866</v>
      </c>
      <c r="I21" s="53">
        <f t="shared" si="1"/>
        <v>-0.18786114266372986</v>
      </c>
      <c r="J21" s="53">
        <f t="shared" si="2"/>
        <v>7.6573114395339092E-2</v>
      </c>
    </row>
    <row r="22" spans="1:14">
      <c r="A22" s="1" t="s">
        <v>42</v>
      </c>
      <c r="B22" s="47">
        <v>69109.876194440018</v>
      </c>
      <c r="C22" s="49">
        <v>95157.741525290738</v>
      </c>
      <c r="D22" s="51">
        <v>90379.189582584731</v>
      </c>
      <c r="G22" s="44" t="s">
        <v>42</v>
      </c>
      <c r="H22" s="53">
        <f t="shared" si="0"/>
        <v>2.6730036049766089E-2</v>
      </c>
      <c r="I22" s="53">
        <f t="shared" si="1"/>
        <v>-8.9985809751189472E-2</v>
      </c>
      <c r="J22" s="53">
        <f t="shared" si="2"/>
        <v>-1.616031683052498E-2</v>
      </c>
    </row>
    <row r="23" spans="1:14">
      <c r="A23" s="1" t="s">
        <v>43</v>
      </c>
      <c r="B23" s="47">
        <v>72054.19693085934</v>
      </c>
      <c r="C23" s="49">
        <v>99194.385511237808</v>
      </c>
      <c r="D23" s="51">
        <v>98715.177930114951</v>
      </c>
      <c r="G23" s="44" t="s">
        <v>43</v>
      </c>
      <c r="H23" s="53">
        <f t="shared" si="0"/>
        <v>4.260347288331847E-2</v>
      </c>
      <c r="I23" s="53">
        <f t="shared" si="1"/>
        <v>4.2420552665956485E-2</v>
      </c>
      <c r="J23" s="53">
        <f t="shared" si="2"/>
        <v>9.2233492975870746E-2</v>
      </c>
    </row>
    <row r="24" spans="1:14">
      <c r="A24" s="1" t="s">
        <v>45</v>
      </c>
      <c r="B24" s="47">
        <v>79009.388695268004</v>
      </c>
      <c r="C24" s="49">
        <v>100258.75918442282</v>
      </c>
      <c r="D24" s="51">
        <v>95382.058589648965</v>
      </c>
      <c r="G24" s="44" t="s">
        <v>45</v>
      </c>
      <c r="H24" s="53">
        <f t="shared" si="0"/>
        <v>9.6527226180629297E-2</v>
      </c>
      <c r="I24" s="53">
        <f t="shared" si="1"/>
        <v>1.0730180621608104E-2</v>
      </c>
      <c r="J24" s="53">
        <f t="shared" si="2"/>
        <v>-3.3765013753261484E-2</v>
      </c>
    </row>
    <row r="25" spans="1:14">
      <c r="A25" s="1" t="s">
        <v>46</v>
      </c>
      <c r="B25" s="47">
        <v>81771.141778992853</v>
      </c>
      <c r="C25" s="49">
        <v>94253.237400611397</v>
      </c>
      <c r="D25" s="51">
        <v>94748.458657805822</v>
      </c>
      <c r="G25" s="44" t="s">
        <v>46</v>
      </c>
      <c r="H25" s="53">
        <f t="shared" si="0"/>
        <v>3.495474562367111E-2</v>
      </c>
      <c r="I25" s="53">
        <f t="shared" si="1"/>
        <v>-5.9900220516039417E-2</v>
      </c>
      <c r="J25" s="53">
        <f t="shared" si="2"/>
        <v>-6.6427579904623875E-3</v>
      </c>
    </row>
    <row r="32" spans="1:14">
      <c r="B32" s="20" t="s">
        <v>123</v>
      </c>
    </row>
    <row r="33" spans="1:22">
      <c r="A33" s="20" t="s">
        <v>121</v>
      </c>
      <c r="B33" s="54">
        <v>2021</v>
      </c>
      <c r="C33" s="54">
        <v>2022</v>
      </c>
      <c r="D33" s="54">
        <v>2023</v>
      </c>
      <c r="E33" s="54" t="s">
        <v>122</v>
      </c>
    </row>
    <row r="34" spans="1:22">
      <c r="A34" s="21" t="s">
        <v>31</v>
      </c>
    </row>
    <row r="35" spans="1:22">
      <c r="A35" s="21" t="s">
        <v>35</v>
      </c>
    </row>
    <row r="36" spans="1:22">
      <c r="A36" s="21" t="s">
        <v>36</v>
      </c>
    </row>
    <row r="37" spans="1:22">
      <c r="A37" s="21" t="s">
        <v>37</v>
      </c>
    </row>
    <row r="38" spans="1:22">
      <c r="A38" s="21" t="s">
        <v>38</v>
      </c>
      <c r="S38" s="109" t="s">
        <v>198</v>
      </c>
      <c r="T38" s="109"/>
      <c r="U38" s="109"/>
      <c r="V38" s="109"/>
    </row>
    <row r="39" spans="1:22">
      <c r="A39" s="21" t="s">
        <v>39</v>
      </c>
      <c r="M39">
        <v>2021</v>
      </c>
      <c r="N39">
        <v>2022</v>
      </c>
      <c r="O39">
        <v>2023</v>
      </c>
      <c r="S39" s="1" t="s">
        <v>184</v>
      </c>
      <c r="T39" s="1">
        <v>2021</v>
      </c>
      <c r="U39" s="1">
        <v>2022</v>
      </c>
      <c r="V39" s="1">
        <v>2023</v>
      </c>
    </row>
    <row r="40" spans="1:22">
      <c r="A40" s="21" t="s">
        <v>40</v>
      </c>
      <c r="L40" t="s">
        <v>197</v>
      </c>
      <c r="M40" t="e">
        <f>CORREL(B14:B25,B34:B45)</f>
        <v>#DIV/0!</v>
      </c>
      <c r="N40" s="54" t="e">
        <f t="shared" ref="N40:O40" si="3">CORREL(C14:C25,C34:C45)</f>
        <v>#DIV/0!</v>
      </c>
      <c r="O40" s="54" t="e">
        <f t="shared" si="3"/>
        <v>#DIV/0!</v>
      </c>
      <c r="S40" s="7" t="s">
        <v>94</v>
      </c>
      <c r="T40" s="43">
        <v>0.80513411334048435</v>
      </c>
      <c r="U40" s="43">
        <v>0.13550502053573291</v>
      </c>
      <c r="V40" s="43">
        <v>0.19024389840962469</v>
      </c>
    </row>
    <row r="41" spans="1:22">
      <c r="A41" s="21" t="s">
        <v>41</v>
      </c>
      <c r="S41" s="7" t="s">
        <v>95</v>
      </c>
      <c r="T41" s="43">
        <v>0.81406057572357193</v>
      </c>
      <c r="U41" s="43">
        <v>-1.2240036259484856E-2</v>
      </c>
      <c r="V41" s="43">
        <v>-0.56040607466502745</v>
      </c>
    </row>
    <row r="42" spans="1:22">
      <c r="A42" s="21" t="s">
        <v>42</v>
      </c>
      <c r="S42" s="7" t="s">
        <v>96</v>
      </c>
      <c r="T42" s="43">
        <v>0.83044753694864504</v>
      </c>
      <c r="U42" s="43">
        <v>8.9410093344366476E-2</v>
      </c>
      <c r="V42" s="43">
        <v>-0.58905668662279631</v>
      </c>
    </row>
    <row r="43" spans="1:22">
      <c r="A43" s="21" t="s">
        <v>43</v>
      </c>
      <c r="S43" s="7" t="s">
        <v>97</v>
      </c>
      <c r="T43" s="43">
        <v>0.88044997370659039</v>
      </c>
      <c r="U43" s="43">
        <v>-3.6947609748497957E-2</v>
      </c>
      <c r="V43" s="43">
        <v>-0.48158728669843182</v>
      </c>
    </row>
    <row r="44" spans="1:22">
      <c r="A44" s="21" t="s">
        <v>45</v>
      </c>
      <c r="S44" s="7" t="s">
        <v>98</v>
      </c>
      <c r="T44" s="43">
        <v>0.85147707447687437</v>
      </c>
      <c r="U44" s="43">
        <v>6.8776143553416047E-2</v>
      </c>
      <c r="V44" s="43">
        <v>-0.51526134813531521</v>
      </c>
    </row>
    <row r="45" spans="1:22">
      <c r="A45" s="21" t="s">
        <v>46</v>
      </c>
      <c r="S45" s="7" t="s">
        <v>99</v>
      </c>
      <c r="T45" s="43">
        <v>0.87891865111562251</v>
      </c>
      <c r="U45" s="43">
        <v>-2.5691719534217165E-2</v>
      </c>
      <c r="V45" s="43">
        <v>-0.63716474088837372</v>
      </c>
    </row>
    <row r="46" spans="1:22">
      <c r="A46" s="21" t="s">
        <v>122</v>
      </c>
      <c r="S46" s="7" t="s">
        <v>100</v>
      </c>
      <c r="T46" s="43">
        <v>0.71976427923325659</v>
      </c>
      <c r="U46" s="43">
        <v>-0.1095173107703771</v>
      </c>
      <c r="V46" s="43">
        <v>-0.55895401839937253</v>
      </c>
    </row>
    <row r="47" spans="1:22">
      <c r="U47" s="43"/>
    </row>
    <row r="51" spans="1:37" ht="15.75">
      <c r="Z51" s="93">
        <v>102.96599786842103</v>
      </c>
      <c r="AA51" s="93">
        <v>109.50503773684208</v>
      </c>
      <c r="AB51" s="93">
        <v>116.01138504999999</v>
      </c>
      <c r="AC51" s="93">
        <v>105.49124737500001</v>
      </c>
      <c r="AD51" s="93">
        <v>97.404465428571427</v>
      </c>
      <c r="AE51" s="93">
        <v>90.706344809523813</v>
      </c>
      <c r="AF51" s="93">
        <v>91.698948700000003</v>
      </c>
      <c r="AG51" s="93">
        <v>87.552266068181822</v>
      </c>
      <c r="AH51" s="93">
        <v>78.100942275000008</v>
      </c>
      <c r="AI51" s="93">
        <v>80.922269684210534</v>
      </c>
      <c r="AJ51" s="93">
        <v>82.278706675000009</v>
      </c>
      <c r="AK51" s="93">
        <v>78.539480282608693</v>
      </c>
    </row>
    <row r="60" spans="1:37">
      <c r="A60" s="7" t="s">
        <v>0</v>
      </c>
      <c r="B60" s="7" t="s">
        <v>1</v>
      </c>
      <c r="C60" s="7" t="s">
        <v>2</v>
      </c>
      <c r="D60" s="7" t="s">
        <v>200</v>
      </c>
      <c r="E60" s="7" t="s">
        <v>3</v>
      </c>
      <c r="F60" s="7" t="s">
        <v>4</v>
      </c>
      <c r="G60" s="7" t="s">
        <v>5</v>
      </c>
      <c r="H60" s="7" t="s">
        <v>6</v>
      </c>
      <c r="I60" s="7" t="s">
        <v>7</v>
      </c>
      <c r="J60" s="7" t="s">
        <v>8</v>
      </c>
      <c r="K60" s="7" t="s">
        <v>9</v>
      </c>
      <c r="L60" s="7" t="s">
        <v>10</v>
      </c>
      <c r="M60" s="7" t="s">
        <v>11</v>
      </c>
      <c r="N60" s="7" t="s">
        <v>12</v>
      </c>
      <c r="O60" s="7" t="s">
        <v>13</v>
      </c>
      <c r="P60" s="7" t="s">
        <v>14</v>
      </c>
      <c r="Q60" s="7" t="s">
        <v>15</v>
      </c>
      <c r="R60" s="7" t="s">
        <v>16</v>
      </c>
      <c r="S60" s="7" t="s">
        <v>17</v>
      </c>
      <c r="T60" s="7" t="s">
        <v>18</v>
      </c>
      <c r="U60" s="7" t="s">
        <v>19</v>
      </c>
      <c r="V60" s="7" t="s">
        <v>20</v>
      </c>
      <c r="W60" s="7" t="s">
        <v>21</v>
      </c>
      <c r="X60" s="7" t="s">
        <v>22</v>
      </c>
      <c r="Y60" s="7" t="s">
        <v>23</v>
      </c>
      <c r="Z60" s="7" t="s">
        <v>24</v>
      </c>
      <c r="AA60" s="7" t="s">
        <v>25</v>
      </c>
      <c r="AB60" s="7" t="s">
        <v>26</v>
      </c>
      <c r="AC60" s="7" t="s">
        <v>27</v>
      </c>
      <c r="AD60" s="7" t="s">
        <v>28</v>
      </c>
      <c r="AE60" s="7" t="s">
        <v>29</v>
      </c>
      <c r="AF60" s="89" t="s">
        <v>238</v>
      </c>
      <c r="AG60" s="90"/>
    </row>
    <row r="61" spans="1:37" ht="15.75">
      <c r="A61" s="1" t="s">
        <v>34</v>
      </c>
      <c r="B61" s="1">
        <v>2020</v>
      </c>
      <c r="C61" s="1" t="s">
        <v>37</v>
      </c>
      <c r="D61" s="1" t="s">
        <v>37</v>
      </c>
      <c r="E61" s="1">
        <v>148.69999999999999</v>
      </c>
      <c r="F61" s="1">
        <v>179.85</v>
      </c>
      <c r="G61" s="1">
        <v>148.80000000000001</v>
      </c>
      <c r="H61" s="1">
        <v>155.6</v>
      </c>
      <c r="I61" s="1">
        <v>135.1</v>
      </c>
      <c r="J61" s="1">
        <v>149.9</v>
      </c>
      <c r="K61" s="1">
        <v>168.6</v>
      </c>
      <c r="L61" s="1">
        <v>150.4</v>
      </c>
      <c r="M61" s="1">
        <v>120.3</v>
      </c>
      <c r="N61" s="1">
        <v>157.1</v>
      </c>
      <c r="O61" s="1">
        <v>136.80000000000001</v>
      </c>
      <c r="P61" s="1">
        <v>160.69999999999999</v>
      </c>
      <c r="Q61" s="1">
        <v>151.4</v>
      </c>
      <c r="R61" s="1">
        <v>177.35</v>
      </c>
      <c r="S61" s="1">
        <v>151.85</v>
      </c>
      <c r="T61" s="1">
        <v>143.15</v>
      </c>
      <c r="U61" s="1">
        <v>150.60000000000002</v>
      </c>
      <c r="V61" s="1">
        <v>155.6</v>
      </c>
      <c r="W61" s="1">
        <v>144.1</v>
      </c>
      <c r="X61" s="1">
        <v>145.4</v>
      </c>
      <c r="Y61" s="1">
        <v>150.69999999999999</v>
      </c>
      <c r="Z61" s="1">
        <v>132.44999999999999</v>
      </c>
      <c r="AA61" s="1">
        <v>146</v>
      </c>
      <c r="AB61" s="1">
        <v>156.25</v>
      </c>
      <c r="AC61" s="1">
        <v>148.39999999999998</v>
      </c>
      <c r="AD61" s="1">
        <v>145.4</v>
      </c>
      <c r="AE61" s="1">
        <v>150.19999999999999</v>
      </c>
      <c r="AF61" s="91">
        <v>19.901683749999997</v>
      </c>
    </row>
    <row r="62" spans="1:37" ht="15.75">
      <c r="A62" s="1" t="s">
        <v>34</v>
      </c>
      <c r="B62" s="1">
        <v>2020</v>
      </c>
      <c r="C62" s="1" t="s">
        <v>38</v>
      </c>
      <c r="D62" s="1" t="s">
        <v>38</v>
      </c>
      <c r="E62" s="1">
        <v>149.14999999999998</v>
      </c>
      <c r="F62" s="1">
        <v>186.27499999999998</v>
      </c>
      <c r="G62" s="1">
        <v>150.10000000000002</v>
      </c>
      <c r="H62" s="1">
        <v>154.44999999999999</v>
      </c>
      <c r="I62" s="1">
        <v>135.69999999999999</v>
      </c>
      <c r="J62" s="1">
        <v>148.55000000000001</v>
      </c>
      <c r="K62" s="1">
        <v>162.55000000000001</v>
      </c>
      <c r="L62" s="1">
        <v>150.65</v>
      </c>
      <c r="M62" s="1">
        <v>117.25</v>
      </c>
      <c r="N62" s="1">
        <v>158.30000000000001</v>
      </c>
      <c r="O62" s="1">
        <v>138.10000000000002</v>
      </c>
      <c r="P62" s="1">
        <v>161.25</v>
      </c>
      <c r="Q62" s="1">
        <v>152.69999999999999</v>
      </c>
      <c r="R62" s="1">
        <v>180.42500000000001</v>
      </c>
      <c r="S62" s="1">
        <v>152.17500000000001</v>
      </c>
      <c r="T62" s="1">
        <v>143.77500000000001</v>
      </c>
      <c r="U62" s="1">
        <v>151</v>
      </c>
      <c r="V62" s="1">
        <v>155.14999999999998</v>
      </c>
      <c r="W62" s="1">
        <v>143</v>
      </c>
      <c r="X62" s="1">
        <v>143.65</v>
      </c>
      <c r="Y62" s="1">
        <v>152.55000000000001</v>
      </c>
      <c r="Z62" s="1">
        <v>133.72499999999999</v>
      </c>
      <c r="AA62" s="1">
        <v>147.15</v>
      </c>
      <c r="AB62" s="1">
        <v>156.32499999999999</v>
      </c>
      <c r="AC62" s="1">
        <v>150</v>
      </c>
      <c r="AD62" s="1">
        <v>146.19999999999999</v>
      </c>
      <c r="AE62" s="1">
        <v>151</v>
      </c>
      <c r="AF62" s="91">
        <v>30.605539617647054</v>
      </c>
    </row>
    <row r="63" spans="1:37" ht="15.75">
      <c r="A63" s="1" t="s">
        <v>34</v>
      </c>
      <c r="B63" s="1">
        <v>2020</v>
      </c>
      <c r="C63" s="1" t="s">
        <v>39</v>
      </c>
      <c r="D63" s="1" t="s">
        <v>39</v>
      </c>
      <c r="E63" s="1">
        <v>149.6</v>
      </c>
      <c r="F63" s="1">
        <v>192.7</v>
      </c>
      <c r="G63" s="1">
        <v>151.4</v>
      </c>
      <c r="H63" s="1">
        <v>153.30000000000001</v>
      </c>
      <c r="I63" s="1">
        <v>136.30000000000001</v>
      </c>
      <c r="J63" s="1">
        <v>147.19999999999999</v>
      </c>
      <c r="K63" s="1">
        <v>156.5</v>
      </c>
      <c r="L63" s="1">
        <v>150.9</v>
      </c>
      <c r="M63" s="1">
        <v>114.2</v>
      </c>
      <c r="N63" s="1">
        <v>159.5</v>
      </c>
      <c r="O63" s="1">
        <v>139.4</v>
      </c>
      <c r="P63" s="1">
        <v>161.80000000000001</v>
      </c>
      <c r="Q63" s="1">
        <v>154</v>
      </c>
      <c r="R63" s="1">
        <v>183.5</v>
      </c>
      <c r="S63" s="1">
        <v>152.5</v>
      </c>
      <c r="T63" s="1">
        <v>144.4</v>
      </c>
      <c r="U63" s="1">
        <v>151.4</v>
      </c>
      <c r="V63" s="1">
        <v>154.69999999999999</v>
      </c>
      <c r="W63" s="1">
        <v>141.9</v>
      </c>
      <c r="X63" s="1">
        <v>146.4</v>
      </c>
      <c r="Y63" s="1">
        <v>154.4</v>
      </c>
      <c r="Z63" s="1">
        <v>135</v>
      </c>
      <c r="AA63" s="1">
        <v>148.30000000000001</v>
      </c>
      <c r="AB63" s="1">
        <v>156.4</v>
      </c>
      <c r="AC63" s="1">
        <v>151.6</v>
      </c>
      <c r="AD63" s="1">
        <v>147</v>
      </c>
      <c r="AE63" s="1">
        <v>151.80000000000001</v>
      </c>
      <c r="AF63" s="91">
        <v>40.633868636363637</v>
      </c>
    </row>
    <row r="64" spans="1:37" ht="15.75">
      <c r="A64" s="1" t="s">
        <v>34</v>
      </c>
      <c r="B64" s="1">
        <v>2020</v>
      </c>
      <c r="C64" s="1" t="s">
        <v>40</v>
      </c>
      <c r="D64" s="1" t="s">
        <v>40</v>
      </c>
      <c r="E64" s="1">
        <v>149.6</v>
      </c>
      <c r="F64" s="1">
        <v>192.7</v>
      </c>
      <c r="G64" s="1">
        <v>151.4</v>
      </c>
      <c r="H64" s="1">
        <v>153.30000000000001</v>
      </c>
      <c r="I64" s="1">
        <v>136.30000000000001</v>
      </c>
      <c r="J64" s="1">
        <v>147.19999999999999</v>
      </c>
      <c r="K64" s="1">
        <v>156.5</v>
      </c>
      <c r="L64" s="1">
        <v>150.9</v>
      </c>
      <c r="M64" s="1">
        <v>114.2</v>
      </c>
      <c r="N64" s="1">
        <v>159.5</v>
      </c>
      <c r="O64" s="1">
        <v>139.4</v>
      </c>
      <c r="P64" s="1">
        <v>161.80000000000001</v>
      </c>
      <c r="Q64" s="1">
        <v>154</v>
      </c>
      <c r="R64" s="1">
        <v>183.5</v>
      </c>
      <c r="S64" s="1">
        <v>152.5</v>
      </c>
      <c r="T64" s="1">
        <v>144.4</v>
      </c>
      <c r="U64" s="1">
        <v>151.4</v>
      </c>
      <c r="V64" s="1">
        <v>154.69999999999999</v>
      </c>
      <c r="W64" s="1">
        <v>141.9</v>
      </c>
      <c r="X64" s="1">
        <v>146.4</v>
      </c>
      <c r="Y64" s="1">
        <v>154.4</v>
      </c>
      <c r="Z64" s="1">
        <v>135</v>
      </c>
      <c r="AA64" s="1">
        <v>148.30000000000001</v>
      </c>
      <c r="AB64" s="1">
        <v>156.4</v>
      </c>
      <c r="AC64" s="1">
        <v>151.6</v>
      </c>
      <c r="AD64" s="1">
        <v>147</v>
      </c>
      <c r="AE64" s="1">
        <v>151.80000000000001</v>
      </c>
      <c r="AF64" s="91">
        <v>43.347552547619046</v>
      </c>
    </row>
    <row r="65" spans="1:32" ht="15.75">
      <c r="A65" s="1" t="s">
        <v>34</v>
      </c>
      <c r="B65" s="1">
        <v>2020</v>
      </c>
      <c r="C65" s="1" t="s">
        <v>41</v>
      </c>
      <c r="D65" s="1" t="s">
        <v>41</v>
      </c>
      <c r="E65" s="1">
        <v>148.9</v>
      </c>
      <c r="F65" s="1">
        <v>190.9</v>
      </c>
      <c r="G65" s="1">
        <v>150.80000000000001</v>
      </c>
      <c r="H65" s="1">
        <v>153.30000000000001</v>
      </c>
      <c r="I65" s="1">
        <v>137.4</v>
      </c>
      <c r="J65" s="1">
        <v>150.4</v>
      </c>
      <c r="K65" s="1">
        <v>178.1</v>
      </c>
      <c r="L65" s="1">
        <v>150.4</v>
      </c>
      <c r="M65" s="1">
        <v>115.1</v>
      </c>
      <c r="N65" s="1">
        <v>160</v>
      </c>
      <c r="O65" s="1">
        <v>140.6</v>
      </c>
      <c r="P65" s="1">
        <v>162.30000000000001</v>
      </c>
      <c r="Q65" s="1">
        <v>157</v>
      </c>
      <c r="R65" s="1">
        <v>182.6</v>
      </c>
      <c r="S65" s="1">
        <v>153.1</v>
      </c>
      <c r="T65" s="1">
        <v>143.4</v>
      </c>
      <c r="U65" s="1">
        <v>151.69999999999999</v>
      </c>
      <c r="V65" s="1">
        <v>155.5</v>
      </c>
      <c r="W65" s="1">
        <v>143</v>
      </c>
      <c r="X65" s="1">
        <v>148.4</v>
      </c>
      <c r="Y65" s="1">
        <v>155</v>
      </c>
      <c r="Z65" s="1">
        <v>138.5</v>
      </c>
      <c r="AA65" s="1">
        <v>146</v>
      </c>
      <c r="AB65" s="1">
        <v>158.5</v>
      </c>
      <c r="AC65" s="1">
        <v>154.30000000000001</v>
      </c>
      <c r="AD65" s="1">
        <v>149</v>
      </c>
      <c r="AE65" s="1">
        <v>153.9</v>
      </c>
      <c r="AF65" s="91">
        <v>44.190017605263151</v>
      </c>
    </row>
    <row r="66" spans="1:32" ht="15.75">
      <c r="A66" s="1" t="s">
        <v>34</v>
      </c>
      <c r="B66" s="1">
        <v>2020</v>
      </c>
      <c r="C66" s="1" t="s">
        <v>42</v>
      </c>
      <c r="D66" s="1" t="s">
        <v>42</v>
      </c>
      <c r="E66" s="1">
        <v>148.4</v>
      </c>
      <c r="F66" s="1">
        <v>187.1</v>
      </c>
      <c r="G66" s="1">
        <v>152.5</v>
      </c>
      <c r="H66" s="1">
        <v>153.6</v>
      </c>
      <c r="I66" s="1">
        <v>138.19999999999999</v>
      </c>
      <c r="J66" s="1">
        <v>150.9</v>
      </c>
      <c r="K66" s="1">
        <v>186.7</v>
      </c>
      <c r="L66" s="1">
        <v>149.80000000000001</v>
      </c>
      <c r="M66" s="1">
        <v>116.4</v>
      </c>
      <c r="N66" s="1">
        <v>160.30000000000001</v>
      </c>
      <c r="O66" s="1">
        <v>142.19999999999999</v>
      </c>
      <c r="P66" s="1">
        <v>162.9</v>
      </c>
      <c r="Q66" s="1">
        <v>158</v>
      </c>
      <c r="R66" s="1">
        <v>184.4</v>
      </c>
      <c r="S66" s="1">
        <v>153.4</v>
      </c>
      <c r="T66" s="1">
        <v>144.30000000000001</v>
      </c>
      <c r="U66" s="1">
        <v>152</v>
      </c>
      <c r="V66" s="1">
        <v>156.30000000000001</v>
      </c>
      <c r="W66" s="1">
        <v>142.9</v>
      </c>
      <c r="X66" s="1">
        <v>148.69999999999999</v>
      </c>
      <c r="Y66" s="1">
        <v>155.6</v>
      </c>
      <c r="Z66" s="1">
        <v>139.6</v>
      </c>
      <c r="AA66" s="1">
        <v>146.6</v>
      </c>
      <c r="AB66" s="1">
        <v>157.5</v>
      </c>
      <c r="AC66" s="1">
        <v>158.4</v>
      </c>
      <c r="AD66" s="1">
        <v>150</v>
      </c>
      <c r="AE66" s="1">
        <v>154.69999999999999</v>
      </c>
      <c r="AF66" s="91">
        <v>41.35410665909091</v>
      </c>
    </row>
    <row r="67" spans="1:32" ht="15.75">
      <c r="A67" s="1" t="s">
        <v>34</v>
      </c>
      <c r="B67" s="1">
        <v>2020</v>
      </c>
      <c r="C67" s="1" t="s">
        <v>43</v>
      </c>
      <c r="D67" s="1" t="s">
        <v>43</v>
      </c>
      <c r="E67" s="1">
        <v>147.5</v>
      </c>
      <c r="F67" s="1">
        <v>188.9</v>
      </c>
      <c r="G67" s="1">
        <v>161.4</v>
      </c>
      <c r="H67" s="1">
        <v>153.6</v>
      </c>
      <c r="I67" s="1">
        <v>140.1</v>
      </c>
      <c r="J67" s="1">
        <v>151.19999999999999</v>
      </c>
      <c r="K67" s="1">
        <v>209.2</v>
      </c>
      <c r="L67" s="1">
        <v>150.9</v>
      </c>
      <c r="M67" s="1">
        <v>116.2</v>
      </c>
      <c r="N67" s="1">
        <v>161</v>
      </c>
      <c r="O67" s="1">
        <v>144</v>
      </c>
      <c r="P67" s="1">
        <v>163.19999999999999</v>
      </c>
      <c r="Q67" s="1">
        <v>161.4</v>
      </c>
      <c r="R67" s="1">
        <v>184.3</v>
      </c>
      <c r="S67" s="1">
        <v>153.69999999999999</v>
      </c>
      <c r="T67" s="1">
        <v>144.6</v>
      </c>
      <c r="U67" s="1">
        <v>152.30000000000001</v>
      </c>
      <c r="V67" s="1">
        <v>156.5</v>
      </c>
      <c r="W67" s="1">
        <v>143.1</v>
      </c>
      <c r="X67" s="1">
        <v>148.69999999999999</v>
      </c>
      <c r="Y67" s="1">
        <v>156.30000000000001</v>
      </c>
      <c r="Z67" s="1">
        <v>140.6</v>
      </c>
      <c r="AA67" s="1">
        <v>146.5</v>
      </c>
      <c r="AB67" s="1">
        <v>158.5</v>
      </c>
      <c r="AC67" s="1">
        <v>157</v>
      </c>
      <c r="AD67" s="1">
        <v>150.4</v>
      </c>
      <c r="AE67" s="1">
        <v>156.4</v>
      </c>
      <c r="AF67" s="91">
        <v>40.658228000000001</v>
      </c>
    </row>
    <row r="68" spans="1:32" ht="15.75">
      <c r="A68" s="1" t="s">
        <v>34</v>
      </c>
      <c r="B68" s="1">
        <v>2020</v>
      </c>
      <c r="C68" s="1" t="s">
        <v>45</v>
      </c>
      <c r="D68" s="1" t="s">
        <v>45</v>
      </c>
      <c r="E68" s="1">
        <v>146.80000000000001</v>
      </c>
      <c r="F68" s="1">
        <v>191</v>
      </c>
      <c r="G68" s="1">
        <v>173.6</v>
      </c>
      <c r="H68" s="1">
        <v>153.80000000000001</v>
      </c>
      <c r="I68" s="1">
        <v>142.69999999999999</v>
      </c>
      <c r="J68" s="1">
        <v>148.4</v>
      </c>
      <c r="K68" s="1">
        <v>230</v>
      </c>
      <c r="L68" s="1">
        <v>156.80000000000001</v>
      </c>
      <c r="M68" s="1">
        <v>115.7</v>
      </c>
      <c r="N68" s="1">
        <v>161.80000000000001</v>
      </c>
      <c r="O68" s="1">
        <v>146.5</v>
      </c>
      <c r="P68" s="1">
        <v>163.80000000000001</v>
      </c>
      <c r="Q68" s="1">
        <v>164.7</v>
      </c>
      <c r="R68" s="1">
        <v>184.8</v>
      </c>
      <c r="S68" s="1">
        <v>154.30000000000001</v>
      </c>
      <c r="T68" s="1">
        <v>144.9</v>
      </c>
      <c r="U68" s="1">
        <v>152.80000000000001</v>
      </c>
      <c r="V68" s="1">
        <v>158</v>
      </c>
      <c r="W68" s="1">
        <v>143.6</v>
      </c>
      <c r="X68" s="1">
        <v>149.19999999999999</v>
      </c>
      <c r="Y68" s="1">
        <v>157.19999999999999</v>
      </c>
      <c r="Z68" s="1">
        <v>140.4</v>
      </c>
      <c r="AA68" s="1">
        <v>148.4</v>
      </c>
      <c r="AB68" s="1">
        <v>158.6</v>
      </c>
      <c r="AC68" s="1">
        <v>156.9</v>
      </c>
      <c r="AD68" s="1">
        <v>150.69999999999999</v>
      </c>
      <c r="AE68" s="1">
        <v>158.4</v>
      </c>
      <c r="AF68" s="91">
        <v>43.340640499999999</v>
      </c>
    </row>
    <row r="69" spans="1:32" ht="15.75">
      <c r="A69" s="1" t="s">
        <v>34</v>
      </c>
      <c r="B69" s="1">
        <v>2020</v>
      </c>
      <c r="C69" s="1" t="s">
        <v>46</v>
      </c>
      <c r="D69" s="1" t="s">
        <v>46</v>
      </c>
      <c r="E69" s="1">
        <v>146</v>
      </c>
      <c r="F69" s="1">
        <v>191</v>
      </c>
      <c r="G69" s="1">
        <v>175.3</v>
      </c>
      <c r="H69" s="1">
        <v>154.1</v>
      </c>
      <c r="I69" s="1">
        <v>146.6</v>
      </c>
      <c r="J69" s="1">
        <v>147.69999999999999</v>
      </c>
      <c r="K69" s="1">
        <v>230.5</v>
      </c>
      <c r="L69" s="1">
        <v>160.19999999999999</v>
      </c>
      <c r="M69" s="1">
        <v>115.3</v>
      </c>
      <c r="N69" s="1">
        <v>163</v>
      </c>
      <c r="O69" s="1">
        <v>149.19999999999999</v>
      </c>
      <c r="P69" s="1">
        <v>164.8</v>
      </c>
      <c r="Q69" s="1">
        <v>165.4</v>
      </c>
      <c r="R69" s="1">
        <v>185.4</v>
      </c>
      <c r="S69" s="1">
        <v>155</v>
      </c>
      <c r="T69" s="1">
        <v>145.4</v>
      </c>
      <c r="U69" s="1">
        <v>153.6</v>
      </c>
      <c r="V69" s="1">
        <v>158.4</v>
      </c>
      <c r="W69" s="1">
        <v>144.6</v>
      </c>
      <c r="X69" s="1">
        <v>149.69999999999999</v>
      </c>
      <c r="Y69" s="1">
        <v>158.30000000000001</v>
      </c>
      <c r="Z69" s="1">
        <v>140.69999999999999</v>
      </c>
      <c r="AA69" s="1">
        <v>148.5</v>
      </c>
      <c r="AB69" s="1">
        <v>159.4</v>
      </c>
      <c r="AC69" s="1">
        <v>157.1</v>
      </c>
      <c r="AD69" s="1">
        <v>151.19999999999999</v>
      </c>
      <c r="AE69" s="1">
        <v>158.9</v>
      </c>
      <c r="AF69" s="91">
        <v>49.839816952380943</v>
      </c>
    </row>
    <row r="70" spans="1:32" ht="15.75">
      <c r="A70" s="1" t="s">
        <v>34</v>
      </c>
      <c r="B70" s="1">
        <v>2021</v>
      </c>
      <c r="C70" s="1" t="s">
        <v>31</v>
      </c>
      <c r="D70" s="1" t="s">
        <v>31</v>
      </c>
      <c r="E70" s="1">
        <v>144.9</v>
      </c>
      <c r="F70" s="1">
        <v>190.1</v>
      </c>
      <c r="G70" s="1">
        <v>175.3</v>
      </c>
      <c r="H70" s="1">
        <v>154.1</v>
      </c>
      <c r="I70" s="1">
        <v>150.9</v>
      </c>
      <c r="J70" s="1">
        <v>149.6</v>
      </c>
      <c r="K70" s="1">
        <v>194.2</v>
      </c>
      <c r="L70" s="1">
        <v>160.4</v>
      </c>
      <c r="M70" s="1">
        <v>114.6</v>
      </c>
      <c r="N70" s="1">
        <v>164</v>
      </c>
      <c r="O70" s="1">
        <v>151.80000000000001</v>
      </c>
      <c r="P70" s="1">
        <v>165.6</v>
      </c>
      <c r="Q70" s="1">
        <v>161</v>
      </c>
      <c r="R70" s="1">
        <v>186.5</v>
      </c>
      <c r="S70" s="1">
        <v>155.5</v>
      </c>
      <c r="T70" s="1">
        <v>146.1</v>
      </c>
      <c r="U70" s="1">
        <v>154.19999999999999</v>
      </c>
      <c r="V70" s="1">
        <v>157.69999999999999</v>
      </c>
      <c r="W70" s="1">
        <v>147.9</v>
      </c>
      <c r="X70" s="1">
        <v>150</v>
      </c>
      <c r="Y70" s="1">
        <v>159.30000000000001</v>
      </c>
      <c r="Z70" s="1">
        <v>141.9</v>
      </c>
      <c r="AA70" s="1">
        <v>149.6</v>
      </c>
      <c r="AB70" s="1">
        <v>159.19999999999999</v>
      </c>
      <c r="AC70" s="1">
        <v>156.80000000000001</v>
      </c>
      <c r="AD70" s="1">
        <v>151.9</v>
      </c>
      <c r="AE70" s="1">
        <v>157.30000000000001</v>
      </c>
      <c r="AF70" s="91">
        <v>54.794569624999994</v>
      </c>
    </row>
    <row r="71" spans="1:32" ht="15.75">
      <c r="A71" s="1" t="s">
        <v>34</v>
      </c>
      <c r="B71" s="1">
        <v>2021</v>
      </c>
      <c r="C71" s="1" t="s">
        <v>35</v>
      </c>
      <c r="D71" s="1" t="s">
        <v>35</v>
      </c>
      <c r="E71" s="1">
        <v>144.30000000000001</v>
      </c>
      <c r="F71" s="1">
        <v>186.5</v>
      </c>
      <c r="G71" s="1">
        <v>168.7</v>
      </c>
      <c r="H71" s="1">
        <v>154.69999999999999</v>
      </c>
      <c r="I71" s="1">
        <v>158.69999999999999</v>
      </c>
      <c r="J71" s="1">
        <v>150.69999999999999</v>
      </c>
      <c r="K71" s="1">
        <v>160</v>
      </c>
      <c r="L71" s="1">
        <v>158.80000000000001</v>
      </c>
      <c r="M71" s="1">
        <v>112.8</v>
      </c>
      <c r="N71" s="1">
        <v>164.2</v>
      </c>
      <c r="O71" s="1">
        <v>155.5</v>
      </c>
      <c r="P71" s="1">
        <v>167.5</v>
      </c>
      <c r="Q71" s="1">
        <v>156.9</v>
      </c>
      <c r="R71" s="1">
        <v>188.3</v>
      </c>
      <c r="S71" s="1">
        <v>157.19999999999999</v>
      </c>
      <c r="T71" s="1">
        <v>147.4</v>
      </c>
      <c r="U71" s="1">
        <v>155.80000000000001</v>
      </c>
      <c r="V71" s="1">
        <v>159.80000000000001</v>
      </c>
      <c r="W71" s="1">
        <v>152.4</v>
      </c>
      <c r="X71" s="1">
        <v>150.9</v>
      </c>
      <c r="Y71" s="1">
        <v>161.30000000000001</v>
      </c>
      <c r="Z71" s="1">
        <v>145.1</v>
      </c>
      <c r="AA71" s="1">
        <v>151.5</v>
      </c>
      <c r="AB71" s="1">
        <v>159.5</v>
      </c>
      <c r="AC71" s="1">
        <v>155.80000000000001</v>
      </c>
      <c r="AD71" s="1">
        <v>153.4</v>
      </c>
      <c r="AE71" s="1">
        <v>156.6</v>
      </c>
      <c r="AF71" s="91">
        <v>61.216117289473672</v>
      </c>
    </row>
    <row r="72" spans="1:32" ht="15.75">
      <c r="A72" s="1" t="s">
        <v>34</v>
      </c>
      <c r="B72" s="1">
        <v>2021</v>
      </c>
      <c r="C72" s="1" t="s">
        <v>36</v>
      </c>
      <c r="D72" s="1" t="s">
        <v>36</v>
      </c>
      <c r="E72" s="1">
        <v>144.1</v>
      </c>
      <c r="F72" s="1">
        <v>192.2</v>
      </c>
      <c r="G72" s="1">
        <v>163.80000000000001</v>
      </c>
      <c r="H72" s="1">
        <v>154.9</v>
      </c>
      <c r="I72" s="1">
        <v>163.9</v>
      </c>
      <c r="J72" s="1">
        <v>153.69999999999999</v>
      </c>
      <c r="K72" s="1">
        <v>149.5</v>
      </c>
      <c r="L72" s="1">
        <v>159.80000000000001</v>
      </c>
      <c r="M72" s="1">
        <v>112.6</v>
      </c>
      <c r="N72" s="1">
        <v>163.5</v>
      </c>
      <c r="O72" s="1">
        <v>156.5</v>
      </c>
      <c r="P72" s="1">
        <v>168.2</v>
      </c>
      <c r="Q72" s="1">
        <v>156.69999999999999</v>
      </c>
      <c r="R72" s="1">
        <v>188.1</v>
      </c>
      <c r="S72" s="1">
        <v>157.80000000000001</v>
      </c>
      <c r="T72" s="1">
        <v>147.9</v>
      </c>
      <c r="U72" s="1">
        <v>156.4</v>
      </c>
      <c r="V72" s="1">
        <v>159.9</v>
      </c>
      <c r="W72" s="1">
        <v>155.5</v>
      </c>
      <c r="X72" s="1">
        <v>151.19999999999999</v>
      </c>
      <c r="Y72" s="1">
        <v>161.69999999999999</v>
      </c>
      <c r="Z72" s="1">
        <v>146.19999999999999</v>
      </c>
      <c r="AA72" s="1">
        <v>152.6</v>
      </c>
      <c r="AB72" s="1">
        <v>160.19999999999999</v>
      </c>
      <c r="AC72" s="1">
        <v>153.80000000000001</v>
      </c>
      <c r="AD72" s="1">
        <v>153.80000000000001</v>
      </c>
      <c r="AE72" s="1">
        <v>156.80000000000001</v>
      </c>
      <c r="AF72" s="91">
        <v>64.729496782608663</v>
      </c>
    </row>
    <row r="73" spans="1:32" ht="15.75">
      <c r="A73" s="1" t="s">
        <v>34</v>
      </c>
      <c r="B73" s="1">
        <v>2021</v>
      </c>
      <c r="C73" s="1" t="s">
        <v>37</v>
      </c>
      <c r="D73" s="1" t="s">
        <v>37</v>
      </c>
      <c r="E73" s="1">
        <v>144.30000000000001</v>
      </c>
      <c r="F73" s="1">
        <v>198</v>
      </c>
      <c r="G73" s="1">
        <v>164.6</v>
      </c>
      <c r="H73" s="1">
        <v>155.4</v>
      </c>
      <c r="I73" s="1">
        <v>170.1</v>
      </c>
      <c r="J73" s="1">
        <v>164.4</v>
      </c>
      <c r="K73" s="1">
        <v>144.1</v>
      </c>
      <c r="L73" s="1">
        <v>161.69999999999999</v>
      </c>
      <c r="M73" s="1">
        <v>113.1</v>
      </c>
      <c r="N73" s="1">
        <v>163.9</v>
      </c>
      <c r="O73" s="1">
        <v>157.6</v>
      </c>
      <c r="P73" s="1">
        <v>168.9</v>
      </c>
      <c r="Q73" s="1">
        <v>158</v>
      </c>
      <c r="R73" s="1">
        <v>188.8</v>
      </c>
      <c r="S73" s="1">
        <v>158.80000000000001</v>
      </c>
      <c r="T73" s="1">
        <v>148.5</v>
      </c>
      <c r="U73" s="1">
        <v>157.30000000000001</v>
      </c>
      <c r="V73" s="1">
        <v>161.4</v>
      </c>
      <c r="W73" s="1">
        <v>155.6</v>
      </c>
      <c r="X73" s="1">
        <v>151.80000000000001</v>
      </c>
      <c r="Y73" s="1">
        <v>162.30000000000001</v>
      </c>
      <c r="Z73" s="1">
        <v>146.6</v>
      </c>
      <c r="AA73" s="1">
        <v>153.19999999999999</v>
      </c>
      <c r="AB73" s="1">
        <v>160.30000000000001</v>
      </c>
      <c r="AC73" s="1">
        <v>155.4</v>
      </c>
      <c r="AD73" s="1">
        <v>154.4</v>
      </c>
      <c r="AE73" s="1">
        <v>157.80000000000001</v>
      </c>
      <c r="AF73" s="92">
        <v>63.396976500000008</v>
      </c>
    </row>
    <row r="74" spans="1:32" ht="15.75">
      <c r="A74" s="1" t="s">
        <v>34</v>
      </c>
      <c r="B74" s="1">
        <v>2021</v>
      </c>
      <c r="C74" s="1" t="s">
        <v>38</v>
      </c>
      <c r="D74" s="1" t="s">
        <v>38</v>
      </c>
      <c r="E74" s="1">
        <v>146.30000000000001</v>
      </c>
      <c r="F74" s="1">
        <v>200.5</v>
      </c>
      <c r="G74" s="1">
        <v>170.3</v>
      </c>
      <c r="H74" s="1">
        <v>156.1</v>
      </c>
      <c r="I74" s="1">
        <v>178.7</v>
      </c>
      <c r="J74" s="1">
        <v>167.1</v>
      </c>
      <c r="K74" s="1">
        <v>147.9</v>
      </c>
      <c r="L74" s="1">
        <v>165.4</v>
      </c>
      <c r="M74" s="1">
        <v>114.8</v>
      </c>
      <c r="N74" s="1">
        <v>168.2</v>
      </c>
      <c r="O74" s="1">
        <v>159.30000000000001</v>
      </c>
      <c r="P74" s="1">
        <v>170.4</v>
      </c>
      <c r="Q74" s="1">
        <v>160.69999999999999</v>
      </c>
      <c r="R74" s="1">
        <v>191.9</v>
      </c>
      <c r="S74" s="1">
        <v>161.80000000000001</v>
      </c>
      <c r="T74" s="1">
        <v>152.1</v>
      </c>
      <c r="U74" s="1">
        <v>160.4</v>
      </c>
      <c r="V74" s="1">
        <v>161.6</v>
      </c>
      <c r="W74" s="1">
        <v>159.4</v>
      </c>
      <c r="X74" s="1">
        <v>154.69999999999999</v>
      </c>
      <c r="Y74" s="1">
        <v>165.8</v>
      </c>
      <c r="Z74" s="1">
        <v>148.9</v>
      </c>
      <c r="AA74" s="1">
        <v>155.80000000000001</v>
      </c>
      <c r="AB74" s="1">
        <v>161.19999999999999</v>
      </c>
      <c r="AC74" s="1">
        <v>158.6</v>
      </c>
      <c r="AD74" s="1">
        <v>156.80000000000001</v>
      </c>
      <c r="AE74" s="1">
        <v>160.4</v>
      </c>
      <c r="AF74" s="92">
        <v>66.953084852941174</v>
      </c>
    </row>
    <row r="75" spans="1:32" ht="15.75">
      <c r="A75" s="1" t="s">
        <v>34</v>
      </c>
      <c r="B75" s="1">
        <v>2021</v>
      </c>
      <c r="C75" s="1" t="s">
        <v>39</v>
      </c>
      <c r="D75" s="1" t="s">
        <v>39</v>
      </c>
      <c r="E75" s="1">
        <v>146.69999999999999</v>
      </c>
      <c r="F75" s="1">
        <v>202</v>
      </c>
      <c r="G75" s="1">
        <v>180.7</v>
      </c>
      <c r="H75" s="1">
        <v>156.19999999999999</v>
      </c>
      <c r="I75" s="1">
        <v>183.7</v>
      </c>
      <c r="J75" s="1">
        <v>164.6</v>
      </c>
      <c r="K75" s="1">
        <v>155.4</v>
      </c>
      <c r="L75" s="1">
        <v>166</v>
      </c>
      <c r="M75" s="1">
        <v>115.1</v>
      </c>
      <c r="N75" s="1">
        <v>168.5</v>
      </c>
      <c r="O75" s="1">
        <v>160</v>
      </c>
      <c r="P75" s="1">
        <v>172.4</v>
      </c>
      <c r="Q75" s="1">
        <v>162.6</v>
      </c>
      <c r="R75" s="1">
        <v>190.8</v>
      </c>
      <c r="S75" s="1">
        <v>162.19999999999999</v>
      </c>
      <c r="T75" s="1">
        <v>151.80000000000001</v>
      </c>
      <c r="U75" s="1">
        <v>160.69999999999999</v>
      </c>
      <c r="V75" s="1">
        <v>160.5</v>
      </c>
      <c r="W75" s="1">
        <v>159.80000000000001</v>
      </c>
      <c r="X75" s="1">
        <v>154.80000000000001</v>
      </c>
      <c r="Y75" s="1">
        <v>166.3</v>
      </c>
      <c r="Z75" s="1">
        <v>150.69999999999999</v>
      </c>
      <c r="AA75" s="1">
        <v>154.9</v>
      </c>
      <c r="AB75" s="1">
        <v>161.69999999999999</v>
      </c>
      <c r="AC75" s="1">
        <v>158.80000000000001</v>
      </c>
      <c r="AD75" s="1">
        <v>157.6</v>
      </c>
      <c r="AE75" s="1">
        <v>161.30000000000001</v>
      </c>
      <c r="AF75" s="92">
        <v>71.982647477272721</v>
      </c>
    </row>
    <row r="76" spans="1:32" ht="15.75">
      <c r="A76" s="1" t="s">
        <v>34</v>
      </c>
      <c r="B76" s="1">
        <v>2021</v>
      </c>
      <c r="C76" s="1" t="s">
        <v>40</v>
      </c>
      <c r="D76" s="1" t="s">
        <v>40</v>
      </c>
      <c r="E76" s="1">
        <v>146.4</v>
      </c>
      <c r="F76" s="1">
        <v>206.8</v>
      </c>
      <c r="G76" s="1">
        <v>182.2</v>
      </c>
      <c r="H76" s="1">
        <v>157.5</v>
      </c>
      <c r="I76" s="1">
        <v>182.1</v>
      </c>
      <c r="J76" s="1">
        <v>163.9</v>
      </c>
      <c r="K76" s="1">
        <v>164.2</v>
      </c>
      <c r="L76" s="1">
        <v>164</v>
      </c>
      <c r="M76" s="1">
        <v>114.5</v>
      </c>
      <c r="N76" s="1">
        <v>168.3</v>
      </c>
      <c r="O76" s="1">
        <v>160.9</v>
      </c>
      <c r="P76" s="1">
        <v>172.2</v>
      </c>
      <c r="Q76" s="1">
        <v>164</v>
      </c>
      <c r="R76" s="1">
        <v>191.2</v>
      </c>
      <c r="S76" s="1">
        <v>162.80000000000001</v>
      </c>
      <c r="T76" s="1">
        <v>153.1</v>
      </c>
      <c r="U76" s="1">
        <v>161.4</v>
      </c>
      <c r="V76" s="1">
        <v>161.5</v>
      </c>
      <c r="W76" s="1">
        <v>160.69999999999999</v>
      </c>
      <c r="X76" s="1">
        <v>155.80000000000001</v>
      </c>
      <c r="Y76" s="1">
        <v>167</v>
      </c>
      <c r="Z76" s="1">
        <v>153.1</v>
      </c>
      <c r="AA76" s="1">
        <v>155.30000000000001</v>
      </c>
      <c r="AB76" s="1">
        <v>163.19999999999999</v>
      </c>
      <c r="AC76" s="1">
        <v>160.1</v>
      </c>
      <c r="AD76" s="1">
        <v>159</v>
      </c>
      <c r="AE76" s="1">
        <v>162.5</v>
      </c>
      <c r="AF76" s="92">
        <v>73.539060523809511</v>
      </c>
    </row>
    <row r="77" spans="1:32" ht="15.75">
      <c r="A77" s="1" t="s">
        <v>34</v>
      </c>
      <c r="B77" s="1">
        <v>2021</v>
      </c>
      <c r="C77" s="1" t="s">
        <v>41</v>
      </c>
      <c r="D77" s="1" t="s">
        <v>41</v>
      </c>
      <c r="E77" s="1">
        <v>146.6</v>
      </c>
      <c r="F77" s="1">
        <v>204</v>
      </c>
      <c r="G77" s="1">
        <v>172.8</v>
      </c>
      <c r="H77" s="1">
        <v>158.4</v>
      </c>
      <c r="I77" s="1">
        <v>188</v>
      </c>
      <c r="J77" s="1">
        <v>156.80000000000001</v>
      </c>
      <c r="K77" s="1">
        <v>162.19999999999999</v>
      </c>
      <c r="L77" s="1">
        <v>164.1</v>
      </c>
      <c r="M77" s="1">
        <v>119.7</v>
      </c>
      <c r="N77" s="1">
        <v>168.8</v>
      </c>
      <c r="O77" s="1">
        <v>162.69999999999999</v>
      </c>
      <c r="P77" s="1">
        <v>173.9</v>
      </c>
      <c r="Q77" s="1">
        <v>164</v>
      </c>
      <c r="R77" s="1">
        <v>192.1</v>
      </c>
      <c r="S77" s="1">
        <v>164.5</v>
      </c>
      <c r="T77" s="1">
        <v>155.30000000000001</v>
      </c>
      <c r="U77" s="1">
        <v>163.19999999999999</v>
      </c>
      <c r="V77" s="1">
        <v>162.1</v>
      </c>
      <c r="W77" s="1">
        <v>162.6</v>
      </c>
      <c r="X77" s="1">
        <v>157.5</v>
      </c>
      <c r="Y77" s="1">
        <v>168.4</v>
      </c>
      <c r="Z77" s="1">
        <v>154</v>
      </c>
      <c r="AA77" s="1">
        <v>157.6</v>
      </c>
      <c r="AB77" s="1">
        <v>163.80000000000001</v>
      </c>
      <c r="AC77" s="1">
        <v>160</v>
      </c>
      <c r="AD77" s="1">
        <v>160</v>
      </c>
      <c r="AE77" s="1">
        <v>163.19999999999999</v>
      </c>
      <c r="AF77" s="92">
        <v>69.804724424999989</v>
      </c>
    </row>
    <row r="78" spans="1:32" ht="15.75">
      <c r="A78" s="1" t="s">
        <v>34</v>
      </c>
      <c r="B78" s="1">
        <v>2021</v>
      </c>
      <c r="C78" s="1" t="s">
        <v>42</v>
      </c>
      <c r="D78" s="1" t="s">
        <v>42</v>
      </c>
      <c r="E78" s="1">
        <v>146.6</v>
      </c>
      <c r="F78" s="1">
        <v>204</v>
      </c>
      <c r="G78" s="1">
        <v>172.8</v>
      </c>
      <c r="H78" s="1">
        <v>158.4</v>
      </c>
      <c r="I78" s="1">
        <v>188</v>
      </c>
      <c r="J78" s="1">
        <v>156.69999999999999</v>
      </c>
      <c r="K78" s="1">
        <v>162.30000000000001</v>
      </c>
      <c r="L78" s="1">
        <v>164.1</v>
      </c>
      <c r="M78" s="1">
        <v>119.7</v>
      </c>
      <c r="N78" s="1">
        <v>168.8</v>
      </c>
      <c r="O78" s="1">
        <v>162.69999999999999</v>
      </c>
      <c r="P78" s="1">
        <v>173.9</v>
      </c>
      <c r="Q78" s="1">
        <v>164</v>
      </c>
      <c r="R78" s="1">
        <v>192.1</v>
      </c>
      <c r="S78" s="1">
        <v>164.6</v>
      </c>
      <c r="T78" s="1">
        <v>155.30000000000001</v>
      </c>
      <c r="U78" s="1">
        <v>163.30000000000001</v>
      </c>
      <c r="V78" s="1">
        <v>162.1</v>
      </c>
      <c r="W78" s="1">
        <v>162.6</v>
      </c>
      <c r="X78" s="1">
        <v>157.5</v>
      </c>
      <c r="Y78" s="1">
        <v>168.4</v>
      </c>
      <c r="Z78" s="1">
        <v>154</v>
      </c>
      <c r="AA78" s="1">
        <v>157.69999999999999</v>
      </c>
      <c r="AB78" s="1">
        <v>163.69999999999999</v>
      </c>
      <c r="AC78" s="1">
        <v>160</v>
      </c>
      <c r="AD78" s="1">
        <v>160</v>
      </c>
      <c r="AE78" s="1">
        <v>163.19999999999999</v>
      </c>
      <c r="AF78" s="92">
        <v>73.130738295454549</v>
      </c>
    </row>
    <row r="79" spans="1:32" ht="15.75">
      <c r="A79" s="1" t="s">
        <v>34</v>
      </c>
      <c r="B79" s="1">
        <v>2021</v>
      </c>
      <c r="C79" s="1" t="s">
        <v>43</v>
      </c>
      <c r="D79" s="1" t="s">
        <v>43</v>
      </c>
      <c r="E79" s="1">
        <v>147.4</v>
      </c>
      <c r="F79" s="1">
        <v>204.6</v>
      </c>
      <c r="G79" s="1">
        <v>171.2</v>
      </c>
      <c r="H79" s="1">
        <v>158.69999999999999</v>
      </c>
      <c r="I79" s="1">
        <v>190.6</v>
      </c>
      <c r="J79" s="1">
        <v>155.69999999999999</v>
      </c>
      <c r="K79" s="1">
        <v>185.3</v>
      </c>
      <c r="L79" s="1">
        <v>165.2</v>
      </c>
      <c r="M79" s="1">
        <v>121.9</v>
      </c>
      <c r="N79" s="1">
        <v>169.3</v>
      </c>
      <c r="O79" s="1">
        <v>163.19999999999999</v>
      </c>
      <c r="P79" s="1">
        <v>174.7</v>
      </c>
      <c r="Q79" s="1">
        <v>167.7</v>
      </c>
      <c r="R79" s="1">
        <v>192.7</v>
      </c>
      <c r="S79" s="1">
        <v>165.7</v>
      </c>
      <c r="T79" s="1">
        <v>156.30000000000001</v>
      </c>
      <c r="U79" s="1">
        <v>164.3</v>
      </c>
      <c r="V79" s="1">
        <v>163.6</v>
      </c>
      <c r="W79" s="1">
        <v>164.2</v>
      </c>
      <c r="X79" s="1">
        <v>158.4</v>
      </c>
      <c r="Y79" s="1">
        <v>169.1</v>
      </c>
      <c r="Z79" s="1">
        <v>155.69999999999999</v>
      </c>
      <c r="AA79" s="1">
        <v>158.6</v>
      </c>
      <c r="AB79" s="1">
        <v>163.9</v>
      </c>
      <c r="AC79" s="1">
        <v>160.80000000000001</v>
      </c>
      <c r="AD79" s="1">
        <v>161</v>
      </c>
      <c r="AE79" s="1">
        <v>165.5</v>
      </c>
      <c r="AF79" s="92">
        <v>82.107393785714294</v>
      </c>
    </row>
    <row r="80" spans="1:32" ht="15.75">
      <c r="A80" s="1" t="s">
        <v>34</v>
      </c>
      <c r="B80" s="1">
        <v>2021</v>
      </c>
      <c r="C80" s="1" t="s">
        <v>45</v>
      </c>
      <c r="D80" s="1" t="s">
        <v>45</v>
      </c>
      <c r="E80" s="1">
        <v>148.19999999999999</v>
      </c>
      <c r="F80" s="1">
        <v>201.6</v>
      </c>
      <c r="G80" s="1">
        <v>173</v>
      </c>
      <c r="H80" s="1">
        <v>159.30000000000001</v>
      </c>
      <c r="I80" s="1">
        <v>190.1</v>
      </c>
      <c r="J80" s="1">
        <v>156.5</v>
      </c>
      <c r="K80" s="1">
        <v>199.2</v>
      </c>
      <c r="L80" s="1">
        <v>165.3</v>
      </c>
      <c r="M80" s="1">
        <v>122.4</v>
      </c>
      <c r="N80" s="1">
        <v>169.6</v>
      </c>
      <c r="O80" s="1">
        <v>163.69999999999999</v>
      </c>
      <c r="P80" s="1">
        <v>175.5</v>
      </c>
      <c r="Q80" s="1">
        <v>169.7</v>
      </c>
      <c r="R80" s="1">
        <v>192.9</v>
      </c>
      <c r="S80" s="1">
        <v>167.2</v>
      </c>
      <c r="T80" s="1">
        <v>157.4</v>
      </c>
      <c r="U80" s="1">
        <v>165.8</v>
      </c>
      <c r="V80" s="1">
        <v>164.2</v>
      </c>
      <c r="W80" s="1">
        <v>163.9</v>
      </c>
      <c r="X80" s="1">
        <v>159.30000000000001</v>
      </c>
      <c r="Y80" s="1">
        <v>169.9</v>
      </c>
      <c r="Z80" s="1">
        <v>154.80000000000001</v>
      </c>
      <c r="AA80" s="1">
        <v>159.80000000000001</v>
      </c>
      <c r="AB80" s="1">
        <v>164.3</v>
      </c>
      <c r="AC80" s="1">
        <v>162.19999999999999</v>
      </c>
      <c r="AD80" s="1">
        <v>161.4</v>
      </c>
      <c r="AE80" s="1">
        <v>166.7</v>
      </c>
      <c r="AF80" s="92">
        <v>80.637301023809528</v>
      </c>
    </row>
    <row r="81" spans="1:32" ht="15.75">
      <c r="A81" s="1" t="s">
        <v>34</v>
      </c>
      <c r="B81" s="1">
        <v>2021</v>
      </c>
      <c r="C81" s="1" t="s">
        <v>46</v>
      </c>
      <c r="D81" s="1" t="s">
        <v>46</v>
      </c>
      <c r="E81" s="1">
        <v>148.69999999999999</v>
      </c>
      <c r="F81" s="1">
        <v>198.8</v>
      </c>
      <c r="G81" s="1">
        <v>177.9</v>
      </c>
      <c r="H81" s="1">
        <v>159.9</v>
      </c>
      <c r="I81" s="1">
        <v>187.6</v>
      </c>
      <c r="J81" s="1">
        <v>154.9</v>
      </c>
      <c r="K81" s="1">
        <v>188.3</v>
      </c>
      <c r="L81" s="1">
        <v>164.4</v>
      </c>
      <c r="M81" s="1">
        <v>121</v>
      </c>
      <c r="N81" s="1">
        <v>170.5</v>
      </c>
      <c r="O81" s="1">
        <v>164.2</v>
      </c>
      <c r="P81" s="1">
        <v>176.5</v>
      </c>
      <c r="Q81" s="1">
        <v>168.2</v>
      </c>
      <c r="R81" s="1">
        <v>192.4</v>
      </c>
      <c r="S81" s="1">
        <v>168.5</v>
      </c>
      <c r="T81" s="1">
        <v>158.69999999999999</v>
      </c>
      <c r="U81" s="1">
        <v>167</v>
      </c>
      <c r="V81" s="1">
        <v>163.4</v>
      </c>
      <c r="W81" s="1">
        <v>164.1</v>
      </c>
      <c r="X81" s="1">
        <v>160.19999999999999</v>
      </c>
      <c r="Y81" s="1">
        <v>170.6</v>
      </c>
      <c r="Z81" s="1">
        <v>155.69999999999999</v>
      </c>
      <c r="AA81" s="1">
        <v>160.6</v>
      </c>
      <c r="AB81" s="1">
        <v>164.4</v>
      </c>
      <c r="AC81" s="1">
        <v>162.6</v>
      </c>
      <c r="AD81" s="1">
        <v>162</v>
      </c>
      <c r="AE81" s="1">
        <v>166.2</v>
      </c>
      <c r="AF81" s="92">
        <v>73.298823523809531</v>
      </c>
    </row>
    <row r="82" spans="1:32" ht="15.75">
      <c r="A82" s="1" t="s">
        <v>34</v>
      </c>
      <c r="B82" s="1">
        <v>2022</v>
      </c>
      <c r="C82" s="1" t="s">
        <v>31</v>
      </c>
      <c r="D82" s="1" t="s">
        <v>31</v>
      </c>
      <c r="E82" s="1">
        <v>149.5</v>
      </c>
      <c r="F82" s="1">
        <v>198.7</v>
      </c>
      <c r="G82" s="1">
        <v>178.8</v>
      </c>
      <c r="H82" s="1">
        <v>160.5</v>
      </c>
      <c r="I82" s="1">
        <v>184.7</v>
      </c>
      <c r="J82" s="1">
        <v>153.69999999999999</v>
      </c>
      <c r="K82" s="1">
        <v>174.3</v>
      </c>
      <c r="L82" s="1">
        <v>163.9</v>
      </c>
      <c r="M82" s="1">
        <v>120</v>
      </c>
      <c r="N82" s="1">
        <v>172.1</v>
      </c>
      <c r="O82" s="1">
        <v>164.3</v>
      </c>
      <c r="P82" s="1">
        <v>177.3</v>
      </c>
      <c r="Q82" s="1">
        <v>166.4</v>
      </c>
      <c r="R82" s="1">
        <v>192.2</v>
      </c>
      <c r="S82" s="1">
        <v>169.9</v>
      </c>
      <c r="T82" s="1">
        <v>160.69999999999999</v>
      </c>
      <c r="U82" s="1">
        <v>168.5</v>
      </c>
      <c r="V82" s="1">
        <v>164.5</v>
      </c>
      <c r="W82" s="1">
        <v>164.2</v>
      </c>
      <c r="X82" s="1">
        <v>161.1</v>
      </c>
      <c r="Y82" s="1">
        <v>171.4</v>
      </c>
      <c r="Z82" s="1">
        <v>156.5</v>
      </c>
      <c r="AA82" s="1">
        <v>161.19999999999999</v>
      </c>
      <c r="AB82" s="1">
        <v>164.7</v>
      </c>
      <c r="AC82" s="1">
        <v>163</v>
      </c>
      <c r="AD82" s="1">
        <v>162.69999999999999</v>
      </c>
      <c r="AE82" s="1">
        <v>165.7</v>
      </c>
      <c r="AF82" s="92">
        <v>84.666318799999985</v>
      </c>
    </row>
    <row r="83" spans="1:32" ht="15.75">
      <c r="A83" s="1" t="s">
        <v>34</v>
      </c>
      <c r="B83" s="1">
        <v>2022</v>
      </c>
      <c r="C83" s="1" t="s">
        <v>35</v>
      </c>
      <c r="D83" s="1" t="s">
        <v>35</v>
      </c>
      <c r="E83" s="1">
        <v>150</v>
      </c>
      <c r="F83" s="1">
        <v>200.6</v>
      </c>
      <c r="G83" s="1">
        <v>175.8</v>
      </c>
      <c r="H83" s="1">
        <v>160.69999999999999</v>
      </c>
      <c r="I83" s="1">
        <v>184.9</v>
      </c>
      <c r="J83" s="1">
        <v>153.69999999999999</v>
      </c>
      <c r="K83" s="1">
        <v>169.7</v>
      </c>
      <c r="L83" s="1">
        <v>163.69999999999999</v>
      </c>
      <c r="M83" s="1">
        <v>118.9</v>
      </c>
      <c r="N83" s="1">
        <v>174.3</v>
      </c>
      <c r="O83" s="1">
        <v>164.7</v>
      </c>
      <c r="P83" s="1">
        <v>178</v>
      </c>
      <c r="Q83" s="1">
        <v>166.2</v>
      </c>
      <c r="R83" s="1">
        <v>192.8</v>
      </c>
      <c r="S83" s="1">
        <v>170.8</v>
      </c>
      <c r="T83" s="1">
        <v>162.4</v>
      </c>
      <c r="U83" s="1">
        <v>169.6</v>
      </c>
      <c r="V83" s="1">
        <v>165.5</v>
      </c>
      <c r="W83" s="1">
        <v>165.7</v>
      </c>
      <c r="X83" s="1">
        <v>161.80000000000001</v>
      </c>
      <c r="Y83" s="1">
        <v>172.2</v>
      </c>
      <c r="Z83" s="1">
        <v>156.9</v>
      </c>
      <c r="AA83" s="1">
        <v>162.1</v>
      </c>
      <c r="AB83" s="1">
        <v>165.4</v>
      </c>
      <c r="AC83" s="1">
        <v>164.4</v>
      </c>
      <c r="AD83" s="1">
        <v>163.5</v>
      </c>
      <c r="AE83" s="1">
        <v>166.1</v>
      </c>
      <c r="AF83" s="92">
        <v>94.067715194444446</v>
      </c>
    </row>
    <row r="84" spans="1:32" ht="15.75">
      <c r="A84" s="1" t="s">
        <v>34</v>
      </c>
      <c r="B84" s="1">
        <v>2022</v>
      </c>
      <c r="C84" s="1" t="s">
        <v>36</v>
      </c>
      <c r="D84" s="1" t="s">
        <v>36</v>
      </c>
      <c r="E84" s="1">
        <v>151.30000000000001</v>
      </c>
      <c r="F84" s="1">
        <v>210.7</v>
      </c>
      <c r="G84" s="1">
        <v>167.8</v>
      </c>
      <c r="H84" s="1">
        <v>162.19999999999999</v>
      </c>
      <c r="I84" s="1">
        <v>194.6</v>
      </c>
      <c r="J84" s="1">
        <v>157.6</v>
      </c>
      <c r="K84" s="1">
        <v>166.9</v>
      </c>
      <c r="L84" s="1">
        <v>163.9</v>
      </c>
      <c r="M84" s="1">
        <v>118.8</v>
      </c>
      <c r="N84" s="1">
        <v>177.4</v>
      </c>
      <c r="O84" s="1">
        <v>165.3</v>
      </c>
      <c r="P84" s="1">
        <v>179.3</v>
      </c>
      <c r="Q84" s="1">
        <v>168.4</v>
      </c>
      <c r="R84" s="1">
        <v>193.7</v>
      </c>
      <c r="S84" s="1">
        <v>172.1</v>
      </c>
      <c r="T84" s="1">
        <v>164.6</v>
      </c>
      <c r="U84" s="1">
        <v>171.1</v>
      </c>
      <c r="V84" s="1">
        <v>165.3</v>
      </c>
      <c r="W84" s="1">
        <v>167.2</v>
      </c>
      <c r="X84" s="1">
        <v>162.80000000000001</v>
      </c>
      <c r="Y84" s="1">
        <v>173</v>
      </c>
      <c r="Z84" s="1">
        <v>157.9</v>
      </c>
      <c r="AA84" s="1">
        <v>163.30000000000001</v>
      </c>
      <c r="AB84" s="1">
        <v>166</v>
      </c>
      <c r="AC84" s="1">
        <v>167.2</v>
      </c>
      <c r="AD84" s="1">
        <v>164.6</v>
      </c>
      <c r="AE84" s="1">
        <v>167.7</v>
      </c>
      <c r="AF84" s="92">
        <v>112.87479254347826</v>
      </c>
    </row>
    <row r="85" spans="1:32" ht="15.75">
      <c r="A85" s="1" t="s">
        <v>34</v>
      </c>
      <c r="B85" s="1">
        <v>2022</v>
      </c>
      <c r="C85" s="1" t="s">
        <v>37</v>
      </c>
      <c r="D85" s="1" t="s">
        <v>37</v>
      </c>
      <c r="E85" s="1">
        <v>152.9</v>
      </c>
      <c r="F85" s="1">
        <v>211.8</v>
      </c>
      <c r="G85" s="1">
        <v>164.5</v>
      </c>
      <c r="H85" s="1">
        <v>163.9</v>
      </c>
      <c r="I85" s="1">
        <v>199.5</v>
      </c>
      <c r="J85" s="1">
        <v>172.6</v>
      </c>
      <c r="K85" s="1">
        <v>166.2</v>
      </c>
      <c r="L85" s="1">
        <v>164.7</v>
      </c>
      <c r="M85" s="1">
        <v>119</v>
      </c>
      <c r="N85" s="1">
        <v>181.3</v>
      </c>
      <c r="O85" s="1">
        <v>166.2</v>
      </c>
      <c r="P85" s="1">
        <v>180.9</v>
      </c>
      <c r="Q85" s="1">
        <v>170.8</v>
      </c>
      <c r="R85" s="1">
        <v>193.9</v>
      </c>
      <c r="S85" s="1">
        <v>173.9</v>
      </c>
      <c r="T85" s="1">
        <v>166.5</v>
      </c>
      <c r="U85" s="1">
        <v>172.8</v>
      </c>
      <c r="V85" s="1">
        <v>167</v>
      </c>
      <c r="W85" s="1">
        <v>172.2</v>
      </c>
      <c r="X85" s="1">
        <v>164</v>
      </c>
      <c r="Y85" s="1">
        <v>174</v>
      </c>
      <c r="Z85" s="1">
        <v>162.6</v>
      </c>
      <c r="AA85" s="1">
        <v>164.4</v>
      </c>
      <c r="AB85" s="1">
        <v>166.9</v>
      </c>
      <c r="AC85" s="1">
        <v>168.8</v>
      </c>
      <c r="AD85" s="1">
        <v>166.8</v>
      </c>
      <c r="AE85" s="1">
        <v>170.1</v>
      </c>
      <c r="AF85" s="93">
        <v>102.96599786842103</v>
      </c>
    </row>
    <row r="86" spans="1:32" ht="15.75">
      <c r="A86" s="1" t="s">
        <v>34</v>
      </c>
      <c r="B86" s="1">
        <v>2022</v>
      </c>
      <c r="C86" s="1" t="s">
        <v>38</v>
      </c>
      <c r="D86" s="1" t="s">
        <v>38</v>
      </c>
      <c r="E86" s="1">
        <v>154.1</v>
      </c>
      <c r="F86" s="1">
        <v>217</v>
      </c>
      <c r="G86" s="1">
        <v>162.4</v>
      </c>
      <c r="H86" s="1">
        <v>164.9</v>
      </c>
      <c r="I86" s="1">
        <v>202.4</v>
      </c>
      <c r="J86" s="1">
        <v>171</v>
      </c>
      <c r="K86" s="1">
        <v>174.9</v>
      </c>
      <c r="L86" s="1">
        <v>164.7</v>
      </c>
      <c r="M86" s="1">
        <v>119.7</v>
      </c>
      <c r="N86" s="1">
        <v>184.9</v>
      </c>
      <c r="O86" s="1">
        <v>167.1</v>
      </c>
      <c r="P86" s="1">
        <v>182.5</v>
      </c>
      <c r="Q86" s="1">
        <v>173.3</v>
      </c>
      <c r="R86" s="1">
        <v>194.1</v>
      </c>
      <c r="S86" s="1">
        <v>175.6</v>
      </c>
      <c r="T86" s="1">
        <v>168.4</v>
      </c>
      <c r="U86" s="1">
        <v>174.6</v>
      </c>
      <c r="V86" s="1">
        <v>167.5</v>
      </c>
      <c r="W86" s="1">
        <v>174.6</v>
      </c>
      <c r="X86" s="1">
        <v>165.2</v>
      </c>
      <c r="Y86" s="1">
        <v>174.8</v>
      </c>
      <c r="Z86" s="1">
        <v>163</v>
      </c>
      <c r="AA86" s="1">
        <v>165.1</v>
      </c>
      <c r="AB86" s="1">
        <v>167.9</v>
      </c>
      <c r="AC86" s="1">
        <v>168.4</v>
      </c>
      <c r="AD86" s="1">
        <v>167.5</v>
      </c>
      <c r="AE86" s="1">
        <v>171.7</v>
      </c>
      <c r="AF86" s="93">
        <v>109.50503773684208</v>
      </c>
    </row>
    <row r="87" spans="1:32" ht="15.75">
      <c r="A87" s="1" t="s">
        <v>34</v>
      </c>
      <c r="B87" s="1">
        <v>2022</v>
      </c>
      <c r="C87" s="1" t="s">
        <v>39</v>
      </c>
      <c r="D87" s="1" t="s">
        <v>39</v>
      </c>
      <c r="E87" s="1">
        <v>155</v>
      </c>
      <c r="F87" s="1">
        <v>219.4</v>
      </c>
      <c r="G87" s="1">
        <v>170.8</v>
      </c>
      <c r="H87" s="1">
        <v>165.8</v>
      </c>
      <c r="I87" s="1">
        <v>200.9</v>
      </c>
      <c r="J87" s="1">
        <v>169.7</v>
      </c>
      <c r="K87" s="1">
        <v>182.3</v>
      </c>
      <c r="L87" s="1">
        <v>164.3</v>
      </c>
      <c r="M87" s="1">
        <v>119.9</v>
      </c>
      <c r="N87" s="1">
        <v>187.1</v>
      </c>
      <c r="O87" s="1">
        <v>167.9</v>
      </c>
      <c r="P87" s="1">
        <v>183.9</v>
      </c>
      <c r="Q87" s="1">
        <v>174.9</v>
      </c>
      <c r="R87" s="1">
        <v>194.3</v>
      </c>
      <c r="S87" s="1">
        <v>177.1</v>
      </c>
      <c r="T87" s="1">
        <v>169.9</v>
      </c>
      <c r="U87" s="1">
        <v>176</v>
      </c>
      <c r="V87" s="1">
        <v>166.8</v>
      </c>
      <c r="W87" s="1">
        <v>176</v>
      </c>
      <c r="X87" s="1">
        <v>166.4</v>
      </c>
      <c r="Y87" s="1">
        <v>175.4</v>
      </c>
      <c r="Z87" s="1">
        <v>161.1</v>
      </c>
      <c r="AA87" s="1">
        <v>165.8</v>
      </c>
      <c r="AB87" s="1">
        <v>169</v>
      </c>
      <c r="AC87" s="1">
        <v>169.4</v>
      </c>
      <c r="AD87" s="1">
        <v>167.5</v>
      </c>
      <c r="AE87" s="1">
        <v>172.6</v>
      </c>
      <c r="AF87" s="93">
        <v>116.01138504999999</v>
      </c>
    </row>
    <row r="88" spans="1:32" ht="15.75">
      <c r="A88" s="1" t="s">
        <v>34</v>
      </c>
      <c r="B88" s="1">
        <v>2022</v>
      </c>
      <c r="C88" s="1" t="s">
        <v>40</v>
      </c>
      <c r="D88" s="1" t="s">
        <v>40</v>
      </c>
      <c r="E88" s="1">
        <v>156.5</v>
      </c>
      <c r="F88" s="1">
        <v>213</v>
      </c>
      <c r="G88" s="1">
        <v>175.2</v>
      </c>
      <c r="H88" s="1">
        <v>166.6</v>
      </c>
      <c r="I88" s="1">
        <v>195.8</v>
      </c>
      <c r="J88" s="1">
        <v>174.2</v>
      </c>
      <c r="K88" s="1">
        <v>182.1</v>
      </c>
      <c r="L88" s="1">
        <v>164.3</v>
      </c>
      <c r="M88" s="1">
        <v>120</v>
      </c>
      <c r="N88" s="1">
        <v>190</v>
      </c>
      <c r="O88" s="1">
        <v>168.4</v>
      </c>
      <c r="P88" s="1">
        <v>185.2</v>
      </c>
      <c r="Q88" s="1">
        <v>175</v>
      </c>
      <c r="R88" s="1">
        <v>194.6</v>
      </c>
      <c r="S88" s="1">
        <v>178.3</v>
      </c>
      <c r="T88" s="1">
        <v>171.3</v>
      </c>
      <c r="U88" s="1">
        <v>177.3</v>
      </c>
      <c r="V88" s="1">
        <v>167.8</v>
      </c>
      <c r="W88" s="1">
        <v>179.6</v>
      </c>
      <c r="X88" s="1">
        <v>167.4</v>
      </c>
      <c r="Y88" s="1">
        <v>176.1</v>
      </c>
      <c r="Z88" s="1">
        <v>161.6</v>
      </c>
      <c r="AA88" s="1">
        <v>166.3</v>
      </c>
      <c r="AB88" s="1">
        <v>171.4</v>
      </c>
      <c r="AC88" s="1">
        <v>169.7</v>
      </c>
      <c r="AD88" s="1">
        <v>168.4</v>
      </c>
      <c r="AE88" s="1">
        <v>173.4</v>
      </c>
      <c r="AF88" s="93">
        <v>105.49124737500001</v>
      </c>
    </row>
    <row r="89" spans="1:32" ht="15.75">
      <c r="A89" s="1" t="s">
        <v>34</v>
      </c>
      <c r="B89" s="1">
        <v>2022</v>
      </c>
      <c r="C89" s="1" t="s">
        <v>41</v>
      </c>
      <c r="D89" s="1" t="s">
        <v>41</v>
      </c>
      <c r="E89" s="1">
        <v>160.30000000000001</v>
      </c>
      <c r="F89" s="1">
        <v>206.5</v>
      </c>
      <c r="G89" s="1">
        <v>169.2</v>
      </c>
      <c r="H89" s="1">
        <v>168.1</v>
      </c>
      <c r="I89" s="1">
        <v>192.4</v>
      </c>
      <c r="J89" s="1">
        <v>172.9</v>
      </c>
      <c r="K89" s="1">
        <v>186.7</v>
      </c>
      <c r="L89" s="1">
        <v>167.2</v>
      </c>
      <c r="M89" s="1">
        <v>120.9</v>
      </c>
      <c r="N89" s="1">
        <v>193.6</v>
      </c>
      <c r="O89" s="1">
        <v>168.8</v>
      </c>
      <c r="P89" s="1">
        <v>186.3</v>
      </c>
      <c r="Q89" s="1">
        <v>176.3</v>
      </c>
      <c r="R89" s="1">
        <v>195</v>
      </c>
      <c r="S89" s="1">
        <v>179.5</v>
      </c>
      <c r="T89" s="1">
        <v>172.7</v>
      </c>
      <c r="U89" s="1">
        <v>178.5</v>
      </c>
      <c r="V89" s="1">
        <v>169</v>
      </c>
      <c r="W89" s="1">
        <v>178.8</v>
      </c>
      <c r="X89" s="1">
        <v>168.5</v>
      </c>
      <c r="Y89" s="1">
        <v>176.8</v>
      </c>
      <c r="Z89" s="1">
        <v>161.9</v>
      </c>
      <c r="AA89" s="1">
        <v>166.9</v>
      </c>
      <c r="AB89" s="1">
        <v>172.3</v>
      </c>
      <c r="AC89" s="1">
        <v>171.2</v>
      </c>
      <c r="AD89" s="1">
        <v>169.1</v>
      </c>
      <c r="AE89" s="1">
        <v>174.3</v>
      </c>
      <c r="AF89" s="93">
        <v>97.404465428571427</v>
      </c>
    </row>
    <row r="90" spans="1:32" ht="15.75">
      <c r="A90" s="1" t="s">
        <v>34</v>
      </c>
      <c r="B90" s="1">
        <v>2022</v>
      </c>
      <c r="C90" s="1" t="s">
        <v>42</v>
      </c>
      <c r="D90" s="1" t="s">
        <v>42</v>
      </c>
      <c r="E90" s="1">
        <v>163.5</v>
      </c>
      <c r="F90" s="1">
        <v>209.2</v>
      </c>
      <c r="G90" s="1">
        <v>169.7</v>
      </c>
      <c r="H90" s="1">
        <v>169.7</v>
      </c>
      <c r="I90" s="1">
        <v>188.7</v>
      </c>
      <c r="J90" s="1">
        <v>165.7</v>
      </c>
      <c r="K90" s="1">
        <v>191.8</v>
      </c>
      <c r="L90" s="1">
        <v>169.1</v>
      </c>
      <c r="M90" s="1">
        <v>121.6</v>
      </c>
      <c r="N90" s="1">
        <v>197.3</v>
      </c>
      <c r="O90" s="1">
        <v>169.4</v>
      </c>
      <c r="P90" s="1">
        <v>187.4</v>
      </c>
      <c r="Q90" s="1">
        <v>177.8</v>
      </c>
      <c r="R90" s="1">
        <v>195.9</v>
      </c>
      <c r="S90" s="1">
        <v>180.9</v>
      </c>
      <c r="T90" s="1">
        <v>174.3</v>
      </c>
      <c r="U90" s="1">
        <v>179.9</v>
      </c>
      <c r="V90" s="1">
        <v>169.5</v>
      </c>
      <c r="W90" s="1">
        <v>179.5</v>
      </c>
      <c r="X90" s="1">
        <v>169.5</v>
      </c>
      <c r="Y90" s="1">
        <v>177.8</v>
      </c>
      <c r="Z90" s="1">
        <v>162.30000000000001</v>
      </c>
      <c r="AA90" s="1">
        <v>167.6</v>
      </c>
      <c r="AB90" s="1">
        <v>173.1</v>
      </c>
      <c r="AC90" s="1">
        <v>170.9</v>
      </c>
      <c r="AD90" s="1">
        <v>169.7</v>
      </c>
      <c r="AE90" s="1">
        <v>175.3</v>
      </c>
      <c r="AF90" s="93">
        <v>90.706344809523813</v>
      </c>
    </row>
    <row r="91" spans="1:32" ht="15.75">
      <c r="A91" s="1" t="s">
        <v>34</v>
      </c>
      <c r="B91" s="1">
        <v>2022</v>
      </c>
      <c r="C91" s="1" t="s">
        <v>43</v>
      </c>
      <c r="D91" s="1" t="s">
        <v>43</v>
      </c>
      <c r="E91" s="1">
        <v>165.2</v>
      </c>
      <c r="F91" s="1">
        <v>210.9</v>
      </c>
      <c r="G91" s="1">
        <v>170.9</v>
      </c>
      <c r="H91" s="1">
        <v>170.9</v>
      </c>
      <c r="I91" s="1">
        <v>186.5</v>
      </c>
      <c r="J91" s="1">
        <v>163.80000000000001</v>
      </c>
      <c r="K91" s="1">
        <v>199.7</v>
      </c>
      <c r="L91" s="1">
        <v>169.8</v>
      </c>
      <c r="M91" s="1">
        <v>121.9</v>
      </c>
      <c r="N91" s="1">
        <v>199.9</v>
      </c>
      <c r="O91" s="1">
        <v>169.9</v>
      </c>
      <c r="P91" s="1">
        <v>188.3</v>
      </c>
      <c r="Q91" s="1">
        <v>179.6</v>
      </c>
      <c r="R91" s="1">
        <v>196.3</v>
      </c>
      <c r="S91" s="1">
        <v>181.9</v>
      </c>
      <c r="T91" s="1">
        <v>175.3</v>
      </c>
      <c r="U91" s="1">
        <v>181</v>
      </c>
      <c r="V91" s="1">
        <v>171.2</v>
      </c>
      <c r="W91" s="1">
        <v>180.5</v>
      </c>
      <c r="X91" s="1">
        <v>170.4</v>
      </c>
      <c r="Y91" s="1">
        <v>178.7</v>
      </c>
      <c r="Z91" s="1">
        <v>162.9</v>
      </c>
      <c r="AA91" s="1">
        <v>168.2</v>
      </c>
      <c r="AB91" s="1">
        <v>173.4</v>
      </c>
      <c r="AC91" s="1">
        <v>172.1</v>
      </c>
      <c r="AD91" s="1">
        <v>170.5</v>
      </c>
      <c r="AE91" s="1">
        <v>176.7</v>
      </c>
      <c r="AF91" s="93">
        <v>91.698948700000003</v>
      </c>
    </row>
    <row r="92" spans="1:32" ht="15.75">
      <c r="A92" s="1" t="s">
        <v>34</v>
      </c>
      <c r="B92" s="1">
        <v>2022</v>
      </c>
      <c r="C92" s="1" t="s">
        <v>45</v>
      </c>
      <c r="D92" s="1" t="s">
        <v>45</v>
      </c>
      <c r="E92" s="1">
        <v>167.4</v>
      </c>
      <c r="F92" s="1">
        <v>209.4</v>
      </c>
      <c r="G92" s="1">
        <v>181.4</v>
      </c>
      <c r="H92" s="1">
        <v>172.3</v>
      </c>
      <c r="I92" s="1">
        <v>188.9</v>
      </c>
      <c r="J92" s="1">
        <v>160.69999999999999</v>
      </c>
      <c r="K92" s="1">
        <v>183.1</v>
      </c>
      <c r="L92" s="1">
        <v>170.5</v>
      </c>
      <c r="M92" s="1">
        <v>122.1</v>
      </c>
      <c r="N92" s="1">
        <v>202.8</v>
      </c>
      <c r="O92" s="1">
        <v>170.4</v>
      </c>
      <c r="P92" s="1">
        <v>189.5</v>
      </c>
      <c r="Q92" s="1">
        <v>178.3</v>
      </c>
      <c r="R92" s="1">
        <v>196.9</v>
      </c>
      <c r="S92" s="1">
        <v>183.1</v>
      </c>
      <c r="T92" s="1">
        <v>176.2</v>
      </c>
      <c r="U92" s="1">
        <v>182.1</v>
      </c>
      <c r="V92" s="1">
        <v>171.8</v>
      </c>
      <c r="W92" s="1">
        <v>181.3</v>
      </c>
      <c r="X92" s="1">
        <v>171.4</v>
      </c>
      <c r="Y92" s="1">
        <v>179.8</v>
      </c>
      <c r="Z92" s="1">
        <v>163</v>
      </c>
      <c r="AA92" s="1">
        <v>168.5</v>
      </c>
      <c r="AB92" s="1">
        <v>173.7</v>
      </c>
      <c r="AC92" s="1">
        <v>173.6</v>
      </c>
      <c r="AD92" s="1">
        <v>171.1</v>
      </c>
      <c r="AE92" s="1">
        <v>176.5</v>
      </c>
      <c r="AF92" s="93">
        <v>87.552266068181822</v>
      </c>
    </row>
    <row r="93" spans="1:32" ht="15.75">
      <c r="A93" s="1" t="s">
        <v>34</v>
      </c>
      <c r="B93" s="1">
        <v>2022</v>
      </c>
      <c r="C93" s="1" t="s">
        <v>46</v>
      </c>
      <c r="D93" s="1" t="s">
        <v>46</v>
      </c>
      <c r="E93" s="1">
        <v>169.2</v>
      </c>
      <c r="F93" s="1">
        <v>209</v>
      </c>
      <c r="G93" s="1">
        <v>190.2</v>
      </c>
      <c r="H93" s="1">
        <v>173.6</v>
      </c>
      <c r="I93" s="1">
        <v>188.5</v>
      </c>
      <c r="J93" s="1">
        <v>158</v>
      </c>
      <c r="K93" s="1">
        <v>159.9</v>
      </c>
      <c r="L93" s="1">
        <v>170.8</v>
      </c>
      <c r="M93" s="1">
        <v>121.8</v>
      </c>
      <c r="N93" s="1">
        <v>205.2</v>
      </c>
      <c r="O93" s="1">
        <v>171</v>
      </c>
      <c r="P93" s="1">
        <v>190.3</v>
      </c>
      <c r="Q93" s="1">
        <v>175.9</v>
      </c>
      <c r="R93" s="1">
        <v>197.3</v>
      </c>
      <c r="S93" s="1">
        <v>184</v>
      </c>
      <c r="T93" s="1">
        <v>177</v>
      </c>
      <c r="U93" s="1">
        <v>183</v>
      </c>
      <c r="V93" s="1">
        <v>170.7</v>
      </c>
      <c r="W93" s="1">
        <v>182</v>
      </c>
      <c r="X93" s="1">
        <v>172.1</v>
      </c>
      <c r="Y93" s="1">
        <v>181.1</v>
      </c>
      <c r="Z93" s="1">
        <v>163.4</v>
      </c>
      <c r="AA93" s="1">
        <v>168.9</v>
      </c>
      <c r="AB93" s="1">
        <v>174.1</v>
      </c>
      <c r="AC93" s="1">
        <v>175.8</v>
      </c>
      <c r="AD93" s="1">
        <v>172</v>
      </c>
      <c r="AE93" s="1">
        <v>175.7</v>
      </c>
      <c r="AF93" s="93">
        <v>78.100942275000008</v>
      </c>
    </row>
    <row r="94" spans="1:32" ht="15.75">
      <c r="A94" s="1" t="s">
        <v>34</v>
      </c>
      <c r="B94" s="1">
        <v>2023</v>
      </c>
      <c r="C94" s="1" t="s">
        <v>31</v>
      </c>
      <c r="D94" s="1" t="s">
        <v>31</v>
      </c>
      <c r="E94" s="1">
        <v>173.8</v>
      </c>
      <c r="F94" s="1">
        <v>210.7</v>
      </c>
      <c r="G94" s="1">
        <v>194.5</v>
      </c>
      <c r="H94" s="1">
        <v>174.6</v>
      </c>
      <c r="I94" s="1">
        <v>187.2</v>
      </c>
      <c r="J94" s="1">
        <v>158.30000000000001</v>
      </c>
      <c r="K94" s="1">
        <v>153.9</v>
      </c>
      <c r="L94" s="1">
        <v>170.9</v>
      </c>
      <c r="M94" s="1">
        <v>121.1</v>
      </c>
      <c r="N94" s="1">
        <v>208.4</v>
      </c>
      <c r="O94" s="1">
        <v>171.4</v>
      </c>
      <c r="P94" s="1">
        <v>191.2</v>
      </c>
      <c r="Q94" s="1">
        <v>176.7</v>
      </c>
      <c r="R94" s="1">
        <v>198.2</v>
      </c>
      <c r="S94" s="1">
        <v>184.9</v>
      </c>
      <c r="T94" s="1">
        <v>177.6</v>
      </c>
      <c r="U94" s="1">
        <v>183.8</v>
      </c>
      <c r="V94" s="1">
        <v>172.1</v>
      </c>
      <c r="W94" s="1">
        <v>182</v>
      </c>
      <c r="X94" s="1">
        <v>172.9</v>
      </c>
      <c r="Y94" s="1">
        <v>182.3</v>
      </c>
      <c r="Z94" s="1">
        <v>163.6</v>
      </c>
      <c r="AA94" s="1">
        <v>169.5</v>
      </c>
      <c r="AB94" s="1">
        <v>174.3</v>
      </c>
      <c r="AC94" s="1">
        <v>178.6</v>
      </c>
      <c r="AD94" s="1">
        <v>172.8</v>
      </c>
      <c r="AE94" s="1">
        <v>176.5</v>
      </c>
      <c r="AF94" s="93">
        <v>80.922269684210534</v>
      </c>
    </row>
    <row r="95" spans="1:32" ht="15.75">
      <c r="A95" s="1" t="s">
        <v>34</v>
      </c>
      <c r="B95" s="1">
        <v>2023</v>
      </c>
      <c r="C95" s="1" t="s">
        <v>35</v>
      </c>
      <c r="D95" s="1" t="s">
        <v>35</v>
      </c>
      <c r="E95" s="1">
        <v>174.4</v>
      </c>
      <c r="F95" s="1">
        <v>207.7</v>
      </c>
      <c r="G95" s="1">
        <v>175.2</v>
      </c>
      <c r="H95" s="1">
        <v>177.3</v>
      </c>
      <c r="I95" s="1">
        <v>179.3</v>
      </c>
      <c r="J95" s="1">
        <v>169.5</v>
      </c>
      <c r="K95" s="1">
        <v>152.69999999999999</v>
      </c>
      <c r="L95" s="1">
        <v>171</v>
      </c>
      <c r="M95" s="1">
        <v>120</v>
      </c>
      <c r="N95" s="1">
        <v>209.7</v>
      </c>
      <c r="O95" s="1">
        <v>172.3</v>
      </c>
      <c r="P95" s="1">
        <v>193</v>
      </c>
      <c r="Q95" s="1">
        <v>177</v>
      </c>
      <c r="R95" s="1">
        <v>199.5</v>
      </c>
      <c r="S95" s="1">
        <v>186.2</v>
      </c>
      <c r="T95" s="1">
        <v>178.7</v>
      </c>
      <c r="U95" s="1">
        <v>185.1</v>
      </c>
      <c r="V95" s="1">
        <v>173.5</v>
      </c>
      <c r="W95" s="1">
        <v>182.1</v>
      </c>
      <c r="X95" s="1">
        <v>174.2</v>
      </c>
      <c r="Y95" s="1">
        <v>184.4</v>
      </c>
      <c r="Z95" s="1">
        <v>164.2</v>
      </c>
      <c r="AA95" s="1">
        <v>170.3</v>
      </c>
      <c r="AB95" s="1">
        <v>175</v>
      </c>
      <c r="AC95" s="1">
        <v>181</v>
      </c>
      <c r="AD95" s="1">
        <v>174.1</v>
      </c>
      <c r="AE95" s="1">
        <v>177.2</v>
      </c>
      <c r="AF95" s="93">
        <v>82.278706675000009</v>
      </c>
    </row>
    <row r="96" spans="1:32" ht="15.75">
      <c r="A96" s="1" t="s">
        <v>34</v>
      </c>
      <c r="B96" s="1">
        <v>2023</v>
      </c>
      <c r="C96" s="1" t="s">
        <v>36</v>
      </c>
      <c r="D96" s="1" t="s">
        <v>36</v>
      </c>
      <c r="E96" s="1">
        <v>174.4</v>
      </c>
      <c r="F96" s="1">
        <v>207.7</v>
      </c>
      <c r="G96" s="1">
        <v>175.2</v>
      </c>
      <c r="H96" s="1">
        <v>177.3</v>
      </c>
      <c r="I96" s="1">
        <v>179.2</v>
      </c>
      <c r="J96" s="1">
        <v>169.5</v>
      </c>
      <c r="K96" s="1">
        <v>152.80000000000001</v>
      </c>
      <c r="L96" s="1">
        <v>171.1</v>
      </c>
      <c r="M96" s="1">
        <v>120</v>
      </c>
      <c r="N96" s="1">
        <v>209.7</v>
      </c>
      <c r="O96" s="1">
        <v>172.3</v>
      </c>
      <c r="P96" s="1">
        <v>193</v>
      </c>
      <c r="Q96" s="1">
        <v>177</v>
      </c>
      <c r="R96" s="1">
        <v>199.5</v>
      </c>
      <c r="S96" s="1">
        <v>186.1</v>
      </c>
      <c r="T96" s="1">
        <v>178.7</v>
      </c>
      <c r="U96" s="1">
        <v>185.1</v>
      </c>
      <c r="V96" s="1">
        <v>173.5</v>
      </c>
      <c r="W96" s="1">
        <v>181.9</v>
      </c>
      <c r="X96" s="1">
        <v>174.2</v>
      </c>
      <c r="Y96" s="1">
        <v>184.4</v>
      </c>
      <c r="Z96" s="1">
        <v>164.2</v>
      </c>
      <c r="AA96" s="1">
        <v>170.3</v>
      </c>
      <c r="AB96" s="1">
        <v>175</v>
      </c>
      <c r="AC96" s="1">
        <v>181</v>
      </c>
      <c r="AD96" s="1">
        <v>174.1</v>
      </c>
      <c r="AE96" s="1">
        <v>177.2</v>
      </c>
      <c r="AF96" s="93">
        <v>78.539480282608693</v>
      </c>
    </row>
    <row r="97" spans="1:32" ht="15.75">
      <c r="A97" s="1" t="s">
        <v>34</v>
      </c>
      <c r="B97" s="1">
        <v>2023</v>
      </c>
      <c r="C97" s="1" t="s">
        <v>37</v>
      </c>
      <c r="D97" s="1" t="s">
        <v>37</v>
      </c>
      <c r="E97" s="1">
        <v>173.8</v>
      </c>
      <c r="F97" s="1">
        <v>209.3</v>
      </c>
      <c r="G97" s="1">
        <v>169.6</v>
      </c>
      <c r="H97" s="1">
        <v>178.4</v>
      </c>
      <c r="I97" s="1">
        <v>174.9</v>
      </c>
      <c r="J97" s="1">
        <v>176.3</v>
      </c>
      <c r="K97" s="1">
        <v>155.4</v>
      </c>
      <c r="L97" s="1">
        <v>173.4</v>
      </c>
      <c r="M97" s="1">
        <v>121.3</v>
      </c>
      <c r="N97" s="1">
        <v>212.9</v>
      </c>
      <c r="O97" s="1">
        <v>172.9</v>
      </c>
      <c r="P97" s="1">
        <v>193.5</v>
      </c>
      <c r="Q97" s="1">
        <v>177.9</v>
      </c>
      <c r="R97" s="1">
        <v>200.6</v>
      </c>
      <c r="S97" s="1">
        <v>186.9</v>
      </c>
      <c r="T97" s="1">
        <v>179.2</v>
      </c>
      <c r="U97" s="1">
        <v>185.7</v>
      </c>
      <c r="V97" s="1">
        <v>175.2</v>
      </c>
      <c r="W97" s="1">
        <v>181.7</v>
      </c>
      <c r="X97" s="1">
        <v>174.6</v>
      </c>
      <c r="Y97" s="1">
        <v>185</v>
      </c>
      <c r="Z97" s="1">
        <v>164.5</v>
      </c>
      <c r="AA97" s="1">
        <v>170.7</v>
      </c>
      <c r="AB97" s="1">
        <v>176.4</v>
      </c>
      <c r="AC97" s="1">
        <v>184</v>
      </c>
      <c r="AD97" s="1">
        <v>175</v>
      </c>
      <c r="AE97" s="1">
        <v>178.1</v>
      </c>
      <c r="AF97" s="95">
        <v>83.755358416666667</v>
      </c>
    </row>
    <row r="98" spans="1:32" ht="15.75">
      <c r="A98" s="1" t="s">
        <v>34</v>
      </c>
      <c r="B98" s="1">
        <v>2023</v>
      </c>
      <c r="C98" s="1" t="s">
        <v>38</v>
      </c>
      <c r="D98" s="1" t="s">
        <v>38</v>
      </c>
      <c r="E98" s="1">
        <v>173.7</v>
      </c>
      <c r="F98" s="1">
        <v>214.3</v>
      </c>
      <c r="G98" s="1">
        <v>173.2</v>
      </c>
      <c r="H98" s="1">
        <v>179.5</v>
      </c>
      <c r="I98" s="1">
        <v>170</v>
      </c>
      <c r="J98" s="1">
        <v>172.2</v>
      </c>
      <c r="K98" s="1">
        <v>161</v>
      </c>
      <c r="L98" s="1">
        <v>175.6</v>
      </c>
      <c r="M98" s="1">
        <v>122.7</v>
      </c>
      <c r="N98" s="1">
        <v>218</v>
      </c>
      <c r="O98" s="1">
        <v>173.4</v>
      </c>
      <c r="P98" s="1">
        <v>194.2</v>
      </c>
      <c r="Q98" s="1">
        <v>179.1</v>
      </c>
      <c r="R98" s="1">
        <v>201</v>
      </c>
      <c r="S98" s="1">
        <v>187.3</v>
      </c>
      <c r="T98" s="1">
        <v>179.7</v>
      </c>
      <c r="U98" s="1">
        <v>186.2</v>
      </c>
      <c r="V98" s="1">
        <v>175.6</v>
      </c>
      <c r="W98" s="1">
        <v>182.8</v>
      </c>
      <c r="X98" s="1">
        <v>175.2</v>
      </c>
      <c r="Y98" s="1">
        <v>185.7</v>
      </c>
      <c r="Z98" s="1">
        <v>164.8</v>
      </c>
      <c r="AA98" s="1">
        <v>171.2</v>
      </c>
      <c r="AB98" s="1">
        <v>177.1</v>
      </c>
      <c r="AC98" s="1">
        <v>185.2</v>
      </c>
      <c r="AD98" s="1">
        <v>175.7</v>
      </c>
      <c r="AE98" s="1">
        <v>179.1</v>
      </c>
      <c r="AF98" s="95">
        <v>74.981547824999993</v>
      </c>
    </row>
    <row r="99" spans="1:32">
      <c r="E99">
        <f>CORREL(E60:E98,$AF$60:$AF$98)</f>
        <v>0.39288435484251871</v>
      </c>
      <c r="F99" s="94">
        <f t="shared" ref="F99:AE99" si="4">CORREL(F60:F98,$AF$60:$AF$98)</f>
        <v>0.89572601045912892</v>
      </c>
      <c r="G99" s="94">
        <f t="shared" si="4"/>
        <v>0.50827920314056241</v>
      </c>
      <c r="H99" s="94">
        <f t="shared" si="4"/>
        <v>0.59768692876508378</v>
      </c>
      <c r="I99" s="94">
        <f t="shared" si="4"/>
        <v>0.92912262369070342</v>
      </c>
      <c r="J99" s="94">
        <f t="shared" si="4"/>
        <v>0.71997307896901319</v>
      </c>
      <c r="K99" s="94">
        <f t="shared" si="4"/>
        <v>-7.9113772403304319E-2</v>
      </c>
      <c r="L99" s="94">
        <f t="shared" si="4"/>
        <v>0.73446847493674772</v>
      </c>
      <c r="M99" s="94">
        <f t="shared" si="4"/>
        <v>0.53473204252836914</v>
      </c>
      <c r="N99" s="94">
        <f t="shared" si="4"/>
        <v>0.60667611163868151</v>
      </c>
      <c r="O99" s="94">
        <f t="shared" si="4"/>
        <v>0.86470898701613741</v>
      </c>
      <c r="P99" s="94">
        <f t="shared" si="4"/>
        <v>0.76633295886584396</v>
      </c>
      <c r="Q99" s="94">
        <f t="shared" si="4"/>
        <v>0.76701520603632745</v>
      </c>
      <c r="R99" s="94">
        <f t="shared" si="4"/>
        <v>0.80346336889833447</v>
      </c>
      <c r="S99" s="94">
        <f t="shared" si="4"/>
        <v>0.76878407433006435</v>
      </c>
      <c r="T99" s="94">
        <f t="shared" si="4"/>
        <v>0.76441538154035371</v>
      </c>
      <c r="U99" s="94">
        <f t="shared" si="4"/>
        <v>0.76859293070410428</v>
      </c>
      <c r="V99" s="94">
        <f t="shared" si="4"/>
        <v>0.74210766758569169</v>
      </c>
      <c r="W99" s="94">
        <f t="shared" si="4"/>
        <v>0.82441542972949555</v>
      </c>
      <c r="X99" s="94">
        <f t="shared" si="4"/>
        <v>0.77373872851895775</v>
      </c>
      <c r="Y99" s="94">
        <f t="shared" si="4"/>
        <v>0.79831157909736095</v>
      </c>
      <c r="Z99" s="94">
        <f t="shared" si="4"/>
        <v>0.88516904131861462</v>
      </c>
      <c r="AA99" s="94">
        <f t="shared" si="4"/>
        <v>0.82670745701783921</v>
      </c>
      <c r="AB99" s="94">
        <f t="shared" si="4"/>
        <v>0.7210274794143221</v>
      </c>
      <c r="AC99" s="94">
        <f t="shared" si="4"/>
        <v>0.66807320864490249</v>
      </c>
      <c r="AD99" s="94">
        <f t="shared" si="4"/>
        <v>0.80981808237904462</v>
      </c>
      <c r="AE99" s="94">
        <f t="shared" si="4"/>
        <v>0.79658452816613201</v>
      </c>
    </row>
    <row r="106" spans="1:32">
      <c r="B106" t="s">
        <v>184</v>
      </c>
      <c r="C106" t="s">
        <v>239</v>
      </c>
    </row>
    <row r="107" spans="1:32">
      <c r="B107" s="7" t="s">
        <v>3</v>
      </c>
      <c r="C107" s="96">
        <v>0.39288435484251871</v>
      </c>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row>
    <row r="108" spans="1:32">
      <c r="B108" s="7" t="s">
        <v>4</v>
      </c>
      <c r="C108" s="96">
        <v>0.89572601045912892</v>
      </c>
    </row>
    <row r="109" spans="1:32">
      <c r="B109" s="7" t="s">
        <v>5</v>
      </c>
      <c r="C109" s="96">
        <v>0.50827920314056241</v>
      </c>
    </row>
    <row r="110" spans="1:32">
      <c r="B110" s="7" t="s">
        <v>6</v>
      </c>
      <c r="C110" s="96">
        <v>0.59768692876508378</v>
      </c>
      <c r="E110" s="94">
        <v>0.39288435484251871</v>
      </c>
      <c r="F110" s="94">
        <v>0.89572601045912892</v>
      </c>
      <c r="G110" s="94">
        <v>0.50827920314056241</v>
      </c>
      <c r="H110" s="94">
        <v>0.59768692876508378</v>
      </c>
      <c r="I110" s="94">
        <v>0.92912262369070342</v>
      </c>
      <c r="J110" s="94">
        <v>0.71997307896901319</v>
      </c>
      <c r="K110" s="94">
        <v>-7.9113772403304319E-2</v>
      </c>
      <c r="L110" s="94">
        <v>0.73446847493674772</v>
      </c>
      <c r="M110" s="94">
        <v>0.53473204252836914</v>
      </c>
      <c r="N110" s="94">
        <v>0.60667611163868151</v>
      </c>
      <c r="O110" s="94">
        <v>0.86470898701613741</v>
      </c>
      <c r="P110" s="94">
        <v>0.76633295886584396</v>
      </c>
      <c r="Q110" s="94">
        <v>0.76701520603632745</v>
      </c>
      <c r="R110" s="94">
        <v>0.80346336889833447</v>
      </c>
      <c r="S110" s="94">
        <v>0.76878407433006435</v>
      </c>
      <c r="T110" s="94">
        <v>0.76441538154035371</v>
      </c>
      <c r="U110" s="94">
        <v>0.76859293070410428</v>
      </c>
      <c r="V110" s="94">
        <v>0.74210766758569169</v>
      </c>
      <c r="W110" s="94">
        <v>0.82441542972949555</v>
      </c>
      <c r="X110" s="94">
        <v>0.77373872851895775</v>
      </c>
      <c r="Y110" s="94">
        <v>0.79831157909736095</v>
      </c>
      <c r="Z110" s="94">
        <v>0.88516904131861462</v>
      </c>
      <c r="AA110" s="94">
        <v>0.82670745701783921</v>
      </c>
      <c r="AB110" s="94">
        <v>0.7210274794143221</v>
      </c>
      <c r="AC110" s="94">
        <v>0.66807320864490249</v>
      </c>
      <c r="AD110" s="94">
        <v>0.80981808237904462</v>
      </c>
      <c r="AE110" s="94">
        <v>0.79658452816613201</v>
      </c>
      <c r="AF110" s="94" t="e">
        <f t="shared" ref="AF110" si="5">CORREL(AH$60:AH$98,$AF$60:$AF$98)</f>
        <v>#DIV/0!</v>
      </c>
    </row>
    <row r="111" spans="1:32">
      <c r="B111" s="7" t="s">
        <v>7</v>
      </c>
      <c r="C111" s="96">
        <v>0.92912262369070342</v>
      </c>
    </row>
    <row r="112" spans="1:32">
      <c r="B112" s="7" t="s">
        <v>8</v>
      </c>
      <c r="C112" s="96">
        <v>0.71997307896901319</v>
      </c>
    </row>
    <row r="113" spans="2:3">
      <c r="B113" s="7" t="s">
        <v>9</v>
      </c>
      <c r="C113" s="96">
        <v>-7.9113772403304319E-2</v>
      </c>
    </row>
    <row r="114" spans="2:3">
      <c r="B114" s="7" t="s">
        <v>10</v>
      </c>
      <c r="C114" s="96">
        <v>0.73446847493674772</v>
      </c>
    </row>
    <row r="115" spans="2:3">
      <c r="B115" s="7" t="s">
        <v>11</v>
      </c>
      <c r="C115" s="96">
        <v>0.53473204252836914</v>
      </c>
    </row>
    <row r="116" spans="2:3">
      <c r="B116" s="7" t="s">
        <v>12</v>
      </c>
      <c r="C116" s="96">
        <v>0.60667611163868151</v>
      </c>
    </row>
    <row r="117" spans="2:3">
      <c r="B117" s="7" t="s">
        <v>13</v>
      </c>
      <c r="C117" s="96">
        <v>0.86470898701613741</v>
      </c>
    </row>
    <row r="118" spans="2:3">
      <c r="B118" s="7" t="s">
        <v>14</v>
      </c>
      <c r="C118" s="96">
        <v>0.76633295886584396</v>
      </c>
    </row>
    <row r="119" spans="2:3">
      <c r="B119" s="7" t="s">
        <v>15</v>
      </c>
      <c r="C119" s="96">
        <v>0.76701520603632745</v>
      </c>
    </row>
    <row r="120" spans="2:3">
      <c r="B120" s="7" t="s">
        <v>16</v>
      </c>
      <c r="C120" s="96">
        <v>0.80346336889833447</v>
      </c>
    </row>
    <row r="121" spans="2:3">
      <c r="B121" s="7" t="s">
        <v>17</v>
      </c>
      <c r="C121" s="96">
        <v>0.76878407433006435</v>
      </c>
    </row>
    <row r="122" spans="2:3">
      <c r="B122" s="7" t="s">
        <v>18</v>
      </c>
      <c r="C122" s="96">
        <v>0.76441538154035371</v>
      </c>
    </row>
    <row r="123" spans="2:3">
      <c r="B123" s="7" t="s">
        <v>19</v>
      </c>
      <c r="C123" s="96">
        <v>0.76859293070410428</v>
      </c>
    </row>
    <row r="124" spans="2:3">
      <c r="B124" s="7" t="s">
        <v>20</v>
      </c>
      <c r="C124" s="96">
        <v>0.74210766758569169</v>
      </c>
    </row>
    <row r="125" spans="2:3">
      <c r="B125" s="7" t="s">
        <v>21</v>
      </c>
      <c r="C125" s="96">
        <v>0.82441542972949555</v>
      </c>
    </row>
    <row r="126" spans="2:3">
      <c r="B126" s="7" t="s">
        <v>22</v>
      </c>
      <c r="C126" s="96">
        <v>0.77373872851895775</v>
      </c>
    </row>
    <row r="127" spans="2:3">
      <c r="B127" s="7" t="s">
        <v>23</v>
      </c>
      <c r="C127" s="96">
        <v>0.79831157909736095</v>
      </c>
    </row>
    <row r="128" spans="2:3">
      <c r="B128" s="7" t="s">
        <v>24</v>
      </c>
      <c r="C128" s="96">
        <v>0.88516904131861462</v>
      </c>
    </row>
    <row r="129" spans="2:3">
      <c r="B129" s="7" t="s">
        <v>25</v>
      </c>
      <c r="C129" s="96">
        <v>0.82670745701783921</v>
      </c>
    </row>
    <row r="130" spans="2:3">
      <c r="B130" s="7" t="s">
        <v>26</v>
      </c>
      <c r="C130" s="96">
        <v>0.7210274794143221</v>
      </c>
    </row>
    <row r="131" spans="2:3">
      <c r="B131" s="7" t="s">
        <v>27</v>
      </c>
      <c r="C131" s="96">
        <v>0.66807320864490249</v>
      </c>
    </row>
    <row r="132" spans="2:3">
      <c r="B132" s="7" t="s">
        <v>28</v>
      </c>
      <c r="C132" s="96">
        <v>0.80981808237904462</v>
      </c>
    </row>
    <row r="133" spans="2:3">
      <c r="B133" s="7" t="s">
        <v>29</v>
      </c>
      <c r="C133" s="96">
        <v>0.79658452816613201</v>
      </c>
    </row>
    <row r="134" spans="2:3">
      <c r="C134" s="94"/>
    </row>
  </sheetData>
  <mergeCells count="9">
    <mergeCell ref="M6:V6"/>
    <mergeCell ref="G12:J12"/>
    <mergeCell ref="A12:D12"/>
    <mergeCell ref="S38:V38"/>
    <mergeCell ref="M1:V1"/>
    <mergeCell ref="M2:V2"/>
    <mergeCell ref="M3:V3"/>
    <mergeCell ref="M4:V4"/>
    <mergeCell ref="M5:V5"/>
  </mergeCells>
  <conditionalFormatting sqref="H14:H25">
    <cfRule type="colorScale" priority="8">
      <colorScale>
        <cfvo type="min"/>
        <cfvo type="percentile" val="50"/>
        <cfvo type="max"/>
        <color rgb="FF63BE7B"/>
        <color rgb="FFFFEB84"/>
        <color rgb="FFF8696B"/>
      </colorScale>
    </cfRule>
  </conditionalFormatting>
  <conditionalFormatting sqref="I14:I25">
    <cfRule type="colorScale" priority="7">
      <colorScale>
        <cfvo type="min"/>
        <cfvo type="percentile" val="50"/>
        <cfvo type="max"/>
        <color rgb="FF63BE7B"/>
        <color rgb="FFFFEB84"/>
        <color rgb="FFF8696B"/>
      </colorScale>
    </cfRule>
  </conditionalFormatting>
  <conditionalFormatting sqref="J14:J25">
    <cfRule type="colorScale" priority="6">
      <colorScale>
        <cfvo type="min"/>
        <cfvo type="percentile" val="50"/>
        <cfvo type="max"/>
        <color rgb="FF63BE7B"/>
        <color rgb="FFFFEB84"/>
        <color rgb="FFF8696B"/>
      </colorScale>
    </cfRule>
  </conditionalFormatting>
  <conditionalFormatting sqref="T40:T46">
    <cfRule type="colorScale" priority="5">
      <colorScale>
        <cfvo type="min"/>
        <cfvo type="percentile" val="50"/>
        <cfvo type="max"/>
        <color rgb="FF63BE7B"/>
        <color rgb="FFFFEB84"/>
        <color rgb="FFF8696B"/>
      </colorScale>
    </cfRule>
  </conditionalFormatting>
  <conditionalFormatting sqref="U41:U47">
    <cfRule type="colorScale" priority="4">
      <colorScale>
        <cfvo type="min"/>
        <cfvo type="percentile" val="50"/>
        <cfvo type="max"/>
        <color rgb="FF63BE7B"/>
        <color rgb="FFFFEB84"/>
        <color rgb="FFF8696B"/>
      </colorScale>
    </cfRule>
  </conditionalFormatting>
  <conditionalFormatting sqref="V40:V46">
    <cfRule type="colorScale" priority="3">
      <colorScale>
        <cfvo type="min"/>
        <cfvo type="percentile" val="50"/>
        <cfvo type="max"/>
        <color rgb="FF63BE7B"/>
        <color rgb="FFFFEB84"/>
        <color rgb="FFF8696B"/>
      </colorScale>
    </cfRule>
  </conditionalFormatting>
  <conditionalFormatting sqref="U40:U46">
    <cfRule type="colorScale" priority="2">
      <colorScale>
        <cfvo type="min"/>
        <cfvo type="percentile" val="50"/>
        <cfvo type="max"/>
        <color rgb="FF63BE7B"/>
        <color rgb="FFFFEB84"/>
        <color rgb="FFF8696B"/>
      </colorScale>
    </cfRule>
  </conditionalFormatting>
  <conditionalFormatting sqref="C107:C1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2CF1F-EE46-4E45-A929-0BA1D1FC9346}">
  <dimension ref="A3:O159"/>
  <sheetViews>
    <sheetView showGridLines="0" topLeftCell="A37" zoomScale="40" zoomScaleNormal="40" workbookViewId="0">
      <selection activeCell="O79" sqref="O79"/>
    </sheetView>
  </sheetViews>
  <sheetFormatPr defaultRowHeight="15"/>
  <cols>
    <col min="2" max="2" width="25.42578125" bestFit="1" customWidth="1"/>
    <col min="8" max="8" width="30.7109375" bestFit="1" customWidth="1"/>
    <col min="9" max="11" width="6.28515625" bestFit="1" customWidth="1"/>
    <col min="15" max="15" width="25" customWidth="1"/>
  </cols>
  <sheetData>
    <row r="3" spans="2:14" ht="36">
      <c r="B3" s="110" t="s">
        <v>116</v>
      </c>
      <c r="C3" s="110"/>
      <c r="D3" s="110"/>
      <c r="E3" s="110"/>
      <c r="F3" s="110"/>
      <c r="G3" s="110"/>
      <c r="H3" s="110"/>
      <c r="I3" s="110"/>
      <c r="J3" s="110"/>
      <c r="K3" s="110"/>
      <c r="L3" s="110"/>
      <c r="M3" s="110"/>
      <c r="N3" s="110"/>
    </row>
    <row r="4" spans="2:14">
      <c r="B4" s="111" t="s">
        <v>117</v>
      </c>
      <c r="C4" s="111"/>
      <c r="D4" s="111"/>
      <c r="E4" s="111"/>
      <c r="F4" s="111"/>
      <c r="G4" s="111"/>
      <c r="H4" s="111"/>
      <c r="I4" s="111"/>
      <c r="J4" s="111"/>
      <c r="K4" s="111"/>
      <c r="L4" s="111"/>
      <c r="M4" s="111"/>
    </row>
    <row r="6" spans="2:14">
      <c r="B6" s="17"/>
    </row>
    <row r="7" spans="2:14" ht="21">
      <c r="B7" s="19"/>
    </row>
    <row r="8" spans="2:14" ht="21">
      <c r="B8" s="18"/>
    </row>
    <row r="32" spans="2:14" ht="36">
      <c r="B32" s="110" t="s">
        <v>136</v>
      </c>
      <c r="C32" s="110"/>
      <c r="D32" s="110"/>
      <c r="E32" s="110"/>
      <c r="F32" s="110"/>
      <c r="G32" s="110"/>
      <c r="H32" s="110"/>
      <c r="I32" s="110"/>
      <c r="J32" s="110"/>
      <c r="K32" s="110"/>
      <c r="L32" s="110"/>
      <c r="M32" s="110"/>
      <c r="N32" s="110"/>
    </row>
    <row r="33" spans="2:14">
      <c r="B33" s="111" t="s">
        <v>137</v>
      </c>
      <c r="C33" s="111"/>
      <c r="D33" s="111"/>
      <c r="E33" s="111"/>
      <c r="F33" s="111"/>
      <c r="G33" s="111"/>
      <c r="H33" s="111"/>
      <c r="I33" s="111"/>
      <c r="J33" s="111"/>
      <c r="K33" s="111"/>
      <c r="L33" s="111"/>
      <c r="M33" s="111"/>
      <c r="N33" s="111"/>
    </row>
    <row r="65" spans="2:14" ht="36">
      <c r="B65" s="110" t="s">
        <v>141</v>
      </c>
      <c r="C65" s="110"/>
      <c r="D65" s="110"/>
      <c r="E65" s="110"/>
      <c r="F65" s="110"/>
      <c r="G65" s="110"/>
      <c r="H65" s="110"/>
      <c r="I65" s="110"/>
      <c r="J65" s="110"/>
      <c r="K65" s="110"/>
      <c r="L65" s="110"/>
      <c r="M65" s="110"/>
      <c r="N65" s="110"/>
    </row>
    <row r="66" spans="2:14">
      <c r="B66" s="111" t="s">
        <v>142</v>
      </c>
      <c r="C66" s="111"/>
      <c r="D66" s="111"/>
      <c r="E66" s="111"/>
      <c r="F66" s="111"/>
      <c r="G66" s="111"/>
      <c r="H66" s="111"/>
      <c r="I66" s="111"/>
      <c r="J66" s="111"/>
      <c r="K66" s="111"/>
      <c r="L66" s="111"/>
      <c r="M66" s="111"/>
      <c r="N66" s="111"/>
    </row>
    <row r="100" spans="2:14" ht="36">
      <c r="B100" s="110" t="s">
        <v>186</v>
      </c>
      <c r="C100" s="110"/>
      <c r="D100" s="110"/>
      <c r="E100" s="110"/>
      <c r="F100" s="110"/>
      <c r="G100" s="110"/>
      <c r="H100" s="110"/>
      <c r="I100" s="110"/>
      <c r="J100" s="110"/>
      <c r="K100" s="110"/>
      <c r="L100" s="110"/>
      <c r="M100" s="110"/>
      <c r="N100" s="110"/>
    </row>
    <row r="101" spans="2:14">
      <c r="B101" s="111" t="s">
        <v>187</v>
      </c>
      <c r="C101" s="111"/>
      <c r="D101" s="111"/>
      <c r="E101" s="111"/>
      <c r="F101" s="111"/>
      <c r="G101" s="111"/>
      <c r="H101" s="111"/>
      <c r="I101" s="111"/>
      <c r="J101" s="111"/>
      <c r="K101" s="111"/>
      <c r="L101" s="111"/>
      <c r="M101" s="111"/>
      <c r="N101" s="111"/>
    </row>
    <row r="132" spans="1:15" ht="36">
      <c r="A132" s="110" t="s">
        <v>188</v>
      </c>
      <c r="B132" s="110"/>
      <c r="C132" s="110"/>
      <c r="D132" s="110"/>
      <c r="E132" s="110"/>
      <c r="F132" s="110"/>
      <c r="G132" s="110"/>
      <c r="H132" s="110"/>
      <c r="I132" s="110"/>
      <c r="J132" s="110"/>
      <c r="K132" s="110"/>
      <c r="L132" s="110"/>
      <c r="M132" s="110"/>
      <c r="N132" s="110"/>
      <c r="O132" s="110"/>
    </row>
    <row r="133" spans="1:15">
      <c r="B133" s="111" t="s">
        <v>189</v>
      </c>
      <c r="C133" s="111"/>
      <c r="D133" s="111"/>
      <c r="E133" s="111"/>
      <c r="F133" s="111"/>
      <c r="G133" s="111"/>
      <c r="H133" s="111"/>
      <c r="I133" s="111"/>
      <c r="J133" s="111"/>
      <c r="K133" s="111"/>
      <c r="L133" s="111"/>
      <c r="M133" s="111"/>
      <c r="N133" s="111"/>
    </row>
    <row r="151" spans="8:11">
      <c r="H151" s="109" t="s">
        <v>198</v>
      </c>
      <c r="I151" s="109"/>
      <c r="J151" s="109"/>
      <c r="K151" s="109"/>
    </row>
    <row r="152" spans="8:11">
      <c r="H152" s="46" t="s">
        <v>184</v>
      </c>
      <c r="I152" s="46">
        <v>2021</v>
      </c>
      <c r="J152" s="46">
        <v>2022</v>
      </c>
      <c r="K152" s="46">
        <v>2023</v>
      </c>
    </row>
    <row r="153" spans="8:11">
      <c r="H153" s="2" t="s">
        <v>94</v>
      </c>
      <c r="I153" s="43">
        <v>0.80513411334048435</v>
      </c>
      <c r="J153" s="43">
        <v>0.13550502053573291</v>
      </c>
      <c r="K153" s="43">
        <v>0.19024389840962469</v>
      </c>
    </row>
    <row r="154" spans="8:11">
      <c r="H154" s="2" t="s">
        <v>95</v>
      </c>
      <c r="I154" s="43">
        <v>0.81406057572357193</v>
      </c>
      <c r="J154" s="43">
        <v>-1.2240036259484856E-2</v>
      </c>
      <c r="K154" s="43">
        <v>-0.56040607466502745</v>
      </c>
    </row>
    <row r="155" spans="8:11">
      <c r="H155" s="2" t="s">
        <v>96</v>
      </c>
      <c r="I155" s="43">
        <v>0.83044753694864504</v>
      </c>
      <c r="J155" s="43">
        <v>8.9410093344366476E-2</v>
      </c>
      <c r="K155" s="43">
        <v>-0.58905668662279631</v>
      </c>
    </row>
    <row r="156" spans="8:11">
      <c r="H156" s="2" t="s">
        <v>97</v>
      </c>
      <c r="I156" s="43">
        <v>0.88044997370659039</v>
      </c>
      <c r="J156" s="43">
        <v>-3.6947609748497957E-2</v>
      </c>
      <c r="K156" s="43">
        <v>-0.48158728669843182</v>
      </c>
    </row>
    <row r="157" spans="8:11">
      <c r="H157" s="2" t="s">
        <v>98</v>
      </c>
      <c r="I157" s="43">
        <v>0.85147707447687437</v>
      </c>
      <c r="J157" s="43">
        <v>6.8776143553416047E-2</v>
      </c>
      <c r="K157" s="43">
        <v>-0.51526134813531521</v>
      </c>
    </row>
    <row r="158" spans="8:11">
      <c r="H158" s="2" t="s">
        <v>99</v>
      </c>
      <c r="I158" s="43">
        <v>0.87891865111562251</v>
      </c>
      <c r="J158" s="43">
        <v>-2.5691719534217165E-2</v>
      </c>
      <c r="K158" s="43">
        <v>-0.63716474088837372</v>
      </c>
    </row>
    <row r="159" spans="8:11">
      <c r="H159" s="2" t="s">
        <v>100</v>
      </c>
      <c r="I159" s="43">
        <v>0.71976427923325659</v>
      </c>
      <c r="J159" s="43">
        <v>-0.1095173107703771</v>
      </c>
      <c r="K159" s="43">
        <v>-0.55895401839937253</v>
      </c>
    </row>
  </sheetData>
  <mergeCells count="11">
    <mergeCell ref="H151:K151"/>
    <mergeCell ref="B3:N3"/>
    <mergeCell ref="B100:N100"/>
    <mergeCell ref="B101:N101"/>
    <mergeCell ref="B133:N133"/>
    <mergeCell ref="A132:O132"/>
    <mergeCell ref="B65:N65"/>
    <mergeCell ref="B66:N66"/>
    <mergeCell ref="B32:N32"/>
    <mergeCell ref="B33:N33"/>
    <mergeCell ref="B4:M4"/>
  </mergeCells>
  <conditionalFormatting sqref="I153:I159">
    <cfRule type="colorScale" priority="4">
      <colorScale>
        <cfvo type="min"/>
        <cfvo type="percentile" val="50"/>
        <cfvo type="max"/>
        <color rgb="FF63BE7B"/>
        <color rgb="FFFFEB84"/>
        <color rgb="FFF8696B"/>
      </colorScale>
    </cfRule>
  </conditionalFormatting>
  <conditionalFormatting sqref="J154:J159">
    <cfRule type="colorScale" priority="3">
      <colorScale>
        <cfvo type="min"/>
        <cfvo type="percentile" val="50"/>
        <cfvo type="max"/>
        <color rgb="FF63BE7B"/>
        <color rgb="FFFFEB84"/>
        <color rgb="FFF8696B"/>
      </colorScale>
    </cfRule>
  </conditionalFormatting>
  <conditionalFormatting sqref="K153:K159">
    <cfRule type="colorScale" priority="2">
      <colorScale>
        <cfvo type="min"/>
        <cfvo type="percentile" val="50"/>
        <cfvo type="max"/>
        <color rgb="FF63BE7B"/>
        <color rgb="FFFFEB84"/>
        <color rgb="FFF8696B"/>
      </colorScale>
    </cfRule>
  </conditionalFormatting>
  <conditionalFormatting sqref="J153:J159">
    <cfRule type="colorScale" priority="1">
      <colorScale>
        <cfvo type="min"/>
        <cfvo type="percentile" val="50"/>
        <cfvo type="max"/>
        <color rgb="FF63BE7B"/>
        <color rgb="FFFFEB84"/>
        <color rgb="FFF8696B"/>
      </colorScale>
    </cfRule>
  </conditionalFormatting>
  <pageMargins left="0.7" right="0.7" top="0.75" bottom="0.75" header="0.3" footer="0.3"/>
  <pageSetup paperSize="5"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DFB18-F87B-4B97-B2A3-446CFBCFD844}">
  <dimension ref="A1:P378"/>
  <sheetViews>
    <sheetView workbookViewId="0">
      <pane ySplit="1" topLeftCell="A2" activePane="bottomLeft" state="frozen"/>
      <selection pane="bottomLeft" activeCell="E14" sqref="E14"/>
    </sheetView>
  </sheetViews>
  <sheetFormatPr defaultRowHeight="15"/>
  <cols>
    <col min="1" max="1" width="7.140625" bestFit="1" customWidth="1"/>
    <col min="2" max="2" width="9.140625" bestFit="1" customWidth="1"/>
    <col min="4" max="4" width="30.140625" bestFit="1" customWidth="1"/>
    <col min="5" max="5" width="28.140625" bestFit="1" customWidth="1"/>
    <col min="6" max="6" width="12" bestFit="1" customWidth="1"/>
    <col min="7" max="7" width="25.85546875" bestFit="1" customWidth="1"/>
    <col min="8" max="8" width="16.140625" bestFit="1" customWidth="1"/>
    <col min="9" max="9" width="15.85546875" bestFit="1" customWidth="1"/>
  </cols>
  <sheetData>
    <row r="1" spans="1:9">
      <c r="A1" s="6" t="s">
        <v>1</v>
      </c>
      <c r="B1" s="6" t="s">
        <v>2</v>
      </c>
      <c r="C1" s="6" t="s">
        <v>23</v>
      </c>
      <c r="D1" s="6" t="s">
        <v>24</v>
      </c>
      <c r="E1" s="6" t="s">
        <v>25</v>
      </c>
      <c r="F1" s="6" t="s">
        <v>26</v>
      </c>
      <c r="G1" s="6" t="s">
        <v>27</v>
      </c>
      <c r="H1" s="6" t="s">
        <v>28</v>
      </c>
      <c r="I1" s="6" t="s">
        <v>29</v>
      </c>
    </row>
    <row r="2" spans="1:9">
      <c r="A2">
        <v>2013</v>
      </c>
      <c r="B2" t="s">
        <v>31</v>
      </c>
      <c r="C2">
        <v>104</v>
      </c>
      <c r="D2">
        <v>103.3</v>
      </c>
      <c r="E2">
        <v>103.4</v>
      </c>
      <c r="F2">
        <v>103.8</v>
      </c>
      <c r="G2">
        <v>104.7</v>
      </c>
      <c r="H2">
        <v>104</v>
      </c>
      <c r="I2">
        <v>105.1</v>
      </c>
    </row>
    <row r="3" spans="1:9">
      <c r="A3">
        <v>2013</v>
      </c>
      <c r="B3" t="s">
        <v>31</v>
      </c>
      <c r="C3">
        <v>104.1</v>
      </c>
      <c r="D3">
        <v>103.2</v>
      </c>
      <c r="E3">
        <v>102.9</v>
      </c>
      <c r="F3">
        <v>103.5</v>
      </c>
      <c r="G3">
        <v>104.3</v>
      </c>
      <c r="H3">
        <v>103.7</v>
      </c>
      <c r="I3">
        <v>104</v>
      </c>
    </row>
    <row r="4" spans="1:9">
      <c r="A4">
        <v>2013</v>
      </c>
      <c r="B4" t="s">
        <v>31</v>
      </c>
      <c r="C4">
        <v>104</v>
      </c>
      <c r="D4">
        <v>103.2</v>
      </c>
      <c r="E4">
        <v>103.1</v>
      </c>
      <c r="F4">
        <v>103.6</v>
      </c>
      <c r="G4">
        <v>104.5</v>
      </c>
      <c r="H4">
        <v>103.9</v>
      </c>
      <c r="I4">
        <v>104.6</v>
      </c>
    </row>
    <row r="5" spans="1:9">
      <c r="A5">
        <v>2013</v>
      </c>
      <c r="B5" t="s">
        <v>35</v>
      </c>
      <c r="C5">
        <v>104.4</v>
      </c>
      <c r="D5">
        <v>103.9</v>
      </c>
      <c r="E5">
        <v>104</v>
      </c>
      <c r="F5">
        <v>104.1</v>
      </c>
      <c r="G5">
        <v>104.6</v>
      </c>
      <c r="H5">
        <v>104.4</v>
      </c>
      <c r="I5">
        <v>105.8</v>
      </c>
    </row>
    <row r="6" spans="1:9">
      <c r="A6">
        <v>2013</v>
      </c>
      <c r="B6" t="s">
        <v>35</v>
      </c>
      <c r="C6">
        <v>104.7</v>
      </c>
      <c r="D6">
        <v>104.4</v>
      </c>
      <c r="E6">
        <v>103.3</v>
      </c>
      <c r="F6">
        <v>103.7</v>
      </c>
      <c r="G6">
        <v>104.3</v>
      </c>
      <c r="H6">
        <v>104.3</v>
      </c>
      <c r="I6">
        <v>104.7</v>
      </c>
    </row>
    <row r="7" spans="1:9">
      <c r="A7">
        <v>2013</v>
      </c>
      <c r="B7" t="s">
        <v>35</v>
      </c>
      <c r="C7">
        <v>104.5</v>
      </c>
      <c r="D7">
        <v>104.2</v>
      </c>
      <c r="E7">
        <v>103.6</v>
      </c>
      <c r="F7">
        <v>103.9</v>
      </c>
      <c r="G7">
        <v>104.5</v>
      </c>
      <c r="H7">
        <v>104.4</v>
      </c>
      <c r="I7">
        <v>105.3</v>
      </c>
    </row>
    <row r="8" spans="1:9">
      <c r="A8">
        <v>2013</v>
      </c>
      <c r="B8" t="s">
        <v>36</v>
      </c>
      <c r="C8">
        <v>104.7</v>
      </c>
      <c r="D8">
        <v>104.6</v>
      </c>
      <c r="E8">
        <v>104</v>
      </c>
      <c r="F8">
        <v>104.3</v>
      </c>
      <c r="G8">
        <v>104.3</v>
      </c>
      <c r="H8">
        <v>104.6</v>
      </c>
      <c r="I8">
        <v>106</v>
      </c>
    </row>
    <row r="9" spans="1:9">
      <c r="A9">
        <v>2013</v>
      </c>
      <c r="B9" t="s">
        <v>36</v>
      </c>
      <c r="C9">
        <v>105.2</v>
      </c>
      <c r="D9">
        <v>105.5</v>
      </c>
      <c r="E9">
        <v>103.5</v>
      </c>
      <c r="F9">
        <v>103.8</v>
      </c>
      <c r="G9">
        <v>104.2</v>
      </c>
      <c r="H9">
        <v>104.9</v>
      </c>
      <c r="I9">
        <v>105</v>
      </c>
    </row>
    <row r="10" spans="1:9">
      <c r="A10">
        <v>2013</v>
      </c>
      <c r="B10" t="s">
        <v>36</v>
      </c>
      <c r="C10">
        <v>104.9</v>
      </c>
      <c r="D10">
        <v>105.1</v>
      </c>
      <c r="E10">
        <v>103.7</v>
      </c>
      <c r="F10">
        <v>104</v>
      </c>
      <c r="G10">
        <v>104.3</v>
      </c>
      <c r="H10">
        <v>104.7</v>
      </c>
      <c r="I10">
        <v>105.5</v>
      </c>
    </row>
    <row r="11" spans="1:9">
      <c r="A11">
        <v>2013</v>
      </c>
      <c r="B11" t="s">
        <v>37</v>
      </c>
      <c r="C11">
        <v>105.1</v>
      </c>
      <c r="D11">
        <v>104.4</v>
      </c>
      <c r="E11">
        <v>104.5</v>
      </c>
      <c r="F11">
        <v>104.8</v>
      </c>
      <c r="G11">
        <v>102.7</v>
      </c>
      <c r="H11">
        <v>104.6</v>
      </c>
      <c r="I11">
        <v>106.4</v>
      </c>
    </row>
    <row r="12" spans="1:9">
      <c r="A12">
        <v>2013</v>
      </c>
      <c r="B12" t="s">
        <v>37</v>
      </c>
      <c r="C12">
        <v>105.7</v>
      </c>
      <c r="D12">
        <v>105</v>
      </c>
      <c r="E12">
        <v>104</v>
      </c>
      <c r="F12">
        <v>105.2</v>
      </c>
      <c r="G12">
        <v>103.2</v>
      </c>
      <c r="H12">
        <v>105.1</v>
      </c>
      <c r="I12">
        <v>105.7</v>
      </c>
    </row>
    <row r="13" spans="1:9">
      <c r="A13">
        <v>2013</v>
      </c>
      <c r="B13" t="s">
        <v>37</v>
      </c>
      <c r="C13">
        <v>105.3</v>
      </c>
      <c r="D13">
        <v>104.7</v>
      </c>
      <c r="E13">
        <v>104.2</v>
      </c>
      <c r="F13">
        <v>105</v>
      </c>
      <c r="G13">
        <v>102.9</v>
      </c>
      <c r="H13">
        <v>104.8</v>
      </c>
      <c r="I13">
        <v>106.1</v>
      </c>
    </row>
    <row r="14" spans="1:9">
      <c r="A14">
        <v>2013</v>
      </c>
      <c r="B14" t="s">
        <v>38</v>
      </c>
      <c r="C14">
        <v>105.7</v>
      </c>
      <c r="D14">
        <v>104.1</v>
      </c>
      <c r="E14">
        <v>105</v>
      </c>
      <c r="F14">
        <v>105.5</v>
      </c>
      <c r="G14">
        <v>102.1</v>
      </c>
      <c r="H14">
        <v>104.8</v>
      </c>
      <c r="I14">
        <v>107.2</v>
      </c>
    </row>
    <row r="15" spans="1:9">
      <c r="A15">
        <v>2013</v>
      </c>
      <c r="B15" t="s">
        <v>38</v>
      </c>
      <c r="C15">
        <v>106.2</v>
      </c>
      <c r="D15">
        <v>103.9</v>
      </c>
      <c r="E15">
        <v>104.6</v>
      </c>
      <c r="F15">
        <v>105.7</v>
      </c>
      <c r="G15">
        <v>102.6</v>
      </c>
      <c r="H15">
        <v>104.9</v>
      </c>
      <c r="I15">
        <v>106.6</v>
      </c>
    </row>
    <row r="16" spans="1:9">
      <c r="A16">
        <v>2013</v>
      </c>
      <c r="B16" t="s">
        <v>38</v>
      </c>
      <c r="C16">
        <v>105.9</v>
      </c>
      <c r="D16">
        <v>104</v>
      </c>
      <c r="E16">
        <v>104.8</v>
      </c>
      <c r="F16">
        <v>105.6</v>
      </c>
      <c r="G16">
        <v>102.3</v>
      </c>
      <c r="H16">
        <v>104.8</v>
      </c>
      <c r="I16">
        <v>106.9</v>
      </c>
    </row>
    <row r="17" spans="1:9">
      <c r="A17">
        <v>2013</v>
      </c>
      <c r="B17" t="s">
        <v>39</v>
      </c>
      <c r="C17">
        <v>106.3</v>
      </c>
      <c r="D17">
        <v>105</v>
      </c>
      <c r="E17">
        <v>105.6</v>
      </c>
      <c r="F17">
        <v>106.5</v>
      </c>
      <c r="G17">
        <v>102.5</v>
      </c>
      <c r="H17">
        <v>105.5</v>
      </c>
      <c r="I17">
        <v>108.9</v>
      </c>
    </row>
    <row r="18" spans="1:9">
      <c r="A18">
        <v>2013</v>
      </c>
      <c r="B18" t="s">
        <v>39</v>
      </c>
      <c r="C18">
        <v>106.5</v>
      </c>
      <c r="D18">
        <v>105.2</v>
      </c>
      <c r="E18">
        <v>105.2</v>
      </c>
      <c r="F18">
        <v>108.1</v>
      </c>
      <c r="G18">
        <v>103.3</v>
      </c>
      <c r="H18">
        <v>106.1</v>
      </c>
      <c r="I18">
        <v>109.7</v>
      </c>
    </row>
    <row r="19" spans="1:9">
      <c r="A19">
        <v>2013</v>
      </c>
      <c r="B19" t="s">
        <v>39</v>
      </c>
      <c r="C19">
        <v>106.4</v>
      </c>
      <c r="D19">
        <v>105.1</v>
      </c>
      <c r="E19">
        <v>105.4</v>
      </c>
      <c r="F19">
        <v>107.4</v>
      </c>
      <c r="G19">
        <v>102.8</v>
      </c>
      <c r="H19">
        <v>105.8</v>
      </c>
      <c r="I19">
        <v>109.3</v>
      </c>
    </row>
    <row r="20" spans="1:9">
      <c r="A20">
        <v>2013</v>
      </c>
      <c r="B20" t="s">
        <v>40</v>
      </c>
      <c r="C20">
        <v>106.9</v>
      </c>
      <c r="D20">
        <v>106.8</v>
      </c>
      <c r="E20">
        <v>106.4</v>
      </c>
      <c r="F20">
        <v>107.8</v>
      </c>
      <c r="G20">
        <v>102.5</v>
      </c>
      <c r="H20">
        <v>106.5</v>
      </c>
      <c r="I20">
        <v>110.7</v>
      </c>
    </row>
    <row r="21" spans="1:9">
      <c r="A21">
        <v>2013</v>
      </c>
      <c r="B21" t="s">
        <v>40</v>
      </c>
      <c r="C21">
        <v>107.1</v>
      </c>
      <c r="D21">
        <v>107.3</v>
      </c>
      <c r="E21">
        <v>105.9</v>
      </c>
      <c r="F21">
        <v>110.1</v>
      </c>
      <c r="G21">
        <v>103.2</v>
      </c>
      <c r="H21">
        <v>107.3</v>
      </c>
      <c r="I21">
        <v>111.4</v>
      </c>
    </row>
    <row r="22" spans="1:9">
      <c r="A22">
        <v>2013</v>
      </c>
      <c r="B22" t="s">
        <v>40</v>
      </c>
      <c r="C22">
        <v>107</v>
      </c>
      <c r="D22">
        <v>107.1</v>
      </c>
      <c r="E22">
        <v>106.1</v>
      </c>
      <c r="F22">
        <v>109.1</v>
      </c>
      <c r="G22">
        <v>102.8</v>
      </c>
      <c r="H22">
        <v>106.9</v>
      </c>
      <c r="I22">
        <v>111</v>
      </c>
    </row>
    <row r="23" spans="1:9">
      <c r="A23">
        <v>2013</v>
      </c>
      <c r="B23" t="s">
        <v>41</v>
      </c>
      <c r="C23">
        <v>107.5</v>
      </c>
      <c r="D23">
        <v>107.8</v>
      </c>
      <c r="E23">
        <v>106.8</v>
      </c>
      <c r="F23">
        <v>108.7</v>
      </c>
      <c r="G23">
        <v>105</v>
      </c>
      <c r="H23">
        <v>107.5</v>
      </c>
      <c r="I23">
        <v>112.1</v>
      </c>
    </row>
    <row r="24" spans="1:9">
      <c r="A24">
        <v>2013</v>
      </c>
      <c r="B24" t="s">
        <v>41</v>
      </c>
      <c r="C24">
        <v>107.6</v>
      </c>
      <c r="D24">
        <v>108.1</v>
      </c>
      <c r="E24">
        <v>106.5</v>
      </c>
      <c r="F24">
        <v>110.8</v>
      </c>
      <c r="G24">
        <v>106</v>
      </c>
      <c r="H24">
        <v>108.3</v>
      </c>
      <c r="I24">
        <v>112.7</v>
      </c>
    </row>
    <row r="25" spans="1:9">
      <c r="A25">
        <v>2013</v>
      </c>
      <c r="B25" t="s">
        <v>41</v>
      </c>
      <c r="C25">
        <v>107.5</v>
      </c>
      <c r="D25">
        <v>108</v>
      </c>
      <c r="E25">
        <v>106.6</v>
      </c>
      <c r="F25">
        <v>109.9</v>
      </c>
      <c r="G25">
        <v>105.4</v>
      </c>
      <c r="H25">
        <v>107.9</v>
      </c>
      <c r="I25">
        <v>112.4</v>
      </c>
    </row>
    <row r="26" spans="1:9">
      <c r="A26">
        <v>2013</v>
      </c>
      <c r="B26" t="s">
        <v>42</v>
      </c>
      <c r="C26">
        <v>108.3</v>
      </c>
      <c r="D26">
        <v>109.3</v>
      </c>
      <c r="E26">
        <v>107.7</v>
      </c>
      <c r="F26">
        <v>109.8</v>
      </c>
      <c r="G26">
        <v>106.7</v>
      </c>
      <c r="H26">
        <v>108.7</v>
      </c>
      <c r="I26">
        <v>114.2</v>
      </c>
    </row>
    <row r="27" spans="1:9">
      <c r="A27">
        <v>2013</v>
      </c>
      <c r="B27" t="s">
        <v>42</v>
      </c>
      <c r="C27">
        <v>107.9</v>
      </c>
      <c r="D27">
        <v>110.4</v>
      </c>
      <c r="E27">
        <v>107.4</v>
      </c>
      <c r="F27">
        <v>111.2</v>
      </c>
      <c r="G27">
        <v>106.9</v>
      </c>
      <c r="H27">
        <v>109.4</v>
      </c>
      <c r="I27">
        <v>113.2</v>
      </c>
    </row>
    <row r="28" spans="1:9">
      <c r="A28">
        <v>2013</v>
      </c>
      <c r="B28" t="s">
        <v>42</v>
      </c>
      <c r="C28">
        <v>108.1</v>
      </c>
      <c r="D28">
        <v>109.9</v>
      </c>
      <c r="E28">
        <v>107.5</v>
      </c>
      <c r="F28">
        <v>110.6</v>
      </c>
      <c r="G28">
        <v>106.8</v>
      </c>
      <c r="H28">
        <v>109</v>
      </c>
      <c r="I28">
        <v>113.7</v>
      </c>
    </row>
    <row r="29" spans="1:9">
      <c r="A29">
        <v>2013</v>
      </c>
      <c r="B29" t="s">
        <v>43</v>
      </c>
      <c r="C29">
        <v>108.9</v>
      </c>
      <c r="D29">
        <v>109.3</v>
      </c>
      <c r="E29">
        <v>108.3</v>
      </c>
      <c r="F29">
        <v>110.2</v>
      </c>
      <c r="G29">
        <v>107.5</v>
      </c>
      <c r="H29">
        <v>109.1</v>
      </c>
      <c r="I29">
        <v>115.5</v>
      </c>
    </row>
    <row r="30" spans="1:9">
      <c r="A30">
        <v>2013</v>
      </c>
      <c r="B30" t="s">
        <v>43</v>
      </c>
      <c r="C30">
        <v>108.2</v>
      </c>
      <c r="D30">
        <v>109.7</v>
      </c>
      <c r="E30">
        <v>108</v>
      </c>
      <c r="F30">
        <v>111.3</v>
      </c>
      <c r="G30">
        <v>107.3</v>
      </c>
      <c r="H30">
        <v>109.4</v>
      </c>
      <c r="I30">
        <v>114</v>
      </c>
    </row>
    <row r="31" spans="1:9">
      <c r="A31">
        <v>2013</v>
      </c>
      <c r="B31" t="s">
        <v>43</v>
      </c>
      <c r="C31">
        <v>108.6</v>
      </c>
      <c r="D31">
        <v>109.5</v>
      </c>
      <c r="E31">
        <v>108.1</v>
      </c>
      <c r="F31">
        <v>110.8</v>
      </c>
      <c r="G31">
        <v>107.4</v>
      </c>
      <c r="H31">
        <v>109.2</v>
      </c>
      <c r="I31">
        <v>114.8</v>
      </c>
    </row>
    <row r="32" spans="1:9">
      <c r="A32">
        <v>2013</v>
      </c>
      <c r="B32" t="s">
        <v>44</v>
      </c>
      <c r="C32">
        <v>109.7</v>
      </c>
      <c r="D32">
        <v>109.6</v>
      </c>
      <c r="E32">
        <v>108.7</v>
      </c>
      <c r="F32">
        <v>111</v>
      </c>
      <c r="G32">
        <v>108.2</v>
      </c>
      <c r="H32">
        <v>109.8</v>
      </c>
      <c r="I32">
        <v>117.4</v>
      </c>
    </row>
    <row r="33" spans="1:9">
      <c r="A33">
        <v>2013</v>
      </c>
      <c r="B33" t="s">
        <v>45</v>
      </c>
      <c r="C33">
        <v>108.6</v>
      </c>
      <c r="D33">
        <v>109.5</v>
      </c>
      <c r="E33">
        <v>108.5</v>
      </c>
      <c r="F33">
        <v>111.3</v>
      </c>
      <c r="G33">
        <v>107.9</v>
      </c>
      <c r="H33">
        <v>109.6</v>
      </c>
      <c r="I33">
        <v>115</v>
      </c>
    </row>
    <row r="34" spans="1:9">
      <c r="A34">
        <v>2013</v>
      </c>
      <c r="B34" t="s">
        <v>45</v>
      </c>
      <c r="C34">
        <v>109.3</v>
      </c>
      <c r="D34">
        <v>109.5</v>
      </c>
      <c r="E34">
        <v>108.6</v>
      </c>
      <c r="F34">
        <v>111.2</v>
      </c>
      <c r="G34">
        <v>108.1</v>
      </c>
      <c r="H34">
        <v>109.7</v>
      </c>
      <c r="I34">
        <v>116.3</v>
      </c>
    </row>
    <row r="35" spans="1:9">
      <c r="A35">
        <v>2013</v>
      </c>
      <c r="B35" t="s">
        <v>46</v>
      </c>
      <c r="C35">
        <v>110.1</v>
      </c>
      <c r="D35">
        <v>109.9</v>
      </c>
      <c r="E35">
        <v>109.2</v>
      </c>
      <c r="F35">
        <v>111.6</v>
      </c>
      <c r="G35">
        <v>108.1</v>
      </c>
      <c r="H35">
        <v>110.1</v>
      </c>
      <c r="I35">
        <v>115.5</v>
      </c>
    </row>
    <row r="36" spans="1:9">
      <c r="A36">
        <v>2013</v>
      </c>
      <c r="B36" t="s">
        <v>46</v>
      </c>
      <c r="C36">
        <v>109</v>
      </c>
      <c r="D36">
        <v>109.7</v>
      </c>
      <c r="E36">
        <v>108.9</v>
      </c>
      <c r="F36">
        <v>111.4</v>
      </c>
      <c r="G36">
        <v>107.7</v>
      </c>
      <c r="H36">
        <v>109.8</v>
      </c>
      <c r="I36">
        <v>113.3</v>
      </c>
    </row>
    <row r="37" spans="1:9">
      <c r="A37">
        <v>2013</v>
      </c>
      <c r="B37" t="s">
        <v>46</v>
      </c>
      <c r="C37">
        <v>109.7</v>
      </c>
      <c r="D37">
        <v>109.8</v>
      </c>
      <c r="E37">
        <v>109</v>
      </c>
      <c r="F37">
        <v>111.5</v>
      </c>
      <c r="G37">
        <v>107.9</v>
      </c>
      <c r="H37">
        <v>110</v>
      </c>
      <c r="I37">
        <v>114.5</v>
      </c>
    </row>
    <row r="38" spans="1:9">
      <c r="A38">
        <v>2014</v>
      </c>
      <c r="B38" t="s">
        <v>31</v>
      </c>
      <c r="C38">
        <v>110.6</v>
      </c>
      <c r="D38">
        <v>110.5</v>
      </c>
      <c r="E38">
        <v>109.6</v>
      </c>
      <c r="F38">
        <v>111.8</v>
      </c>
      <c r="G38">
        <v>108.3</v>
      </c>
      <c r="H38">
        <v>110.6</v>
      </c>
      <c r="I38">
        <v>114.2</v>
      </c>
    </row>
    <row r="39" spans="1:9">
      <c r="A39">
        <v>2014</v>
      </c>
      <c r="B39" t="s">
        <v>31</v>
      </c>
      <c r="C39">
        <v>109.7</v>
      </c>
      <c r="D39">
        <v>110.8</v>
      </c>
      <c r="E39">
        <v>109.8</v>
      </c>
      <c r="F39">
        <v>111.5</v>
      </c>
      <c r="G39">
        <v>108</v>
      </c>
      <c r="H39">
        <v>110.5</v>
      </c>
      <c r="I39">
        <v>112.9</v>
      </c>
    </row>
    <row r="40" spans="1:9">
      <c r="A40">
        <v>2014</v>
      </c>
      <c r="B40" t="s">
        <v>31</v>
      </c>
      <c r="C40">
        <v>110.3</v>
      </c>
      <c r="D40">
        <v>110.7</v>
      </c>
      <c r="E40">
        <v>109.7</v>
      </c>
      <c r="F40">
        <v>111.6</v>
      </c>
      <c r="G40">
        <v>108.2</v>
      </c>
      <c r="H40">
        <v>110.6</v>
      </c>
      <c r="I40">
        <v>113.6</v>
      </c>
    </row>
    <row r="41" spans="1:9">
      <c r="A41">
        <v>2014</v>
      </c>
      <c r="B41" t="s">
        <v>35</v>
      </c>
      <c r="C41">
        <v>110.9</v>
      </c>
      <c r="D41">
        <v>110.8</v>
      </c>
      <c r="E41">
        <v>109.9</v>
      </c>
      <c r="F41">
        <v>112</v>
      </c>
      <c r="G41">
        <v>108.7</v>
      </c>
      <c r="H41">
        <v>110.9</v>
      </c>
      <c r="I41">
        <v>114</v>
      </c>
    </row>
    <row r="42" spans="1:9">
      <c r="A42">
        <v>2014</v>
      </c>
      <c r="B42" t="s">
        <v>35</v>
      </c>
      <c r="C42">
        <v>110.4</v>
      </c>
      <c r="D42">
        <v>111.3</v>
      </c>
      <c r="E42">
        <v>110.3</v>
      </c>
      <c r="F42">
        <v>111.6</v>
      </c>
      <c r="G42">
        <v>108.7</v>
      </c>
      <c r="H42">
        <v>111</v>
      </c>
      <c r="I42">
        <v>113.1</v>
      </c>
    </row>
    <row r="43" spans="1:9">
      <c r="A43">
        <v>2014</v>
      </c>
      <c r="B43" t="s">
        <v>35</v>
      </c>
      <c r="C43">
        <v>110.7</v>
      </c>
      <c r="D43">
        <v>111.1</v>
      </c>
      <c r="E43">
        <v>110.1</v>
      </c>
      <c r="F43">
        <v>111.8</v>
      </c>
      <c r="G43">
        <v>108.7</v>
      </c>
      <c r="H43">
        <v>110.9</v>
      </c>
      <c r="I43">
        <v>113.6</v>
      </c>
    </row>
    <row r="44" spans="1:9">
      <c r="A44">
        <v>2014</v>
      </c>
      <c r="B44" t="s">
        <v>36</v>
      </c>
      <c r="C44">
        <v>111.4</v>
      </c>
      <c r="D44">
        <v>111.2</v>
      </c>
      <c r="E44">
        <v>110.2</v>
      </c>
      <c r="F44">
        <v>112.4</v>
      </c>
      <c r="G44">
        <v>108.9</v>
      </c>
      <c r="H44">
        <v>111.3</v>
      </c>
      <c r="I44">
        <v>114.6</v>
      </c>
    </row>
    <row r="45" spans="1:9">
      <c r="A45">
        <v>2014</v>
      </c>
      <c r="B45" t="s">
        <v>36</v>
      </c>
      <c r="C45">
        <v>110.8</v>
      </c>
      <c r="D45">
        <v>111.6</v>
      </c>
      <c r="E45">
        <v>110.9</v>
      </c>
      <c r="F45">
        <v>111.8</v>
      </c>
      <c r="G45">
        <v>109.2</v>
      </c>
      <c r="H45">
        <v>111.4</v>
      </c>
      <c r="I45">
        <v>113.7</v>
      </c>
    </row>
    <row r="46" spans="1:9">
      <c r="A46">
        <v>2014</v>
      </c>
      <c r="B46" t="s">
        <v>47</v>
      </c>
      <c r="C46">
        <v>111.2</v>
      </c>
      <c r="D46">
        <v>111.4</v>
      </c>
      <c r="E46">
        <v>110.6</v>
      </c>
      <c r="F46">
        <v>112</v>
      </c>
      <c r="G46">
        <v>109</v>
      </c>
      <c r="H46">
        <v>111.3</v>
      </c>
      <c r="I46">
        <v>114.2</v>
      </c>
    </row>
    <row r="47" spans="1:9">
      <c r="A47">
        <v>2014</v>
      </c>
      <c r="B47" t="s">
        <v>37</v>
      </c>
      <c r="C47">
        <v>111.8</v>
      </c>
      <c r="D47">
        <v>111.2</v>
      </c>
      <c r="E47">
        <v>110.5</v>
      </c>
      <c r="F47">
        <v>113</v>
      </c>
      <c r="G47">
        <v>108.9</v>
      </c>
      <c r="H47">
        <v>111.5</v>
      </c>
      <c r="I47">
        <v>115.4</v>
      </c>
    </row>
    <row r="48" spans="1:9">
      <c r="A48">
        <v>2014</v>
      </c>
      <c r="B48" t="s">
        <v>37</v>
      </c>
      <c r="C48">
        <v>111</v>
      </c>
      <c r="D48">
        <v>111.2</v>
      </c>
      <c r="E48">
        <v>111.2</v>
      </c>
      <c r="F48">
        <v>112.5</v>
      </c>
      <c r="G48">
        <v>109.1</v>
      </c>
      <c r="H48">
        <v>111.4</v>
      </c>
      <c r="I48">
        <v>114.7</v>
      </c>
    </row>
    <row r="49" spans="1:9">
      <c r="A49">
        <v>2014</v>
      </c>
      <c r="B49" t="s">
        <v>37</v>
      </c>
      <c r="C49">
        <v>111.5</v>
      </c>
      <c r="D49">
        <v>111.2</v>
      </c>
      <c r="E49">
        <v>110.9</v>
      </c>
      <c r="F49">
        <v>112.7</v>
      </c>
      <c r="G49">
        <v>109</v>
      </c>
      <c r="H49">
        <v>111.5</v>
      </c>
      <c r="I49">
        <v>115.1</v>
      </c>
    </row>
    <row r="50" spans="1:9">
      <c r="A50">
        <v>2014</v>
      </c>
      <c r="B50" t="s">
        <v>38</v>
      </c>
      <c r="C50">
        <v>112.1</v>
      </c>
      <c r="D50">
        <v>111.4</v>
      </c>
      <c r="E50">
        <v>110.9</v>
      </c>
      <c r="F50">
        <v>113.1</v>
      </c>
      <c r="G50">
        <v>108.9</v>
      </c>
      <c r="H50">
        <v>111.8</v>
      </c>
      <c r="I50">
        <v>116</v>
      </c>
    </row>
    <row r="51" spans="1:9">
      <c r="A51">
        <v>2014</v>
      </c>
      <c r="B51" t="s">
        <v>38</v>
      </c>
      <c r="C51">
        <v>111.2</v>
      </c>
      <c r="D51">
        <v>111.3</v>
      </c>
      <c r="E51">
        <v>111.5</v>
      </c>
      <c r="F51">
        <v>112.9</v>
      </c>
      <c r="G51">
        <v>109.3</v>
      </c>
      <c r="H51">
        <v>111.7</v>
      </c>
      <c r="I51">
        <v>115.6</v>
      </c>
    </row>
    <row r="52" spans="1:9">
      <c r="A52">
        <v>2014</v>
      </c>
      <c r="B52" t="s">
        <v>38</v>
      </c>
      <c r="C52">
        <v>111.8</v>
      </c>
      <c r="D52">
        <v>111.3</v>
      </c>
      <c r="E52">
        <v>111.2</v>
      </c>
      <c r="F52">
        <v>113</v>
      </c>
      <c r="G52">
        <v>109.1</v>
      </c>
      <c r="H52">
        <v>111.8</v>
      </c>
      <c r="I52">
        <v>115.8</v>
      </c>
    </row>
    <row r="53" spans="1:9">
      <c r="A53">
        <v>2014</v>
      </c>
      <c r="B53" t="s">
        <v>39</v>
      </c>
      <c r="C53">
        <v>112.8</v>
      </c>
      <c r="D53">
        <v>112.2</v>
      </c>
      <c r="E53">
        <v>111.4</v>
      </c>
      <c r="F53">
        <v>114.3</v>
      </c>
      <c r="G53">
        <v>108</v>
      </c>
      <c r="H53">
        <v>112.3</v>
      </c>
      <c r="I53">
        <v>117</v>
      </c>
    </row>
    <row r="54" spans="1:9">
      <c r="A54">
        <v>2014</v>
      </c>
      <c r="B54" t="s">
        <v>39</v>
      </c>
      <c r="C54">
        <v>111.4</v>
      </c>
      <c r="D54">
        <v>111.5</v>
      </c>
      <c r="E54">
        <v>111.8</v>
      </c>
      <c r="F54">
        <v>115.1</v>
      </c>
      <c r="G54">
        <v>108.7</v>
      </c>
      <c r="H54">
        <v>112.2</v>
      </c>
      <c r="I54">
        <v>116.4</v>
      </c>
    </row>
    <row r="55" spans="1:9">
      <c r="A55">
        <v>2014</v>
      </c>
      <c r="B55" t="s">
        <v>39</v>
      </c>
      <c r="C55">
        <v>112.3</v>
      </c>
      <c r="D55">
        <v>111.8</v>
      </c>
      <c r="E55">
        <v>111.6</v>
      </c>
      <c r="F55">
        <v>114.8</v>
      </c>
      <c r="G55">
        <v>108.3</v>
      </c>
      <c r="H55">
        <v>112.3</v>
      </c>
      <c r="I55">
        <v>116.7</v>
      </c>
    </row>
    <row r="56" spans="1:9">
      <c r="A56">
        <v>2014</v>
      </c>
      <c r="B56" t="s">
        <v>40</v>
      </c>
      <c r="C56">
        <v>113.4</v>
      </c>
      <c r="D56">
        <v>113.2</v>
      </c>
      <c r="E56">
        <v>111.8</v>
      </c>
      <c r="F56">
        <v>115.5</v>
      </c>
      <c r="G56">
        <v>108.8</v>
      </c>
      <c r="H56">
        <v>113.1</v>
      </c>
      <c r="I56">
        <v>119.5</v>
      </c>
    </row>
    <row r="57" spans="1:9">
      <c r="A57">
        <v>2014</v>
      </c>
      <c r="B57" t="s">
        <v>40</v>
      </c>
      <c r="C57">
        <v>111.5</v>
      </c>
      <c r="D57">
        <v>113</v>
      </c>
      <c r="E57">
        <v>112.4</v>
      </c>
      <c r="F57">
        <v>117.8</v>
      </c>
      <c r="G57">
        <v>109.7</v>
      </c>
      <c r="H57">
        <v>113.5</v>
      </c>
      <c r="I57">
        <v>118.9</v>
      </c>
    </row>
    <row r="58" spans="1:9">
      <c r="A58">
        <v>2014</v>
      </c>
      <c r="B58" t="s">
        <v>40</v>
      </c>
      <c r="C58">
        <v>112.7</v>
      </c>
      <c r="D58">
        <v>113.1</v>
      </c>
      <c r="E58">
        <v>112.1</v>
      </c>
      <c r="F58">
        <v>116.8</v>
      </c>
      <c r="G58">
        <v>109.2</v>
      </c>
      <c r="H58">
        <v>113.3</v>
      </c>
      <c r="I58">
        <v>119.2</v>
      </c>
    </row>
    <row r="59" spans="1:9">
      <c r="A59">
        <v>2014</v>
      </c>
      <c r="B59" t="s">
        <v>41</v>
      </c>
      <c r="C59">
        <v>114</v>
      </c>
      <c r="D59">
        <v>113.2</v>
      </c>
      <c r="E59">
        <v>112.2</v>
      </c>
      <c r="F59">
        <v>116.2</v>
      </c>
      <c r="G59">
        <v>109.4</v>
      </c>
      <c r="H59">
        <v>113.5</v>
      </c>
      <c r="I59">
        <v>120.7</v>
      </c>
    </row>
    <row r="60" spans="1:9">
      <c r="A60">
        <v>2014</v>
      </c>
      <c r="B60" t="s">
        <v>41</v>
      </c>
      <c r="C60">
        <v>112.2</v>
      </c>
      <c r="D60">
        <v>112.5</v>
      </c>
      <c r="E60">
        <v>112.9</v>
      </c>
      <c r="F60">
        <v>119.2</v>
      </c>
      <c r="G60">
        <v>110.5</v>
      </c>
      <c r="H60">
        <v>113.9</v>
      </c>
      <c r="I60">
        <v>119.9</v>
      </c>
    </row>
    <row r="61" spans="1:9">
      <c r="A61">
        <v>2014</v>
      </c>
      <c r="B61" t="s">
        <v>41</v>
      </c>
      <c r="C61">
        <v>113.3</v>
      </c>
      <c r="D61">
        <v>112.8</v>
      </c>
      <c r="E61">
        <v>112.6</v>
      </c>
      <c r="F61">
        <v>118</v>
      </c>
      <c r="G61">
        <v>109.9</v>
      </c>
      <c r="H61">
        <v>113.7</v>
      </c>
      <c r="I61">
        <v>120.3</v>
      </c>
    </row>
    <row r="62" spans="1:9">
      <c r="A62">
        <v>2014</v>
      </c>
      <c r="B62" t="s">
        <v>42</v>
      </c>
      <c r="C62">
        <v>114.5</v>
      </c>
      <c r="D62">
        <v>112.8</v>
      </c>
      <c r="E62">
        <v>112.6</v>
      </c>
      <c r="F62">
        <v>116.6</v>
      </c>
      <c r="G62">
        <v>109.1</v>
      </c>
      <c r="H62">
        <v>113.7</v>
      </c>
      <c r="I62">
        <v>120.9</v>
      </c>
    </row>
    <row r="63" spans="1:9">
      <c r="A63">
        <v>2014</v>
      </c>
      <c r="B63" t="s">
        <v>42</v>
      </c>
      <c r="C63">
        <v>112.3</v>
      </c>
      <c r="D63">
        <v>111.2</v>
      </c>
      <c r="E63">
        <v>113.4</v>
      </c>
      <c r="F63">
        <v>120</v>
      </c>
      <c r="G63">
        <v>110</v>
      </c>
      <c r="H63">
        <v>113.6</v>
      </c>
      <c r="I63">
        <v>119.2</v>
      </c>
    </row>
    <row r="64" spans="1:9">
      <c r="A64">
        <v>2014</v>
      </c>
      <c r="B64" t="s">
        <v>42</v>
      </c>
      <c r="C64">
        <v>113.7</v>
      </c>
      <c r="D64">
        <v>112</v>
      </c>
      <c r="E64">
        <v>113.1</v>
      </c>
      <c r="F64">
        <v>118.6</v>
      </c>
      <c r="G64">
        <v>109.5</v>
      </c>
      <c r="H64">
        <v>113.7</v>
      </c>
      <c r="I64">
        <v>120.1</v>
      </c>
    </row>
    <row r="65" spans="1:9">
      <c r="A65">
        <v>2014</v>
      </c>
      <c r="B65" t="s">
        <v>43</v>
      </c>
      <c r="C65">
        <v>115.3</v>
      </c>
      <c r="D65">
        <v>112.6</v>
      </c>
      <c r="E65">
        <v>113</v>
      </c>
      <c r="F65">
        <v>116.9</v>
      </c>
      <c r="G65">
        <v>109.3</v>
      </c>
      <c r="H65">
        <v>114</v>
      </c>
      <c r="I65">
        <v>121</v>
      </c>
    </row>
    <row r="66" spans="1:9">
      <c r="A66">
        <v>2014</v>
      </c>
      <c r="B66" t="s">
        <v>43</v>
      </c>
      <c r="C66">
        <v>112.6</v>
      </c>
      <c r="D66">
        <v>111</v>
      </c>
      <c r="E66">
        <v>113.6</v>
      </c>
      <c r="F66">
        <v>120.2</v>
      </c>
      <c r="G66">
        <v>110.1</v>
      </c>
      <c r="H66">
        <v>113.7</v>
      </c>
      <c r="I66">
        <v>119.1</v>
      </c>
    </row>
    <row r="67" spans="1:9">
      <c r="A67">
        <v>2014</v>
      </c>
      <c r="B67" t="s">
        <v>43</v>
      </c>
      <c r="C67">
        <v>114.3</v>
      </c>
      <c r="D67">
        <v>111.8</v>
      </c>
      <c r="E67">
        <v>113.3</v>
      </c>
      <c r="F67">
        <v>118.8</v>
      </c>
      <c r="G67">
        <v>109.6</v>
      </c>
      <c r="H67">
        <v>113.9</v>
      </c>
      <c r="I67">
        <v>120.1</v>
      </c>
    </row>
    <row r="68" spans="1:9">
      <c r="A68">
        <v>2014</v>
      </c>
      <c r="B68" t="s">
        <v>45</v>
      </c>
      <c r="C68">
        <v>115.9</v>
      </c>
      <c r="D68">
        <v>112</v>
      </c>
      <c r="E68">
        <v>113.3</v>
      </c>
      <c r="F68">
        <v>117.2</v>
      </c>
      <c r="G68">
        <v>108.8</v>
      </c>
      <c r="H68">
        <v>114.1</v>
      </c>
      <c r="I68">
        <v>121.1</v>
      </c>
    </row>
    <row r="69" spans="1:9">
      <c r="A69">
        <v>2014</v>
      </c>
      <c r="B69" t="s">
        <v>45</v>
      </c>
      <c r="C69">
        <v>113</v>
      </c>
      <c r="D69">
        <v>109.7</v>
      </c>
      <c r="E69">
        <v>114</v>
      </c>
      <c r="F69">
        <v>120.3</v>
      </c>
      <c r="G69">
        <v>109.6</v>
      </c>
      <c r="H69">
        <v>113.4</v>
      </c>
      <c r="I69">
        <v>119</v>
      </c>
    </row>
    <row r="70" spans="1:9">
      <c r="A70">
        <v>2014</v>
      </c>
      <c r="B70" t="s">
        <v>45</v>
      </c>
      <c r="C70">
        <v>114.8</v>
      </c>
      <c r="D70">
        <v>110.8</v>
      </c>
      <c r="E70">
        <v>113.7</v>
      </c>
      <c r="F70">
        <v>119</v>
      </c>
      <c r="G70">
        <v>109.1</v>
      </c>
      <c r="H70">
        <v>113.8</v>
      </c>
      <c r="I70">
        <v>120.1</v>
      </c>
    </row>
    <row r="71" spans="1:9">
      <c r="A71">
        <v>2014</v>
      </c>
      <c r="B71" t="s">
        <v>46</v>
      </c>
      <c r="C71">
        <v>116.2</v>
      </c>
      <c r="D71">
        <v>111.5</v>
      </c>
      <c r="E71">
        <v>113.3</v>
      </c>
      <c r="F71">
        <v>117.7</v>
      </c>
      <c r="G71">
        <v>109.4</v>
      </c>
      <c r="H71">
        <v>114.2</v>
      </c>
      <c r="I71">
        <v>120.3</v>
      </c>
    </row>
    <row r="72" spans="1:9">
      <c r="A72">
        <v>2014</v>
      </c>
      <c r="B72" t="s">
        <v>46</v>
      </c>
      <c r="C72">
        <v>113.2</v>
      </c>
      <c r="D72">
        <v>108.8</v>
      </c>
      <c r="E72">
        <v>114.3</v>
      </c>
      <c r="F72">
        <v>120.7</v>
      </c>
      <c r="G72">
        <v>110.4</v>
      </c>
      <c r="H72">
        <v>113.4</v>
      </c>
      <c r="I72">
        <v>118.4</v>
      </c>
    </row>
    <row r="73" spans="1:9">
      <c r="A73">
        <v>2014</v>
      </c>
      <c r="B73" t="s">
        <v>46</v>
      </c>
      <c r="C73">
        <v>115.1</v>
      </c>
      <c r="D73">
        <v>110.1</v>
      </c>
      <c r="E73">
        <v>113.9</v>
      </c>
      <c r="F73">
        <v>119.5</v>
      </c>
      <c r="G73">
        <v>109.8</v>
      </c>
      <c r="H73">
        <v>113.8</v>
      </c>
      <c r="I73">
        <v>119.4</v>
      </c>
    </row>
    <row r="74" spans="1:9">
      <c r="A74">
        <v>2015</v>
      </c>
      <c r="B74" t="s">
        <v>31</v>
      </c>
      <c r="C74">
        <v>116.6</v>
      </c>
      <c r="D74">
        <v>111</v>
      </c>
      <c r="E74">
        <v>114</v>
      </c>
      <c r="F74">
        <v>118.2</v>
      </c>
      <c r="G74">
        <v>110.2</v>
      </c>
      <c r="H74">
        <v>114.5</v>
      </c>
      <c r="I74">
        <v>120.3</v>
      </c>
    </row>
    <row r="75" spans="1:9">
      <c r="A75">
        <v>2015</v>
      </c>
      <c r="B75" t="s">
        <v>31</v>
      </c>
      <c r="C75">
        <v>113.7</v>
      </c>
      <c r="D75">
        <v>107.9</v>
      </c>
      <c r="E75">
        <v>114.6</v>
      </c>
      <c r="F75">
        <v>120.8</v>
      </c>
      <c r="G75">
        <v>111.4</v>
      </c>
      <c r="H75">
        <v>113.4</v>
      </c>
      <c r="I75">
        <v>118.5</v>
      </c>
    </row>
    <row r="76" spans="1:9">
      <c r="A76">
        <v>2015</v>
      </c>
      <c r="B76" t="s">
        <v>31</v>
      </c>
      <c r="C76">
        <v>115.5</v>
      </c>
      <c r="D76">
        <v>109.4</v>
      </c>
      <c r="E76">
        <v>114.3</v>
      </c>
      <c r="F76">
        <v>119.7</v>
      </c>
      <c r="G76">
        <v>110.7</v>
      </c>
      <c r="H76">
        <v>114</v>
      </c>
      <c r="I76">
        <v>119.5</v>
      </c>
    </row>
    <row r="77" spans="1:9">
      <c r="A77">
        <v>2015</v>
      </c>
      <c r="B77" t="s">
        <v>35</v>
      </c>
      <c r="C77">
        <v>117.7</v>
      </c>
      <c r="D77">
        <v>110.9</v>
      </c>
      <c r="E77">
        <v>114.8</v>
      </c>
      <c r="F77">
        <v>118.7</v>
      </c>
      <c r="G77">
        <v>110.8</v>
      </c>
      <c r="H77">
        <v>115</v>
      </c>
      <c r="I77">
        <v>120.6</v>
      </c>
    </row>
    <row r="78" spans="1:9">
      <c r="A78">
        <v>2015</v>
      </c>
      <c r="B78" t="s">
        <v>35</v>
      </c>
      <c r="C78">
        <v>114.1</v>
      </c>
      <c r="D78">
        <v>106.8</v>
      </c>
      <c r="E78">
        <v>114.9</v>
      </c>
      <c r="F78">
        <v>120.4</v>
      </c>
      <c r="G78">
        <v>111.7</v>
      </c>
      <c r="H78">
        <v>113.2</v>
      </c>
      <c r="I78">
        <v>118.7</v>
      </c>
    </row>
    <row r="79" spans="1:9">
      <c r="A79">
        <v>2015</v>
      </c>
      <c r="B79" t="s">
        <v>35</v>
      </c>
      <c r="C79">
        <v>116.3</v>
      </c>
      <c r="D79">
        <v>108.7</v>
      </c>
      <c r="E79">
        <v>114.9</v>
      </c>
      <c r="F79">
        <v>119.7</v>
      </c>
      <c r="G79">
        <v>111.2</v>
      </c>
      <c r="H79">
        <v>114.1</v>
      </c>
      <c r="I79">
        <v>119.7</v>
      </c>
    </row>
    <row r="80" spans="1:9">
      <c r="A80">
        <v>2015</v>
      </c>
      <c r="B80" t="s">
        <v>36</v>
      </c>
      <c r="C80">
        <v>118.2</v>
      </c>
      <c r="D80">
        <v>111.6</v>
      </c>
      <c r="E80">
        <v>115.5</v>
      </c>
      <c r="F80">
        <v>119.4</v>
      </c>
      <c r="G80">
        <v>110.8</v>
      </c>
      <c r="H80">
        <v>115.5</v>
      </c>
      <c r="I80">
        <v>121.1</v>
      </c>
    </row>
    <row r="81" spans="1:9">
      <c r="A81">
        <v>2015</v>
      </c>
      <c r="B81" t="s">
        <v>36</v>
      </c>
      <c r="C81">
        <v>114.3</v>
      </c>
      <c r="D81">
        <v>108.4</v>
      </c>
      <c r="E81">
        <v>115.4</v>
      </c>
      <c r="F81">
        <v>120.6</v>
      </c>
      <c r="G81">
        <v>111.3</v>
      </c>
      <c r="H81">
        <v>113.8</v>
      </c>
      <c r="I81">
        <v>119.1</v>
      </c>
    </row>
    <row r="82" spans="1:9">
      <c r="A82">
        <v>2015</v>
      </c>
      <c r="B82" t="s">
        <v>36</v>
      </c>
      <c r="C82">
        <v>116.7</v>
      </c>
      <c r="D82">
        <v>109.9</v>
      </c>
      <c r="E82">
        <v>115.4</v>
      </c>
      <c r="F82">
        <v>120.1</v>
      </c>
      <c r="G82">
        <v>111</v>
      </c>
      <c r="H82">
        <v>114.7</v>
      </c>
      <c r="I82">
        <v>120.2</v>
      </c>
    </row>
    <row r="83" spans="1:9">
      <c r="A83">
        <v>2015</v>
      </c>
      <c r="B83" t="s">
        <v>37</v>
      </c>
      <c r="C83">
        <v>118.6</v>
      </c>
      <c r="D83">
        <v>111.9</v>
      </c>
      <c r="E83">
        <v>116.2</v>
      </c>
      <c r="F83">
        <v>119.9</v>
      </c>
      <c r="G83">
        <v>111.6</v>
      </c>
      <c r="H83">
        <v>116</v>
      </c>
      <c r="I83">
        <v>121.5</v>
      </c>
    </row>
    <row r="84" spans="1:9">
      <c r="A84">
        <v>2015</v>
      </c>
      <c r="B84" t="s">
        <v>37</v>
      </c>
      <c r="C84">
        <v>114.6</v>
      </c>
      <c r="D84">
        <v>108.4</v>
      </c>
      <c r="E84">
        <v>115.6</v>
      </c>
      <c r="F84">
        <v>121.7</v>
      </c>
      <c r="G84">
        <v>111.8</v>
      </c>
      <c r="H84">
        <v>114.2</v>
      </c>
      <c r="I84">
        <v>119.7</v>
      </c>
    </row>
    <row r="85" spans="1:9">
      <c r="A85">
        <v>2015</v>
      </c>
      <c r="B85" t="s">
        <v>37</v>
      </c>
      <c r="C85">
        <v>117.1</v>
      </c>
      <c r="D85">
        <v>110.1</v>
      </c>
      <c r="E85">
        <v>115.9</v>
      </c>
      <c r="F85">
        <v>121</v>
      </c>
      <c r="G85">
        <v>111.7</v>
      </c>
      <c r="H85">
        <v>115.1</v>
      </c>
      <c r="I85">
        <v>120.7</v>
      </c>
    </row>
    <row r="86" spans="1:9">
      <c r="A86">
        <v>2015</v>
      </c>
      <c r="B86" t="s">
        <v>38</v>
      </c>
      <c r="C86">
        <v>119.4</v>
      </c>
      <c r="D86">
        <v>113.3</v>
      </c>
      <c r="E86">
        <v>116.7</v>
      </c>
      <c r="F86">
        <v>120.5</v>
      </c>
      <c r="G86">
        <v>112.3</v>
      </c>
      <c r="H86">
        <v>116.9</v>
      </c>
      <c r="I86">
        <v>122.4</v>
      </c>
    </row>
    <row r="87" spans="1:9">
      <c r="A87">
        <v>2015</v>
      </c>
      <c r="B87" t="s">
        <v>38</v>
      </c>
      <c r="C87">
        <v>114.9</v>
      </c>
      <c r="D87">
        <v>110.8</v>
      </c>
      <c r="E87">
        <v>116</v>
      </c>
      <c r="F87">
        <v>122</v>
      </c>
      <c r="G87">
        <v>112.4</v>
      </c>
      <c r="H87">
        <v>115.2</v>
      </c>
      <c r="I87">
        <v>120.7</v>
      </c>
    </row>
    <row r="88" spans="1:9">
      <c r="A88">
        <v>2015</v>
      </c>
      <c r="B88" t="s">
        <v>38</v>
      </c>
      <c r="C88">
        <v>117.7</v>
      </c>
      <c r="D88">
        <v>112</v>
      </c>
      <c r="E88">
        <v>116.3</v>
      </c>
      <c r="F88">
        <v>121.4</v>
      </c>
      <c r="G88">
        <v>112.3</v>
      </c>
      <c r="H88">
        <v>116.1</v>
      </c>
      <c r="I88">
        <v>121.6</v>
      </c>
    </row>
    <row r="89" spans="1:9">
      <c r="A89">
        <v>2015</v>
      </c>
      <c r="B89" t="s">
        <v>39</v>
      </c>
      <c r="C89">
        <v>120.4</v>
      </c>
      <c r="D89">
        <v>114.2</v>
      </c>
      <c r="E89">
        <v>117.9</v>
      </c>
      <c r="F89">
        <v>122</v>
      </c>
      <c r="G89">
        <v>113</v>
      </c>
      <c r="H89">
        <v>117.9</v>
      </c>
      <c r="I89">
        <v>124.1</v>
      </c>
    </row>
    <row r="90" spans="1:9">
      <c r="A90">
        <v>2015</v>
      </c>
      <c r="B90" t="s">
        <v>39</v>
      </c>
      <c r="C90">
        <v>115.4</v>
      </c>
      <c r="D90">
        <v>111.7</v>
      </c>
      <c r="E90">
        <v>116.2</v>
      </c>
      <c r="F90">
        <v>123.8</v>
      </c>
      <c r="G90">
        <v>112.5</v>
      </c>
      <c r="H90">
        <v>116</v>
      </c>
      <c r="I90">
        <v>121.7</v>
      </c>
    </row>
    <row r="91" spans="1:9">
      <c r="A91">
        <v>2015</v>
      </c>
      <c r="B91" t="s">
        <v>39</v>
      </c>
      <c r="C91">
        <v>118.5</v>
      </c>
      <c r="D91">
        <v>112.9</v>
      </c>
      <c r="E91">
        <v>116.9</v>
      </c>
      <c r="F91">
        <v>123.1</v>
      </c>
      <c r="G91">
        <v>112.8</v>
      </c>
      <c r="H91">
        <v>117</v>
      </c>
      <c r="I91">
        <v>123</v>
      </c>
    </row>
    <row r="92" spans="1:9">
      <c r="A92">
        <v>2015</v>
      </c>
      <c r="B92" t="s">
        <v>40</v>
      </c>
      <c r="C92">
        <v>120.8</v>
      </c>
      <c r="D92">
        <v>114.1</v>
      </c>
      <c r="E92">
        <v>118</v>
      </c>
      <c r="F92">
        <v>122.9</v>
      </c>
      <c r="G92">
        <v>112.7</v>
      </c>
      <c r="H92">
        <v>118.1</v>
      </c>
      <c r="I92">
        <v>124.7</v>
      </c>
    </row>
    <row r="93" spans="1:9">
      <c r="A93">
        <v>2015</v>
      </c>
      <c r="B93" t="s">
        <v>40</v>
      </c>
      <c r="C93">
        <v>116</v>
      </c>
      <c r="D93">
        <v>111.5</v>
      </c>
      <c r="E93">
        <v>116.6</v>
      </c>
      <c r="F93">
        <v>125.4</v>
      </c>
      <c r="G93">
        <v>111.7</v>
      </c>
      <c r="H93">
        <v>116.3</v>
      </c>
      <c r="I93">
        <v>122.4</v>
      </c>
    </row>
    <row r="94" spans="1:9">
      <c r="A94">
        <v>2015</v>
      </c>
      <c r="B94" t="s">
        <v>40</v>
      </c>
      <c r="C94">
        <v>119</v>
      </c>
      <c r="D94">
        <v>112.7</v>
      </c>
      <c r="E94">
        <v>117.2</v>
      </c>
      <c r="F94">
        <v>124.4</v>
      </c>
      <c r="G94">
        <v>112.3</v>
      </c>
      <c r="H94">
        <v>117.2</v>
      </c>
      <c r="I94">
        <v>123.6</v>
      </c>
    </row>
    <row r="95" spans="1:9">
      <c r="A95">
        <v>2015</v>
      </c>
      <c r="B95" t="s">
        <v>41</v>
      </c>
      <c r="C95">
        <v>121.1</v>
      </c>
      <c r="D95">
        <v>113.6</v>
      </c>
      <c r="E95">
        <v>118.5</v>
      </c>
      <c r="F95">
        <v>123.6</v>
      </c>
      <c r="G95">
        <v>112.5</v>
      </c>
      <c r="H95">
        <v>118.2</v>
      </c>
      <c r="I95">
        <v>126.1</v>
      </c>
    </row>
    <row r="96" spans="1:9">
      <c r="A96">
        <v>2015</v>
      </c>
      <c r="B96" t="s">
        <v>41</v>
      </c>
      <c r="C96">
        <v>116.6</v>
      </c>
      <c r="D96">
        <v>109.9</v>
      </c>
      <c r="E96">
        <v>117.2</v>
      </c>
      <c r="F96">
        <v>126.2</v>
      </c>
      <c r="G96">
        <v>112</v>
      </c>
      <c r="H96">
        <v>116.2</v>
      </c>
      <c r="I96">
        <v>123.2</v>
      </c>
    </row>
    <row r="97" spans="1:9">
      <c r="A97">
        <v>2015</v>
      </c>
      <c r="B97" t="s">
        <v>41</v>
      </c>
      <c r="C97">
        <v>119.4</v>
      </c>
      <c r="D97">
        <v>111.7</v>
      </c>
      <c r="E97">
        <v>117.8</v>
      </c>
      <c r="F97">
        <v>125.1</v>
      </c>
      <c r="G97">
        <v>112.3</v>
      </c>
      <c r="H97">
        <v>117.2</v>
      </c>
      <c r="I97">
        <v>124.8</v>
      </c>
    </row>
    <row r="98" spans="1:9">
      <c r="A98">
        <v>2015</v>
      </c>
      <c r="B98" t="s">
        <v>42</v>
      </c>
      <c r="C98">
        <v>121.4</v>
      </c>
      <c r="D98">
        <v>113.8</v>
      </c>
      <c r="E98">
        <v>119.6</v>
      </c>
      <c r="F98">
        <v>124.5</v>
      </c>
      <c r="G98">
        <v>113.7</v>
      </c>
      <c r="H98">
        <v>118.8</v>
      </c>
      <c r="I98">
        <v>127</v>
      </c>
    </row>
    <row r="99" spans="1:9">
      <c r="A99">
        <v>2015</v>
      </c>
      <c r="B99" t="s">
        <v>42</v>
      </c>
      <c r="C99">
        <v>117.1</v>
      </c>
      <c r="D99">
        <v>109.1</v>
      </c>
      <c r="E99">
        <v>117.3</v>
      </c>
      <c r="F99">
        <v>126.5</v>
      </c>
      <c r="G99">
        <v>112.9</v>
      </c>
      <c r="H99">
        <v>116.2</v>
      </c>
      <c r="I99">
        <v>123.5</v>
      </c>
    </row>
    <row r="100" spans="1:9">
      <c r="A100">
        <v>2015</v>
      </c>
      <c r="B100" t="s">
        <v>42</v>
      </c>
      <c r="C100">
        <v>119.8</v>
      </c>
      <c r="D100">
        <v>111.3</v>
      </c>
      <c r="E100">
        <v>118.3</v>
      </c>
      <c r="F100">
        <v>125.7</v>
      </c>
      <c r="G100">
        <v>113.4</v>
      </c>
      <c r="H100">
        <v>117.5</v>
      </c>
      <c r="I100">
        <v>125.4</v>
      </c>
    </row>
    <row r="101" spans="1:9">
      <c r="A101">
        <v>2015</v>
      </c>
      <c r="B101" t="s">
        <v>43</v>
      </c>
      <c r="C101">
        <v>122</v>
      </c>
      <c r="D101">
        <v>113.8</v>
      </c>
      <c r="E101">
        <v>120.1</v>
      </c>
      <c r="F101">
        <v>125.1</v>
      </c>
      <c r="G101">
        <v>114.2</v>
      </c>
      <c r="H101">
        <v>119.2</v>
      </c>
      <c r="I101">
        <v>127.7</v>
      </c>
    </row>
    <row r="102" spans="1:9">
      <c r="A102">
        <v>2015</v>
      </c>
      <c r="B102" t="s">
        <v>43</v>
      </c>
      <c r="C102">
        <v>117.7</v>
      </c>
      <c r="D102">
        <v>109.3</v>
      </c>
      <c r="E102">
        <v>117.7</v>
      </c>
      <c r="F102">
        <v>126.5</v>
      </c>
      <c r="G102">
        <v>113.5</v>
      </c>
      <c r="H102">
        <v>116.5</v>
      </c>
      <c r="I102">
        <v>124.2</v>
      </c>
    </row>
    <row r="103" spans="1:9">
      <c r="A103">
        <v>2015</v>
      </c>
      <c r="B103" t="s">
        <v>43</v>
      </c>
      <c r="C103">
        <v>120.4</v>
      </c>
      <c r="D103">
        <v>111.4</v>
      </c>
      <c r="E103">
        <v>118.7</v>
      </c>
      <c r="F103">
        <v>125.9</v>
      </c>
      <c r="G103">
        <v>113.9</v>
      </c>
      <c r="H103">
        <v>117.9</v>
      </c>
      <c r="I103">
        <v>126.1</v>
      </c>
    </row>
    <row r="104" spans="1:9">
      <c r="A104">
        <v>2015</v>
      </c>
      <c r="B104" t="s">
        <v>45</v>
      </c>
      <c r="C104">
        <v>122.6</v>
      </c>
      <c r="D104">
        <v>114</v>
      </c>
      <c r="E104">
        <v>120.9</v>
      </c>
      <c r="F104">
        <v>125.8</v>
      </c>
      <c r="G104">
        <v>114.2</v>
      </c>
      <c r="H104">
        <v>119.6</v>
      </c>
      <c r="I104">
        <v>128.30000000000001</v>
      </c>
    </row>
    <row r="105" spans="1:9">
      <c r="A105">
        <v>2015</v>
      </c>
      <c r="B105" t="s">
        <v>45</v>
      </c>
      <c r="C105">
        <v>118.1</v>
      </c>
      <c r="D105">
        <v>109.3</v>
      </c>
      <c r="E105">
        <v>117.9</v>
      </c>
      <c r="F105">
        <v>126.6</v>
      </c>
      <c r="G105">
        <v>113.3</v>
      </c>
      <c r="H105">
        <v>116.6</v>
      </c>
      <c r="I105">
        <v>124.6</v>
      </c>
    </row>
    <row r="106" spans="1:9">
      <c r="A106">
        <v>2015</v>
      </c>
      <c r="B106" t="s">
        <v>45</v>
      </c>
      <c r="C106">
        <v>120.9</v>
      </c>
      <c r="D106">
        <v>111.5</v>
      </c>
      <c r="E106">
        <v>119.2</v>
      </c>
      <c r="F106">
        <v>126.3</v>
      </c>
      <c r="G106">
        <v>113.8</v>
      </c>
      <c r="H106">
        <v>118.1</v>
      </c>
      <c r="I106">
        <v>126.6</v>
      </c>
    </row>
    <row r="107" spans="1:9">
      <c r="A107">
        <v>2015</v>
      </c>
      <c r="B107" t="s">
        <v>46</v>
      </c>
      <c r="C107">
        <v>123.1</v>
      </c>
      <c r="D107">
        <v>114</v>
      </c>
      <c r="E107">
        <v>121.6</v>
      </c>
      <c r="F107">
        <v>125.6</v>
      </c>
      <c r="G107">
        <v>114.1</v>
      </c>
      <c r="H107">
        <v>119.8</v>
      </c>
      <c r="I107">
        <v>127.9</v>
      </c>
    </row>
    <row r="108" spans="1:9">
      <c r="A108">
        <v>2015</v>
      </c>
      <c r="B108" t="s">
        <v>46</v>
      </c>
      <c r="C108">
        <v>118.6</v>
      </c>
      <c r="D108">
        <v>109.3</v>
      </c>
      <c r="E108">
        <v>118.1</v>
      </c>
      <c r="F108">
        <v>126.6</v>
      </c>
      <c r="G108">
        <v>113.2</v>
      </c>
      <c r="H108">
        <v>116.7</v>
      </c>
      <c r="I108">
        <v>124</v>
      </c>
    </row>
    <row r="109" spans="1:9">
      <c r="A109">
        <v>2015</v>
      </c>
      <c r="B109" t="s">
        <v>46</v>
      </c>
      <c r="C109">
        <v>121.4</v>
      </c>
      <c r="D109">
        <v>111.5</v>
      </c>
      <c r="E109">
        <v>119.6</v>
      </c>
      <c r="F109">
        <v>126.2</v>
      </c>
      <c r="G109">
        <v>113.7</v>
      </c>
      <c r="H109">
        <v>118.3</v>
      </c>
      <c r="I109">
        <v>126.1</v>
      </c>
    </row>
    <row r="110" spans="1:9">
      <c r="A110">
        <v>2016</v>
      </c>
      <c r="B110" t="s">
        <v>31</v>
      </c>
      <c r="C110">
        <v>123.7</v>
      </c>
      <c r="D110">
        <v>113.6</v>
      </c>
      <c r="E110">
        <v>121.4</v>
      </c>
      <c r="F110">
        <v>126.2</v>
      </c>
      <c r="G110">
        <v>114.9</v>
      </c>
      <c r="H110">
        <v>120.1</v>
      </c>
      <c r="I110">
        <v>128.1</v>
      </c>
    </row>
    <row r="111" spans="1:9">
      <c r="A111">
        <v>2016</v>
      </c>
      <c r="B111" t="s">
        <v>31</v>
      </c>
      <c r="C111">
        <v>119.1</v>
      </c>
      <c r="D111">
        <v>108.9</v>
      </c>
      <c r="E111">
        <v>118.5</v>
      </c>
      <c r="F111">
        <v>126.4</v>
      </c>
      <c r="G111">
        <v>114</v>
      </c>
      <c r="H111">
        <v>116.8</v>
      </c>
      <c r="I111">
        <v>124.2</v>
      </c>
    </row>
    <row r="112" spans="1:9">
      <c r="A112">
        <v>2016</v>
      </c>
      <c r="B112" t="s">
        <v>31</v>
      </c>
      <c r="C112">
        <v>122</v>
      </c>
      <c r="D112">
        <v>111.1</v>
      </c>
      <c r="E112">
        <v>119.8</v>
      </c>
      <c r="F112">
        <v>126.3</v>
      </c>
      <c r="G112">
        <v>114.5</v>
      </c>
      <c r="H112">
        <v>118.5</v>
      </c>
      <c r="I112">
        <v>126.3</v>
      </c>
    </row>
    <row r="113" spans="1:9">
      <c r="A113">
        <v>2016</v>
      </c>
      <c r="B113" t="s">
        <v>35</v>
      </c>
      <c r="C113">
        <v>124.3</v>
      </c>
      <c r="D113">
        <v>113.9</v>
      </c>
      <c r="E113">
        <v>122.3</v>
      </c>
      <c r="F113">
        <v>127.1</v>
      </c>
      <c r="G113">
        <v>116.8</v>
      </c>
      <c r="H113">
        <v>120.9</v>
      </c>
      <c r="I113">
        <v>127.9</v>
      </c>
    </row>
    <row r="114" spans="1:9">
      <c r="A114">
        <v>2016</v>
      </c>
      <c r="B114" t="s">
        <v>35</v>
      </c>
      <c r="C114">
        <v>119.5</v>
      </c>
      <c r="D114">
        <v>109.1</v>
      </c>
      <c r="E114">
        <v>118.8</v>
      </c>
      <c r="F114">
        <v>126.3</v>
      </c>
      <c r="G114">
        <v>116.2</v>
      </c>
      <c r="H114">
        <v>117.2</v>
      </c>
      <c r="I114">
        <v>123.8</v>
      </c>
    </row>
    <row r="115" spans="1:9">
      <c r="A115">
        <v>2016</v>
      </c>
      <c r="B115" t="s">
        <v>35</v>
      </c>
      <c r="C115">
        <v>122.5</v>
      </c>
      <c r="D115">
        <v>111.4</v>
      </c>
      <c r="E115">
        <v>120.3</v>
      </c>
      <c r="F115">
        <v>126.6</v>
      </c>
      <c r="G115">
        <v>116.6</v>
      </c>
      <c r="H115">
        <v>119.1</v>
      </c>
      <c r="I115">
        <v>126</v>
      </c>
    </row>
    <row r="116" spans="1:9">
      <c r="A116">
        <v>2016</v>
      </c>
      <c r="B116" t="s">
        <v>36</v>
      </c>
      <c r="C116">
        <v>124.8</v>
      </c>
      <c r="D116">
        <v>113.6</v>
      </c>
      <c r="E116">
        <v>122.5</v>
      </c>
      <c r="F116">
        <v>127.5</v>
      </c>
      <c r="G116">
        <v>117.4</v>
      </c>
      <c r="H116">
        <v>121.1</v>
      </c>
      <c r="I116">
        <v>128</v>
      </c>
    </row>
    <row r="117" spans="1:9">
      <c r="A117">
        <v>2016</v>
      </c>
      <c r="B117" t="s">
        <v>36</v>
      </c>
      <c r="C117">
        <v>119.7</v>
      </c>
      <c r="D117">
        <v>108.5</v>
      </c>
      <c r="E117">
        <v>119.1</v>
      </c>
      <c r="F117">
        <v>126.4</v>
      </c>
      <c r="G117">
        <v>117.1</v>
      </c>
      <c r="H117">
        <v>117.3</v>
      </c>
      <c r="I117">
        <v>123.8</v>
      </c>
    </row>
    <row r="118" spans="1:9">
      <c r="A118">
        <v>2016</v>
      </c>
      <c r="B118" t="s">
        <v>36</v>
      </c>
      <c r="C118">
        <v>122.9</v>
      </c>
      <c r="D118">
        <v>110.9</v>
      </c>
      <c r="E118">
        <v>120.6</v>
      </c>
      <c r="F118">
        <v>126.9</v>
      </c>
      <c r="G118">
        <v>117.3</v>
      </c>
      <c r="H118">
        <v>119.3</v>
      </c>
      <c r="I118">
        <v>126</v>
      </c>
    </row>
    <row r="119" spans="1:9">
      <c r="A119">
        <v>2016</v>
      </c>
      <c r="B119" t="s">
        <v>37</v>
      </c>
      <c r="C119">
        <v>125.2</v>
      </c>
      <c r="D119">
        <v>114.4</v>
      </c>
      <c r="E119">
        <v>123.2</v>
      </c>
      <c r="F119">
        <v>127.9</v>
      </c>
      <c r="G119">
        <v>118.4</v>
      </c>
      <c r="H119">
        <v>121.7</v>
      </c>
      <c r="I119">
        <v>129</v>
      </c>
    </row>
    <row r="120" spans="1:9">
      <c r="A120">
        <v>2016</v>
      </c>
      <c r="B120" t="s">
        <v>37</v>
      </c>
      <c r="C120">
        <v>120</v>
      </c>
      <c r="D120">
        <v>110</v>
      </c>
      <c r="E120">
        <v>119.5</v>
      </c>
      <c r="F120">
        <v>127.6</v>
      </c>
      <c r="G120">
        <v>117.6</v>
      </c>
      <c r="H120">
        <v>118.2</v>
      </c>
      <c r="I120">
        <v>125.3</v>
      </c>
    </row>
    <row r="121" spans="1:9">
      <c r="A121">
        <v>2016</v>
      </c>
      <c r="B121" t="s">
        <v>37</v>
      </c>
      <c r="C121">
        <v>123.2</v>
      </c>
      <c r="D121">
        <v>112.1</v>
      </c>
      <c r="E121">
        <v>121.1</v>
      </c>
      <c r="F121">
        <v>127.7</v>
      </c>
      <c r="G121">
        <v>118.1</v>
      </c>
      <c r="H121">
        <v>120</v>
      </c>
      <c r="I121">
        <v>127.3</v>
      </c>
    </row>
    <row r="122" spans="1:9">
      <c r="A122">
        <v>2016</v>
      </c>
      <c r="B122" t="s">
        <v>38</v>
      </c>
      <c r="C122">
        <v>125.8</v>
      </c>
      <c r="D122">
        <v>115.1</v>
      </c>
      <c r="E122">
        <v>123.6</v>
      </c>
      <c r="F122">
        <v>129.1</v>
      </c>
      <c r="G122">
        <v>119.7</v>
      </c>
      <c r="H122">
        <v>122.5</v>
      </c>
      <c r="I122">
        <v>130.30000000000001</v>
      </c>
    </row>
    <row r="123" spans="1:9">
      <c r="A123">
        <v>2016</v>
      </c>
      <c r="B123" t="s">
        <v>38</v>
      </c>
      <c r="C123">
        <v>120.3</v>
      </c>
      <c r="D123">
        <v>110.7</v>
      </c>
      <c r="E123">
        <v>119.8</v>
      </c>
      <c r="F123">
        <v>128</v>
      </c>
      <c r="G123">
        <v>118.5</v>
      </c>
      <c r="H123">
        <v>118.7</v>
      </c>
      <c r="I123">
        <v>126.6</v>
      </c>
    </row>
    <row r="124" spans="1:9">
      <c r="A124">
        <v>2016</v>
      </c>
      <c r="B124" t="s">
        <v>38</v>
      </c>
      <c r="C124">
        <v>123.7</v>
      </c>
      <c r="D124">
        <v>112.8</v>
      </c>
      <c r="E124">
        <v>121.5</v>
      </c>
      <c r="F124">
        <v>128.5</v>
      </c>
      <c r="G124">
        <v>119.2</v>
      </c>
      <c r="H124">
        <v>120.7</v>
      </c>
      <c r="I124">
        <v>128.6</v>
      </c>
    </row>
    <row r="125" spans="1:9">
      <c r="A125">
        <v>2016</v>
      </c>
      <c r="B125" t="s">
        <v>39</v>
      </c>
      <c r="C125">
        <v>126.2</v>
      </c>
      <c r="D125">
        <v>116.3</v>
      </c>
      <c r="E125">
        <v>124.1</v>
      </c>
      <c r="F125">
        <v>130.19999999999999</v>
      </c>
      <c r="G125">
        <v>119.9</v>
      </c>
      <c r="H125">
        <v>123.3</v>
      </c>
      <c r="I125">
        <v>131.9</v>
      </c>
    </row>
    <row r="126" spans="1:9">
      <c r="A126">
        <v>2016</v>
      </c>
      <c r="B126" t="s">
        <v>39</v>
      </c>
      <c r="C126">
        <v>120.6</v>
      </c>
      <c r="D126">
        <v>112.3</v>
      </c>
      <c r="E126">
        <v>119.9</v>
      </c>
      <c r="F126">
        <v>129.30000000000001</v>
      </c>
      <c r="G126">
        <v>118.8</v>
      </c>
      <c r="H126">
        <v>119.6</v>
      </c>
      <c r="I126">
        <v>128.1</v>
      </c>
    </row>
    <row r="127" spans="1:9">
      <c r="A127">
        <v>2016</v>
      </c>
      <c r="B127" t="s">
        <v>39</v>
      </c>
      <c r="C127">
        <v>124.1</v>
      </c>
      <c r="D127">
        <v>114.2</v>
      </c>
      <c r="E127">
        <v>121.7</v>
      </c>
      <c r="F127">
        <v>129.69999999999999</v>
      </c>
      <c r="G127">
        <v>119.4</v>
      </c>
      <c r="H127">
        <v>121.5</v>
      </c>
      <c r="I127">
        <v>130.1</v>
      </c>
    </row>
    <row r="128" spans="1:9">
      <c r="A128">
        <v>2016</v>
      </c>
      <c r="B128" t="s">
        <v>40</v>
      </c>
      <c r="C128">
        <v>126.7</v>
      </c>
      <c r="D128">
        <v>116.4</v>
      </c>
      <c r="E128">
        <v>125.2</v>
      </c>
      <c r="F128">
        <v>130.80000000000001</v>
      </c>
      <c r="G128">
        <v>120.9</v>
      </c>
      <c r="H128">
        <v>123.8</v>
      </c>
      <c r="I128">
        <v>133</v>
      </c>
    </row>
    <row r="129" spans="1:9">
      <c r="A129">
        <v>2016</v>
      </c>
      <c r="B129" t="s">
        <v>40</v>
      </c>
      <c r="C129">
        <v>120.9</v>
      </c>
      <c r="D129">
        <v>111.7</v>
      </c>
      <c r="E129">
        <v>120.3</v>
      </c>
      <c r="F129">
        <v>130.80000000000001</v>
      </c>
      <c r="G129">
        <v>120</v>
      </c>
      <c r="H129">
        <v>119.9</v>
      </c>
      <c r="I129">
        <v>129</v>
      </c>
    </row>
    <row r="130" spans="1:9">
      <c r="A130">
        <v>2016</v>
      </c>
      <c r="B130" t="s">
        <v>40</v>
      </c>
      <c r="C130">
        <v>124.5</v>
      </c>
      <c r="D130">
        <v>113.9</v>
      </c>
      <c r="E130">
        <v>122.4</v>
      </c>
      <c r="F130">
        <v>130.80000000000001</v>
      </c>
      <c r="G130">
        <v>120.5</v>
      </c>
      <c r="H130">
        <v>121.9</v>
      </c>
      <c r="I130">
        <v>131.1</v>
      </c>
    </row>
    <row r="131" spans="1:9">
      <c r="A131">
        <v>2016</v>
      </c>
      <c r="B131" t="s">
        <v>41</v>
      </c>
      <c r="C131">
        <v>127</v>
      </c>
      <c r="D131">
        <v>116</v>
      </c>
      <c r="E131">
        <v>125.5</v>
      </c>
      <c r="F131">
        <v>131.9</v>
      </c>
      <c r="G131">
        <v>122</v>
      </c>
      <c r="H131">
        <v>124.2</v>
      </c>
      <c r="I131">
        <v>133.5</v>
      </c>
    </row>
    <row r="132" spans="1:9">
      <c r="A132">
        <v>2016</v>
      </c>
      <c r="B132" t="s">
        <v>41</v>
      </c>
      <c r="C132">
        <v>121.2</v>
      </c>
      <c r="D132">
        <v>110.4</v>
      </c>
      <c r="E132">
        <v>120.6</v>
      </c>
      <c r="F132">
        <v>131.5</v>
      </c>
      <c r="G132">
        <v>120.9</v>
      </c>
      <c r="H132">
        <v>119.9</v>
      </c>
      <c r="I132">
        <v>128.4</v>
      </c>
    </row>
    <row r="133" spans="1:9">
      <c r="A133">
        <v>2016</v>
      </c>
      <c r="B133" t="s">
        <v>41</v>
      </c>
      <c r="C133">
        <v>124.8</v>
      </c>
      <c r="D133">
        <v>113.1</v>
      </c>
      <c r="E133">
        <v>122.7</v>
      </c>
      <c r="F133">
        <v>131.69999999999999</v>
      </c>
      <c r="G133">
        <v>121.5</v>
      </c>
      <c r="H133">
        <v>122.1</v>
      </c>
      <c r="I133">
        <v>131.1</v>
      </c>
    </row>
    <row r="134" spans="1:9">
      <c r="A134">
        <v>2016</v>
      </c>
      <c r="B134" t="s">
        <v>42</v>
      </c>
      <c r="C134">
        <v>127.8</v>
      </c>
      <c r="D134">
        <v>117</v>
      </c>
      <c r="E134">
        <v>125.7</v>
      </c>
      <c r="F134">
        <v>132.19999999999999</v>
      </c>
      <c r="G134">
        <v>122.8</v>
      </c>
      <c r="H134">
        <v>124.9</v>
      </c>
      <c r="I134">
        <v>133.4</v>
      </c>
    </row>
    <row r="135" spans="1:9">
      <c r="A135">
        <v>2016</v>
      </c>
      <c r="B135" t="s">
        <v>42</v>
      </c>
      <c r="C135">
        <v>121.4</v>
      </c>
      <c r="D135">
        <v>111.8</v>
      </c>
      <c r="E135">
        <v>120.8</v>
      </c>
      <c r="F135">
        <v>131.6</v>
      </c>
      <c r="G135">
        <v>121.2</v>
      </c>
      <c r="H135">
        <v>120.5</v>
      </c>
      <c r="I135">
        <v>128</v>
      </c>
    </row>
    <row r="136" spans="1:9">
      <c r="A136">
        <v>2016</v>
      </c>
      <c r="B136" t="s">
        <v>42</v>
      </c>
      <c r="C136">
        <v>125.4</v>
      </c>
      <c r="D136">
        <v>114.3</v>
      </c>
      <c r="E136">
        <v>122.9</v>
      </c>
      <c r="F136">
        <v>131.80000000000001</v>
      </c>
      <c r="G136">
        <v>122.1</v>
      </c>
      <c r="H136">
        <v>122.8</v>
      </c>
      <c r="I136">
        <v>130.9</v>
      </c>
    </row>
    <row r="137" spans="1:9">
      <c r="A137">
        <v>2016</v>
      </c>
      <c r="B137" t="s">
        <v>43</v>
      </c>
      <c r="C137">
        <v>128.69999999999999</v>
      </c>
      <c r="D137">
        <v>117.8</v>
      </c>
      <c r="E137">
        <v>126.5</v>
      </c>
      <c r="F137">
        <v>133</v>
      </c>
      <c r="G137">
        <v>123</v>
      </c>
      <c r="H137">
        <v>125.7</v>
      </c>
      <c r="I137">
        <v>133.80000000000001</v>
      </c>
    </row>
    <row r="138" spans="1:9">
      <c r="A138">
        <v>2016</v>
      </c>
      <c r="B138" t="s">
        <v>43</v>
      </c>
      <c r="C138">
        <v>121.8</v>
      </c>
      <c r="D138">
        <v>112.8</v>
      </c>
      <c r="E138">
        <v>121.2</v>
      </c>
      <c r="F138">
        <v>131.9</v>
      </c>
      <c r="G138">
        <v>120.8</v>
      </c>
      <c r="H138">
        <v>120.9</v>
      </c>
      <c r="I138">
        <v>128.6</v>
      </c>
    </row>
    <row r="139" spans="1:9">
      <c r="A139">
        <v>2016</v>
      </c>
      <c r="B139" t="s">
        <v>43</v>
      </c>
      <c r="C139">
        <v>126.1</v>
      </c>
      <c r="D139">
        <v>115.2</v>
      </c>
      <c r="E139">
        <v>123.5</v>
      </c>
      <c r="F139">
        <v>132.4</v>
      </c>
      <c r="G139">
        <v>122.1</v>
      </c>
      <c r="H139">
        <v>123.4</v>
      </c>
      <c r="I139">
        <v>131.4</v>
      </c>
    </row>
    <row r="140" spans="1:9">
      <c r="A140">
        <v>2016</v>
      </c>
      <c r="B140" t="s">
        <v>45</v>
      </c>
      <c r="C140">
        <v>129.1</v>
      </c>
      <c r="D140">
        <v>118.2</v>
      </c>
      <c r="E140">
        <v>126.9</v>
      </c>
      <c r="F140">
        <v>133.69999999999999</v>
      </c>
      <c r="G140">
        <v>123.5</v>
      </c>
      <c r="H140">
        <v>126.1</v>
      </c>
      <c r="I140">
        <v>133.6</v>
      </c>
    </row>
    <row r="141" spans="1:9">
      <c r="A141">
        <v>2016</v>
      </c>
      <c r="B141" t="s">
        <v>45</v>
      </c>
      <c r="C141">
        <v>122.1</v>
      </c>
      <c r="D141">
        <v>113.4</v>
      </c>
      <c r="E141">
        <v>121.7</v>
      </c>
      <c r="F141">
        <v>132.1</v>
      </c>
      <c r="G141">
        <v>121.3</v>
      </c>
      <c r="H141">
        <v>121.3</v>
      </c>
      <c r="I141">
        <v>128.5</v>
      </c>
    </row>
    <row r="142" spans="1:9">
      <c r="A142">
        <v>2016</v>
      </c>
      <c r="B142" t="s">
        <v>45</v>
      </c>
      <c r="C142">
        <v>126.4</v>
      </c>
      <c r="D142">
        <v>115.7</v>
      </c>
      <c r="E142">
        <v>124</v>
      </c>
      <c r="F142">
        <v>132.80000000000001</v>
      </c>
      <c r="G142">
        <v>122.6</v>
      </c>
      <c r="H142">
        <v>123.8</v>
      </c>
      <c r="I142">
        <v>131.19999999999999</v>
      </c>
    </row>
    <row r="143" spans="1:9">
      <c r="A143">
        <v>2016</v>
      </c>
      <c r="B143" t="s">
        <v>46</v>
      </c>
      <c r="C143">
        <v>129.69999999999999</v>
      </c>
      <c r="D143">
        <v>118.6</v>
      </c>
      <c r="E143">
        <v>127.3</v>
      </c>
      <c r="F143">
        <v>134.19999999999999</v>
      </c>
      <c r="G143">
        <v>121.9</v>
      </c>
      <c r="H143">
        <v>126.3</v>
      </c>
      <c r="I143">
        <v>132.80000000000001</v>
      </c>
    </row>
    <row r="144" spans="1:9">
      <c r="A144">
        <v>2016</v>
      </c>
      <c r="B144" t="s">
        <v>46</v>
      </c>
      <c r="C144">
        <v>122.3</v>
      </c>
      <c r="D144">
        <v>113.7</v>
      </c>
      <c r="E144">
        <v>121.8</v>
      </c>
      <c r="F144">
        <v>132.30000000000001</v>
      </c>
      <c r="G144">
        <v>119.9</v>
      </c>
      <c r="H144">
        <v>121.4</v>
      </c>
      <c r="I144">
        <v>127.6</v>
      </c>
    </row>
    <row r="145" spans="1:9">
      <c r="A145">
        <v>2016</v>
      </c>
      <c r="B145" t="s">
        <v>46</v>
      </c>
      <c r="C145">
        <v>126.9</v>
      </c>
      <c r="D145">
        <v>116</v>
      </c>
      <c r="E145">
        <v>124.2</v>
      </c>
      <c r="F145">
        <v>133.1</v>
      </c>
      <c r="G145">
        <v>121.1</v>
      </c>
      <c r="H145">
        <v>123.9</v>
      </c>
      <c r="I145">
        <v>130.4</v>
      </c>
    </row>
    <row r="146" spans="1:9">
      <c r="A146">
        <v>2017</v>
      </c>
      <c r="B146" t="s">
        <v>31</v>
      </c>
      <c r="C146">
        <v>129.9</v>
      </c>
      <c r="D146">
        <v>119.1</v>
      </c>
      <c r="E146">
        <v>127</v>
      </c>
      <c r="F146">
        <v>134.6</v>
      </c>
      <c r="G146">
        <v>122.3</v>
      </c>
      <c r="H146">
        <v>126.6</v>
      </c>
      <c r="I146">
        <v>132.4</v>
      </c>
    </row>
    <row r="147" spans="1:9">
      <c r="A147">
        <v>2017</v>
      </c>
      <c r="B147" t="s">
        <v>31</v>
      </c>
      <c r="C147">
        <v>122.6</v>
      </c>
      <c r="D147">
        <v>115.2</v>
      </c>
      <c r="E147">
        <v>122</v>
      </c>
      <c r="F147">
        <v>132.4</v>
      </c>
      <c r="G147">
        <v>120.9</v>
      </c>
      <c r="H147">
        <v>122.1</v>
      </c>
      <c r="I147">
        <v>127.8</v>
      </c>
    </row>
    <row r="148" spans="1:9">
      <c r="A148">
        <v>2017</v>
      </c>
      <c r="B148" t="s">
        <v>31</v>
      </c>
      <c r="C148">
        <v>127.1</v>
      </c>
      <c r="D148">
        <v>117</v>
      </c>
      <c r="E148">
        <v>124.2</v>
      </c>
      <c r="F148">
        <v>133.30000000000001</v>
      </c>
      <c r="G148">
        <v>121.7</v>
      </c>
      <c r="H148">
        <v>124.4</v>
      </c>
      <c r="I148">
        <v>130.30000000000001</v>
      </c>
    </row>
    <row r="149" spans="1:9">
      <c r="A149">
        <v>2017</v>
      </c>
      <c r="B149" t="s">
        <v>35</v>
      </c>
      <c r="C149">
        <v>130.1</v>
      </c>
      <c r="D149">
        <v>119.5</v>
      </c>
      <c r="E149">
        <v>127.7</v>
      </c>
      <c r="F149">
        <v>134.9</v>
      </c>
      <c r="G149">
        <v>123.2</v>
      </c>
      <c r="H149">
        <v>127</v>
      </c>
      <c r="I149">
        <v>132.6</v>
      </c>
    </row>
    <row r="150" spans="1:9">
      <c r="A150">
        <v>2017</v>
      </c>
      <c r="B150" t="s">
        <v>35</v>
      </c>
      <c r="C150">
        <v>122.9</v>
      </c>
      <c r="D150">
        <v>115.5</v>
      </c>
      <c r="E150">
        <v>122.2</v>
      </c>
      <c r="F150">
        <v>132.4</v>
      </c>
      <c r="G150">
        <v>121.7</v>
      </c>
      <c r="H150">
        <v>122.4</v>
      </c>
      <c r="I150">
        <v>128.19999999999999</v>
      </c>
    </row>
    <row r="151" spans="1:9">
      <c r="A151">
        <v>2017</v>
      </c>
      <c r="B151" t="s">
        <v>35</v>
      </c>
      <c r="C151">
        <v>127.4</v>
      </c>
      <c r="D151">
        <v>117.4</v>
      </c>
      <c r="E151">
        <v>124.6</v>
      </c>
      <c r="F151">
        <v>133.4</v>
      </c>
      <c r="G151">
        <v>122.6</v>
      </c>
      <c r="H151">
        <v>124.8</v>
      </c>
      <c r="I151">
        <v>130.6</v>
      </c>
    </row>
    <row r="152" spans="1:9">
      <c r="A152">
        <v>2017</v>
      </c>
      <c r="B152" t="s">
        <v>36</v>
      </c>
      <c r="C152">
        <v>130.6</v>
      </c>
      <c r="D152">
        <v>119.8</v>
      </c>
      <c r="E152">
        <v>128.30000000000001</v>
      </c>
      <c r="F152">
        <v>135.19999999999999</v>
      </c>
      <c r="G152">
        <v>123.3</v>
      </c>
      <c r="H152">
        <v>127.4</v>
      </c>
      <c r="I152">
        <v>132.80000000000001</v>
      </c>
    </row>
    <row r="153" spans="1:9">
      <c r="A153">
        <v>2017</v>
      </c>
      <c r="B153" t="s">
        <v>36</v>
      </c>
      <c r="C153">
        <v>123.1</v>
      </c>
      <c r="D153">
        <v>115.6</v>
      </c>
      <c r="E153">
        <v>122.4</v>
      </c>
      <c r="F153">
        <v>132.80000000000001</v>
      </c>
      <c r="G153">
        <v>121.7</v>
      </c>
      <c r="H153">
        <v>122.6</v>
      </c>
      <c r="I153">
        <v>128.69999999999999</v>
      </c>
    </row>
    <row r="154" spans="1:9">
      <c r="A154">
        <v>2017</v>
      </c>
      <c r="B154" t="s">
        <v>36</v>
      </c>
      <c r="C154">
        <v>127.8</v>
      </c>
      <c r="D154">
        <v>117.6</v>
      </c>
      <c r="E154">
        <v>125</v>
      </c>
      <c r="F154">
        <v>133.80000000000001</v>
      </c>
      <c r="G154">
        <v>122.6</v>
      </c>
      <c r="H154">
        <v>125.1</v>
      </c>
      <c r="I154">
        <v>130.9</v>
      </c>
    </row>
    <row r="155" spans="1:9">
      <c r="A155">
        <v>2017</v>
      </c>
      <c r="B155" t="s">
        <v>37</v>
      </c>
      <c r="C155">
        <v>131</v>
      </c>
      <c r="D155">
        <v>119.2</v>
      </c>
      <c r="E155">
        <v>128.30000000000001</v>
      </c>
      <c r="F155">
        <v>135.69999999999999</v>
      </c>
      <c r="G155">
        <v>123.7</v>
      </c>
      <c r="H155">
        <v>127.5</v>
      </c>
      <c r="I155">
        <v>132.9</v>
      </c>
    </row>
    <row r="156" spans="1:9">
      <c r="A156">
        <v>2017</v>
      </c>
      <c r="B156" t="s">
        <v>37</v>
      </c>
      <c r="C156">
        <v>123.4</v>
      </c>
      <c r="D156">
        <v>114.3</v>
      </c>
      <c r="E156">
        <v>122.6</v>
      </c>
      <c r="F156">
        <v>133.6</v>
      </c>
      <c r="G156">
        <v>122.2</v>
      </c>
      <c r="H156">
        <v>122.5</v>
      </c>
      <c r="I156">
        <v>129.1</v>
      </c>
    </row>
    <row r="157" spans="1:9">
      <c r="A157">
        <v>2017</v>
      </c>
      <c r="B157" t="s">
        <v>37</v>
      </c>
      <c r="C157">
        <v>128.1</v>
      </c>
      <c r="D157">
        <v>116.6</v>
      </c>
      <c r="E157">
        <v>125.1</v>
      </c>
      <c r="F157">
        <v>134.5</v>
      </c>
      <c r="G157">
        <v>123.1</v>
      </c>
      <c r="H157">
        <v>125.1</v>
      </c>
      <c r="I157">
        <v>131.1</v>
      </c>
    </row>
    <row r="158" spans="1:9">
      <c r="A158">
        <v>2017</v>
      </c>
      <c r="B158" t="s">
        <v>38</v>
      </c>
      <c r="C158">
        <v>131.4</v>
      </c>
      <c r="D158">
        <v>119.4</v>
      </c>
      <c r="E158">
        <v>129.4</v>
      </c>
      <c r="F158">
        <v>136.30000000000001</v>
      </c>
      <c r="G158">
        <v>123.7</v>
      </c>
      <c r="H158">
        <v>127.9</v>
      </c>
      <c r="I158">
        <v>133.30000000000001</v>
      </c>
    </row>
    <row r="159" spans="1:9">
      <c r="A159">
        <v>2017</v>
      </c>
      <c r="B159" t="s">
        <v>38</v>
      </c>
      <c r="C159">
        <v>123.6</v>
      </c>
      <c r="D159">
        <v>114.3</v>
      </c>
      <c r="E159">
        <v>122.8</v>
      </c>
      <c r="F159">
        <v>133.80000000000001</v>
      </c>
      <c r="G159">
        <v>122</v>
      </c>
      <c r="H159">
        <v>122.6</v>
      </c>
      <c r="I159">
        <v>129.30000000000001</v>
      </c>
    </row>
    <row r="160" spans="1:9">
      <c r="A160">
        <v>2017</v>
      </c>
      <c r="B160" t="s">
        <v>38</v>
      </c>
      <c r="C160">
        <v>128.4</v>
      </c>
      <c r="D160">
        <v>116.7</v>
      </c>
      <c r="E160">
        <v>125.7</v>
      </c>
      <c r="F160">
        <v>134.80000000000001</v>
      </c>
      <c r="G160">
        <v>123</v>
      </c>
      <c r="H160">
        <v>125.3</v>
      </c>
      <c r="I160">
        <v>131.4</v>
      </c>
    </row>
    <row r="161" spans="1:9">
      <c r="A161">
        <v>2017</v>
      </c>
      <c r="B161" t="s">
        <v>39</v>
      </c>
      <c r="C161">
        <v>131.30000000000001</v>
      </c>
      <c r="D161">
        <v>119.4</v>
      </c>
      <c r="E161">
        <v>129.80000000000001</v>
      </c>
      <c r="F161">
        <v>136.9</v>
      </c>
      <c r="G161">
        <v>124.1</v>
      </c>
      <c r="H161">
        <v>128.1</v>
      </c>
      <c r="I161">
        <v>133.9</v>
      </c>
    </row>
    <row r="162" spans="1:9">
      <c r="A162">
        <v>2017</v>
      </c>
      <c r="B162" t="s">
        <v>39</v>
      </c>
      <c r="C162">
        <v>123.8</v>
      </c>
      <c r="D162">
        <v>113.9</v>
      </c>
      <c r="E162">
        <v>122.9</v>
      </c>
      <c r="F162">
        <v>134.30000000000001</v>
      </c>
      <c r="G162">
        <v>122.5</v>
      </c>
      <c r="H162">
        <v>122.7</v>
      </c>
      <c r="I162">
        <v>129.9</v>
      </c>
    </row>
    <row r="163" spans="1:9">
      <c r="A163">
        <v>2017</v>
      </c>
      <c r="B163" t="s">
        <v>39</v>
      </c>
      <c r="C163">
        <v>128.5</v>
      </c>
      <c r="D163">
        <v>116.5</v>
      </c>
      <c r="E163">
        <v>125.9</v>
      </c>
      <c r="F163">
        <v>135.4</v>
      </c>
      <c r="G163">
        <v>123.4</v>
      </c>
      <c r="H163">
        <v>125.5</v>
      </c>
      <c r="I163">
        <v>132</v>
      </c>
    </row>
    <row r="164" spans="1:9">
      <c r="A164">
        <v>2017</v>
      </c>
      <c r="B164" t="s">
        <v>40</v>
      </c>
      <c r="C164">
        <v>132.1</v>
      </c>
      <c r="D164">
        <v>119.1</v>
      </c>
      <c r="E164">
        <v>130.6</v>
      </c>
      <c r="F164">
        <v>138.6</v>
      </c>
      <c r="G164">
        <v>124.4</v>
      </c>
      <c r="H164">
        <v>128.6</v>
      </c>
      <c r="I164">
        <v>136.19999999999999</v>
      </c>
    </row>
    <row r="165" spans="1:9">
      <c r="A165">
        <v>2017</v>
      </c>
      <c r="B165" t="s">
        <v>40</v>
      </c>
      <c r="C165">
        <v>125</v>
      </c>
      <c r="D165">
        <v>113.2</v>
      </c>
      <c r="E165">
        <v>123.5</v>
      </c>
      <c r="F165">
        <v>135.5</v>
      </c>
      <c r="G165">
        <v>122.4</v>
      </c>
      <c r="H165">
        <v>123</v>
      </c>
      <c r="I165">
        <v>131.80000000000001</v>
      </c>
    </row>
    <row r="166" spans="1:9">
      <c r="A166">
        <v>2017</v>
      </c>
      <c r="B166" t="s">
        <v>40</v>
      </c>
      <c r="C166">
        <v>129.4</v>
      </c>
      <c r="D166">
        <v>116</v>
      </c>
      <c r="E166">
        <v>126.6</v>
      </c>
      <c r="F166">
        <v>136.80000000000001</v>
      </c>
      <c r="G166">
        <v>123.6</v>
      </c>
      <c r="H166">
        <v>125.9</v>
      </c>
      <c r="I166">
        <v>134.19999999999999</v>
      </c>
    </row>
    <row r="167" spans="1:9">
      <c r="A167">
        <v>2017</v>
      </c>
      <c r="B167" t="s">
        <v>41</v>
      </c>
      <c r="C167">
        <v>133</v>
      </c>
      <c r="D167">
        <v>120.3</v>
      </c>
      <c r="E167">
        <v>131.5</v>
      </c>
      <c r="F167">
        <v>140.19999999999999</v>
      </c>
      <c r="G167">
        <v>125.4</v>
      </c>
      <c r="H167">
        <v>129.69999999999999</v>
      </c>
      <c r="I167">
        <v>137.80000000000001</v>
      </c>
    </row>
    <row r="168" spans="1:9">
      <c r="A168">
        <v>2017</v>
      </c>
      <c r="B168" t="s">
        <v>41</v>
      </c>
      <c r="C168">
        <v>125.7</v>
      </c>
      <c r="D168">
        <v>114.6</v>
      </c>
      <c r="E168">
        <v>124.1</v>
      </c>
      <c r="F168">
        <v>135.69999999999999</v>
      </c>
      <c r="G168">
        <v>123.3</v>
      </c>
      <c r="H168">
        <v>123.8</v>
      </c>
      <c r="I168">
        <v>132.69999999999999</v>
      </c>
    </row>
    <row r="169" spans="1:9">
      <c r="A169">
        <v>2017</v>
      </c>
      <c r="B169" t="s">
        <v>41</v>
      </c>
      <c r="C169">
        <v>130.19999999999999</v>
      </c>
      <c r="D169">
        <v>117.3</v>
      </c>
      <c r="E169">
        <v>127.3</v>
      </c>
      <c r="F169">
        <v>137.6</v>
      </c>
      <c r="G169">
        <v>124.5</v>
      </c>
      <c r="H169">
        <v>126.8</v>
      </c>
      <c r="I169">
        <v>135.4</v>
      </c>
    </row>
    <row r="170" spans="1:9">
      <c r="A170">
        <v>2017</v>
      </c>
      <c r="B170" t="s">
        <v>42</v>
      </c>
      <c r="C170">
        <v>133.4</v>
      </c>
      <c r="D170">
        <v>121.2</v>
      </c>
      <c r="E170">
        <v>132.30000000000001</v>
      </c>
      <c r="F170">
        <v>139.6</v>
      </c>
      <c r="G170">
        <v>126.7</v>
      </c>
      <c r="H170">
        <v>130.30000000000001</v>
      </c>
      <c r="I170">
        <v>137.6</v>
      </c>
    </row>
    <row r="171" spans="1:9">
      <c r="A171">
        <v>2017</v>
      </c>
      <c r="B171" t="s">
        <v>42</v>
      </c>
      <c r="C171">
        <v>126.1</v>
      </c>
      <c r="D171">
        <v>115.7</v>
      </c>
      <c r="E171">
        <v>124.5</v>
      </c>
      <c r="F171">
        <v>135.9</v>
      </c>
      <c r="G171">
        <v>124.4</v>
      </c>
      <c r="H171">
        <v>124.5</v>
      </c>
      <c r="I171">
        <v>132.4</v>
      </c>
    </row>
    <row r="172" spans="1:9">
      <c r="A172">
        <v>2017</v>
      </c>
      <c r="B172" t="s">
        <v>42</v>
      </c>
      <c r="C172">
        <v>130.6</v>
      </c>
      <c r="D172">
        <v>118.3</v>
      </c>
      <c r="E172">
        <v>127.9</v>
      </c>
      <c r="F172">
        <v>137.4</v>
      </c>
      <c r="G172">
        <v>125.7</v>
      </c>
      <c r="H172">
        <v>127.5</v>
      </c>
      <c r="I172">
        <v>135.19999999999999</v>
      </c>
    </row>
    <row r="173" spans="1:9">
      <c r="A173">
        <v>2017</v>
      </c>
      <c r="B173" t="s">
        <v>43</v>
      </c>
      <c r="C173">
        <v>134.19999999999999</v>
      </c>
      <c r="D173">
        <v>121</v>
      </c>
      <c r="E173">
        <v>133</v>
      </c>
      <c r="F173">
        <v>140.1</v>
      </c>
      <c r="G173">
        <v>127.4</v>
      </c>
      <c r="H173">
        <v>130.69999999999999</v>
      </c>
      <c r="I173">
        <v>138.30000000000001</v>
      </c>
    </row>
    <row r="174" spans="1:9">
      <c r="A174">
        <v>2017</v>
      </c>
      <c r="B174" t="s">
        <v>43</v>
      </c>
      <c r="C174">
        <v>126.6</v>
      </c>
      <c r="D174">
        <v>115</v>
      </c>
      <c r="E174">
        <v>124.8</v>
      </c>
      <c r="F174">
        <v>136.30000000000001</v>
      </c>
      <c r="G174">
        <v>124.6</v>
      </c>
      <c r="H174">
        <v>124.5</v>
      </c>
      <c r="I174">
        <v>133.5</v>
      </c>
    </row>
    <row r="175" spans="1:9">
      <c r="A175">
        <v>2017</v>
      </c>
      <c r="B175" t="s">
        <v>43</v>
      </c>
      <c r="C175">
        <v>131.30000000000001</v>
      </c>
      <c r="D175">
        <v>117.8</v>
      </c>
      <c r="E175">
        <v>128.4</v>
      </c>
      <c r="F175">
        <v>137.9</v>
      </c>
      <c r="G175">
        <v>126.2</v>
      </c>
      <c r="H175">
        <v>127.7</v>
      </c>
      <c r="I175">
        <v>136.1</v>
      </c>
    </row>
    <row r="176" spans="1:9">
      <c r="A176">
        <v>2017</v>
      </c>
      <c r="B176" t="s">
        <v>45</v>
      </c>
      <c r="C176">
        <v>135.80000000000001</v>
      </c>
      <c r="D176">
        <v>121.6</v>
      </c>
      <c r="E176">
        <v>133.69999999999999</v>
      </c>
      <c r="F176">
        <v>141.5</v>
      </c>
      <c r="G176">
        <v>128.1</v>
      </c>
      <c r="H176">
        <v>131.69999999999999</v>
      </c>
      <c r="I176">
        <v>140</v>
      </c>
    </row>
    <row r="177" spans="1:9">
      <c r="A177">
        <v>2017</v>
      </c>
      <c r="B177" t="s">
        <v>45</v>
      </c>
      <c r="C177">
        <v>127.4</v>
      </c>
      <c r="D177">
        <v>115.3</v>
      </c>
      <c r="E177">
        <v>125.1</v>
      </c>
      <c r="F177">
        <v>136.6</v>
      </c>
      <c r="G177">
        <v>124.9</v>
      </c>
      <c r="H177">
        <v>124.9</v>
      </c>
      <c r="I177">
        <v>134.80000000000001</v>
      </c>
    </row>
    <row r="178" spans="1:9">
      <c r="A178">
        <v>2017</v>
      </c>
      <c r="B178" t="s">
        <v>45</v>
      </c>
      <c r="C178">
        <v>132.6</v>
      </c>
      <c r="D178">
        <v>118.3</v>
      </c>
      <c r="E178">
        <v>128.9</v>
      </c>
      <c r="F178">
        <v>138.6</v>
      </c>
      <c r="G178">
        <v>126.8</v>
      </c>
      <c r="H178">
        <v>128.4</v>
      </c>
      <c r="I178">
        <v>137.6</v>
      </c>
    </row>
    <row r="179" spans="1:9">
      <c r="A179">
        <v>2017</v>
      </c>
      <c r="B179" t="s">
        <v>46</v>
      </c>
      <c r="C179">
        <v>136.1</v>
      </c>
      <c r="D179">
        <v>122</v>
      </c>
      <c r="E179">
        <v>133.4</v>
      </c>
      <c r="F179">
        <v>141.1</v>
      </c>
      <c r="G179">
        <v>127.8</v>
      </c>
      <c r="H179">
        <v>131.9</v>
      </c>
      <c r="I179">
        <v>139.80000000000001</v>
      </c>
    </row>
    <row r="180" spans="1:9">
      <c r="A180">
        <v>2017</v>
      </c>
      <c r="B180" t="s">
        <v>46</v>
      </c>
      <c r="C180">
        <v>128.19999999999999</v>
      </c>
      <c r="D180">
        <v>115.3</v>
      </c>
      <c r="E180">
        <v>125.6</v>
      </c>
      <c r="F180">
        <v>136.69999999999999</v>
      </c>
      <c r="G180">
        <v>124.6</v>
      </c>
      <c r="H180">
        <v>125.1</v>
      </c>
      <c r="I180">
        <v>134.1</v>
      </c>
    </row>
    <row r="181" spans="1:9">
      <c r="A181">
        <v>2017</v>
      </c>
      <c r="B181" t="s">
        <v>46</v>
      </c>
      <c r="C181">
        <v>133.1</v>
      </c>
      <c r="D181">
        <v>118.5</v>
      </c>
      <c r="E181">
        <v>129</v>
      </c>
      <c r="F181">
        <v>138.5</v>
      </c>
      <c r="G181">
        <v>126.5</v>
      </c>
      <c r="H181">
        <v>128.6</v>
      </c>
      <c r="I181">
        <v>137.19999999999999</v>
      </c>
    </row>
    <row r="182" spans="1:9">
      <c r="A182">
        <v>2018</v>
      </c>
      <c r="B182" t="s">
        <v>31</v>
      </c>
      <c r="C182">
        <v>136</v>
      </c>
      <c r="D182">
        <v>122.7</v>
      </c>
      <c r="E182">
        <v>134.30000000000001</v>
      </c>
      <c r="F182">
        <v>141.6</v>
      </c>
      <c r="G182">
        <v>128.6</v>
      </c>
      <c r="H182">
        <v>132.30000000000001</v>
      </c>
      <c r="I182">
        <v>139.30000000000001</v>
      </c>
    </row>
    <row r="183" spans="1:9">
      <c r="A183">
        <v>2018</v>
      </c>
      <c r="B183" t="s">
        <v>31</v>
      </c>
      <c r="C183">
        <v>129</v>
      </c>
      <c r="D183">
        <v>116.3</v>
      </c>
      <c r="E183">
        <v>126.2</v>
      </c>
      <c r="F183">
        <v>137.1</v>
      </c>
      <c r="G183">
        <v>125.5</v>
      </c>
      <c r="H183">
        <v>125.8</v>
      </c>
      <c r="I183">
        <v>134.1</v>
      </c>
    </row>
    <row r="184" spans="1:9">
      <c r="A184">
        <v>2018</v>
      </c>
      <c r="B184" t="s">
        <v>31</v>
      </c>
      <c r="C184">
        <v>133.30000000000001</v>
      </c>
      <c r="D184">
        <v>119.3</v>
      </c>
      <c r="E184">
        <v>129.69999999999999</v>
      </c>
      <c r="F184">
        <v>139</v>
      </c>
      <c r="G184">
        <v>127.3</v>
      </c>
      <c r="H184">
        <v>129.1</v>
      </c>
      <c r="I184">
        <v>136.9</v>
      </c>
    </row>
    <row r="185" spans="1:9">
      <c r="A185">
        <v>2018</v>
      </c>
      <c r="B185" t="s">
        <v>35</v>
      </c>
      <c r="C185">
        <v>136.19999999999999</v>
      </c>
      <c r="D185">
        <v>123.3</v>
      </c>
      <c r="E185">
        <v>134.30000000000001</v>
      </c>
      <c r="F185">
        <v>141.5</v>
      </c>
      <c r="G185">
        <v>128.80000000000001</v>
      </c>
      <c r="H185">
        <v>132.5</v>
      </c>
      <c r="I185">
        <v>138.5</v>
      </c>
    </row>
    <row r="186" spans="1:9">
      <c r="A186">
        <v>2018</v>
      </c>
      <c r="B186" t="s">
        <v>35</v>
      </c>
      <c r="C186">
        <v>129.80000000000001</v>
      </c>
      <c r="D186">
        <v>117.4</v>
      </c>
      <c r="E186">
        <v>126.5</v>
      </c>
      <c r="F186">
        <v>137.19999999999999</v>
      </c>
      <c r="G186">
        <v>126.2</v>
      </c>
      <c r="H186">
        <v>126.5</v>
      </c>
      <c r="I186">
        <v>134</v>
      </c>
    </row>
    <row r="187" spans="1:9">
      <c r="A187">
        <v>2018</v>
      </c>
      <c r="B187" t="s">
        <v>35</v>
      </c>
      <c r="C187">
        <v>133.80000000000001</v>
      </c>
      <c r="D187">
        <v>120.2</v>
      </c>
      <c r="E187">
        <v>129.9</v>
      </c>
      <c r="F187">
        <v>139</v>
      </c>
      <c r="G187">
        <v>127.7</v>
      </c>
      <c r="H187">
        <v>129.6</v>
      </c>
      <c r="I187">
        <v>136.4</v>
      </c>
    </row>
    <row r="188" spans="1:9">
      <c r="A188">
        <v>2018</v>
      </c>
      <c r="B188" t="s">
        <v>36</v>
      </c>
      <c r="C188">
        <v>136.69999999999999</v>
      </c>
      <c r="D188">
        <v>124.6</v>
      </c>
      <c r="E188">
        <v>135.1</v>
      </c>
      <c r="F188">
        <v>142.69999999999999</v>
      </c>
      <c r="G188">
        <v>129.30000000000001</v>
      </c>
      <c r="H188">
        <v>133.30000000000001</v>
      </c>
      <c r="I188">
        <v>138.69999999999999</v>
      </c>
    </row>
    <row r="189" spans="1:9">
      <c r="A189">
        <v>2018</v>
      </c>
      <c r="B189" t="s">
        <v>36</v>
      </c>
      <c r="C189">
        <v>130.5</v>
      </c>
      <c r="D189">
        <v>117.8</v>
      </c>
      <c r="E189">
        <v>126.8</v>
      </c>
      <c r="F189">
        <v>137.80000000000001</v>
      </c>
      <c r="G189">
        <v>126.7</v>
      </c>
      <c r="H189">
        <v>127.1</v>
      </c>
      <c r="I189">
        <v>134</v>
      </c>
    </row>
    <row r="190" spans="1:9">
      <c r="A190">
        <v>2018</v>
      </c>
      <c r="B190" t="s">
        <v>36</v>
      </c>
      <c r="C190">
        <v>134.30000000000001</v>
      </c>
      <c r="D190">
        <v>121</v>
      </c>
      <c r="E190">
        <v>130.4</v>
      </c>
      <c r="F190">
        <v>139.80000000000001</v>
      </c>
      <c r="G190">
        <v>128.19999999999999</v>
      </c>
      <c r="H190">
        <v>130.30000000000001</v>
      </c>
      <c r="I190">
        <v>136.5</v>
      </c>
    </row>
    <row r="191" spans="1:9">
      <c r="A191">
        <v>2018</v>
      </c>
      <c r="B191" t="s">
        <v>37</v>
      </c>
      <c r="C191">
        <v>137.6</v>
      </c>
      <c r="D191">
        <v>125.3</v>
      </c>
      <c r="E191">
        <v>136</v>
      </c>
      <c r="F191">
        <v>143.69999999999999</v>
      </c>
      <c r="G191">
        <v>130.4</v>
      </c>
      <c r="H191">
        <v>134.19999999999999</v>
      </c>
      <c r="I191">
        <v>139.1</v>
      </c>
    </row>
    <row r="192" spans="1:9">
      <c r="A192">
        <v>2018</v>
      </c>
      <c r="B192" t="s">
        <v>37</v>
      </c>
      <c r="C192">
        <v>131.30000000000001</v>
      </c>
      <c r="D192">
        <v>118.9</v>
      </c>
      <c r="E192">
        <v>127.6</v>
      </c>
      <c r="F192">
        <v>139.69999999999999</v>
      </c>
      <c r="G192">
        <v>127.6</v>
      </c>
      <c r="H192">
        <v>128.19999999999999</v>
      </c>
      <c r="I192">
        <v>134.80000000000001</v>
      </c>
    </row>
    <row r="193" spans="1:9">
      <c r="A193">
        <v>2018</v>
      </c>
      <c r="B193" t="s">
        <v>37</v>
      </c>
      <c r="C193">
        <v>135.19999999999999</v>
      </c>
      <c r="D193">
        <v>121.9</v>
      </c>
      <c r="E193">
        <v>131.30000000000001</v>
      </c>
      <c r="F193">
        <v>141.4</v>
      </c>
      <c r="G193">
        <v>129.19999999999999</v>
      </c>
      <c r="H193">
        <v>131.30000000000001</v>
      </c>
      <c r="I193">
        <v>137.1</v>
      </c>
    </row>
    <row r="194" spans="1:9">
      <c r="A194">
        <v>2018</v>
      </c>
      <c r="B194" t="s">
        <v>38</v>
      </c>
      <c r="C194">
        <v>138.4</v>
      </c>
      <c r="D194">
        <v>126.4</v>
      </c>
      <c r="E194">
        <v>136.80000000000001</v>
      </c>
      <c r="F194">
        <v>144.4</v>
      </c>
      <c r="G194">
        <v>131.19999999999999</v>
      </c>
      <c r="H194">
        <v>135.1</v>
      </c>
      <c r="I194">
        <v>139.80000000000001</v>
      </c>
    </row>
    <row r="195" spans="1:9">
      <c r="A195">
        <v>2018</v>
      </c>
      <c r="B195" t="s">
        <v>38</v>
      </c>
      <c r="C195">
        <v>132</v>
      </c>
      <c r="D195">
        <v>119.8</v>
      </c>
      <c r="E195">
        <v>128</v>
      </c>
      <c r="F195">
        <v>140.4</v>
      </c>
      <c r="G195">
        <v>128.1</v>
      </c>
      <c r="H195">
        <v>128.9</v>
      </c>
      <c r="I195">
        <v>135.4</v>
      </c>
    </row>
    <row r="196" spans="1:9">
      <c r="A196">
        <v>2018</v>
      </c>
      <c r="B196" t="s">
        <v>38</v>
      </c>
      <c r="C196">
        <v>136</v>
      </c>
      <c r="D196">
        <v>122.9</v>
      </c>
      <c r="E196">
        <v>131.80000000000001</v>
      </c>
      <c r="F196">
        <v>142.1</v>
      </c>
      <c r="G196">
        <v>129.9</v>
      </c>
      <c r="H196">
        <v>132.1</v>
      </c>
      <c r="I196">
        <v>137.80000000000001</v>
      </c>
    </row>
    <row r="197" spans="1:9">
      <c r="A197">
        <v>2018</v>
      </c>
      <c r="B197" t="s">
        <v>39</v>
      </c>
      <c r="C197">
        <v>138.4</v>
      </c>
      <c r="D197">
        <v>127.4</v>
      </c>
      <c r="E197">
        <v>137.80000000000001</v>
      </c>
      <c r="F197">
        <v>145.1</v>
      </c>
      <c r="G197">
        <v>131.4</v>
      </c>
      <c r="H197">
        <v>135.6</v>
      </c>
      <c r="I197">
        <v>140.5</v>
      </c>
    </row>
    <row r="198" spans="1:9">
      <c r="A198">
        <v>2018</v>
      </c>
      <c r="B198" t="s">
        <v>39</v>
      </c>
      <c r="C198">
        <v>132.6</v>
      </c>
      <c r="D198">
        <v>120.4</v>
      </c>
      <c r="E198">
        <v>128.5</v>
      </c>
      <c r="F198">
        <v>141.19999999999999</v>
      </c>
      <c r="G198">
        <v>128.19999999999999</v>
      </c>
      <c r="H198">
        <v>129.5</v>
      </c>
      <c r="I198">
        <v>136.19999999999999</v>
      </c>
    </row>
    <row r="199" spans="1:9">
      <c r="A199">
        <v>2018</v>
      </c>
      <c r="B199" t="s">
        <v>39</v>
      </c>
      <c r="C199">
        <v>136.19999999999999</v>
      </c>
      <c r="D199">
        <v>123.7</v>
      </c>
      <c r="E199">
        <v>132.6</v>
      </c>
      <c r="F199">
        <v>142.80000000000001</v>
      </c>
      <c r="G199">
        <v>130.1</v>
      </c>
      <c r="H199">
        <v>132.6</v>
      </c>
      <c r="I199">
        <v>138.5</v>
      </c>
    </row>
    <row r="200" spans="1:9">
      <c r="A200">
        <v>2018</v>
      </c>
      <c r="B200" t="s">
        <v>40</v>
      </c>
      <c r="C200">
        <v>139</v>
      </c>
      <c r="D200">
        <v>127.5</v>
      </c>
      <c r="E200">
        <v>138.4</v>
      </c>
      <c r="F200">
        <v>145.80000000000001</v>
      </c>
      <c r="G200">
        <v>131.4</v>
      </c>
      <c r="H200">
        <v>136</v>
      </c>
      <c r="I200">
        <v>141.80000000000001</v>
      </c>
    </row>
    <row r="201" spans="1:9">
      <c r="A201">
        <v>2018</v>
      </c>
      <c r="B201" t="s">
        <v>40</v>
      </c>
      <c r="C201">
        <v>133.6</v>
      </c>
      <c r="D201">
        <v>120.1</v>
      </c>
      <c r="E201">
        <v>129</v>
      </c>
      <c r="F201">
        <v>144</v>
      </c>
      <c r="G201">
        <v>128.19999999999999</v>
      </c>
      <c r="H201">
        <v>130.19999999999999</v>
      </c>
      <c r="I201">
        <v>137.5</v>
      </c>
    </row>
    <row r="202" spans="1:9">
      <c r="A202">
        <v>2018</v>
      </c>
      <c r="B202" t="s">
        <v>40</v>
      </c>
      <c r="C202">
        <v>137</v>
      </c>
      <c r="D202">
        <v>123.6</v>
      </c>
      <c r="E202">
        <v>133.1</v>
      </c>
      <c r="F202">
        <v>144.69999999999999</v>
      </c>
      <c r="G202">
        <v>130.1</v>
      </c>
      <c r="H202">
        <v>133.19999999999999</v>
      </c>
      <c r="I202">
        <v>139.80000000000001</v>
      </c>
    </row>
    <row r="203" spans="1:9">
      <c r="A203">
        <v>2018</v>
      </c>
      <c r="B203" t="s">
        <v>41</v>
      </c>
      <c r="C203">
        <v>139.4</v>
      </c>
      <c r="D203">
        <v>128.30000000000001</v>
      </c>
      <c r="E203">
        <v>138.6</v>
      </c>
      <c r="F203">
        <v>146.9</v>
      </c>
      <c r="G203">
        <v>131.30000000000001</v>
      </c>
      <c r="H203">
        <v>136.6</v>
      </c>
      <c r="I203">
        <v>142.5</v>
      </c>
    </row>
    <row r="204" spans="1:9">
      <c r="A204">
        <v>2018</v>
      </c>
      <c r="B204" t="s">
        <v>41</v>
      </c>
      <c r="C204">
        <v>134.9</v>
      </c>
      <c r="D204">
        <v>120.7</v>
      </c>
      <c r="E204">
        <v>129.80000000000001</v>
      </c>
      <c r="F204">
        <v>145.30000000000001</v>
      </c>
      <c r="G204">
        <v>128.30000000000001</v>
      </c>
      <c r="H204">
        <v>131</v>
      </c>
      <c r="I204">
        <v>138</v>
      </c>
    </row>
    <row r="205" spans="1:9">
      <c r="A205">
        <v>2018</v>
      </c>
      <c r="B205" t="s">
        <v>41</v>
      </c>
      <c r="C205">
        <v>137.69999999999999</v>
      </c>
      <c r="D205">
        <v>124.3</v>
      </c>
      <c r="E205">
        <v>133.6</v>
      </c>
      <c r="F205">
        <v>146</v>
      </c>
      <c r="G205">
        <v>130.1</v>
      </c>
      <c r="H205">
        <v>133.9</v>
      </c>
      <c r="I205">
        <v>140.4</v>
      </c>
    </row>
    <row r="206" spans="1:9">
      <c r="A206">
        <v>2018</v>
      </c>
      <c r="B206" t="s">
        <v>42</v>
      </c>
      <c r="C206">
        <v>140</v>
      </c>
      <c r="D206">
        <v>129.9</v>
      </c>
      <c r="E206">
        <v>140</v>
      </c>
      <c r="F206">
        <v>147.6</v>
      </c>
      <c r="G206">
        <v>132</v>
      </c>
      <c r="H206">
        <v>137.4</v>
      </c>
      <c r="I206">
        <v>142.1</v>
      </c>
    </row>
    <row r="207" spans="1:9">
      <c r="A207">
        <v>2018</v>
      </c>
      <c r="B207" t="s">
        <v>42</v>
      </c>
      <c r="C207">
        <v>135.69999999999999</v>
      </c>
      <c r="D207">
        <v>122.5</v>
      </c>
      <c r="E207">
        <v>130.19999999999999</v>
      </c>
      <c r="F207">
        <v>145.19999999999999</v>
      </c>
      <c r="G207">
        <v>129.30000000000001</v>
      </c>
      <c r="H207">
        <v>131.9</v>
      </c>
      <c r="I207">
        <v>138.1</v>
      </c>
    </row>
    <row r="208" spans="1:9">
      <c r="A208">
        <v>2018</v>
      </c>
      <c r="B208" t="s">
        <v>42</v>
      </c>
      <c r="C208">
        <v>138.4</v>
      </c>
      <c r="D208">
        <v>126</v>
      </c>
      <c r="E208">
        <v>134.5</v>
      </c>
      <c r="F208">
        <v>146.19999999999999</v>
      </c>
      <c r="G208">
        <v>130.9</v>
      </c>
      <c r="H208">
        <v>134.69999999999999</v>
      </c>
      <c r="I208">
        <v>140.19999999999999</v>
      </c>
    </row>
    <row r="209" spans="1:9">
      <c r="A209">
        <v>2018</v>
      </c>
      <c r="B209" t="s">
        <v>43</v>
      </c>
      <c r="C209">
        <v>144.80000000000001</v>
      </c>
      <c r="D209">
        <v>130.80000000000001</v>
      </c>
      <c r="E209">
        <v>140.1</v>
      </c>
      <c r="F209">
        <v>148</v>
      </c>
      <c r="G209">
        <v>134.4</v>
      </c>
      <c r="H209">
        <v>139.80000000000001</v>
      </c>
      <c r="I209">
        <v>142.19999999999999</v>
      </c>
    </row>
    <row r="210" spans="1:9">
      <c r="A210">
        <v>2018</v>
      </c>
      <c r="B210" t="s">
        <v>43</v>
      </c>
      <c r="C210">
        <v>136.19999999999999</v>
      </c>
      <c r="D210">
        <v>123.3</v>
      </c>
      <c r="E210">
        <v>130.69999999999999</v>
      </c>
      <c r="F210">
        <v>145.5</v>
      </c>
      <c r="G210">
        <v>130.4</v>
      </c>
      <c r="H210">
        <v>132.5</v>
      </c>
      <c r="I210">
        <v>138.9</v>
      </c>
    </row>
    <row r="211" spans="1:9">
      <c r="A211">
        <v>2018</v>
      </c>
      <c r="B211" t="s">
        <v>43</v>
      </c>
      <c r="C211">
        <v>142.1</v>
      </c>
      <c r="D211">
        <v>125.5</v>
      </c>
      <c r="E211">
        <v>136.5</v>
      </c>
      <c r="F211">
        <v>147.80000000000001</v>
      </c>
      <c r="G211">
        <v>132</v>
      </c>
      <c r="H211">
        <v>136.30000000000001</v>
      </c>
      <c r="I211">
        <v>140.80000000000001</v>
      </c>
    </row>
    <row r="212" spans="1:9">
      <c r="A212">
        <v>2018</v>
      </c>
      <c r="B212" t="s">
        <v>45</v>
      </c>
      <c r="C212">
        <v>145.4</v>
      </c>
      <c r="D212">
        <v>130.30000000000001</v>
      </c>
      <c r="E212">
        <v>143.1</v>
      </c>
      <c r="F212">
        <v>150.19999999999999</v>
      </c>
      <c r="G212">
        <v>133.1</v>
      </c>
      <c r="H212">
        <v>140.1</v>
      </c>
      <c r="I212">
        <v>142.4</v>
      </c>
    </row>
    <row r="213" spans="1:9">
      <c r="A213">
        <v>2018</v>
      </c>
      <c r="B213" t="s">
        <v>45</v>
      </c>
      <c r="C213">
        <v>136.80000000000001</v>
      </c>
      <c r="D213">
        <v>121.2</v>
      </c>
      <c r="E213">
        <v>131.30000000000001</v>
      </c>
      <c r="F213">
        <v>146.1</v>
      </c>
      <c r="G213">
        <v>130.5</v>
      </c>
      <c r="H213">
        <v>132.19999999999999</v>
      </c>
      <c r="I213">
        <v>139</v>
      </c>
    </row>
    <row r="214" spans="1:9">
      <c r="A214">
        <v>2018</v>
      </c>
      <c r="B214" t="s">
        <v>45</v>
      </c>
      <c r="C214">
        <v>142.1</v>
      </c>
      <c r="D214">
        <v>125.5</v>
      </c>
      <c r="E214">
        <v>136.5</v>
      </c>
      <c r="F214">
        <v>147.80000000000001</v>
      </c>
      <c r="G214">
        <v>132</v>
      </c>
      <c r="H214">
        <v>136.30000000000001</v>
      </c>
      <c r="I214">
        <v>140.80000000000001</v>
      </c>
    </row>
    <row r="215" spans="1:9">
      <c r="A215">
        <v>2018</v>
      </c>
      <c r="B215" t="s">
        <v>46</v>
      </c>
      <c r="C215">
        <v>149.6</v>
      </c>
      <c r="D215">
        <v>128.9</v>
      </c>
      <c r="E215">
        <v>143.30000000000001</v>
      </c>
      <c r="F215">
        <v>155.1</v>
      </c>
      <c r="G215">
        <v>133.19999999999999</v>
      </c>
      <c r="H215">
        <v>141.6</v>
      </c>
      <c r="I215">
        <v>141.9</v>
      </c>
    </row>
    <row r="216" spans="1:9">
      <c r="A216">
        <v>2018</v>
      </c>
      <c r="B216" t="s">
        <v>46</v>
      </c>
      <c r="C216">
        <v>137.30000000000001</v>
      </c>
      <c r="D216">
        <v>118.8</v>
      </c>
      <c r="E216">
        <v>131.69999999999999</v>
      </c>
      <c r="F216">
        <v>146.5</v>
      </c>
      <c r="G216">
        <v>130.80000000000001</v>
      </c>
      <c r="H216">
        <v>131.69999999999999</v>
      </c>
      <c r="I216">
        <v>138</v>
      </c>
    </row>
    <row r="217" spans="1:9">
      <c r="A217">
        <v>2018</v>
      </c>
      <c r="B217" t="s">
        <v>46</v>
      </c>
      <c r="C217">
        <v>144.9</v>
      </c>
      <c r="D217">
        <v>123.6</v>
      </c>
      <c r="E217">
        <v>136.80000000000001</v>
      </c>
      <c r="F217">
        <v>150.1</v>
      </c>
      <c r="G217">
        <v>132.19999999999999</v>
      </c>
      <c r="H217">
        <v>136.80000000000001</v>
      </c>
      <c r="I217">
        <v>140.1</v>
      </c>
    </row>
    <row r="218" spans="1:9">
      <c r="A218">
        <v>2019</v>
      </c>
      <c r="B218" t="s">
        <v>31</v>
      </c>
      <c r="C218">
        <v>149.6</v>
      </c>
      <c r="D218">
        <v>128.6</v>
      </c>
      <c r="E218">
        <v>142.9</v>
      </c>
      <c r="F218">
        <v>155.19999999999999</v>
      </c>
      <c r="G218">
        <v>133.5</v>
      </c>
      <c r="H218">
        <v>141.69999999999999</v>
      </c>
      <c r="I218">
        <v>141</v>
      </c>
    </row>
    <row r="219" spans="1:9">
      <c r="A219">
        <v>2019</v>
      </c>
      <c r="B219" t="s">
        <v>31</v>
      </c>
      <c r="C219">
        <v>137.80000000000001</v>
      </c>
      <c r="D219">
        <v>118.6</v>
      </c>
      <c r="E219">
        <v>131.9</v>
      </c>
      <c r="F219">
        <v>146.6</v>
      </c>
      <c r="G219">
        <v>131.69999999999999</v>
      </c>
      <c r="H219">
        <v>131.80000000000001</v>
      </c>
      <c r="I219">
        <v>138</v>
      </c>
    </row>
    <row r="220" spans="1:9">
      <c r="A220">
        <v>2019</v>
      </c>
      <c r="B220" t="s">
        <v>31</v>
      </c>
      <c r="C220">
        <v>145.1</v>
      </c>
      <c r="D220">
        <v>123.3</v>
      </c>
      <c r="E220">
        <v>136.69999999999999</v>
      </c>
      <c r="F220">
        <v>150.19999999999999</v>
      </c>
      <c r="G220">
        <v>132.80000000000001</v>
      </c>
      <c r="H220">
        <v>136.9</v>
      </c>
      <c r="I220">
        <v>139.6</v>
      </c>
    </row>
    <row r="221" spans="1:9">
      <c r="A221">
        <v>2019</v>
      </c>
      <c r="B221" t="s">
        <v>35</v>
      </c>
      <c r="C221">
        <v>149.9</v>
      </c>
      <c r="D221">
        <v>129.19999999999999</v>
      </c>
      <c r="E221">
        <v>143.4</v>
      </c>
      <c r="F221">
        <v>155.5</v>
      </c>
      <c r="G221">
        <v>134.9</v>
      </c>
      <c r="H221">
        <v>142.19999999999999</v>
      </c>
      <c r="I221">
        <v>141</v>
      </c>
    </row>
    <row r="222" spans="1:9">
      <c r="A222">
        <v>2019</v>
      </c>
      <c r="B222" t="s">
        <v>35</v>
      </c>
      <c r="C222">
        <v>138.5</v>
      </c>
      <c r="D222">
        <v>119.2</v>
      </c>
      <c r="E222">
        <v>132.19999999999999</v>
      </c>
      <c r="F222">
        <v>146.6</v>
      </c>
      <c r="G222">
        <v>133</v>
      </c>
      <c r="H222">
        <v>132.4</v>
      </c>
      <c r="I222">
        <v>138.6</v>
      </c>
    </row>
    <row r="223" spans="1:9">
      <c r="A223">
        <v>2019</v>
      </c>
      <c r="B223" t="s">
        <v>35</v>
      </c>
      <c r="C223">
        <v>145.6</v>
      </c>
      <c r="D223">
        <v>123.9</v>
      </c>
      <c r="E223">
        <v>137.1</v>
      </c>
      <c r="F223">
        <v>150.30000000000001</v>
      </c>
      <c r="G223">
        <v>134.1</v>
      </c>
      <c r="H223">
        <v>137.4</v>
      </c>
      <c r="I223">
        <v>139.9</v>
      </c>
    </row>
    <row r="224" spans="1:9">
      <c r="A224">
        <v>2019</v>
      </c>
      <c r="B224" t="s">
        <v>36</v>
      </c>
      <c r="C224">
        <v>150.4</v>
      </c>
      <c r="D224">
        <v>129.9</v>
      </c>
      <c r="E224">
        <v>143.80000000000001</v>
      </c>
      <c r="F224">
        <v>155.5</v>
      </c>
      <c r="G224">
        <v>134</v>
      </c>
      <c r="H224">
        <v>142.4</v>
      </c>
      <c r="I224">
        <v>141.19999999999999</v>
      </c>
    </row>
    <row r="225" spans="1:9">
      <c r="A225">
        <v>2019</v>
      </c>
      <c r="B225" t="s">
        <v>36</v>
      </c>
      <c r="C225">
        <v>139.19999999999999</v>
      </c>
      <c r="D225">
        <v>119.9</v>
      </c>
      <c r="E225">
        <v>133</v>
      </c>
      <c r="F225">
        <v>146.69999999999999</v>
      </c>
      <c r="G225">
        <v>132.5</v>
      </c>
      <c r="H225">
        <v>132.80000000000001</v>
      </c>
      <c r="I225">
        <v>139.5</v>
      </c>
    </row>
    <row r="226" spans="1:9">
      <c r="A226">
        <v>2019</v>
      </c>
      <c r="B226" t="s">
        <v>36</v>
      </c>
      <c r="C226">
        <v>146.19999999999999</v>
      </c>
      <c r="D226">
        <v>124.6</v>
      </c>
      <c r="E226">
        <v>137.69999999999999</v>
      </c>
      <c r="F226">
        <v>150.30000000000001</v>
      </c>
      <c r="G226">
        <v>133.4</v>
      </c>
      <c r="H226">
        <v>137.69999999999999</v>
      </c>
      <c r="I226">
        <v>140.4</v>
      </c>
    </row>
    <row r="227" spans="1:9">
      <c r="A227">
        <v>2019</v>
      </c>
      <c r="B227" t="s">
        <v>38</v>
      </c>
      <c r="C227">
        <v>151.30000000000001</v>
      </c>
      <c r="D227">
        <v>130.19999999999999</v>
      </c>
      <c r="E227">
        <v>145.9</v>
      </c>
      <c r="F227">
        <v>156.69999999999999</v>
      </c>
      <c r="G227">
        <v>133.9</v>
      </c>
      <c r="H227">
        <v>142.9</v>
      </c>
      <c r="I227">
        <v>142.4</v>
      </c>
    </row>
    <row r="228" spans="1:9">
      <c r="A228">
        <v>2019</v>
      </c>
      <c r="B228" t="s">
        <v>38</v>
      </c>
      <c r="C228">
        <v>139.80000000000001</v>
      </c>
      <c r="D228">
        <v>120.1</v>
      </c>
      <c r="E228">
        <v>134</v>
      </c>
      <c r="F228">
        <v>148</v>
      </c>
      <c r="G228">
        <v>132.6</v>
      </c>
      <c r="H228">
        <v>133.30000000000001</v>
      </c>
      <c r="I228">
        <v>141.5</v>
      </c>
    </row>
    <row r="229" spans="1:9">
      <c r="A229">
        <v>2019</v>
      </c>
      <c r="B229" t="s">
        <v>38</v>
      </c>
      <c r="C229">
        <v>146.9</v>
      </c>
      <c r="D229">
        <v>124.9</v>
      </c>
      <c r="E229">
        <v>139.19999999999999</v>
      </c>
      <c r="F229">
        <v>151.6</v>
      </c>
      <c r="G229">
        <v>133.4</v>
      </c>
      <c r="H229">
        <v>138.19999999999999</v>
      </c>
      <c r="I229">
        <v>142</v>
      </c>
    </row>
    <row r="230" spans="1:9">
      <c r="A230">
        <v>2019</v>
      </c>
      <c r="B230" t="s">
        <v>39</v>
      </c>
      <c r="C230">
        <v>151.69999999999999</v>
      </c>
      <c r="D230">
        <v>130.19999999999999</v>
      </c>
      <c r="E230">
        <v>146.4</v>
      </c>
      <c r="F230">
        <v>157.69999999999999</v>
      </c>
      <c r="G230">
        <v>134.80000000000001</v>
      </c>
      <c r="H230">
        <v>143.30000000000001</v>
      </c>
      <c r="I230">
        <v>143.6</v>
      </c>
    </row>
    <row r="231" spans="1:9">
      <c r="A231">
        <v>2019</v>
      </c>
      <c r="B231" t="s">
        <v>39</v>
      </c>
      <c r="C231">
        <v>140.30000000000001</v>
      </c>
      <c r="D231">
        <v>119.6</v>
      </c>
      <c r="E231">
        <v>134.30000000000001</v>
      </c>
      <c r="F231">
        <v>148.9</v>
      </c>
      <c r="G231">
        <v>133.69999999999999</v>
      </c>
      <c r="H231">
        <v>133.6</v>
      </c>
      <c r="I231">
        <v>142.1</v>
      </c>
    </row>
    <row r="232" spans="1:9">
      <c r="A232">
        <v>2019</v>
      </c>
      <c r="B232" t="s">
        <v>39</v>
      </c>
      <c r="C232">
        <v>147.4</v>
      </c>
      <c r="D232">
        <v>124.6</v>
      </c>
      <c r="E232">
        <v>139.6</v>
      </c>
      <c r="F232">
        <v>152.5</v>
      </c>
      <c r="G232">
        <v>134.30000000000001</v>
      </c>
      <c r="H232">
        <v>138.6</v>
      </c>
      <c r="I232">
        <v>142.9</v>
      </c>
    </row>
    <row r="233" spans="1:9">
      <c r="A233">
        <v>2019</v>
      </c>
      <c r="B233" t="s">
        <v>40</v>
      </c>
      <c r="C233">
        <v>152.19999999999999</v>
      </c>
      <c r="D233">
        <v>131.19999999999999</v>
      </c>
      <c r="E233">
        <v>147.5</v>
      </c>
      <c r="F233">
        <v>159.1</v>
      </c>
      <c r="G233">
        <v>136.1</v>
      </c>
      <c r="H233">
        <v>144.19999999999999</v>
      </c>
      <c r="I233">
        <v>144.9</v>
      </c>
    </row>
    <row r="234" spans="1:9">
      <c r="A234">
        <v>2019</v>
      </c>
      <c r="B234" t="s">
        <v>40</v>
      </c>
      <c r="C234">
        <v>140.80000000000001</v>
      </c>
      <c r="D234">
        <v>120.6</v>
      </c>
      <c r="E234">
        <v>135</v>
      </c>
      <c r="F234">
        <v>150.4</v>
      </c>
      <c r="G234">
        <v>135.1</v>
      </c>
      <c r="H234">
        <v>134.5</v>
      </c>
      <c r="I234">
        <v>143.30000000000001</v>
      </c>
    </row>
    <row r="235" spans="1:9">
      <c r="A235">
        <v>2019</v>
      </c>
      <c r="B235" t="s">
        <v>40</v>
      </c>
      <c r="C235">
        <v>147.9</v>
      </c>
      <c r="D235">
        <v>125.6</v>
      </c>
      <c r="E235">
        <v>140.5</v>
      </c>
      <c r="F235">
        <v>154</v>
      </c>
      <c r="G235">
        <v>135.69999999999999</v>
      </c>
      <c r="H235">
        <v>139.5</v>
      </c>
      <c r="I235">
        <v>144.19999999999999</v>
      </c>
    </row>
    <row r="236" spans="1:9">
      <c r="A236">
        <v>2019</v>
      </c>
      <c r="B236" t="s">
        <v>41</v>
      </c>
      <c r="C236">
        <v>152.69999999999999</v>
      </c>
      <c r="D236">
        <v>131.4</v>
      </c>
      <c r="E236">
        <v>148</v>
      </c>
      <c r="F236">
        <v>159.69999999999999</v>
      </c>
      <c r="G236">
        <v>138.80000000000001</v>
      </c>
      <c r="H236">
        <v>144.9</v>
      </c>
      <c r="I236">
        <v>145.69999999999999</v>
      </c>
    </row>
    <row r="237" spans="1:9">
      <c r="A237">
        <v>2019</v>
      </c>
      <c r="B237" t="s">
        <v>41</v>
      </c>
      <c r="C237">
        <v>141.5</v>
      </c>
      <c r="D237">
        <v>120.8</v>
      </c>
      <c r="E237">
        <v>135.4</v>
      </c>
      <c r="F237">
        <v>151.5</v>
      </c>
      <c r="G237">
        <v>137.80000000000001</v>
      </c>
      <c r="H237">
        <v>135.30000000000001</v>
      </c>
      <c r="I237">
        <v>144.19999999999999</v>
      </c>
    </row>
    <row r="238" spans="1:9">
      <c r="A238">
        <v>2019</v>
      </c>
      <c r="B238" t="s">
        <v>41</v>
      </c>
      <c r="C238">
        <v>148.5</v>
      </c>
      <c r="D238">
        <v>125.8</v>
      </c>
      <c r="E238">
        <v>140.9</v>
      </c>
      <c r="F238">
        <v>154.9</v>
      </c>
      <c r="G238">
        <v>138.4</v>
      </c>
      <c r="H238">
        <v>140.19999999999999</v>
      </c>
      <c r="I238">
        <v>145</v>
      </c>
    </row>
    <row r="239" spans="1:9">
      <c r="A239">
        <v>2019</v>
      </c>
      <c r="B239" t="s">
        <v>42</v>
      </c>
      <c r="C239">
        <v>153.4</v>
      </c>
      <c r="D239">
        <v>131.6</v>
      </c>
      <c r="E239">
        <v>148.30000000000001</v>
      </c>
      <c r="F239">
        <v>160.19999999999999</v>
      </c>
      <c r="G239">
        <v>140.19999999999999</v>
      </c>
      <c r="H239">
        <v>145.4</v>
      </c>
      <c r="I239">
        <v>146.69999999999999</v>
      </c>
    </row>
    <row r="240" spans="1:9">
      <c r="A240">
        <v>2019</v>
      </c>
      <c r="B240" t="s">
        <v>42</v>
      </c>
      <c r="C240">
        <v>141.9</v>
      </c>
      <c r="D240">
        <v>121.2</v>
      </c>
      <c r="E240">
        <v>135.9</v>
      </c>
      <c r="F240">
        <v>151.6</v>
      </c>
      <c r="G240">
        <v>139</v>
      </c>
      <c r="H240">
        <v>135.69999999999999</v>
      </c>
      <c r="I240">
        <v>144.69999999999999</v>
      </c>
    </row>
    <row r="241" spans="1:9">
      <c r="A241">
        <v>2019</v>
      </c>
      <c r="B241" t="s">
        <v>42</v>
      </c>
      <c r="C241">
        <v>149</v>
      </c>
      <c r="D241">
        <v>126.1</v>
      </c>
      <c r="E241">
        <v>141.30000000000001</v>
      </c>
      <c r="F241">
        <v>155.19999999999999</v>
      </c>
      <c r="G241">
        <v>139.69999999999999</v>
      </c>
      <c r="H241">
        <v>140.69999999999999</v>
      </c>
      <c r="I241">
        <v>145.80000000000001</v>
      </c>
    </row>
    <row r="242" spans="1:9">
      <c r="A242">
        <v>2019</v>
      </c>
      <c r="B242" t="s">
        <v>43</v>
      </c>
      <c r="C242">
        <v>153.69999999999999</v>
      </c>
      <c r="D242">
        <v>131.69999999999999</v>
      </c>
      <c r="E242">
        <v>148.69999999999999</v>
      </c>
      <c r="F242">
        <v>160.69999999999999</v>
      </c>
      <c r="G242">
        <v>140.30000000000001</v>
      </c>
      <c r="H242">
        <v>145.69999999999999</v>
      </c>
      <c r="I242">
        <v>148.30000000000001</v>
      </c>
    </row>
    <row r="243" spans="1:9">
      <c r="A243">
        <v>2019</v>
      </c>
      <c r="B243" t="s">
        <v>43</v>
      </c>
      <c r="C243">
        <v>142.4</v>
      </c>
      <c r="D243">
        <v>121.5</v>
      </c>
      <c r="E243">
        <v>136.19999999999999</v>
      </c>
      <c r="F243">
        <v>151.69999999999999</v>
      </c>
      <c r="G243">
        <v>139.5</v>
      </c>
      <c r="H243">
        <v>136</v>
      </c>
      <c r="I243">
        <v>146</v>
      </c>
    </row>
    <row r="244" spans="1:9">
      <c r="A244">
        <v>2019</v>
      </c>
      <c r="B244" t="s">
        <v>43</v>
      </c>
      <c r="C244">
        <v>149.4</v>
      </c>
      <c r="D244">
        <v>126.3</v>
      </c>
      <c r="E244">
        <v>141.69999999999999</v>
      </c>
      <c r="F244">
        <v>155.4</v>
      </c>
      <c r="G244">
        <v>140</v>
      </c>
      <c r="H244">
        <v>141</v>
      </c>
      <c r="I244">
        <v>147.19999999999999</v>
      </c>
    </row>
    <row r="245" spans="1:9">
      <c r="A245">
        <v>2019</v>
      </c>
      <c r="B245" t="s">
        <v>45</v>
      </c>
      <c r="C245">
        <v>154.30000000000001</v>
      </c>
      <c r="D245">
        <v>132.1</v>
      </c>
      <c r="E245">
        <v>149.1</v>
      </c>
      <c r="F245">
        <v>160.80000000000001</v>
      </c>
      <c r="G245">
        <v>140.6</v>
      </c>
      <c r="H245">
        <v>146.1</v>
      </c>
      <c r="I245">
        <v>149.9</v>
      </c>
    </row>
    <row r="246" spans="1:9">
      <c r="A246">
        <v>2019</v>
      </c>
      <c r="B246" t="s">
        <v>45</v>
      </c>
      <c r="C246">
        <v>142.80000000000001</v>
      </c>
      <c r="D246">
        <v>121.7</v>
      </c>
      <c r="E246">
        <v>136.69999999999999</v>
      </c>
      <c r="F246">
        <v>151.80000000000001</v>
      </c>
      <c r="G246">
        <v>139.80000000000001</v>
      </c>
      <c r="H246">
        <v>136.30000000000001</v>
      </c>
      <c r="I246">
        <v>147</v>
      </c>
    </row>
    <row r="247" spans="1:9">
      <c r="A247">
        <v>2019</v>
      </c>
      <c r="B247" t="s">
        <v>45</v>
      </c>
      <c r="C247">
        <v>149.9</v>
      </c>
      <c r="D247">
        <v>126.6</v>
      </c>
      <c r="E247">
        <v>142.1</v>
      </c>
      <c r="F247">
        <v>155.5</v>
      </c>
      <c r="G247">
        <v>140.30000000000001</v>
      </c>
      <c r="H247">
        <v>141.30000000000001</v>
      </c>
      <c r="I247">
        <v>148.6</v>
      </c>
    </row>
    <row r="248" spans="1:9">
      <c r="A248">
        <v>2019</v>
      </c>
      <c r="B248" t="s">
        <v>46</v>
      </c>
      <c r="C248">
        <v>154.80000000000001</v>
      </c>
      <c r="D248">
        <v>135</v>
      </c>
      <c r="E248">
        <v>149.5</v>
      </c>
      <c r="F248">
        <v>161.1</v>
      </c>
      <c r="G248">
        <v>140.6</v>
      </c>
      <c r="H248">
        <v>147.1</v>
      </c>
      <c r="I248">
        <v>152.30000000000001</v>
      </c>
    </row>
    <row r="249" spans="1:9">
      <c r="A249">
        <v>2019</v>
      </c>
      <c r="B249" t="s">
        <v>46</v>
      </c>
      <c r="C249">
        <v>143.19999999999999</v>
      </c>
      <c r="D249">
        <v>125.2</v>
      </c>
      <c r="E249">
        <v>136.80000000000001</v>
      </c>
      <c r="F249">
        <v>151.9</v>
      </c>
      <c r="G249">
        <v>140.19999999999999</v>
      </c>
      <c r="H249">
        <v>137.69999999999999</v>
      </c>
      <c r="I249">
        <v>148.30000000000001</v>
      </c>
    </row>
    <row r="250" spans="1:9">
      <c r="A250">
        <v>2019</v>
      </c>
      <c r="B250" t="s">
        <v>46</v>
      </c>
      <c r="C250">
        <v>150.4</v>
      </c>
      <c r="D250">
        <v>129.80000000000001</v>
      </c>
      <c r="E250">
        <v>142.30000000000001</v>
      </c>
      <c r="F250">
        <v>155.69999999999999</v>
      </c>
      <c r="G250">
        <v>140.4</v>
      </c>
      <c r="H250">
        <v>142.5</v>
      </c>
      <c r="I250">
        <v>150.4</v>
      </c>
    </row>
    <row r="251" spans="1:9">
      <c r="A251">
        <v>2020</v>
      </c>
      <c r="B251" t="s">
        <v>31</v>
      </c>
      <c r="C251">
        <v>155.69999999999999</v>
      </c>
      <c r="D251">
        <v>136.30000000000001</v>
      </c>
      <c r="E251">
        <v>150.1</v>
      </c>
      <c r="F251">
        <v>161.69999999999999</v>
      </c>
      <c r="G251">
        <v>142.5</v>
      </c>
      <c r="H251">
        <v>148.1</v>
      </c>
      <c r="I251">
        <v>151.9</v>
      </c>
    </row>
    <row r="252" spans="1:9">
      <c r="A252">
        <v>2020</v>
      </c>
      <c r="B252" t="s">
        <v>31</v>
      </c>
      <c r="C252">
        <v>143.80000000000001</v>
      </c>
      <c r="D252">
        <v>126.1</v>
      </c>
      <c r="E252">
        <v>137.19999999999999</v>
      </c>
      <c r="F252">
        <v>152.1</v>
      </c>
      <c r="G252">
        <v>142.1</v>
      </c>
      <c r="H252">
        <v>138.4</v>
      </c>
      <c r="I252">
        <v>148.19999999999999</v>
      </c>
    </row>
    <row r="253" spans="1:9">
      <c r="A253">
        <v>2020</v>
      </c>
      <c r="B253" t="s">
        <v>31</v>
      </c>
      <c r="C253">
        <v>151.19999999999999</v>
      </c>
      <c r="D253">
        <v>130.9</v>
      </c>
      <c r="E253">
        <v>142.80000000000001</v>
      </c>
      <c r="F253">
        <v>156.1</v>
      </c>
      <c r="G253">
        <v>142.30000000000001</v>
      </c>
      <c r="H253">
        <v>143.4</v>
      </c>
      <c r="I253">
        <v>150.19999999999999</v>
      </c>
    </row>
    <row r="254" spans="1:9">
      <c r="A254">
        <v>2020</v>
      </c>
      <c r="B254" t="s">
        <v>35</v>
      </c>
      <c r="C254">
        <v>156.19999999999999</v>
      </c>
      <c r="D254">
        <v>136</v>
      </c>
      <c r="E254">
        <v>150.4</v>
      </c>
      <c r="F254">
        <v>161.9</v>
      </c>
      <c r="G254">
        <v>143.4</v>
      </c>
      <c r="H254">
        <v>148.4</v>
      </c>
      <c r="I254">
        <v>150.4</v>
      </c>
    </row>
    <row r="255" spans="1:9">
      <c r="A255">
        <v>2020</v>
      </c>
      <c r="B255" t="s">
        <v>35</v>
      </c>
      <c r="C255">
        <v>144.4</v>
      </c>
      <c r="D255">
        <v>125.2</v>
      </c>
      <c r="E255">
        <v>137.69999999999999</v>
      </c>
      <c r="F255">
        <v>152.19999999999999</v>
      </c>
      <c r="G255">
        <v>143.5</v>
      </c>
      <c r="H255">
        <v>138.4</v>
      </c>
      <c r="I255">
        <v>147.69999999999999</v>
      </c>
    </row>
    <row r="256" spans="1:9">
      <c r="A256">
        <v>2020</v>
      </c>
      <c r="B256" t="s">
        <v>35</v>
      </c>
      <c r="C256">
        <v>151.69999999999999</v>
      </c>
      <c r="D256">
        <v>130.30000000000001</v>
      </c>
      <c r="E256">
        <v>143.19999999999999</v>
      </c>
      <c r="F256">
        <v>156.19999999999999</v>
      </c>
      <c r="G256">
        <v>143.4</v>
      </c>
      <c r="H256">
        <v>143.6</v>
      </c>
      <c r="I256">
        <v>149.1</v>
      </c>
    </row>
    <row r="257" spans="1:16">
      <c r="A257">
        <v>2020</v>
      </c>
      <c r="B257" t="s">
        <v>36</v>
      </c>
      <c r="C257">
        <v>156.69999999999999</v>
      </c>
      <c r="D257">
        <v>135.80000000000001</v>
      </c>
      <c r="E257">
        <v>151.19999999999999</v>
      </c>
      <c r="F257">
        <v>161.19999999999999</v>
      </c>
      <c r="G257">
        <v>145.1</v>
      </c>
      <c r="H257">
        <v>148.6</v>
      </c>
      <c r="I257">
        <v>149.80000000000001</v>
      </c>
    </row>
    <row r="258" spans="1:16">
      <c r="A258">
        <v>2020</v>
      </c>
      <c r="B258" t="s">
        <v>36</v>
      </c>
      <c r="C258">
        <v>145</v>
      </c>
      <c r="D258">
        <v>124.6</v>
      </c>
      <c r="E258">
        <v>137.9</v>
      </c>
      <c r="F258">
        <v>152.5</v>
      </c>
      <c r="G258">
        <v>145.30000000000001</v>
      </c>
      <c r="H258">
        <v>138.69999999999999</v>
      </c>
      <c r="I258">
        <v>147.30000000000001</v>
      </c>
    </row>
    <row r="259" spans="1:16">
      <c r="A259">
        <v>2020</v>
      </c>
      <c r="B259" t="s">
        <v>36</v>
      </c>
      <c r="C259">
        <v>152.30000000000001</v>
      </c>
      <c r="D259">
        <v>129.9</v>
      </c>
      <c r="E259">
        <v>143.69999999999999</v>
      </c>
      <c r="F259">
        <v>156.1</v>
      </c>
      <c r="G259">
        <v>145.19999999999999</v>
      </c>
      <c r="H259">
        <v>143.80000000000001</v>
      </c>
      <c r="I259">
        <v>148.6</v>
      </c>
    </row>
    <row r="260" spans="1:16">
      <c r="A260">
        <v>2020</v>
      </c>
      <c r="B260" t="s">
        <v>37</v>
      </c>
      <c r="C260">
        <v>154.30000000000001</v>
      </c>
      <c r="D260">
        <v>138.60000000000002</v>
      </c>
      <c r="E260">
        <v>152.19999999999999</v>
      </c>
      <c r="F260">
        <v>161.5</v>
      </c>
      <c r="G260">
        <v>148.14999999999998</v>
      </c>
      <c r="H260">
        <v>150.14999999999998</v>
      </c>
      <c r="I260">
        <v>151.25</v>
      </c>
    </row>
    <row r="261" spans="1:16">
      <c r="A261">
        <v>2020</v>
      </c>
      <c r="B261" t="s">
        <v>37</v>
      </c>
      <c r="C261">
        <v>144.80000000000001</v>
      </c>
      <c r="D261">
        <v>126.95</v>
      </c>
      <c r="E261">
        <v>141.19999999999999</v>
      </c>
      <c r="F261">
        <v>152.5</v>
      </c>
      <c r="G261">
        <v>148.75</v>
      </c>
      <c r="H261">
        <v>140.35</v>
      </c>
      <c r="I261">
        <v>149.05000000000001</v>
      </c>
    </row>
    <row r="262" spans="1:16">
      <c r="A262">
        <v>2020</v>
      </c>
      <c r="B262" t="s">
        <v>37</v>
      </c>
      <c r="C262">
        <v>150.69999999999999</v>
      </c>
      <c r="D262">
        <v>132.44999999999999</v>
      </c>
      <c r="E262">
        <v>146</v>
      </c>
      <c r="F262">
        <v>156.25</v>
      </c>
      <c r="G262">
        <v>148.39999999999998</v>
      </c>
      <c r="H262">
        <v>145.4</v>
      </c>
      <c r="I262">
        <v>150.19999999999999</v>
      </c>
    </row>
    <row r="263" spans="1:16">
      <c r="A263">
        <v>2020</v>
      </c>
      <c r="B263" t="s">
        <v>38</v>
      </c>
      <c r="C263">
        <v>156.25</v>
      </c>
      <c r="D263">
        <v>140</v>
      </c>
      <c r="E263">
        <v>152.69999999999999</v>
      </c>
      <c r="F263">
        <v>161.65</v>
      </c>
      <c r="G263">
        <v>149.67499999999998</v>
      </c>
      <c r="H263">
        <v>150.92499999999998</v>
      </c>
      <c r="I263">
        <v>151.97499999999999</v>
      </c>
      <c r="J263">
        <f>MEDIAN(C260,C266)</f>
        <v>156.25</v>
      </c>
      <c r="K263">
        <f t="shared" ref="K263:O265" si="0">MEDIAN(D260,D266)</f>
        <v>140</v>
      </c>
      <c r="L263">
        <f t="shared" si="0"/>
        <v>152.69999999999999</v>
      </c>
      <c r="M263">
        <f>AVERAGE(F260,F266)</f>
        <v>161.65</v>
      </c>
      <c r="N263">
        <f>AVERAGE(G260,G266)</f>
        <v>149.67499999999998</v>
      </c>
      <c r="O263">
        <f t="shared" si="0"/>
        <v>150.92499999999998</v>
      </c>
      <c r="P263">
        <f>AVERAGE(I260,I266)</f>
        <v>151.97499999999999</v>
      </c>
    </row>
    <row r="264" spans="1:16">
      <c r="A264">
        <v>2020</v>
      </c>
      <c r="B264" t="s">
        <v>38</v>
      </c>
      <c r="C264">
        <v>146.44999999999999</v>
      </c>
      <c r="D264">
        <v>128.125</v>
      </c>
      <c r="E264">
        <v>142.85</v>
      </c>
      <c r="F264">
        <v>152.5</v>
      </c>
      <c r="G264">
        <v>150.47499999999999</v>
      </c>
      <c r="H264">
        <v>141.17500000000001</v>
      </c>
      <c r="I264">
        <v>149.92500000000001</v>
      </c>
      <c r="J264">
        <f t="shared" ref="J264:J265" si="1">MEDIAN(C261,C267)</f>
        <v>146.44999999999999</v>
      </c>
      <c r="K264">
        <f t="shared" si="0"/>
        <v>128.125</v>
      </c>
      <c r="L264">
        <f t="shared" si="0"/>
        <v>142.85</v>
      </c>
      <c r="M264">
        <f t="shared" ref="M264:N265" si="2">AVERAGE(F261,F267)</f>
        <v>152.5</v>
      </c>
      <c r="N264">
        <f t="shared" si="2"/>
        <v>150.47499999999999</v>
      </c>
      <c r="O264">
        <f t="shared" si="0"/>
        <v>141.17500000000001</v>
      </c>
      <c r="P264">
        <f t="shared" ref="P264:P265" si="3">AVERAGE(I261,I267)</f>
        <v>149.92500000000001</v>
      </c>
    </row>
    <row r="265" spans="1:16">
      <c r="A265">
        <v>2020</v>
      </c>
      <c r="B265" t="s">
        <v>38</v>
      </c>
      <c r="C265">
        <v>152.55000000000001</v>
      </c>
      <c r="D265">
        <v>133.72499999999999</v>
      </c>
      <c r="E265">
        <v>147.15</v>
      </c>
      <c r="F265">
        <v>156.32499999999999</v>
      </c>
      <c r="G265">
        <v>150</v>
      </c>
      <c r="H265">
        <v>146.19999999999999</v>
      </c>
      <c r="I265">
        <v>151</v>
      </c>
      <c r="J265">
        <f t="shared" si="1"/>
        <v>152.55000000000001</v>
      </c>
      <c r="K265">
        <f t="shared" si="0"/>
        <v>133.72499999999999</v>
      </c>
      <c r="L265">
        <f t="shared" si="0"/>
        <v>147.15</v>
      </c>
      <c r="M265">
        <f t="shared" si="2"/>
        <v>156.32499999999999</v>
      </c>
      <c r="N265">
        <f t="shared" si="2"/>
        <v>150</v>
      </c>
      <c r="O265">
        <f t="shared" si="0"/>
        <v>146.19999999999999</v>
      </c>
      <c r="P265">
        <f t="shared" si="3"/>
        <v>151</v>
      </c>
    </row>
    <row r="266" spans="1:16">
      <c r="A266">
        <v>2020</v>
      </c>
      <c r="B266" t="s">
        <v>39</v>
      </c>
      <c r="C266">
        <v>158.19999999999999</v>
      </c>
      <c r="D266">
        <v>141.4</v>
      </c>
      <c r="E266">
        <v>153.19999999999999</v>
      </c>
      <c r="F266">
        <v>161.80000000000001</v>
      </c>
      <c r="G266">
        <v>151.19999999999999</v>
      </c>
      <c r="H266">
        <v>151.69999999999999</v>
      </c>
      <c r="I266">
        <v>152.69999999999999</v>
      </c>
    </row>
    <row r="267" spans="1:16">
      <c r="A267">
        <v>2020</v>
      </c>
      <c r="B267" t="s">
        <v>39</v>
      </c>
      <c r="C267">
        <v>148.1</v>
      </c>
      <c r="D267">
        <v>129.30000000000001</v>
      </c>
      <c r="E267">
        <v>144.5</v>
      </c>
      <c r="F267">
        <v>152.5</v>
      </c>
      <c r="G267">
        <v>152.19999999999999</v>
      </c>
      <c r="H267">
        <v>142</v>
      </c>
      <c r="I267">
        <v>150.80000000000001</v>
      </c>
    </row>
    <row r="268" spans="1:16">
      <c r="A268">
        <v>2020</v>
      </c>
      <c r="B268" t="s">
        <v>39</v>
      </c>
      <c r="C268">
        <v>154.4</v>
      </c>
      <c r="D268">
        <v>135</v>
      </c>
      <c r="E268">
        <v>148.30000000000001</v>
      </c>
      <c r="F268">
        <v>156.4</v>
      </c>
      <c r="G268">
        <v>151.6</v>
      </c>
      <c r="H268">
        <v>147</v>
      </c>
      <c r="I268">
        <v>151.80000000000001</v>
      </c>
    </row>
    <row r="269" spans="1:16">
      <c r="A269">
        <v>2020</v>
      </c>
      <c r="B269" t="s">
        <v>40</v>
      </c>
      <c r="C269">
        <v>158.19999999999999</v>
      </c>
      <c r="D269">
        <v>141.4</v>
      </c>
      <c r="E269">
        <v>153.19999999999999</v>
      </c>
      <c r="F269">
        <v>161.80000000000001</v>
      </c>
      <c r="G269">
        <v>151.19999999999999</v>
      </c>
      <c r="H269">
        <v>151.69999999999999</v>
      </c>
      <c r="I269">
        <v>152.69999999999999</v>
      </c>
    </row>
    <row r="270" spans="1:16">
      <c r="A270">
        <v>2020</v>
      </c>
      <c r="B270" t="s">
        <v>40</v>
      </c>
      <c r="C270">
        <v>148.1</v>
      </c>
      <c r="D270">
        <v>129.30000000000001</v>
      </c>
      <c r="E270">
        <v>144.5</v>
      </c>
      <c r="F270">
        <v>152.5</v>
      </c>
      <c r="G270">
        <v>152.19999999999999</v>
      </c>
      <c r="H270">
        <v>142</v>
      </c>
      <c r="I270">
        <v>150.80000000000001</v>
      </c>
    </row>
    <row r="271" spans="1:16">
      <c r="A271">
        <v>2020</v>
      </c>
      <c r="B271" t="s">
        <v>40</v>
      </c>
      <c r="C271">
        <v>154.4</v>
      </c>
      <c r="D271">
        <v>135</v>
      </c>
      <c r="E271">
        <v>148.30000000000001</v>
      </c>
      <c r="F271">
        <v>156.4</v>
      </c>
      <c r="G271">
        <v>151.6</v>
      </c>
      <c r="H271">
        <v>147</v>
      </c>
      <c r="I271">
        <v>151.80000000000001</v>
      </c>
    </row>
    <row r="272" spans="1:16">
      <c r="A272">
        <v>2020</v>
      </c>
      <c r="B272" t="s">
        <v>41</v>
      </c>
      <c r="C272">
        <v>158.80000000000001</v>
      </c>
      <c r="D272">
        <v>143.6</v>
      </c>
      <c r="E272">
        <v>152.19999999999999</v>
      </c>
      <c r="F272">
        <v>162.69999999999999</v>
      </c>
      <c r="G272">
        <v>153.6</v>
      </c>
      <c r="H272">
        <v>153</v>
      </c>
      <c r="I272">
        <v>154.69999999999999</v>
      </c>
    </row>
    <row r="273" spans="1:9">
      <c r="A273">
        <v>2020</v>
      </c>
      <c r="B273" t="s">
        <v>41</v>
      </c>
      <c r="C273">
        <v>148.69999999999999</v>
      </c>
      <c r="D273">
        <v>133.9</v>
      </c>
      <c r="E273">
        <v>141.19999999999999</v>
      </c>
      <c r="F273">
        <v>155.5</v>
      </c>
      <c r="G273">
        <v>155.19999999999999</v>
      </c>
      <c r="H273">
        <v>144.80000000000001</v>
      </c>
      <c r="I273">
        <v>152.9</v>
      </c>
    </row>
    <row r="274" spans="1:9">
      <c r="A274">
        <v>2020</v>
      </c>
      <c r="B274" t="s">
        <v>41</v>
      </c>
      <c r="C274">
        <v>155</v>
      </c>
      <c r="D274">
        <v>138.5</v>
      </c>
      <c r="E274">
        <v>146</v>
      </c>
      <c r="F274">
        <v>158.5</v>
      </c>
      <c r="G274">
        <v>154.30000000000001</v>
      </c>
      <c r="H274">
        <v>149</v>
      </c>
      <c r="I274">
        <v>153.9</v>
      </c>
    </row>
    <row r="275" spans="1:9">
      <c r="A275">
        <v>2020</v>
      </c>
      <c r="B275" t="s">
        <v>42</v>
      </c>
      <c r="C275">
        <v>159.1</v>
      </c>
      <c r="D275">
        <v>144.6</v>
      </c>
      <c r="E275">
        <v>152.80000000000001</v>
      </c>
      <c r="F275">
        <v>161.1</v>
      </c>
      <c r="G275">
        <v>157.4</v>
      </c>
      <c r="H275">
        <v>153.69999999999999</v>
      </c>
      <c r="I275">
        <v>155.4</v>
      </c>
    </row>
    <row r="276" spans="1:9">
      <c r="A276">
        <v>2020</v>
      </c>
      <c r="B276" t="s">
        <v>42</v>
      </c>
      <c r="C276">
        <v>150</v>
      </c>
      <c r="D276">
        <v>135.1</v>
      </c>
      <c r="E276">
        <v>141.80000000000001</v>
      </c>
      <c r="F276">
        <v>154.9</v>
      </c>
      <c r="G276">
        <v>159.80000000000001</v>
      </c>
      <c r="H276">
        <v>146</v>
      </c>
      <c r="I276">
        <v>154</v>
      </c>
    </row>
    <row r="277" spans="1:9">
      <c r="A277">
        <v>2020</v>
      </c>
      <c r="B277" t="s">
        <v>42</v>
      </c>
      <c r="C277">
        <v>155.6</v>
      </c>
      <c r="D277">
        <v>139.6</v>
      </c>
      <c r="E277">
        <v>146.6</v>
      </c>
      <c r="F277">
        <v>157.5</v>
      </c>
      <c r="G277">
        <v>158.4</v>
      </c>
      <c r="H277">
        <v>150</v>
      </c>
      <c r="I277">
        <v>154.69999999999999</v>
      </c>
    </row>
    <row r="278" spans="1:9">
      <c r="A278">
        <v>2020</v>
      </c>
      <c r="B278" t="s">
        <v>43</v>
      </c>
      <c r="C278">
        <v>159.5</v>
      </c>
      <c r="D278">
        <v>146.4</v>
      </c>
      <c r="E278">
        <v>152.4</v>
      </c>
      <c r="F278">
        <v>162.5</v>
      </c>
      <c r="G278">
        <v>156.19999999999999</v>
      </c>
      <c r="H278">
        <v>154.30000000000001</v>
      </c>
      <c r="I278">
        <v>157.5</v>
      </c>
    </row>
    <row r="279" spans="1:9">
      <c r="A279">
        <v>2020</v>
      </c>
      <c r="B279" t="s">
        <v>43</v>
      </c>
      <c r="C279">
        <v>151</v>
      </c>
      <c r="D279">
        <v>135.4</v>
      </c>
      <c r="E279">
        <v>142</v>
      </c>
      <c r="F279">
        <v>155.69999999999999</v>
      </c>
      <c r="G279">
        <v>158.1</v>
      </c>
      <c r="H279">
        <v>146.19999999999999</v>
      </c>
      <c r="I279">
        <v>155.19999999999999</v>
      </c>
    </row>
    <row r="280" spans="1:9">
      <c r="A280">
        <v>2020</v>
      </c>
      <c r="B280" t="s">
        <v>43</v>
      </c>
      <c r="C280">
        <v>156.30000000000001</v>
      </c>
      <c r="D280">
        <v>140.6</v>
      </c>
      <c r="E280">
        <v>146.5</v>
      </c>
      <c r="F280">
        <v>158.5</v>
      </c>
      <c r="G280">
        <v>157</v>
      </c>
      <c r="H280">
        <v>150.4</v>
      </c>
      <c r="I280">
        <v>156.4</v>
      </c>
    </row>
    <row r="281" spans="1:9">
      <c r="A281">
        <v>2020</v>
      </c>
      <c r="B281" t="s">
        <v>45</v>
      </c>
      <c r="C281">
        <v>160.4</v>
      </c>
      <c r="D281">
        <v>146.1</v>
      </c>
      <c r="E281">
        <v>153.6</v>
      </c>
      <c r="F281">
        <v>161.6</v>
      </c>
      <c r="G281">
        <v>156.19999999999999</v>
      </c>
      <c r="H281">
        <v>154.5</v>
      </c>
      <c r="I281">
        <v>159.80000000000001</v>
      </c>
    </row>
    <row r="282" spans="1:9">
      <c r="A282">
        <v>2020</v>
      </c>
      <c r="B282" t="s">
        <v>45</v>
      </c>
      <c r="C282">
        <v>152</v>
      </c>
      <c r="D282">
        <v>135.19999999999999</v>
      </c>
      <c r="E282">
        <v>144.4</v>
      </c>
      <c r="F282">
        <v>156.4</v>
      </c>
      <c r="G282">
        <v>157.9</v>
      </c>
      <c r="H282">
        <v>146.6</v>
      </c>
      <c r="I282">
        <v>156.69999999999999</v>
      </c>
    </row>
    <row r="283" spans="1:9">
      <c r="A283">
        <v>2020</v>
      </c>
      <c r="B283" t="s">
        <v>45</v>
      </c>
      <c r="C283">
        <v>157.19999999999999</v>
      </c>
      <c r="D283">
        <v>140.4</v>
      </c>
      <c r="E283">
        <v>148.4</v>
      </c>
      <c r="F283">
        <v>158.6</v>
      </c>
      <c r="G283">
        <v>156.9</v>
      </c>
      <c r="H283">
        <v>150.69999999999999</v>
      </c>
      <c r="I283">
        <v>158.4</v>
      </c>
    </row>
    <row r="284" spans="1:9">
      <c r="A284">
        <v>2020</v>
      </c>
      <c r="B284" t="s">
        <v>46</v>
      </c>
      <c r="C284">
        <v>161.6</v>
      </c>
      <c r="D284">
        <v>146.4</v>
      </c>
      <c r="E284">
        <v>153.9</v>
      </c>
      <c r="F284">
        <v>162.9</v>
      </c>
      <c r="G284">
        <v>156.6</v>
      </c>
      <c r="H284">
        <v>155.19999999999999</v>
      </c>
      <c r="I284">
        <v>160.69999999999999</v>
      </c>
    </row>
    <row r="285" spans="1:9">
      <c r="A285">
        <v>2020</v>
      </c>
      <c r="B285" t="s">
        <v>46</v>
      </c>
      <c r="C285">
        <v>152.9</v>
      </c>
      <c r="D285">
        <v>135.5</v>
      </c>
      <c r="E285">
        <v>144.30000000000001</v>
      </c>
      <c r="F285">
        <v>156.9</v>
      </c>
      <c r="G285">
        <v>157.9</v>
      </c>
      <c r="H285">
        <v>146.9</v>
      </c>
      <c r="I285">
        <v>156.9</v>
      </c>
    </row>
    <row r="286" spans="1:9">
      <c r="A286">
        <v>2020</v>
      </c>
      <c r="B286" t="s">
        <v>46</v>
      </c>
      <c r="C286">
        <v>158.30000000000001</v>
      </c>
      <c r="D286">
        <v>140.69999999999999</v>
      </c>
      <c r="E286">
        <v>148.5</v>
      </c>
      <c r="F286">
        <v>159.4</v>
      </c>
      <c r="G286">
        <v>157.1</v>
      </c>
      <c r="H286">
        <v>151.19999999999999</v>
      </c>
      <c r="I286">
        <v>158.9</v>
      </c>
    </row>
    <row r="287" spans="1:9">
      <c r="A287">
        <v>2021</v>
      </c>
      <c r="B287" t="s">
        <v>31</v>
      </c>
      <c r="C287">
        <v>162.5</v>
      </c>
      <c r="D287">
        <v>147.5</v>
      </c>
      <c r="E287">
        <v>155.1</v>
      </c>
      <c r="F287">
        <v>163.5</v>
      </c>
      <c r="G287">
        <v>156.19999999999999</v>
      </c>
      <c r="H287">
        <v>155.9</v>
      </c>
      <c r="I287">
        <v>158.5</v>
      </c>
    </row>
    <row r="288" spans="1:9">
      <c r="A288">
        <v>2021</v>
      </c>
      <c r="B288" t="s">
        <v>31</v>
      </c>
      <c r="C288">
        <v>154.1</v>
      </c>
      <c r="D288">
        <v>136.9</v>
      </c>
      <c r="E288">
        <v>145.4</v>
      </c>
      <c r="F288">
        <v>156.1</v>
      </c>
      <c r="G288">
        <v>157.69999999999999</v>
      </c>
      <c r="H288">
        <v>147.6</v>
      </c>
      <c r="I288">
        <v>156</v>
      </c>
    </row>
    <row r="289" spans="1:9">
      <c r="A289">
        <v>2021</v>
      </c>
      <c r="B289" t="s">
        <v>31</v>
      </c>
      <c r="C289">
        <v>159.30000000000001</v>
      </c>
      <c r="D289">
        <v>141.9</v>
      </c>
      <c r="E289">
        <v>149.6</v>
      </c>
      <c r="F289">
        <v>159.19999999999999</v>
      </c>
      <c r="G289">
        <v>156.80000000000001</v>
      </c>
      <c r="H289">
        <v>151.9</v>
      </c>
      <c r="I289">
        <v>157.30000000000001</v>
      </c>
    </row>
    <row r="290" spans="1:9">
      <c r="A290">
        <v>2021</v>
      </c>
      <c r="B290" t="s">
        <v>35</v>
      </c>
      <c r="C290">
        <v>164.3</v>
      </c>
      <c r="D290">
        <v>150.19999999999999</v>
      </c>
      <c r="E290">
        <v>157</v>
      </c>
      <c r="F290">
        <v>163.6</v>
      </c>
      <c r="G290">
        <v>155.19999999999999</v>
      </c>
      <c r="H290">
        <v>157.19999999999999</v>
      </c>
      <c r="I290">
        <v>156.69999999999999</v>
      </c>
    </row>
    <row r="291" spans="1:9">
      <c r="A291">
        <v>2021</v>
      </c>
      <c r="B291" t="s">
        <v>35</v>
      </c>
      <c r="C291">
        <v>156.30000000000001</v>
      </c>
      <c r="D291">
        <v>140.5</v>
      </c>
      <c r="E291">
        <v>147.30000000000001</v>
      </c>
      <c r="F291">
        <v>156.6</v>
      </c>
      <c r="G291">
        <v>156.69999999999999</v>
      </c>
      <c r="H291">
        <v>149.30000000000001</v>
      </c>
      <c r="I291">
        <v>156.5</v>
      </c>
    </row>
    <row r="292" spans="1:9">
      <c r="A292">
        <v>2021</v>
      </c>
      <c r="B292" t="s">
        <v>35</v>
      </c>
      <c r="C292">
        <v>161.30000000000001</v>
      </c>
      <c r="D292">
        <v>145.1</v>
      </c>
      <c r="E292">
        <v>151.5</v>
      </c>
      <c r="F292">
        <v>159.5</v>
      </c>
      <c r="G292">
        <v>155.80000000000001</v>
      </c>
      <c r="H292">
        <v>153.4</v>
      </c>
      <c r="I292">
        <v>156.6</v>
      </c>
    </row>
    <row r="293" spans="1:9">
      <c r="A293">
        <v>2021</v>
      </c>
      <c r="B293" t="s">
        <v>36</v>
      </c>
      <c r="C293">
        <v>164.6</v>
      </c>
      <c r="D293">
        <v>151.30000000000001</v>
      </c>
      <c r="E293">
        <v>157.80000000000001</v>
      </c>
      <c r="F293">
        <v>163.80000000000001</v>
      </c>
      <c r="G293">
        <v>153.1</v>
      </c>
      <c r="H293">
        <v>157.30000000000001</v>
      </c>
      <c r="I293">
        <v>156.69999999999999</v>
      </c>
    </row>
    <row r="294" spans="1:9">
      <c r="A294">
        <v>2021</v>
      </c>
      <c r="B294" t="s">
        <v>36</v>
      </c>
      <c r="C294">
        <v>156.9</v>
      </c>
      <c r="D294">
        <v>141.69999999999999</v>
      </c>
      <c r="E294">
        <v>148.6</v>
      </c>
      <c r="F294">
        <v>157.6</v>
      </c>
      <c r="G294">
        <v>154.9</v>
      </c>
      <c r="H294">
        <v>150</v>
      </c>
      <c r="I294">
        <v>156.9</v>
      </c>
    </row>
    <row r="295" spans="1:9">
      <c r="A295">
        <v>2021</v>
      </c>
      <c r="B295" t="s">
        <v>36</v>
      </c>
      <c r="C295">
        <v>161.69999999999999</v>
      </c>
      <c r="D295">
        <v>146.19999999999999</v>
      </c>
      <c r="E295">
        <v>152.6</v>
      </c>
      <c r="F295">
        <v>160.19999999999999</v>
      </c>
      <c r="G295">
        <v>153.80000000000001</v>
      </c>
      <c r="H295">
        <v>153.80000000000001</v>
      </c>
      <c r="I295">
        <v>156.80000000000001</v>
      </c>
    </row>
    <row r="296" spans="1:9">
      <c r="A296">
        <v>2021</v>
      </c>
      <c r="B296" t="s">
        <v>37</v>
      </c>
      <c r="C296">
        <v>165.3</v>
      </c>
      <c r="D296">
        <v>151.69999999999999</v>
      </c>
      <c r="E296">
        <v>158.6</v>
      </c>
      <c r="F296">
        <v>164.1</v>
      </c>
      <c r="G296">
        <v>154.6</v>
      </c>
      <c r="H296">
        <v>158</v>
      </c>
      <c r="I296">
        <v>157.6</v>
      </c>
    </row>
    <row r="297" spans="1:9">
      <c r="A297">
        <v>2021</v>
      </c>
      <c r="B297" t="s">
        <v>37</v>
      </c>
      <c r="C297">
        <v>157.5</v>
      </c>
      <c r="D297">
        <v>142.1</v>
      </c>
      <c r="E297">
        <v>149.1</v>
      </c>
      <c r="F297">
        <v>157.6</v>
      </c>
      <c r="G297">
        <v>156.6</v>
      </c>
      <c r="H297">
        <v>150.5</v>
      </c>
      <c r="I297">
        <v>158</v>
      </c>
    </row>
    <row r="298" spans="1:9">
      <c r="A298">
        <v>2021</v>
      </c>
      <c r="B298" t="s">
        <v>37</v>
      </c>
      <c r="C298">
        <v>162.30000000000001</v>
      </c>
      <c r="D298">
        <v>146.6</v>
      </c>
      <c r="E298">
        <v>153.19999999999999</v>
      </c>
      <c r="F298">
        <v>160.30000000000001</v>
      </c>
      <c r="G298">
        <v>155.4</v>
      </c>
      <c r="H298">
        <v>154.4</v>
      </c>
      <c r="I298">
        <v>157.80000000000001</v>
      </c>
    </row>
    <row r="299" spans="1:9">
      <c r="A299">
        <v>2021</v>
      </c>
      <c r="B299" t="s">
        <v>38</v>
      </c>
      <c r="C299">
        <v>169.1</v>
      </c>
      <c r="D299">
        <v>153.19999999999999</v>
      </c>
      <c r="E299">
        <v>160</v>
      </c>
      <c r="F299">
        <v>167.6</v>
      </c>
      <c r="G299">
        <v>159.30000000000001</v>
      </c>
      <c r="H299">
        <v>161.1</v>
      </c>
      <c r="I299">
        <v>161.1</v>
      </c>
    </row>
    <row r="300" spans="1:9">
      <c r="A300">
        <v>2021</v>
      </c>
      <c r="B300" t="s">
        <v>38</v>
      </c>
      <c r="C300">
        <v>160.4</v>
      </c>
      <c r="D300">
        <v>145</v>
      </c>
      <c r="E300">
        <v>152.6</v>
      </c>
      <c r="F300">
        <v>156.6</v>
      </c>
      <c r="G300">
        <v>157.5</v>
      </c>
      <c r="H300">
        <v>152.30000000000001</v>
      </c>
      <c r="I300">
        <v>159.5</v>
      </c>
    </row>
    <row r="301" spans="1:9">
      <c r="A301">
        <v>2021</v>
      </c>
      <c r="B301" t="s">
        <v>38</v>
      </c>
      <c r="C301">
        <v>165.8</v>
      </c>
      <c r="D301">
        <v>148.9</v>
      </c>
      <c r="E301">
        <v>155.80000000000001</v>
      </c>
      <c r="F301">
        <v>161.19999999999999</v>
      </c>
      <c r="G301">
        <v>158.6</v>
      </c>
      <c r="H301">
        <v>156.80000000000001</v>
      </c>
      <c r="I301">
        <v>160.4</v>
      </c>
    </row>
    <row r="302" spans="1:9">
      <c r="A302">
        <v>2021</v>
      </c>
      <c r="B302" t="s">
        <v>39</v>
      </c>
      <c r="C302">
        <v>169.7</v>
      </c>
      <c r="D302">
        <v>154.19999999999999</v>
      </c>
      <c r="E302">
        <v>160.4</v>
      </c>
      <c r="F302">
        <v>166.8</v>
      </c>
      <c r="G302">
        <v>159.4</v>
      </c>
      <c r="H302">
        <v>161.5</v>
      </c>
      <c r="I302">
        <v>162.1</v>
      </c>
    </row>
    <row r="303" spans="1:9">
      <c r="A303">
        <v>2021</v>
      </c>
      <c r="B303" t="s">
        <v>39</v>
      </c>
      <c r="C303">
        <v>160.80000000000001</v>
      </c>
      <c r="D303">
        <v>147.5</v>
      </c>
      <c r="E303">
        <v>150.69999999999999</v>
      </c>
      <c r="F303">
        <v>158.1</v>
      </c>
      <c r="G303">
        <v>158</v>
      </c>
      <c r="H303">
        <v>153.4</v>
      </c>
      <c r="I303">
        <v>160.4</v>
      </c>
    </row>
    <row r="304" spans="1:9">
      <c r="A304">
        <v>2021</v>
      </c>
      <c r="B304" t="s">
        <v>39</v>
      </c>
      <c r="C304">
        <v>166.3</v>
      </c>
      <c r="D304">
        <v>150.69999999999999</v>
      </c>
      <c r="E304">
        <v>154.9</v>
      </c>
      <c r="F304">
        <v>161.69999999999999</v>
      </c>
      <c r="G304">
        <v>158.80000000000001</v>
      </c>
      <c r="H304">
        <v>157.6</v>
      </c>
      <c r="I304">
        <v>161.30000000000001</v>
      </c>
    </row>
    <row r="305" spans="1:9">
      <c r="A305">
        <v>2021</v>
      </c>
      <c r="B305" t="s">
        <v>40</v>
      </c>
      <c r="C305">
        <v>170.4</v>
      </c>
      <c r="D305">
        <v>157.1</v>
      </c>
      <c r="E305">
        <v>160.69999999999999</v>
      </c>
      <c r="F305">
        <v>167.2</v>
      </c>
      <c r="G305">
        <v>160.4</v>
      </c>
      <c r="H305">
        <v>162.80000000000001</v>
      </c>
      <c r="I305">
        <v>163.19999999999999</v>
      </c>
    </row>
    <row r="306" spans="1:9">
      <c r="A306">
        <v>2021</v>
      </c>
      <c r="B306" t="s">
        <v>40</v>
      </c>
      <c r="C306">
        <v>161.5</v>
      </c>
      <c r="D306">
        <v>149.5</v>
      </c>
      <c r="E306">
        <v>151.19999999999999</v>
      </c>
      <c r="F306">
        <v>160.30000000000001</v>
      </c>
      <c r="G306">
        <v>159.6</v>
      </c>
      <c r="H306">
        <v>155</v>
      </c>
      <c r="I306">
        <v>161.80000000000001</v>
      </c>
    </row>
    <row r="307" spans="1:9">
      <c r="A307">
        <v>2021</v>
      </c>
      <c r="B307" t="s">
        <v>40</v>
      </c>
      <c r="C307">
        <v>167</v>
      </c>
      <c r="D307">
        <v>153.1</v>
      </c>
      <c r="E307">
        <v>155.30000000000001</v>
      </c>
      <c r="F307">
        <v>163.19999999999999</v>
      </c>
      <c r="G307">
        <v>160.1</v>
      </c>
      <c r="H307">
        <v>159</v>
      </c>
      <c r="I307">
        <v>162.5</v>
      </c>
    </row>
    <row r="308" spans="1:9">
      <c r="A308">
        <v>2021</v>
      </c>
      <c r="B308" t="s">
        <v>41</v>
      </c>
      <c r="C308">
        <v>171.1</v>
      </c>
      <c r="D308">
        <v>157.69999999999999</v>
      </c>
      <c r="E308">
        <v>161.1</v>
      </c>
      <c r="F308">
        <v>167.5</v>
      </c>
      <c r="G308">
        <v>160.30000000000001</v>
      </c>
      <c r="H308">
        <v>163.30000000000001</v>
      </c>
      <c r="I308">
        <v>163.6</v>
      </c>
    </row>
    <row r="309" spans="1:9">
      <c r="A309">
        <v>2021</v>
      </c>
      <c r="B309" t="s">
        <v>41</v>
      </c>
      <c r="C309">
        <v>162.80000000000001</v>
      </c>
      <c r="D309">
        <v>150.4</v>
      </c>
      <c r="E309">
        <v>153.69999999999999</v>
      </c>
      <c r="F309">
        <v>160.4</v>
      </c>
      <c r="G309">
        <v>159.6</v>
      </c>
      <c r="H309">
        <v>156</v>
      </c>
      <c r="I309">
        <v>162.30000000000001</v>
      </c>
    </row>
    <row r="310" spans="1:9">
      <c r="A310">
        <v>2021</v>
      </c>
      <c r="B310" t="s">
        <v>41</v>
      </c>
      <c r="C310">
        <v>168.4</v>
      </c>
      <c r="D310">
        <v>154</v>
      </c>
      <c r="E310">
        <v>157.6</v>
      </c>
      <c r="F310">
        <v>163.80000000000001</v>
      </c>
      <c r="G310">
        <v>160</v>
      </c>
      <c r="H310">
        <v>160</v>
      </c>
      <c r="I310">
        <v>163.19999999999999</v>
      </c>
    </row>
    <row r="311" spans="1:9">
      <c r="A311">
        <v>2021</v>
      </c>
      <c r="B311" t="s">
        <v>42</v>
      </c>
      <c r="C311">
        <v>171.9</v>
      </c>
      <c r="D311">
        <v>157.80000000000001</v>
      </c>
      <c r="E311">
        <v>162.69999999999999</v>
      </c>
      <c r="F311">
        <v>168.5</v>
      </c>
      <c r="G311">
        <v>160.19999999999999</v>
      </c>
      <c r="H311">
        <v>163.80000000000001</v>
      </c>
      <c r="I311">
        <v>164</v>
      </c>
    </row>
    <row r="312" spans="1:9">
      <c r="A312">
        <v>2021</v>
      </c>
      <c r="B312" t="s">
        <v>42</v>
      </c>
      <c r="C312">
        <v>162.80000000000001</v>
      </c>
      <c r="D312">
        <v>150.5</v>
      </c>
      <c r="E312">
        <v>153.9</v>
      </c>
      <c r="F312">
        <v>160.30000000000001</v>
      </c>
      <c r="G312">
        <v>159.6</v>
      </c>
      <c r="H312">
        <v>156</v>
      </c>
      <c r="I312">
        <v>162.30000000000001</v>
      </c>
    </row>
    <row r="313" spans="1:9">
      <c r="A313">
        <v>2021</v>
      </c>
      <c r="B313" t="s">
        <v>42</v>
      </c>
      <c r="C313">
        <v>168.4</v>
      </c>
      <c r="D313">
        <v>154</v>
      </c>
      <c r="E313">
        <v>157.69999999999999</v>
      </c>
      <c r="F313">
        <v>163.69999999999999</v>
      </c>
      <c r="G313">
        <v>160</v>
      </c>
      <c r="H313">
        <v>160</v>
      </c>
      <c r="I313">
        <v>163.19999999999999</v>
      </c>
    </row>
    <row r="314" spans="1:9">
      <c r="A314">
        <v>2021</v>
      </c>
      <c r="B314" t="s">
        <v>43</v>
      </c>
      <c r="C314">
        <v>172.5</v>
      </c>
      <c r="D314">
        <v>159.5</v>
      </c>
      <c r="E314">
        <v>163.19999999999999</v>
      </c>
      <c r="F314">
        <v>169</v>
      </c>
      <c r="G314">
        <v>161.1</v>
      </c>
      <c r="H314">
        <v>164.7</v>
      </c>
      <c r="I314">
        <v>166.3</v>
      </c>
    </row>
    <row r="315" spans="1:9">
      <c r="A315">
        <v>2021</v>
      </c>
      <c r="B315" t="s">
        <v>43</v>
      </c>
      <c r="C315">
        <v>163.5</v>
      </c>
      <c r="D315">
        <v>152.19999999999999</v>
      </c>
      <c r="E315">
        <v>155.1</v>
      </c>
      <c r="F315">
        <v>160.30000000000001</v>
      </c>
      <c r="G315">
        <v>160.30000000000001</v>
      </c>
      <c r="H315">
        <v>157</v>
      </c>
      <c r="I315">
        <v>164.6</v>
      </c>
    </row>
    <row r="316" spans="1:9">
      <c r="A316">
        <v>2021</v>
      </c>
      <c r="B316" t="s">
        <v>43</v>
      </c>
      <c r="C316">
        <v>169.1</v>
      </c>
      <c r="D316">
        <v>155.69999999999999</v>
      </c>
      <c r="E316">
        <v>158.6</v>
      </c>
      <c r="F316">
        <v>163.9</v>
      </c>
      <c r="G316">
        <v>160.80000000000001</v>
      </c>
      <c r="H316">
        <v>161</v>
      </c>
      <c r="I316">
        <v>165.5</v>
      </c>
    </row>
    <row r="317" spans="1:9">
      <c r="A317">
        <v>2021</v>
      </c>
      <c r="B317" t="s">
        <v>45</v>
      </c>
      <c r="C317">
        <v>173.4</v>
      </c>
      <c r="D317">
        <v>158.9</v>
      </c>
      <c r="E317">
        <v>163.80000000000001</v>
      </c>
      <c r="F317">
        <v>169.3</v>
      </c>
      <c r="G317">
        <v>162.4</v>
      </c>
      <c r="H317">
        <v>165.2</v>
      </c>
      <c r="I317">
        <v>167.6</v>
      </c>
    </row>
    <row r="318" spans="1:9">
      <c r="A318">
        <v>2021</v>
      </c>
      <c r="B318" t="s">
        <v>45</v>
      </c>
      <c r="C318">
        <v>164.2</v>
      </c>
      <c r="D318">
        <v>151.19999999999999</v>
      </c>
      <c r="E318">
        <v>156.69999999999999</v>
      </c>
      <c r="F318">
        <v>160.80000000000001</v>
      </c>
      <c r="G318">
        <v>161.80000000000001</v>
      </c>
      <c r="H318">
        <v>157.30000000000001</v>
      </c>
      <c r="I318">
        <v>165.6</v>
      </c>
    </row>
    <row r="319" spans="1:9">
      <c r="A319">
        <v>2021</v>
      </c>
      <c r="B319" t="s">
        <v>45</v>
      </c>
      <c r="C319">
        <v>169.9</v>
      </c>
      <c r="D319">
        <v>154.80000000000001</v>
      </c>
      <c r="E319">
        <v>159.80000000000001</v>
      </c>
      <c r="F319">
        <v>164.3</v>
      </c>
      <c r="G319">
        <v>162.19999999999999</v>
      </c>
      <c r="H319">
        <v>161.4</v>
      </c>
      <c r="I319">
        <v>166.7</v>
      </c>
    </row>
    <row r="320" spans="1:9">
      <c r="A320">
        <v>2021</v>
      </c>
      <c r="B320" t="s">
        <v>46</v>
      </c>
      <c r="C320">
        <v>174</v>
      </c>
      <c r="D320">
        <v>160.1</v>
      </c>
      <c r="E320">
        <v>164.5</v>
      </c>
      <c r="F320">
        <v>169.7</v>
      </c>
      <c r="G320">
        <v>162.80000000000001</v>
      </c>
      <c r="H320">
        <v>166</v>
      </c>
      <c r="I320">
        <v>167</v>
      </c>
    </row>
    <row r="321" spans="1:9">
      <c r="A321">
        <v>2021</v>
      </c>
      <c r="B321" t="s">
        <v>46</v>
      </c>
      <c r="C321">
        <v>165.1</v>
      </c>
      <c r="D321">
        <v>151.80000000000001</v>
      </c>
      <c r="E321">
        <v>157.6</v>
      </c>
      <c r="F321">
        <v>160.6</v>
      </c>
      <c r="G321">
        <v>162.4</v>
      </c>
      <c r="H321">
        <v>157.80000000000001</v>
      </c>
      <c r="I321">
        <v>165.2</v>
      </c>
    </row>
    <row r="322" spans="1:9">
      <c r="A322">
        <v>2021</v>
      </c>
      <c r="B322" t="s">
        <v>46</v>
      </c>
      <c r="C322">
        <v>170.6</v>
      </c>
      <c r="D322">
        <v>155.69999999999999</v>
      </c>
      <c r="E322">
        <v>160.6</v>
      </c>
      <c r="F322">
        <v>164.4</v>
      </c>
      <c r="G322">
        <v>162.6</v>
      </c>
      <c r="H322">
        <v>162</v>
      </c>
      <c r="I322">
        <v>166.2</v>
      </c>
    </row>
    <row r="323" spans="1:9">
      <c r="A323">
        <v>2022</v>
      </c>
      <c r="B323" t="s">
        <v>31</v>
      </c>
      <c r="C323">
        <v>174.7</v>
      </c>
      <c r="D323">
        <v>160.80000000000001</v>
      </c>
      <c r="E323">
        <v>164.9</v>
      </c>
      <c r="F323">
        <v>169.9</v>
      </c>
      <c r="G323">
        <v>163.19999999999999</v>
      </c>
      <c r="H323">
        <v>166.6</v>
      </c>
      <c r="I323">
        <v>166.4</v>
      </c>
    </row>
    <row r="324" spans="1:9">
      <c r="A324">
        <v>2022</v>
      </c>
      <c r="B324" t="s">
        <v>31</v>
      </c>
      <c r="C324">
        <v>166.1</v>
      </c>
      <c r="D324">
        <v>152.69999999999999</v>
      </c>
      <c r="E324">
        <v>158.4</v>
      </c>
      <c r="F324">
        <v>161</v>
      </c>
      <c r="G324">
        <v>162.80000000000001</v>
      </c>
      <c r="H324">
        <v>158.6</v>
      </c>
      <c r="I324">
        <v>165</v>
      </c>
    </row>
    <row r="325" spans="1:9">
      <c r="A325">
        <v>2022</v>
      </c>
      <c r="B325" t="s">
        <v>31</v>
      </c>
      <c r="C325">
        <v>171.4</v>
      </c>
      <c r="D325">
        <v>156.5</v>
      </c>
      <c r="E325">
        <v>161.19999999999999</v>
      </c>
      <c r="F325">
        <v>164.7</v>
      </c>
      <c r="G325">
        <v>163</v>
      </c>
      <c r="H325">
        <v>162.69999999999999</v>
      </c>
      <c r="I325">
        <v>165.7</v>
      </c>
    </row>
    <row r="326" spans="1:9">
      <c r="A326">
        <v>2022</v>
      </c>
      <c r="B326" t="s">
        <v>35</v>
      </c>
      <c r="C326">
        <v>175.3</v>
      </c>
      <c r="D326">
        <v>161.19999999999999</v>
      </c>
      <c r="E326">
        <v>165.5</v>
      </c>
      <c r="F326">
        <v>170.3</v>
      </c>
      <c r="G326">
        <v>164.5</v>
      </c>
      <c r="H326">
        <v>167.3</v>
      </c>
      <c r="I326">
        <v>166.7</v>
      </c>
    </row>
    <row r="327" spans="1:9">
      <c r="A327">
        <v>2022</v>
      </c>
      <c r="B327" t="s">
        <v>35</v>
      </c>
      <c r="C327">
        <v>167.2</v>
      </c>
      <c r="D327">
        <v>153.1</v>
      </c>
      <c r="E327">
        <v>159.5</v>
      </c>
      <c r="F327">
        <v>162</v>
      </c>
      <c r="G327">
        <v>164.2</v>
      </c>
      <c r="H327">
        <v>159.4</v>
      </c>
      <c r="I327">
        <v>165.5</v>
      </c>
    </row>
    <row r="328" spans="1:9">
      <c r="A328">
        <v>2022</v>
      </c>
      <c r="B328" t="s">
        <v>35</v>
      </c>
      <c r="C328">
        <v>172.2</v>
      </c>
      <c r="D328">
        <v>156.9</v>
      </c>
      <c r="E328">
        <v>162.1</v>
      </c>
      <c r="F328">
        <v>165.4</v>
      </c>
      <c r="G328">
        <v>164.4</v>
      </c>
      <c r="H328">
        <v>163.5</v>
      </c>
      <c r="I328">
        <v>166.1</v>
      </c>
    </row>
    <row r="329" spans="1:9">
      <c r="A329">
        <v>2022</v>
      </c>
      <c r="B329" t="s">
        <v>36</v>
      </c>
      <c r="C329">
        <v>176</v>
      </c>
      <c r="D329">
        <v>162</v>
      </c>
      <c r="E329">
        <v>166.6</v>
      </c>
      <c r="F329">
        <v>170.6</v>
      </c>
      <c r="G329">
        <v>167.4</v>
      </c>
      <c r="H329">
        <v>168.3</v>
      </c>
      <c r="I329">
        <v>168.7</v>
      </c>
    </row>
    <row r="330" spans="1:9">
      <c r="A330">
        <v>2022</v>
      </c>
      <c r="B330" t="s">
        <v>36</v>
      </c>
      <c r="C330">
        <v>168.2</v>
      </c>
      <c r="D330">
        <v>154.19999999999999</v>
      </c>
      <c r="E330">
        <v>160.80000000000001</v>
      </c>
      <c r="F330">
        <v>162.69999999999999</v>
      </c>
      <c r="G330">
        <v>166.8</v>
      </c>
      <c r="H330">
        <v>160.6</v>
      </c>
      <c r="I330">
        <v>166.5</v>
      </c>
    </row>
    <row r="331" spans="1:9">
      <c r="A331">
        <v>2022</v>
      </c>
      <c r="B331" t="s">
        <v>36</v>
      </c>
      <c r="C331">
        <v>173</v>
      </c>
      <c r="D331">
        <v>157.9</v>
      </c>
      <c r="E331">
        <v>163.30000000000001</v>
      </c>
      <c r="F331">
        <v>166</v>
      </c>
      <c r="G331">
        <v>167.2</v>
      </c>
      <c r="H331">
        <v>164.6</v>
      </c>
      <c r="I331">
        <v>167.7</v>
      </c>
    </row>
    <row r="332" spans="1:9">
      <c r="A332">
        <v>2022</v>
      </c>
      <c r="B332" t="s">
        <v>37</v>
      </c>
      <c r="C332">
        <v>177</v>
      </c>
      <c r="D332">
        <v>166.2</v>
      </c>
      <c r="E332">
        <v>167.2</v>
      </c>
      <c r="F332">
        <v>170.9</v>
      </c>
      <c r="G332">
        <v>169</v>
      </c>
      <c r="H332">
        <v>170.2</v>
      </c>
      <c r="I332">
        <v>170.8</v>
      </c>
    </row>
    <row r="333" spans="1:9">
      <c r="A333">
        <v>2022</v>
      </c>
      <c r="B333" t="s">
        <v>37</v>
      </c>
      <c r="C333">
        <v>169</v>
      </c>
      <c r="D333">
        <v>159.30000000000001</v>
      </c>
      <c r="E333">
        <v>162.19999999999999</v>
      </c>
      <c r="F333">
        <v>164</v>
      </c>
      <c r="G333">
        <v>168.4</v>
      </c>
      <c r="H333">
        <v>163.1</v>
      </c>
      <c r="I333">
        <v>169.2</v>
      </c>
    </row>
    <row r="334" spans="1:9">
      <c r="A334">
        <v>2022</v>
      </c>
      <c r="B334" t="s">
        <v>37</v>
      </c>
      <c r="C334">
        <v>174</v>
      </c>
      <c r="D334">
        <v>162.6</v>
      </c>
      <c r="E334">
        <v>164.4</v>
      </c>
      <c r="F334">
        <v>166.9</v>
      </c>
      <c r="G334">
        <v>168.8</v>
      </c>
      <c r="H334">
        <v>166.8</v>
      </c>
      <c r="I334">
        <v>170.1</v>
      </c>
    </row>
    <row r="335" spans="1:9">
      <c r="A335">
        <v>2022</v>
      </c>
      <c r="B335" t="s">
        <v>38</v>
      </c>
      <c r="C335">
        <v>177.7</v>
      </c>
      <c r="D335">
        <v>167.1</v>
      </c>
      <c r="E335">
        <v>167.6</v>
      </c>
      <c r="F335">
        <v>171.8</v>
      </c>
      <c r="G335">
        <v>168.5</v>
      </c>
      <c r="H335">
        <v>170.9</v>
      </c>
      <c r="I335">
        <v>172.5</v>
      </c>
    </row>
    <row r="336" spans="1:9">
      <c r="A336">
        <v>2022</v>
      </c>
      <c r="B336" t="s">
        <v>38</v>
      </c>
      <c r="C336">
        <v>170.1</v>
      </c>
      <c r="D336">
        <v>159.4</v>
      </c>
      <c r="E336">
        <v>163.19999999999999</v>
      </c>
      <c r="F336">
        <v>165.2</v>
      </c>
      <c r="G336">
        <v>168.2</v>
      </c>
      <c r="H336">
        <v>163.80000000000001</v>
      </c>
      <c r="I336">
        <v>170.8</v>
      </c>
    </row>
    <row r="337" spans="1:9">
      <c r="A337">
        <v>2022</v>
      </c>
      <c r="B337" t="s">
        <v>38</v>
      </c>
      <c r="C337">
        <v>174.8</v>
      </c>
      <c r="D337">
        <v>163</v>
      </c>
      <c r="E337">
        <v>165.1</v>
      </c>
      <c r="F337">
        <v>167.9</v>
      </c>
      <c r="G337">
        <v>168.4</v>
      </c>
      <c r="H337">
        <v>167.5</v>
      </c>
      <c r="I337">
        <v>171.7</v>
      </c>
    </row>
    <row r="338" spans="1:9">
      <c r="A338">
        <v>2022</v>
      </c>
      <c r="B338" t="s">
        <v>39</v>
      </c>
      <c r="C338">
        <v>178.2</v>
      </c>
      <c r="D338">
        <v>165.5</v>
      </c>
      <c r="E338">
        <v>168</v>
      </c>
      <c r="F338">
        <v>172.6</v>
      </c>
      <c r="G338">
        <v>169.5</v>
      </c>
      <c r="H338">
        <v>171</v>
      </c>
      <c r="I338">
        <v>173.6</v>
      </c>
    </row>
    <row r="339" spans="1:9">
      <c r="A339">
        <v>2022</v>
      </c>
      <c r="B339" t="s">
        <v>39</v>
      </c>
      <c r="C339">
        <v>170.9</v>
      </c>
      <c r="D339">
        <v>157.19999999999999</v>
      </c>
      <c r="E339">
        <v>164.1</v>
      </c>
      <c r="F339">
        <v>166.5</v>
      </c>
      <c r="G339">
        <v>169.2</v>
      </c>
      <c r="H339">
        <v>163.80000000000001</v>
      </c>
      <c r="I339">
        <v>171.4</v>
      </c>
    </row>
    <row r="340" spans="1:9">
      <c r="A340">
        <v>2022</v>
      </c>
      <c r="B340" t="s">
        <v>39</v>
      </c>
      <c r="C340">
        <v>175.4</v>
      </c>
      <c r="D340">
        <v>161.1</v>
      </c>
      <c r="E340">
        <v>165.8</v>
      </c>
      <c r="F340">
        <v>169</v>
      </c>
      <c r="G340">
        <v>169.4</v>
      </c>
      <c r="H340">
        <v>167.5</v>
      </c>
      <c r="I340">
        <v>172.6</v>
      </c>
    </row>
    <row r="341" spans="1:9">
      <c r="A341">
        <v>2022</v>
      </c>
      <c r="B341" t="s">
        <v>40</v>
      </c>
      <c r="C341">
        <v>178.8</v>
      </c>
      <c r="D341">
        <v>166.3</v>
      </c>
      <c r="E341">
        <v>168.6</v>
      </c>
      <c r="F341">
        <v>174.7</v>
      </c>
      <c r="G341">
        <v>169.7</v>
      </c>
      <c r="H341">
        <v>171.8</v>
      </c>
      <c r="I341">
        <v>174.3</v>
      </c>
    </row>
    <row r="342" spans="1:9">
      <c r="A342">
        <v>2022</v>
      </c>
      <c r="B342" t="s">
        <v>40</v>
      </c>
      <c r="C342">
        <v>171.7</v>
      </c>
      <c r="D342">
        <v>157.4</v>
      </c>
      <c r="E342">
        <v>164.6</v>
      </c>
      <c r="F342">
        <v>169.1</v>
      </c>
      <c r="G342">
        <v>169.8</v>
      </c>
      <c r="H342">
        <v>164.7</v>
      </c>
      <c r="I342">
        <v>172.3</v>
      </c>
    </row>
    <row r="343" spans="1:9">
      <c r="A343">
        <v>2022</v>
      </c>
      <c r="B343" t="s">
        <v>40</v>
      </c>
      <c r="C343">
        <v>176.1</v>
      </c>
      <c r="D343">
        <v>161.6</v>
      </c>
      <c r="E343">
        <v>166.3</v>
      </c>
      <c r="F343">
        <v>171.4</v>
      </c>
      <c r="G343">
        <v>169.7</v>
      </c>
      <c r="H343">
        <v>168.4</v>
      </c>
      <c r="I343">
        <v>173.4</v>
      </c>
    </row>
    <row r="344" spans="1:9">
      <c r="A344">
        <v>2022</v>
      </c>
      <c r="B344" t="s">
        <v>41</v>
      </c>
      <c r="C344">
        <v>179.4</v>
      </c>
      <c r="D344">
        <v>166.6</v>
      </c>
      <c r="E344">
        <v>169.3</v>
      </c>
      <c r="F344">
        <v>175.7</v>
      </c>
      <c r="G344">
        <v>171.1</v>
      </c>
      <c r="H344">
        <v>172.6</v>
      </c>
      <c r="I344">
        <v>175.3</v>
      </c>
    </row>
    <row r="345" spans="1:9">
      <c r="A345">
        <v>2022</v>
      </c>
      <c r="B345" t="s">
        <v>41</v>
      </c>
      <c r="C345">
        <v>172.6</v>
      </c>
      <c r="D345">
        <v>157.69999999999999</v>
      </c>
      <c r="E345">
        <v>165.1</v>
      </c>
      <c r="F345">
        <v>169.9</v>
      </c>
      <c r="G345">
        <v>171.4</v>
      </c>
      <c r="H345">
        <v>165.4</v>
      </c>
      <c r="I345">
        <v>173.1</v>
      </c>
    </row>
    <row r="346" spans="1:9">
      <c r="A346">
        <v>2022</v>
      </c>
      <c r="B346" t="s">
        <v>41</v>
      </c>
      <c r="C346">
        <v>176.8</v>
      </c>
      <c r="D346">
        <v>161.9</v>
      </c>
      <c r="E346">
        <v>166.9</v>
      </c>
      <c r="F346">
        <v>172.3</v>
      </c>
      <c r="G346">
        <v>171.2</v>
      </c>
      <c r="H346">
        <v>169.1</v>
      </c>
      <c r="I346">
        <v>174.3</v>
      </c>
    </row>
    <row r="347" spans="1:9">
      <c r="A347">
        <v>2022</v>
      </c>
      <c r="B347" t="s">
        <v>42</v>
      </c>
      <c r="C347">
        <v>180.2</v>
      </c>
      <c r="D347">
        <v>166.9</v>
      </c>
      <c r="E347">
        <v>170</v>
      </c>
      <c r="F347">
        <v>176.2</v>
      </c>
      <c r="G347">
        <v>170.8</v>
      </c>
      <c r="H347">
        <v>173.1</v>
      </c>
      <c r="I347">
        <v>176.4</v>
      </c>
    </row>
    <row r="348" spans="1:9">
      <c r="A348">
        <v>2022</v>
      </c>
      <c r="B348" t="s">
        <v>42</v>
      </c>
      <c r="C348">
        <v>173.8</v>
      </c>
      <c r="D348">
        <v>158.19999999999999</v>
      </c>
      <c r="E348">
        <v>165.8</v>
      </c>
      <c r="F348">
        <v>170.9</v>
      </c>
      <c r="G348">
        <v>171.1</v>
      </c>
      <c r="H348">
        <v>166.1</v>
      </c>
      <c r="I348">
        <v>174.1</v>
      </c>
    </row>
    <row r="349" spans="1:9">
      <c r="A349">
        <v>2022</v>
      </c>
      <c r="B349" t="s">
        <v>42</v>
      </c>
      <c r="C349">
        <v>177.8</v>
      </c>
      <c r="D349">
        <v>162.30000000000001</v>
      </c>
      <c r="E349">
        <v>167.6</v>
      </c>
      <c r="F349">
        <v>173.1</v>
      </c>
      <c r="G349">
        <v>170.9</v>
      </c>
      <c r="H349">
        <v>169.7</v>
      </c>
      <c r="I349">
        <v>175.3</v>
      </c>
    </row>
    <row r="350" spans="1:9">
      <c r="A350">
        <v>2022</v>
      </c>
      <c r="B350" t="s">
        <v>43</v>
      </c>
      <c r="C350">
        <v>181.2</v>
      </c>
      <c r="D350">
        <v>167.4</v>
      </c>
      <c r="E350">
        <v>170.6</v>
      </c>
      <c r="F350">
        <v>176.5</v>
      </c>
      <c r="G350">
        <v>172</v>
      </c>
      <c r="H350">
        <v>173.9</v>
      </c>
      <c r="I350">
        <v>177.9</v>
      </c>
    </row>
    <row r="351" spans="1:9">
      <c r="A351">
        <v>2022</v>
      </c>
      <c r="B351" t="s">
        <v>43</v>
      </c>
      <c r="C351">
        <v>174.7</v>
      </c>
      <c r="D351">
        <v>158.80000000000001</v>
      </c>
      <c r="E351">
        <v>166.3</v>
      </c>
      <c r="F351">
        <v>171.2</v>
      </c>
      <c r="G351">
        <v>172.3</v>
      </c>
      <c r="H351">
        <v>166.8</v>
      </c>
      <c r="I351">
        <v>175.3</v>
      </c>
    </row>
    <row r="352" spans="1:9">
      <c r="A352">
        <v>2022</v>
      </c>
      <c r="B352" t="s">
        <v>43</v>
      </c>
      <c r="C352">
        <v>178.7</v>
      </c>
      <c r="D352">
        <v>162.9</v>
      </c>
      <c r="E352">
        <v>168.2</v>
      </c>
      <c r="F352">
        <v>173.4</v>
      </c>
      <c r="G352">
        <v>172.1</v>
      </c>
      <c r="H352">
        <v>170.5</v>
      </c>
      <c r="I352">
        <v>176.7</v>
      </c>
    </row>
    <row r="353" spans="1:9">
      <c r="A353">
        <v>2022</v>
      </c>
      <c r="B353" t="s">
        <v>45</v>
      </c>
      <c r="C353">
        <v>182.3</v>
      </c>
      <c r="D353">
        <v>167.5</v>
      </c>
      <c r="E353">
        <v>170.8</v>
      </c>
      <c r="F353">
        <v>176.9</v>
      </c>
      <c r="G353">
        <v>173.4</v>
      </c>
      <c r="H353">
        <v>174.6</v>
      </c>
      <c r="I353">
        <v>177.8</v>
      </c>
    </row>
    <row r="354" spans="1:9">
      <c r="A354">
        <v>2022</v>
      </c>
      <c r="B354" t="s">
        <v>45</v>
      </c>
      <c r="C354">
        <v>175.8</v>
      </c>
      <c r="D354">
        <v>158.9</v>
      </c>
      <c r="E354">
        <v>166.7</v>
      </c>
      <c r="F354">
        <v>171.5</v>
      </c>
      <c r="G354">
        <v>173.8</v>
      </c>
      <c r="H354">
        <v>167.4</v>
      </c>
      <c r="I354">
        <v>174.1</v>
      </c>
    </row>
    <row r="355" spans="1:9">
      <c r="A355">
        <v>2022</v>
      </c>
      <c r="B355" t="s">
        <v>45</v>
      </c>
      <c r="C355">
        <v>179.8</v>
      </c>
      <c r="D355">
        <v>163</v>
      </c>
      <c r="E355">
        <v>168.5</v>
      </c>
      <c r="F355">
        <v>173.7</v>
      </c>
      <c r="G355">
        <v>173.6</v>
      </c>
      <c r="H355">
        <v>171.1</v>
      </c>
      <c r="I355">
        <v>176.5</v>
      </c>
    </row>
    <row r="356" spans="1:9">
      <c r="A356">
        <v>2022</v>
      </c>
      <c r="B356" t="s">
        <v>46</v>
      </c>
      <c r="C356">
        <v>183.5</v>
      </c>
      <c r="D356">
        <v>167.8</v>
      </c>
      <c r="E356">
        <v>171.2</v>
      </c>
      <c r="F356">
        <v>177.3</v>
      </c>
      <c r="G356">
        <v>175.7</v>
      </c>
      <c r="H356">
        <v>175.5</v>
      </c>
      <c r="I356">
        <v>177.1</v>
      </c>
    </row>
    <row r="357" spans="1:9">
      <c r="A357">
        <v>2022</v>
      </c>
      <c r="B357" t="s">
        <v>46</v>
      </c>
      <c r="C357">
        <v>177.2</v>
      </c>
      <c r="D357">
        <v>159.4</v>
      </c>
      <c r="E357">
        <v>167.1</v>
      </c>
      <c r="F357">
        <v>171.8</v>
      </c>
      <c r="G357">
        <v>176</v>
      </c>
      <c r="H357">
        <v>168.2</v>
      </c>
      <c r="I357">
        <v>174.1</v>
      </c>
    </row>
    <row r="358" spans="1:9">
      <c r="A358">
        <v>2022</v>
      </c>
      <c r="B358" t="s">
        <v>46</v>
      </c>
      <c r="C358">
        <v>181.1</v>
      </c>
      <c r="D358">
        <v>163.4</v>
      </c>
      <c r="E358">
        <v>168.9</v>
      </c>
      <c r="F358">
        <v>174.1</v>
      </c>
      <c r="G358">
        <v>175.8</v>
      </c>
      <c r="H358">
        <v>172</v>
      </c>
      <c r="I358">
        <v>175.7</v>
      </c>
    </row>
    <row r="359" spans="1:9">
      <c r="A359">
        <v>2023</v>
      </c>
      <c r="B359" t="s">
        <v>31</v>
      </c>
      <c r="C359">
        <v>184.7</v>
      </c>
      <c r="D359">
        <v>168.2</v>
      </c>
      <c r="E359">
        <v>171.8</v>
      </c>
      <c r="F359">
        <v>177.8</v>
      </c>
      <c r="G359">
        <v>178.4</v>
      </c>
      <c r="H359">
        <v>176.5</v>
      </c>
      <c r="I359">
        <v>177.8</v>
      </c>
    </row>
    <row r="360" spans="1:9">
      <c r="A360">
        <v>2023</v>
      </c>
      <c r="B360" t="s">
        <v>31</v>
      </c>
      <c r="C360">
        <v>178.5</v>
      </c>
      <c r="D360">
        <v>159.5</v>
      </c>
      <c r="E360">
        <v>167.8</v>
      </c>
      <c r="F360">
        <v>171.8</v>
      </c>
      <c r="G360">
        <v>178.8</v>
      </c>
      <c r="H360">
        <v>168.9</v>
      </c>
      <c r="I360">
        <v>174.9</v>
      </c>
    </row>
    <row r="361" spans="1:9">
      <c r="A361">
        <v>2023</v>
      </c>
      <c r="B361" t="s">
        <v>31</v>
      </c>
      <c r="C361">
        <v>182.3</v>
      </c>
      <c r="D361">
        <v>163.6</v>
      </c>
      <c r="E361">
        <v>169.5</v>
      </c>
      <c r="F361">
        <v>174.3</v>
      </c>
      <c r="G361">
        <v>178.6</v>
      </c>
      <c r="H361">
        <v>172.8</v>
      </c>
      <c r="I361">
        <v>176.5</v>
      </c>
    </row>
    <row r="362" spans="1:9">
      <c r="A362">
        <v>2023</v>
      </c>
      <c r="B362" t="s">
        <v>35</v>
      </c>
      <c r="C362">
        <v>186.6</v>
      </c>
      <c r="D362">
        <v>169</v>
      </c>
      <c r="E362">
        <v>172.8</v>
      </c>
      <c r="F362">
        <v>178.5</v>
      </c>
      <c r="G362">
        <v>180.7</v>
      </c>
      <c r="H362">
        <v>177.9</v>
      </c>
      <c r="I362">
        <v>178</v>
      </c>
    </row>
    <row r="363" spans="1:9">
      <c r="A363">
        <v>2023</v>
      </c>
      <c r="B363" t="s">
        <v>35</v>
      </c>
      <c r="C363">
        <v>180.8</v>
      </c>
      <c r="D363">
        <v>159.80000000000001</v>
      </c>
      <c r="E363">
        <v>168.4</v>
      </c>
      <c r="F363">
        <v>172.5</v>
      </c>
      <c r="G363">
        <v>181.4</v>
      </c>
      <c r="H363">
        <v>170</v>
      </c>
      <c r="I363">
        <v>176.3</v>
      </c>
    </row>
    <row r="364" spans="1:9">
      <c r="A364">
        <v>2023</v>
      </c>
      <c r="B364" t="s">
        <v>35</v>
      </c>
      <c r="C364">
        <v>184.4</v>
      </c>
      <c r="D364">
        <v>164.2</v>
      </c>
      <c r="E364">
        <v>170.3</v>
      </c>
      <c r="F364">
        <v>175</v>
      </c>
      <c r="G364">
        <v>181</v>
      </c>
      <c r="H364">
        <v>174.1</v>
      </c>
      <c r="I364">
        <v>177.2</v>
      </c>
    </row>
    <row r="365" spans="1:9">
      <c r="A365">
        <v>2023</v>
      </c>
      <c r="B365" t="s">
        <v>36</v>
      </c>
      <c r="C365">
        <v>186.6</v>
      </c>
      <c r="D365">
        <v>169</v>
      </c>
      <c r="E365">
        <v>172.8</v>
      </c>
      <c r="F365">
        <v>178.5</v>
      </c>
      <c r="G365">
        <v>180.7</v>
      </c>
      <c r="H365">
        <v>177.9</v>
      </c>
      <c r="I365">
        <v>178</v>
      </c>
    </row>
    <row r="366" spans="1:9">
      <c r="A366">
        <v>2023</v>
      </c>
      <c r="B366" t="s">
        <v>36</v>
      </c>
      <c r="C366">
        <v>180.8</v>
      </c>
      <c r="D366">
        <v>159.80000000000001</v>
      </c>
      <c r="E366">
        <v>168.4</v>
      </c>
      <c r="F366">
        <v>172.5</v>
      </c>
      <c r="G366">
        <v>181.5</v>
      </c>
      <c r="H366">
        <v>170</v>
      </c>
      <c r="I366">
        <v>176.3</v>
      </c>
    </row>
    <row r="367" spans="1:9">
      <c r="A367">
        <v>2023</v>
      </c>
      <c r="B367" t="s">
        <v>36</v>
      </c>
      <c r="C367">
        <v>184.4</v>
      </c>
      <c r="D367">
        <v>164.2</v>
      </c>
      <c r="E367">
        <v>170.3</v>
      </c>
      <c r="F367">
        <v>175</v>
      </c>
      <c r="G367">
        <v>181</v>
      </c>
      <c r="H367">
        <v>174.1</v>
      </c>
      <c r="I367">
        <v>177.2</v>
      </c>
    </row>
    <row r="368" spans="1:9">
      <c r="A368">
        <v>2023</v>
      </c>
      <c r="B368" t="s">
        <v>37</v>
      </c>
      <c r="C368">
        <v>187.2</v>
      </c>
      <c r="D368">
        <v>169.4</v>
      </c>
      <c r="E368">
        <v>173.2</v>
      </c>
      <c r="F368">
        <v>179.4</v>
      </c>
      <c r="G368">
        <v>183.8</v>
      </c>
      <c r="H368">
        <v>178.9</v>
      </c>
      <c r="I368">
        <v>178.8</v>
      </c>
    </row>
    <row r="369" spans="1:9">
      <c r="A369">
        <v>2023</v>
      </c>
      <c r="B369" t="s">
        <v>37</v>
      </c>
      <c r="C369">
        <v>181.5</v>
      </c>
      <c r="D369">
        <v>160.1</v>
      </c>
      <c r="E369">
        <v>168.8</v>
      </c>
      <c r="F369">
        <v>174.2</v>
      </c>
      <c r="G369">
        <v>184.4</v>
      </c>
      <c r="H369">
        <v>170.9</v>
      </c>
      <c r="I369">
        <v>177.4</v>
      </c>
    </row>
    <row r="370" spans="1:9">
      <c r="A370">
        <v>2023</v>
      </c>
      <c r="B370" t="s">
        <v>37</v>
      </c>
      <c r="C370">
        <v>185</v>
      </c>
      <c r="D370">
        <v>164.5</v>
      </c>
      <c r="E370">
        <v>170.7</v>
      </c>
      <c r="F370">
        <v>176.4</v>
      </c>
      <c r="G370">
        <v>184</v>
      </c>
      <c r="H370">
        <v>175</v>
      </c>
      <c r="I370">
        <v>178.1</v>
      </c>
    </row>
    <row r="371" spans="1:9">
      <c r="A371">
        <v>2023</v>
      </c>
      <c r="B371" t="s">
        <v>38</v>
      </c>
      <c r="C371">
        <v>187.8</v>
      </c>
      <c r="D371">
        <v>169.7</v>
      </c>
      <c r="E371">
        <v>173.8</v>
      </c>
      <c r="F371">
        <v>180.3</v>
      </c>
      <c r="G371">
        <v>184.9</v>
      </c>
      <c r="H371">
        <v>179.5</v>
      </c>
      <c r="I371">
        <v>179.8</v>
      </c>
    </row>
    <row r="372" spans="1:9">
      <c r="A372">
        <v>2023</v>
      </c>
      <c r="B372" t="s">
        <v>38</v>
      </c>
      <c r="C372">
        <v>182.2</v>
      </c>
      <c r="D372">
        <v>160.4</v>
      </c>
      <c r="E372">
        <v>169.2</v>
      </c>
      <c r="F372">
        <v>174.8</v>
      </c>
      <c r="G372">
        <v>185.6</v>
      </c>
      <c r="H372">
        <v>171.6</v>
      </c>
      <c r="I372">
        <v>178.2</v>
      </c>
    </row>
    <row r="373" spans="1:9">
      <c r="A373">
        <v>2023</v>
      </c>
      <c r="B373" t="s">
        <v>38</v>
      </c>
      <c r="C373">
        <v>185.7</v>
      </c>
      <c r="D373">
        <v>164.8</v>
      </c>
      <c r="E373">
        <v>171.2</v>
      </c>
      <c r="F373">
        <v>177.1</v>
      </c>
      <c r="G373">
        <v>185.2</v>
      </c>
      <c r="H373">
        <v>175.7</v>
      </c>
      <c r="I373">
        <v>179.1</v>
      </c>
    </row>
    <row r="376" spans="1:9">
      <c r="C376">
        <f t="shared" ref="C376:I376" si="4">AVERAGE(C2:C373)</f>
        <v>138.6235215053764</v>
      </c>
      <c r="D376">
        <f t="shared" si="4"/>
        <v>127.26948924731171</v>
      </c>
      <c r="E376">
        <f t="shared" si="4"/>
        <v>134.10349462365591</v>
      </c>
      <c r="F376">
        <f t="shared" si="4"/>
        <v>141.3836693548387</v>
      </c>
      <c r="G376">
        <f t="shared" si="4"/>
        <v>133.60631720430109</v>
      </c>
      <c r="H376">
        <f t="shared" si="4"/>
        <v>134.42069892473123</v>
      </c>
      <c r="I376">
        <f t="shared" si="4"/>
        <v>139.741935483871</v>
      </c>
    </row>
    <row r="377" spans="1:9">
      <c r="C377">
        <f t="shared" ref="C377:I377" si="5">MEDIAN(C2:C373)</f>
        <v>134</v>
      </c>
      <c r="D377">
        <f t="shared" si="5"/>
        <v>120</v>
      </c>
      <c r="E377">
        <f t="shared" si="5"/>
        <v>130.5</v>
      </c>
      <c r="F377">
        <f t="shared" si="5"/>
        <v>140.75</v>
      </c>
      <c r="G377">
        <f t="shared" si="5"/>
        <v>128.1</v>
      </c>
      <c r="H377">
        <f t="shared" si="5"/>
        <v>130.30000000000001</v>
      </c>
      <c r="I377">
        <f t="shared" si="5"/>
        <v>137.6</v>
      </c>
    </row>
    <row r="378" spans="1:9">
      <c r="C378" t="s">
        <v>91</v>
      </c>
      <c r="D378" t="s">
        <v>91</v>
      </c>
      <c r="E378" t="s">
        <v>91</v>
      </c>
      <c r="F378" t="s">
        <v>90</v>
      </c>
      <c r="G378" t="s">
        <v>91</v>
      </c>
      <c r="H378" t="s">
        <v>91</v>
      </c>
      <c r="I378" t="s">
        <v>90</v>
      </c>
    </row>
  </sheetData>
  <autoFilter ref="A1:N373" xr:uid="{667878C9-85A3-4DE6-90F8-944703EC57A2}"/>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2EC11-9C41-4CC1-A75D-35821237C41A}">
  <dimension ref="B11:H18"/>
  <sheetViews>
    <sheetView showGridLines="0" showRowColHeaders="0" tabSelected="1" workbookViewId="0">
      <selection activeCell="M19" sqref="M19"/>
    </sheetView>
  </sheetViews>
  <sheetFormatPr defaultRowHeight="15"/>
  <cols>
    <col min="1" max="12" width="9.140625" style="69"/>
    <col min="13" max="13" width="23.5703125" style="69" bestFit="1" customWidth="1"/>
    <col min="14" max="16384" width="9.140625" style="69"/>
  </cols>
  <sheetData>
    <row r="11" spans="2:8">
      <c r="B11" s="69" t="s">
        <v>49</v>
      </c>
    </row>
    <row r="12" spans="2:8">
      <c r="B12" s="69" t="s">
        <v>221</v>
      </c>
    </row>
    <row r="13" spans="2:8">
      <c r="B13" s="69" t="s">
        <v>50</v>
      </c>
    </row>
    <row r="14" spans="2:8">
      <c r="B14" s="99" t="s">
        <v>51</v>
      </c>
      <c r="C14" s="98"/>
      <c r="D14" s="98"/>
      <c r="E14" s="98"/>
      <c r="F14" s="98"/>
      <c r="G14" s="98"/>
      <c r="H14" s="98"/>
    </row>
    <row r="15" spans="2:8">
      <c r="B15" s="99" t="s">
        <v>240</v>
      </c>
      <c r="C15" s="98"/>
      <c r="D15" s="98"/>
      <c r="E15" s="98"/>
      <c r="F15" s="98"/>
      <c r="G15" s="98"/>
      <c r="H15" s="98"/>
    </row>
    <row r="16" spans="2:8">
      <c r="B16" s="99" t="s">
        <v>52</v>
      </c>
      <c r="C16" s="98"/>
      <c r="D16" s="98"/>
      <c r="E16" s="98"/>
      <c r="F16" s="98"/>
      <c r="G16" s="98"/>
      <c r="H16" s="98"/>
    </row>
    <row r="17" spans="2:8">
      <c r="B17" s="99" t="s">
        <v>53</v>
      </c>
      <c r="C17" s="98"/>
      <c r="D17" s="98"/>
      <c r="E17" s="98"/>
      <c r="F17" s="98"/>
      <c r="G17" s="98"/>
      <c r="H17" s="98"/>
    </row>
    <row r="18" spans="2:8">
      <c r="B18" s="99" t="s">
        <v>54</v>
      </c>
      <c r="C18" s="98"/>
      <c r="D18" s="98"/>
      <c r="E18" s="98"/>
      <c r="F18" s="98"/>
      <c r="G18" s="98"/>
      <c r="H18" s="98"/>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14F16-DF3C-4D91-B582-C9C8955E3F44}">
  <dimension ref="A1"/>
  <sheetViews>
    <sheetView showGridLines="0" zoomScale="80" zoomScaleNormal="80" workbookViewId="0">
      <selection activeCell="W262" sqref="W26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Actual Data</vt:lpstr>
      <vt:lpstr>Data Dictionary</vt:lpstr>
      <vt:lpstr>Data Cleaning</vt:lpstr>
      <vt:lpstr>Modified Data</vt:lpstr>
      <vt:lpstr>Categories</vt:lpstr>
      <vt:lpstr>Analysis - 1</vt:lpstr>
      <vt:lpstr>PB-1</vt:lpstr>
      <vt:lpstr>PB-2</vt:lpstr>
      <vt:lpstr>Analysis - 2</vt:lpstr>
      <vt:lpstr>PB-3</vt:lpstr>
      <vt:lpstr>Analysis - 3</vt:lpstr>
      <vt:lpstr>PB-4</vt:lpstr>
      <vt:lpstr>PB-4 CALCULATION</vt:lpstr>
      <vt:lpstr>PB-4 BASKET</vt:lpstr>
      <vt:lpstr>Analysis - 4</vt:lpstr>
      <vt:lpstr>PB-5</vt:lpstr>
      <vt:lpstr>Sheet1</vt:lpstr>
      <vt:lpstr>Sheet2</vt:lpstr>
      <vt:lpstr>Sheet3</vt:lpstr>
      <vt:lpstr>Sheet4</vt:lpstr>
      <vt:lpstr>Analysis - 5</vt:lpstr>
      <vt:lpstr>Communication</vt:lpstr>
      <vt:lpstr>Rough usage</vt:lpstr>
      <vt:lpstr>Problem Statement</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bhanu goel</dc:creator>
  <cp:lastModifiedBy>bhanu goel</cp:lastModifiedBy>
  <cp:lastPrinted>2025-02-03T14:40:04Z</cp:lastPrinted>
  <dcterms:created xsi:type="dcterms:W3CDTF">2025-01-31T10:34:06Z</dcterms:created>
  <dcterms:modified xsi:type="dcterms:W3CDTF">2025-05-02T09:47:48Z</dcterms:modified>
</cp:coreProperties>
</file>