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Dzialak\Desktop\ENPM637 Lectures\"/>
    </mc:Choice>
  </mc:AlternateContent>
  <xr:revisionPtr revIDLastSave="3" documentId="13_ncr:1_{4569AECC-350C-46F2-AE2C-A6381CF4353C}" xr6:coauthVersionLast="47" xr6:coauthVersionMax="47" xr10:uidLastSave="{42D286EB-7B8C-41A6-8922-87C2CDF8A843}"/>
  <bookViews>
    <workbookView xWindow="-108" yWindow="-108" windowWidth="23256" windowHeight="14016" xr2:uid="{00000000-000D-0000-FFFF-FFFF00000000}"/>
  </bookViews>
  <sheets>
    <sheet name="Project Estimate" sheetId="1" r:id="rId1"/>
    <sheet name="SW Dev Estimat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D21" i="1"/>
  <c r="D34" i="1"/>
  <c r="D33" i="1"/>
  <c r="D18" i="1"/>
  <c r="D20" i="1"/>
  <c r="D13" i="1"/>
  <c r="E10" i="1" s="1"/>
  <c r="D27" i="1"/>
  <c r="D26" i="1"/>
  <c r="D31" i="1"/>
  <c r="D30" i="1"/>
  <c r="E29" i="1" s="1"/>
  <c r="D19" i="1"/>
  <c r="D17" i="1"/>
  <c r="D16" i="1"/>
  <c r="D8" i="1"/>
  <c r="D8" i="2"/>
  <c r="D9" i="2"/>
  <c r="D10" i="2"/>
  <c r="D11" i="2"/>
  <c r="D12" i="2"/>
  <c r="D2" i="2"/>
  <c r="D4" i="2" s="1"/>
  <c r="D25" i="1"/>
  <c r="D9" i="1"/>
  <c r="D11" i="1"/>
  <c r="D12" i="1"/>
  <c r="E14" i="1" l="1"/>
  <c r="D28" i="1" s="1"/>
  <c r="E28" i="1" s="1"/>
  <c r="E23" i="1"/>
  <c r="E7" i="1"/>
  <c r="D13" i="2"/>
  <c r="D15" i="2" s="1"/>
  <c r="D35" i="1" l="1"/>
  <c r="E35" i="1" s="1"/>
  <c r="B16" i="2"/>
  <c r="B17" i="2" s="1"/>
  <c r="B19" i="2" s="1"/>
  <c r="F29" i="1" l="1"/>
  <c r="F28" i="1"/>
  <c r="F10" i="1"/>
  <c r="F14" i="1"/>
  <c r="F23" i="1"/>
  <c r="F7" i="1"/>
  <c r="F35" i="1"/>
</calcChain>
</file>

<file path=xl/sharedStrings.xml><?xml version="1.0" encoding="utf-8"?>
<sst xmlns="http://schemas.openxmlformats.org/spreadsheetml/2006/main" count="81" uniqueCount="81">
  <si>
    <t>NutriScope Project Cost Estimate</t>
  </si>
  <si>
    <t>Prepared by: William Dzialak (Scrum Master)</t>
  </si>
  <si>
    <t>Date: 4/16/2024</t>
  </si>
  <si>
    <t>WBS Items</t>
  </si>
  <si>
    <t># Units/Hrs.</t>
  </si>
  <si>
    <t>Cost/Unit/Hr.</t>
  </si>
  <si>
    <t>Subtotals</t>
  </si>
  <si>
    <t>WBS Level 1 Totals</t>
  </si>
  <si>
    <t>% of Total</t>
  </si>
  <si>
    <t>Assumptions</t>
  </si>
  <si>
    <t>1. NutriScope Health Tracker</t>
  </si>
  <si>
    <t>[1] No additional HW needs to be purchased</t>
  </si>
  <si>
    <t>1.1 Initiation</t>
  </si>
  <si>
    <t>[2] Stakeholders met and approved a larger budget after reviewing cost estimates</t>
  </si>
  <si>
    <t xml:space="preserve">   1.1.1 Project Manager Support</t>
  </si>
  <si>
    <t>[3] Eliminated customer support team expanision to save costs</t>
  </si>
  <si>
    <t xml:space="preserve">   1.1.2 Project Team Members Support</t>
  </si>
  <si>
    <t>1.2 Planning</t>
  </si>
  <si>
    <t xml:space="preserve">    1.2.1  Project Manager Support</t>
  </si>
  <si>
    <t xml:space="preserve">    1.2.2  Project Team Members Support</t>
  </si>
  <si>
    <t xml:space="preserve">    1.2.3 Interview, Survey, and Workshop Materials</t>
  </si>
  <si>
    <t>1.3 Execution</t>
  </si>
  <si>
    <t xml:space="preserve">    1.3.1 Licensed software</t>
  </si>
  <si>
    <t xml:space="preserve">        1.3.1.1 Enhanced Encryption Protocols</t>
  </si>
  <si>
    <t xml:space="preserve">        1.3.1.2 Intrusion Detection System (IDS)</t>
  </si>
  <si>
    <r>
      <t xml:space="preserve">            </t>
    </r>
    <r>
      <rPr>
        <sz val="12"/>
        <rFont val="Times New Roman"/>
        <family val="1"/>
      </rPr>
      <t>1.3.1.2.1 Monthly Maintenance</t>
    </r>
  </si>
  <si>
    <t xml:space="preserve">        1.3.1.3 Customer Relationship Management (CRM) System</t>
  </si>
  <si>
    <t xml:space="preserve">            1.3.1.3.1 Monthly Subscription Fee</t>
  </si>
  <si>
    <t xml:space="preserve">        1.3.1.4 Cloud Services Scaling</t>
  </si>
  <si>
    <t xml:space="preserve">    1.3.2 Software development*</t>
  </si>
  <si>
    <t>1.4 Monitoring/Controlling</t>
  </si>
  <si>
    <t xml:space="preserve">    1.4.1 Training and Support</t>
  </si>
  <si>
    <t xml:space="preserve">        1.4.1.1 Cybersecurity Training (once per year)</t>
  </si>
  <si>
    <t xml:space="preserve">    1.4.2 Project Manager Support</t>
  </si>
  <si>
    <t xml:space="preserve">    1.4.3 Project Team Members Support</t>
  </si>
  <si>
    <t xml:space="preserve">    1.4.4 Testing (10% of total hardware and software costs)</t>
  </si>
  <si>
    <t>1.5 Closure</t>
  </si>
  <si>
    <t xml:space="preserve">    1.5.1 Project Manager Support</t>
  </si>
  <si>
    <t xml:space="preserve">    1.5.2 Project Team Members Support</t>
  </si>
  <si>
    <t xml:space="preserve">    1.5.3 Security Audits</t>
  </si>
  <si>
    <t xml:space="preserve">        1.5.3.1 Initial Security Audit</t>
  </si>
  <si>
    <t xml:space="preserve">        1.5.3.2 Biannual Security Audit</t>
  </si>
  <si>
    <t>Reserves (15% of total estimate)</t>
  </si>
  <si>
    <t xml:space="preserve">          Total project cost estimate</t>
  </si>
  <si>
    <t>* See software development estimate tab</t>
  </si>
  <si>
    <t>Budget = $600,000</t>
  </si>
  <si>
    <t>Over-budget [ ]</t>
  </si>
  <si>
    <t>Under-budget [X]</t>
  </si>
  <si>
    <t>* Software development</t>
  </si>
  <si>
    <t xml:space="preserve">    Project team member estimate (entire team during execution besides PM)</t>
  </si>
  <si>
    <t xml:space="preserve">         Total labor estimate</t>
  </si>
  <si>
    <t xml:space="preserve">     Function point estimate</t>
  </si>
  <si>
    <t>Quantity</t>
  </si>
  <si>
    <t>Conversion Factor</t>
  </si>
  <si>
    <t>Function Points</t>
  </si>
  <si>
    <t xml:space="preserve">     External inputs</t>
  </si>
  <si>
    <t xml:space="preserve">     External interfaces</t>
  </si>
  <si>
    <t xml:space="preserve">     External outputs</t>
  </si>
  <si>
    <t xml:space="preserve">     External inqueries</t>
  </si>
  <si>
    <t xml:space="preserve">     Logical internal tables/files</t>
  </si>
  <si>
    <t xml:space="preserve">          Total function points</t>
  </si>
  <si>
    <t>Programming Language: Javascript (value = 47)</t>
  </si>
  <si>
    <t xml:space="preserve">          Javascript languange equivalency value</t>
  </si>
  <si>
    <t xml:space="preserve">          Source lines of code (SLOC) estimate</t>
  </si>
  <si>
    <t xml:space="preserve">          Productivity * (KSLOC)^Penalty (person months)**</t>
  </si>
  <si>
    <t xml:space="preserve">          Total labor hours (160 hours/month)</t>
  </si>
  <si>
    <t xml:space="preserve">          Cost/labor hour ($75/hour)</t>
  </si>
  <si>
    <t xml:space="preserve">          Total software development estimate</t>
  </si>
  <si>
    <t>** (Penalty = 1.11 for embedded development)</t>
  </si>
  <si>
    <t>** (Productivity = 2.58 for embedded development)</t>
  </si>
  <si>
    <t>(Conversion factor used is the average for each category according to the industry standard)</t>
  </si>
  <si>
    <t>References</t>
  </si>
  <si>
    <t>https://eljabiri1.tripod.com/sitebuildercontent/sitebuilderfiles/Cost-Estimation-Tutorial.pdf</t>
  </si>
  <si>
    <t>https://www.geeksforgeeks.org/software-engineering-functional-point-fp-analysis/</t>
  </si>
  <si>
    <t>https://www.qsm.com/resources/function-point-languages-table</t>
  </si>
  <si>
    <t>Definitions</t>
  </si>
  <si>
    <t>1. External Inputs: these are end-user actions such as putting in a login or executing a mouse click.</t>
  </si>
  <si>
    <t>2. External Outputs: the system provides the end-user output or interface such as a GUI display or items in a report.</t>
  </si>
  <si>
    <t>3. Logical Internal Files: these files are the master or transaction files that the system interacts with during its session.</t>
  </si>
  <si>
    <t>4. External Interface Files: unlike logical internal files, where the application uses solely for its purpose, these files are or databases are shared with other applications or systems. </t>
  </si>
  <si>
    <t>5. External Inquiries: this function is initiated by the end-user. For example, the end-user wishes to submit a query to a database or requests on-line help. In any case the developer provides a means for the end-user to "search" for answers.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</si>
</sst>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.0_);[Red]\(&quot;$&quot;#,##0.0\)"/>
    <numFmt numFmtId="166" formatCode="&quot;$&quot;#,##0"/>
  </numFmts>
  <fonts count="13">
    <font>
      <sz val="10"/>
      <name val="Arial"/>
    </font>
    <font>
      <sz val="10"/>
      <name val="Arial"/>
    </font>
    <font>
      <sz val="8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12"/>
      <name val="Arial"/>
      <family val="2"/>
    </font>
    <font>
      <sz val="10"/>
      <name val="Segoe UI"/>
      <family val="2"/>
    </font>
    <font>
      <b/>
      <sz val="10"/>
      <name val="Segoe UI"/>
      <family val="2"/>
    </font>
    <font>
      <b/>
      <i/>
      <sz val="10"/>
      <name val="Arial"/>
      <family val="2"/>
    </font>
    <font>
      <b/>
      <i/>
      <sz val="12"/>
      <name val="Times New Roman"/>
      <family val="1"/>
    </font>
    <font>
      <u/>
      <sz val="10"/>
      <color theme="10"/>
      <name val="Arial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6" fontId="3" fillId="0" borderId="0" xfId="0" applyNumberFormat="1" applyFont="1"/>
    <xf numFmtId="0" fontId="4" fillId="0" borderId="0" xfId="0" applyFont="1"/>
    <xf numFmtId="164" fontId="3" fillId="0" borderId="0" xfId="1" applyNumberFormat="1" applyFont="1"/>
    <xf numFmtId="43" fontId="3" fillId="0" borderId="0" xfId="0" applyNumberFormat="1" applyFont="1"/>
    <xf numFmtId="165" fontId="3" fillId="0" borderId="0" xfId="0" applyNumberFormat="1" applyFont="1"/>
    <xf numFmtId="6" fontId="4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1" applyNumberFormat="1" applyFont="1"/>
    <xf numFmtId="0" fontId="3" fillId="0" borderId="1" xfId="0" applyFont="1" applyBorder="1"/>
    <xf numFmtId="0" fontId="4" fillId="0" borderId="1" xfId="0" applyFont="1" applyBorder="1"/>
    <xf numFmtId="0" fontId="5" fillId="0" borderId="0" xfId="0" applyFont="1" applyAlignment="1">
      <alignment horizontal="center"/>
    </xf>
    <xf numFmtId="0" fontId="6" fillId="0" borderId="0" xfId="0" applyFont="1"/>
    <xf numFmtId="20" fontId="3" fillId="0" borderId="0" xfId="0" applyNumberFormat="1" applyFont="1"/>
    <xf numFmtId="0" fontId="3" fillId="0" borderId="3" xfId="0" applyFont="1" applyBorder="1"/>
    <xf numFmtId="0" fontId="3" fillId="0" borderId="2" xfId="0" applyFont="1" applyBorder="1"/>
    <xf numFmtId="0" fontId="10" fillId="0" borderId="0" xfId="0" applyFont="1"/>
    <xf numFmtId="0" fontId="11" fillId="0" borderId="0" xfId="3"/>
    <xf numFmtId="0" fontId="9" fillId="0" borderId="0" xfId="0" applyFont="1"/>
    <xf numFmtId="0" fontId="12" fillId="0" borderId="0" xfId="0" applyFont="1"/>
    <xf numFmtId="0" fontId="4" fillId="0" borderId="2" xfId="0" applyFont="1" applyBorder="1"/>
    <xf numFmtId="9" fontId="3" fillId="0" borderId="0" xfId="0" applyNumberFormat="1" applyFont="1"/>
    <xf numFmtId="166" fontId="4" fillId="0" borderId="0" xfId="1" applyNumberFormat="1" applyFont="1"/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6" fontId="4" fillId="0" borderId="1" xfId="0" applyNumberFormat="1" applyFont="1" applyBorder="1" applyAlignment="1">
      <alignment horizontal="center"/>
    </xf>
    <xf numFmtId="9" fontId="4" fillId="0" borderId="1" xfId="2" applyFont="1" applyBorder="1" applyAlignment="1">
      <alignment horizontal="center"/>
    </xf>
    <xf numFmtId="6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6" fontId="3" fillId="0" borderId="4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6" fontId="3" fillId="0" borderId="2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sm.com/resources/function-point-languages-table" TargetMode="External"/><Relationship Id="rId2" Type="http://schemas.openxmlformats.org/officeDocument/2006/relationships/hyperlink" Target="https://www.geeksforgeeks.org/software-engineering-functional-point-fp-analysis/" TargetMode="External"/><Relationship Id="rId1" Type="http://schemas.openxmlformats.org/officeDocument/2006/relationships/hyperlink" Target="https://eljabiri1.tripod.com/sitebuildercontent/sitebuilderfiles/Cost-Estimation-Tutorial.pdf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tabSelected="1" topLeftCell="A4" workbookViewId="0">
      <selection activeCell="E36" sqref="E36"/>
    </sheetView>
  </sheetViews>
  <sheetFormatPr defaultColWidth="9.140625" defaultRowHeight="15.6"/>
  <cols>
    <col min="1" max="1" width="73.28515625" style="1" customWidth="1"/>
    <col min="2" max="2" width="18.140625" style="1" customWidth="1"/>
    <col min="3" max="3" width="17.7109375" style="1" customWidth="1"/>
    <col min="4" max="4" width="14.140625" style="1" customWidth="1"/>
    <col min="5" max="5" width="19" style="1" bestFit="1" customWidth="1"/>
    <col min="6" max="6" width="11.42578125" style="1" customWidth="1"/>
    <col min="7" max="9" width="9.140625" style="1"/>
    <col min="10" max="10" width="15.140625" style="1" customWidth="1"/>
    <col min="11" max="11" width="73.140625" style="1" customWidth="1"/>
    <col min="12" max="16384" width="9.140625" style="1"/>
  </cols>
  <sheetData>
    <row r="1" spans="1:11" ht="20.45">
      <c r="B1" s="12" t="s">
        <v>0</v>
      </c>
      <c r="C1" s="8"/>
      <c r="D1" s="8"/>
    </row>
    <row r="2" spans="1:11">
      <c r="C2" s="8"/>
      <c r="D2" s="8"/>
    </row>
    <row r="3" spans="1:11">
      <c r="A3" s="3" t="s">
        <v>1</v>
      </c>
      <c r="B3" s="8" t="s">
        <v>2</v>
      </c>
      <c r="C3" s="8"/>
      <c r="D3" s="8"/>
      <c r="H3" s="3"/>
    </row>
    <row r="4" spans="1:11">
      <c r="B4" s="8"/>
      <c r="C4" s="8"/>
      <c r="D4" s="8"/>
    </row>
    <row r="5" spans="1:11">
      <c r="A5" s="10" t="s">
        <v>3</v>
      </c>
      <c r="B5" s="26" t="s">
        <v>4</v>
      </c>
      <c r="C5" s="26" t="s">
        <v>5</v>
      </c>
      <c r="D5" s="26" t="s">
        <v>6</v>
      </c>
      <c r="E5" s="26" t="s">
        <v>7</v>
      </c>
      <c r="F5" s="26" t="s">
        <v>8</v>
      </c>
      <c r="K5" s="3" t="s">
        <v>9</v>
      </c>
    </row>
    <row r="6" spans="1:11">
      <c r="A6" s="3" t="s">
        <v>10</v>
      </c>
      <c r="B6" s="26"/>
      <c r="C6" s="26"/>
      <c r="D6" s="26"/>
      <c r="E6" s="26"/>
      <c r="F6" s="26"/>
      <c r="K6" s="14" t="s">
        <v>11</v>
      </c>
    </row>
    <row r="7" spans="1:11" s="3" customFormat="1">
      <c r="A7" s="11" t="s">
        <v>12</v>
      </c>
      <c r="B7" s="27"/>
      <c r="C7" s="27"/>
      <c r="D7" s="27"/>
      <c r="E7" s="28">
        <f>SUM(D8:D9)</f>
        <v>3465</v>
      </c>
      <c r="F7" s="29">
        <f>E7/E$36</f>
        <v>6.2606445072434166E-3</v>
      </c>
      <c r="K7" s="1" t="s">
        <v>13</v>
      </c>
    </row>
    <row r="8" spans="1:11">
      <c r="A8" s="10" t="s">
        <v>14</v>
      </c>
      <c r="B8" s="26">
        <v>8.5</v>
      </c>
      <c r="C8" s="30">
        <v>120</v>
      </c>
      <c r="D8" s="30">
        <f>B8*C8</f>
        <v>1020</v>
      </c>
      <c r="E8" s="26"/>
      <c r="F8" s="26"/>
      <c r="K8" s="1" t="s">
        <v>15</v>
      </c>
    </row>
    <row r="9" spans="1:11">
      <c r="A9" s="10" t="s">
        <v>16</v>
      </c>
      <c r="B9" s="26">
        <v>32.6</v>
      </c>
      <c r="C9" s="30">
        <v>75</v>
      </c>
      <c r="D9" s="30">
        <f>B9*C9</f>
        <v>2445</v>
      </c>
      <c r="E9" s="26"/>
      <c r="F9" s="26"/>
    </row>
    <row r="10" spans="1:11">
      <c r="A10" s="11" t="s">
        <v>17</v>
      </c>
      <c r="B10" s="27"/>
      <c r="C10" s="27"/>
      <c r="D10" s="27"/>
      <c r="E10" s="28">
        <f>SUM(D11:D13)</f>
        <v>51248.5</v>
      </c>
      <c r="F10" s="29">
        <f>E10/E$36</f>
        <v>9.2597010109513489E-2</v>
      </c>
      <c r="H10" s="22"/>
    </row>
    <row r="11" spans="1:11" s="3" customFormat="1">
      <c r="A11" s="10" t="s">
        <v>18</v>
      </c>
      <c r="B11" s="26">
        <v>135.30000000000001</v>
      </c>
      <c r="C11" s="30">
        <v>120</v>
      </c>
      <c r="D11" s="30">
        <f>B11*C11</f>
        <v>16236.000000000002</v>
      </c>
      <c r="E11" s="26"/>
      <c r="F11" s="26"/>
    </row>
    <row r="12" spans="1:11">
      <c r="A12" s="10" t="s">
        <v>19</v>
      </c>
      <c r="B12" s="26">
        <v>333.5</v>
      </c>
      <c r="C12" s="30">
        <v>75</v>
      </c>
      <c r="D12" s="30">
        <f>B12*C12</f>
        <v>25012.5</v>
      </c>
      <c r="E12" s="26"/>
      <c r="F12" s="26"/>
    </row>
    <row r="13" spans="1:11">
      <c r="A13" s="16" t="s">
        <v>20</v>
      </c>
      <c r="B13" s="26">
        <v>1</v>
      </c>
      <c r="C13" s="30">
        <v>10000</v>
      </c>
      <c r="D13" s="40">
        <f>B13*C13</f>
        <v>10000</v>
      </c>
      <c r="E13" s="26"/>
      <c r="F13" s="26"/>
    </row>
    <row r="14" spans="1:11" s="3" customFormat="1">
      <c r="A14" s="11" t="s">
        <v>21</v>
      </c>
      <c r="B14" s="27"/>
      <c r="C14" s="27"/>
      <c r="D14" s="27"/>
      <c r="E14" s="28">
        <f>SUM(D16:D22)</f>
        <v>315758</v>
      </c>
      <c r="F14" s="29">
        <f>E14/E$36</f>
        <v>0.57051907310769601</v>
      </c>
    </row>
    <row r="15" spans="1:11">
      <c r="A15" s="10" t="s">
        <v>22</v>
      </c>
      <c r="B15" s="26"/>
      <c r="C15" s="30"/>
      <c r="D15" s="30"/>
      <c r="E15" s="26"/>
      <c r="F15" s="26"/>
    </row>
    <row r="16" spans="1:11">
      <c r="A16" s="16" t="s">
        <v>23</v>
      </c>
      <c r="B16" s="26">
        <v>1</v>
      </c>
      <c r="C16" s="30">
        <v>5000</v>
      </c>
      <c r="D16" s="30">
        <f>B16*C16</f>
        <v>5000</v>
      </c>
      <c r="E16" s="26"/>
      <c r="F16" s="26"/>
    </row>
    <row r="17" spans="1:10" s="3" customFormat="1">
      <c r="A17" s="16" t="s">
        <v>24</v>
      </c>
      <c r="B17" s="31">
        <v>1</v>
      </c>
      <c r="C17" s="32">
        <v>10000</v>
      </c>
      <c r="D17" s="33">
        <f>B17*C17</f>
        <v>10000</v>
      </c>
      <c r="E17" s="31"/>
      <c r="F17" s="31"/>
    </row>
    <row r="18" spans="1:10" s="3" customFormat="1">
      <c r="A18" s="21" t="s">
        <v>25</v>
      </c>
      <c r="B18" s="26">
        <v>12</v>
      </c>
      <c r="C18" s="40">
        <v>500</v>
      </c>
      <c r="D18" s="40">
        <f>B18*C18</f>
        <v>6000</v>
      </c>
      <c r="E18" s="27"/>
      <c r="F18" s="27"/>
    </row>
    <row r="19" spans="1:10">
      <c r="A19" s="15" t="s">
        <v>26</v>
      </c>
      <c r="B19" s="31">
        <v>1</v>
      </c>
      <c r="C19" s="32">
        <v>10000</v>
      </c>
      <c r="D19" s="33">
        <f>B19*C19</f>
        <v>10000</v>
      </c>
      <c r="E19" s="31"/>
      <c r="F19" s="31"/>
    </row>
    <row r="20" spans="1:10">
      <c r="A20" s="16" t="s">
        <v>27</v>
      </c>
      <c r="B20" s="26">
        <v>12</v>
      </c>
      <c r="C20" s="40">
        <v>1000</v>
      </c>
      <c r="D20" s="40">
        <f>B20*C20</f>
        <v>12000</v>
      </c>
      <c r="E20" s="26"/>
      <c r="F20" s="26"/>
    </row>
    <row r="21" spans="1:10">
      <c r="A21" s="16" t="s">
        <v>28</v>
      </c>
      <c r="B21" s="26">
        <v>12</v>
      </c>
      <c r="C21" s="40">
        <v>3000</v>
      </c>
      <c r="D21" s="40">
        <f>B21*C21</f>
        <v>36000</v>
      </c>
      <c r="E21" s="26"/>
      <c r="F21" s="26"/>
    </row>
    <row r="22" spans="1:10" s="3" customFormat="1">
      <c r="A22" s="10" t="s">
        <v>29</v>
      </c>
      <c r="B22" s="34"/>
      <c r="C22" s="26"/>
      <c r="D22" s="30">
        <v>236758</v>
      </c>
      <c r="E22" s="26"/>
      <c r="F22" s="26"/>
    </row>
    <row r="23" spans="1:10">
      <c r="A23" s="11" t="s">
        <v>30</v>
      </c>
      <c r="B23" s="27"/>
      <c r="C23" s="27"/>
      <c r="D23" s="30"/>
      <c r="E23" s="28">
        <f>SUM(D25:D27)</f>
        <v>41567</v>
      </c>
      <c r="F23" s="29">
        <f>E23/E$36</f>
        <v>7.510424537737001E-2</v>
      </c>
    </row>
    <row r="24" spans="1:10" ht="15.6" customHeight="1">
      <c r="A24" s="10" t="s">
        <v>31</v>
      </c>
      <c r="B24" s="27"/>
      <c r="C24" s="27"/>
      <c r="D24" s="27"/>
      <c r="E24" s="10"/>
      <c r="F24" s="10"/>
      <c r="I24" s="24"/>
      <c r="J24" s="24"/>
    </row>
    <row r="25" spans="1:10">
      <c r="A25" s="10" t="s">
        <v>32</v>
      </c>
      <c r="B25" s="26">
        <v>1</v>
      </c>
      <c r="C25" s="30">
        <v>2000</v>
      </c>
      <c r="D25" s="30">
        <f>B25*C25</f>
        <v>2000</v>
      </c>
      <c r="E25" s="30"/>
      <c r="F25" s="26"/>
      <c r="I25" s="24"/>
      <c r="J25" s="24"/>
    </row>
    <row r="26" spans="1:10" ht="15.6" customHeight="1">
      <c r="A26" s="16" t="s">
        <v>33</v>
      </c>
      <c r="B26" s="26">
        <v>66.599999999999994</v>
      </c>
      <c r="C26" s="30">
        <v>120</v>
      </c>
      <c r="D26" s="35">
        <f>B26*C26</f>
        <v>7991.9999999999991</v>
      </c>
      <c r="E26" s="26"/>
      <c r="F26" s="26"/>
      <c r="I26" s="25"/>
      <c r="J26" s="25"/>
    </row>
    <row r="27" spans="1:10" ht="15.6" customHeight="1">
      <c r="A27" s="16" t="s">
        <v>34</v>
      </c>
      <c r="B27" s="26">
        <v>421</v>
      </c>
      <c r="C27" s="30">
        <v>75</v>
      </c>
      <c r="D27" s="30">
        <f>B27*C27</f>
        <v>31575</v>
      </c>
      <c r="E27" s="26"/>
      <c r="F27" s="26"/>
      <c r="I27" s="25"/>
      <c r="J27" s="25"/>
    </row>
    <row r="28" spans="1:10" ht="15.6" customHeight="1">
      <c r="A28" s="16" t="s">
        <v>35</v>
      </c>
      <c r="B28" s="26"/>
      <c r="C28" s="26"/>
      <c r="D28" s="30">
        <f>0.1*(E14)</f>
        <v>31575.800000000003</v>
      </c>
      <c r="E28" s="28">
        <f>D28</f>
        <v>31575.800000000003</v>
      </c>
      <c r="F28" s="37">
        <f>E28/E$36</f>
        <v>5.7051907310769603E-2</v>
      </c>
      <c r="I28" s="25"/>
      <c r="J28" s="25"/>
    </row>
    <row r="29" spans="1:10">
      <c r="A29" s="21" t="s">
        <v>36</v>
      </c>
      <c r="B29" s="26"/>
      <c r="C29" s="26"/>
      <c r="D29" s="26"/>
      <c r="E29" s="36">
        <f>SUM(D30:D34)</f>
        <v>37653</v>
      </c>
      <c r="F29" s="37">
        <f>E29/E$36</f>
        <v>6.8032336978711791E-2</v>
      </c>
      <c r="I29" s="25"/>
      <c r="J29" s="25"/>
    </row>
    <row r="30" spans="1:10">
      <c r="A30" s="16" t="s">
        <v>37</v>
      </c>
      <c r="B30" s="26">
        <v>30.4</v>
      </c>
      <c r="C30" s="30">
        <v>120</v>
      </c>
      <c r="D30" s="30">
        <f>B30*C30</f>
        <v>3648</v>
      </c>
      <c r="E30" s="26"/>
      <c r="F30" s="26"/>
      <c r="I30" s="25"/>
      <c r="J30" s="25"/>
    </row>
    <row r="31" spans="1:10" ht="15.6" customHeight="1">
      <c r="A31" s="15" t="s">
        <v>38</v>
      </c>
      <c r="B31" s="26">
        <v>53.4</v>
      </c>
      <c r="C31" s="30">
        <v>75</v>
      </c>
      <c r="D31" s="32">
        <f>B31*C31</f>
        <v>4005</v>
      </c>
      <c r="E31" s="31"/>
      <c r="F31" s="31"/>
      <c r="I31" s="24"/>
      <c r="J31" s="24"/>
    </row>
    <row r="32" spans="1:10">
      <c r="A32" s="16" t="s">
        <v>39</v>
      </c>
      <c r="B32" s="10"/>
      <c r="C32" s="10"/>
      <c r="D32" s="10"/>
      <c r="E32" s="10"/>
      <c r="F32" s="10"/>
      <c r="I32" s="25"/>
      <c r="J32" s="25"/>
    </row>
    <row r="33" spans="1:10">
      <c r="A33" s="16" t="s">
        <v>40</v>
      </c>
      <c r="B33" s="26">
        <v>1</v>
      </c>
      <c r="C33" s="40">
        <v>10000</v>
      </c>
      <c r="D33" s="40">
        <f>B33*C33</f>
        <v>10000</v>
      </c>
      <c r="E33" s="26"/>
      <c r="F33" s="26"/>
      <c r="I33" s="25"/>
      <c r="J33" s="25"/>
    </row>
    <row r="34" spans="1:10">
      <c r="A34" s="15" t="s">
        <v>41</v>
      </c>
      <c r="B34" s="41">
        <v>2</v>
      </c>
      <c r="C34" s="42">
        <v>10000</v>
      </c>
      <c r="D34" s="42">
        <f>B34*C34</f>
        <v>20000</v>
      </c>
      <c r="E34" s="41"/>
      <c r="F34" s="41"/>
      <c r="I34" s="25"/>
      <c r="J34" s="25"/>
    </row>
    <row r="35" spans="1:10">
      <c r="A35" s="11" t="s">
        <v>42</v>
      </c>
      <c r="B35" s="27"/>
      <c r="C35" s="27"/>
      <c r="D35" s="30">
        <f>0.15*SUM(E7:E29)</f>
        <v>72190.095000000001</v>
      </c>
      <c r="E35" s="28">
        <f>D35</f>
        <v>72190.095000000001</v>
      </c>
      <c r="F35" s="29">
        <f>E35/E$36</f>
        <v>0.13043478260869565</v>
      </c>
      <c r="I35" s="25"/>
      <c r="J35" s="25"/>
    </row>
    <row r="36" spans="1:10">
      <c r="A36" s="11" t="s">
        <v>43</v>
      </c>
      <c r="B36" s="26"/>
      <c r="C36" s="26"/>
      <c r="D36" s="38"/>
      <c r="E36" s="28">
        <f>SUM(E7:E35)</f>
        <v>553457.39500000002</v>
      </c>
      <c r="F36" s="39"/>
      <c r="I36" s="25"/>
      <c r="J36" s="25"/>
    </row>
    <row r="37" spans="1:10">
      <c r="A37" s="1" t="s">
        <v>44</v>
      </c>
      <c r="I37" s="25"/>
      <c r="J37" s="25"/>
    </row>
    <row r="38" spans="1:10">
      <c r="B38" s="3" t="s">
        <v>45</v>
      </c>
      <c r="C38" s="8" t="s">
        <v>46</v>
      </c>
      <c r="D38" s="4"/>
      <c r="E38" s="7"/>
      <c r="I38" s="25"/>
      <c r="J38" s="25"/>
    </row>
    <row r="39" spans="1:10">
      <c r="B39" s="3"/>
      <c r="C39" s="8" t="s">
        <v>47</v>
      </c>
      <c r="D39" s="4"/>
      <c r="E39" s="7"/>
      <c r="I39" s="25"/>
      <c r="J39" s="25"/>
    </row>
    <row r="40" spans="1:10">
      <c r="C40" s="2"/>
      <c r="D40" s="2"/>
      <c r="I40" s="25"/>
      <c r="J40" s="25"/>
    </row>
    <row r="41" spans="1:10">
      <c r="C41" s="2"/>
      <c r="D41" s="2"/>
      <c r="I41" s="25"/>
      <c r="J41" s="25"/>
    </row>
    <row r="42" spans="1:10">
      <c r="C42" s="3"/>
      <c r="D42" s="7"/>
      <c r="I42" s="25"/>
      <c r="J42" s="25"/>
    </row>
    <row r="43" spans="1:10">
      <c r="C43" s="3"/>
      <c r="D43" s="7"/>
      <c r="I43" s="25"/>
      <c r="J43" s="25"/>
    </row>
    <row r="44" spans="1:10">
      <c r="I44" s="25"/>
      <c r="J44" s="25"/>
    </row>
    <row r="45" spans="1:10">
      <c r="I45" s="25"/>
      <c r="J45" s="25"/>
    </row>
    <row r="46" spans="1:10">
      <c r="I46" s="25"/>
      <c r="J46" s="25"/>
    </row>
    <row r="47" spans="1:10">
      <c r="I47" s="25"/>
      <c r="J47" s="25"/>
    </row>
    <row r="48" spans="1:10">
      <c r="I48" s="25"/>
      <c r="J48" s="25"/>
    </row>
    <row r="49" spans="3:10">
      <c r="I49" s="25"/>
      <c r="J49" s="25"/>
    </row>
    <row r="50" spans="3:10">
      <c r="I50" s="24"/>
      <c r="J50" s="24"/>
    </row>
    <row r="51" spans="3:10">
      <c r="I51" s="25"/>
      <c r="J51" s="25"/>
    </row>
    <row r="52" spans="3:10">
      <c r="D52" s="4"/>
      <c r="I52" s="25"/>
      <c r="J52" s="25"/>
    </row>
    <row r="53" spans="3:10">
      <c r="D53" s="5"/>
      <c r="I53" s="25"/>
      <c r="J53" s="25"/>
    </row>
    <row r="54" spans="3:10">
      <c r="D54" s="5"/>
      <c r="I54" s="25"/>
      <c r="J54" s="25"/>
    </row>
    <row r="55" spans="3:10">
      <c r="D55" s="2"/>
      <c r="I55" s="25"/>
      <c r="J55" s="25"/>
    </row>
    <row r="56" spans="3:10">
      <c r="C56" s="3"/>
      <c r="D56" s="9"/>
      <c r="I56" s="25"/>
      <c r="J56" s="25"/>
    </row>
    <row r="57" spans="3:10">
      <c r="I57" s="25"/>
      <c r="J57" s="25"/>
    </row>
    <row r="58" spans="3:10">
      <c r="I58" s="25"/>
      <c r="J58" s="25"/>
    </row>
    <row r="59" spans="3:10">
      <c r="I59" s="24"/>
      <c r="J59" s="24"/>
    </row>
    <row r="60" spans="3:10">
      <c r="I60" s="25"/>
      <c r="J60" s="25"/>
    </row>
    <row r="61" spans="3:10">
      <c r="I61" s="25"/>
      <c r="J61" s="25"/>
    </row>
    <row r="62" spans="3:10">
      <c r="I62" s="25"/>
      <c r="J62" s="25"/>
    </row>
    <row r="63" spans="3:10">
      <c r="I63" s="25"/>
      <c r="J63" s="25"/>
    </row>
    <row r="64" spans="3:10">
      <c r="I64" s="25"/>
      <c r="J64" s="25"/>
    </row>
    <row r="65" spans="9:10">
      <c r="I65" s="25"/>
      <c r="J65" s="25"/>
    </row>
    <row r="66" spans="9:10">
      <c r="I66" s="25"/>
      <c r="J66" s="25"/>
    </row>
    <row r="67" spans="9:10">
      <c r="I67" s="25"/>
      <c r="J67" s="25"/>
    </row>
    <row r="68" spans="9:10">
      <c r="I68" s="25"/>
      <c r="J68" s="25"/>
    </row>
    <row r="69" spans="9:10">
      <c r="I69" s="25"/>
      <c r="J69" s="25"/>
    </row>
    <row r="70" spans="9:10">
      <c r="I70" s="25"/>
      <c r="J70" s="25"/>
    </row>
    <row r="71" spans="9:10">
      <c r="I71" s="24"/>
      <c r="J71" s="24"/>
    </row>
    <row r="72" spans="9:10">
      <c r="I72" s="25"/>
      <c r="J72" s="25"/>
    </row>
    <row r="73" spans="9:10">
      <c r="I73" s="25"/>
      <c r="J73" s="25"/>
    </row>
    <row r="74" spans="9:10">
      <c r="I74" s="25"/>
      <c r="J74" s="25"/>
    </row>
    <row r="75" spans="9:10">
      <c r="I75" s="25"/>
      <c r="J75" s="25"/>
    </row>
    <row r="76" spans="9:10">
      <c r="I76" s="25"/>
      <c r="J76" s="25"/>
    </row>
    <row r="77" spans="9:10">
      <c r="I77" s="25"/>
      <c r="J77" s="25"/>
    </row>
    <row r="78" spans="9:10">
      <c r="I78" s="25"/>
      <c r="J78" s="25"/>
    </row>
  </sheetData>
  <phoneticPr fontId="2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workbookViewId="0">
      <selection activeCell="C19" sqref="C19"/>
    </sheetView>
  </sheetViews>
  <sheetFormatPr defaultRowHeight="13.15"/>
  <cols>
    <col min="1" max="1" width="80.85546875" customWidth="1"/>
    <col min="2" max="2" width="12.140625" bestFit="1" customWidth="1"/>
    <col min="3" max="3" width="17.42578125" bestFit="1" customWidth="1"/>
    <col min="4" max="4" width="14.42578125" bestFit="1" customWidth="1"/>
  </cols>
  <sheetData>
    <row r="1" spans="1:7" ht="15.6">
      <c r="A1" s="1" t="s">
        <v>48</v>
      </c>
      <c r="B1" s="1"/>
      <c r="C1" s="1"/>
      <c r="D1" s="1"/>
      <c r="E1" s="1"/>
    </row>
    <row r="2" spans="1:7" ht="15.6">
      <c r="A2" s="3" t="s">
        <v>49</v>
      </c>
      <c r="B2" s="1">
        <v>312.89</v>
      </c>
      <c r="C2" s="2">
        <v>75</v>
      </c>
      <c r="D2" s="2">
        <f>B2*C2</f>
        <v>23466.75</v>
      </c>
      <c r="E2" s="1"/>
    </row>
    <row r="3" spans="1:7" ht="15.6">
      <c r="A3" s="1"/>
      <c r="B3" s="1"/>
      <c r="C3" s="2"/>
      <c r="D3" s="2"/>
      <c r="E3" s="1"/>
    </row>
    <row r="4" spans="1:7" ht="15.6">
      <c r="A4" s="1" t="s">
        <v>50</v>
      </c>
      <c r="B4" s="1"/>
      <c r="C4" s="1"/>
      <c r="D4" s="2">
        <f>SUM(D2:D3)</f>
        <v>23466.75</v>
      </c>
      <c r="E4" s="1"/>
    </row>
    <row r="6" spans="1:7" ht="15.6">
      <c r="E6" s="1"/>
      <c r="G6" s="1"/>
    </row>
    <row r="7" spans="1:7" ht="15.6">
      <c r="A7" s="3" t="s">
        <v>51</v>
      </c>
      <c r="B7" s="1" t="s">
        <v>52</v>
      </c>
      <c r="C7" s="1" t="s">
        <v>53</v>
      </c>
      <c r="D7" s="1" t="s">
        <v>54</v>
      </c>
      <c r="E7" s="1"/>
    </row>
    <row r="8" spans="1:7" ht="15.6">
      <c r="A8" s="1" t="s">
        <v>55</v>
      </c>
      <c r="B8" s="1">
        <v>6</v>
      </c>
      <c r="C8" s="1">
        <v>4</v>
      </c>
      <c r="D8" s="1">
        <f>B8*C8</f>
        <v>24</v>
      </c>
      <c r="E8" s="1"/>
    </row>
    <row r="9" spans="1:7" ht="15.6">
      <c r="A9" s="1" t="s">
        <v>56</v>
      </c>
      <c r="B9" s="1">
        <v>3</v>
      </c>
      <c r="C9" s="1">
        <v>7</v>
      </c>
      <c r="D9" s="1">
        <f>B9*C9</f>
        <v>21</v>
      </c>
      <c r="E9" s="1"/>
    </row>
    <row r="10" spans="1:7" ht="15.6">
      <c r="A10" s="1" t="s">
        <v>57</v>
      </c>
      <c r="B10" s="1">
        <v>4</v>
      </c>
      <c r="C10" s="1">
        <v>5</v>
      </c>
      <c r="D10" s="1">
        <f>B10*C10</f>
        <v>20</v>
      </c>
      <c r="E10" s="1"/>
    </row>
    <row r="11" spans="1:7" ht="15.6">
      <c r="A11" s="1" t="s">
        <v>58</v>
      </c>
      <c r="B11" s="1">
        <v>2</v>
      </c>
      <c r="C11" s="1">
        <v>4</v>
      </c>
      <c r="D11" s="1">
        <f>B11*C11</f>
        <v>8</v>
      </c>
      <c r="E11" s="1"/>
    </row>
    <row r="12" spans="1:7" ht="15.6">
      <c r="A12" s="1" t="s">
        <v>59</v>
      </c>
      <c r="B12" s="1">
        <v>6</v>
      </c>
      <c r="C12" s="1">
        <v>10</v>
      </c>
      <c r="D12" s="1">
        <f>B12*C12</f>
        <v>60</v>
      </c>
      <c r="E12" s="1"/>
    </row>
    <row r="13" spans="1:7" ht="15.6">
      <c r="A13" s="1" t="s">
        <v>60</v>
      </c>
      <c r="B13" s="1"/>
      <c r="C13" s="1"/>
      <c r="D13" s="1">
        <f>SUM(D8:D12)</f>
        <v>133</v>
      </c>
      <c r="E13" s="1"/>
      <c r="F13" s="20" t="s">
        <v>61</v>
      </c>
      <c r="G13" s="13"/>
    </row>
    <row r="14" spans="1:7" ht="15.6">
      <c r="A14" s="1" t="s">
        <v>62</v>
      </c>
      <c r="B14" s="1"/>
      <c r="C14" s="1"/>
      <c r="D14" s="1">
        <v>47</v>
      </c>
      <c r="E14" s="1"/>
    </row>
    <row r="15" spans="1:7" ht="15.6">
      <c r="A15" s="1" t="s">
        <v>63</v>
      </c>
      <c r="B15" s="1"/>
      <c r="C15" s="1"/>
      <c r="D15" s="4">
        <f>D13*D14</f>
        <v>6251</v>
      </c>
      <c r="E15" s="1"/>
    </row>
    <row r="16" spans="1:7" ht="15.6">
      <c r="A16" s="1" t="s">
        <v>64</v>
      </c>
      <c r="B16" s="5">
        <f>2.58*(D15/1000)^1.11</f>
        <v>19.729843925527813</v>
      </c>
      <c r="D16" s="1"/>
      <c r="E16" s="1"/>
    </row>
    <row r="17" spans="1:5" ht="15.6">
      <c r="A17" s="1" t="s">
        <v>65</v>
      </c>
      <c r="B17" s="5">
        <f>B16*160</f>
        <v>3156.7750280844502</v>
      </c>
      <c r="C17" s="1"/>
      <c r="D17" s="1"/>
      <c r="E17" s="1"/>
    </row>
    <row r="18" spans="1:5" ht="15.6">
      <c r="A18" s="1" t="s">
        <v>66</v>
      </c>
      <c r="B18" s="2">
        <v>75</v>
      </c>
      <c r="C18" s="1"/>
      <c r="D18" s="1"/>
      <c r="E18" s="1"/>
    </row>
    <row r="19" spans="1:5" ht="15.6">
      <c r="A19" s="3" t="s">
        <v>67</v>
      </c>
      <c r="B19" s="23">
        <f>B17*B18</f>
        <v>236758.12710633376</v>
      </c>
      <c r="C19" s="1"/>
      <c r="D19" s="6"/>
    </row>
    <row r="22" spans="1:5" ht="15.6">
      <c r="A22" s="1" t="s">
        <v>68</v>
      </c>
    </row>
    <row r="23" spans="1:5" ht="15.6">
      <c r="A23" s="1" t="s">
        <v>69</v>
      </c>
    </row>
    <row r="24" spans="1:5" ht="15.6">
      <c r="A24" s="1" t="s">
        <v>70</v>
      </c>
    </row>
    <row r="26" spans="1:5" ht="16.149999999999999">
      <c r="A26" s="17" t="s">
        <v>71</v>
      </c>
    </row>
    <row r="27" spans="1:5">
      <c r="A27" s="18" t="s">
        <v>72</v>
      </c>
    </row>
    <row r="28" spans="1:5">
      <c r="A28" s="18" t="s">
        <v>73</v>
      </c>
    </row>
    <row r="29" spans="1:5">
      <c r="A29" s="18" t="s">
        <v>74</v>
      </c>
    </row>
    <row r="31" spans="1:5">
      <c r="A31" s="19" t="s">
        <v>75</v>
      </c>
    </row>
    <row r="32" spans="1:5">
      <c r="A32" t="s">
        <v>76</v>
      </c>
    </row>
    <row r="34" spans="1:1">
      <c r="A34" t="s">
        <v>77</v>
      </c>
    </row>
    <row r="36" spans="1:1">
      <c r="A36" t="s">
        <v>78</v>
      </c>
    </row>
    <row r="38" spans="1:1">
      <c r="A38" t="s">
        <v>79</v>
      </c>
    </row>
    <row r="40" spans="1:1">
      <c r="A40" t="s">
        <v>80</v>
      </c>
    </row>
  </sheetData>
  <phoneticPr fontId="2" type="noConversion"/>
  <hyperlinks>
    <hyperlink ref="A27" r:id="rId1" xr:uid="{D5706616-4FD8-4A5E-BD16-C51F81CD2B6A}"/>
    <hyperlink ref="A28" r:id="rId2" xr:uid="{1DD067CD-DA51-4E14-A6C8-86C251D1C096}"/>
    <hyperlink ref="A29" r:id="rId3" xr:uid="{FCD06639-215A-41C4-B78E-BF521638B7E4}"/>
  </hyperlinks>
  <pageMargins left="0.75" right="0.75" top="1" bottom="1" header="0.5" footer="0.5"/>
  <pageSetup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Augsburg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schwalbe</dc:creator>
  <cp:keywords/>
  <dc:description/>
  <cp:lastModifiedBy>Kunal Ram Haryani</cp:lastModifiedBy>
  <cp:revision/>
  <dcterms:created xsi:type="dcterms:W3CDTF">2004-08-31T13:18:15Z</dcterms:created>
  <dcterms:modified xsi:type="dcterms:W3CDTF">2024-05-09T01:42:39Z</dcterms:modified>
  <cp:category/>
  <cp:contentStatus/>
</cp:coreProperties>
</file>