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D\STP software\opsview\opsview\coreAPI\data\"/>
    </mc:Choice>
  </mc:AlternateContent>
  <bookViews>
    <workbookView xWindow="0" yWindow="0" windowWidth="19200" windowHeight="11595" firstSheet="2" activeTab="7"/>
  </bookViews>
  <sheets>
    <sheet name="Data" sheetId="4" state="hidden" r:id="rId1"/>
    <sheet name="Level 3" sheetId="12" state="hidden" r:id="rId2"/>
    <sheet name="Org_Data" sheetId="16" r:id="rId3"/>
    <sheet name="Users_Data" sheetId="17" r:id="rId4"/>
    <sheet name="Pipelines_Data" sheetId="18" r:id="rId5"/>
    <sheet name="Products_Data" sheetId="19" r:id="rId6"/>
    <sheet name="Level2_Data" sheetId="11" r:id="rId7"/>
    <sheet name="Level3_Data" sheetId="9" r:id="rId8"/>
    <sheet name="Core_Calc_ng" sheetId="14" r:id="rId9"/>
    <sheet name="Sheet2" sheetId="15" state="hidden" r:id="rId10"/>
    <sheet name="Level 2" sheetId="13" state="hidden" r:id="rId11"/>
  </sheets>
  <definedNames>
    <definedName name="_xlnm._FilterDatabase" localSheetId="0" hidden="1">Data!$B$17:$AI$17</definedName>
  </definedNames>
  <calcPr calcId="162913"/>
  <pivotCaches>
    <pivotCache cacheId="0" r:id="rId12"/>
    <pivotCache cacheId="1" r:id="rId13"/>
  </pivotCaches>
</workbook>
</file>

<file path=xl/calcChain.xml><?xml version="1.0" encoding="utf-8"?>
<calcChain xmlns="http://schemas.openxmlformats.org/spreadsheetml/2006/main">
  <c r="G43" i="11" l="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I43" i="11" l="1"/>
  <c r="M43" i="11" s="1"/>
  <c r="I42" i="11"/>
  <c r="I41" i="11"/>
  <c r="M41" i="11" s="1"/>
  <c r="I40" i="11"/>
  <c r="O40" i="11" s="1"/>
  <c r="I39" i="11"/>
  <c r="O39" i="11" s="1"/>
  <c r="I38" i="11"/>
  <c r="O38" i="11" s="1"/>
  <c r="I37" i="11"/>
  <c r="O37" i="11" s="1"/>
  <c r="I36" i="11"/>
  <c r="O36" i="11" s="1"/>
  <c r="I35" i="11"/>
  <c r="O35" i="11" s="1"/>
  <c r="I34" i="11"/>
  <c r="O34" i="11" s="1"/>
  <c r="I33" i="11"/>
  <c r="O33" i="11" s="1"/>
  <c r="I32" i="11"/>
  <c r="O32" i="11" s="1"/>
  <c r="I31" i="11"/>
  <c r="O31" i="11" s="1"/>
  <c r="I30" i="11"/>
  <c r="O30" i="11" s="1"/>
  <c r="I29" i="11"/>
  <c r="I28" i="11"/>
  <c r="O28" i="11" s="1"/>
  <c r="I27" i="11"/>
  <c r="O27" i="11" s="1"/>
  <c r="I26" i="11"/>
  <c r="O26" i="11" s="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O11" i="11" s="1"/>
  <c r="I10" i="11"/>
  <c r="O10" i="11" s="1"/>
  <c r="I9" i="11"/>
  <c r="I8" i="11"/>
  <c r="I7" i="11"/>
  <c r="I6" i="11"/>
  <c r="I5" i="11"/>
  <c r="I4" i="11"/>
  <c r="I3" i="11"/>
  <c r="I2" i="11"/>
  <c r="O2" i="11" s="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5" i="11"/>
  <c r="Q4" i="11"/>
  <c r="Q3" i="11"/>
  <c r="Q2" i="11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A13" i="11" s="1"/>
  <c r="I17" i="14"/>
  <c r="A12" i="11" s="1"/>
  <c r="I16" i="14"/>
  <c r="A11" i="11" s="1"/>
  <c r="I15" i="14"/>
  <c r="A10" i="11" s="1"/>
  <c r="I14" i="14"/>
  <c r="A9" i="11" s="1"/>
  <c r="I13" i="14"/>
  <c r="A8" i="11" s="1"/>
  <c r="I12" i="14"/>
  <c r="A7" i="11" s="1"/>
  <c r="I11" i="14"/>
  <c r="A6" i="11" s="1"/>
  <c r="I10" i="14"/>
  <c r="A5" i="11" s="1"/>
  <c r="I9" i="14"/>
  <c r="A4" i="11" s="1"/>
  <c r="I8" i="14"/>
  <c r="A3" i="11" s="1"/>
  <c r="I7" i="14"/>
  <c r="A2" i="11" s="1"/>
  <c r="M6" i="11" l="1"/>
  <c r="O6" i="11"/>
  <c r="M4" i="11"/>
  <c r="O4" i="11"/>
  <c r="M8" i="11"/>
  <c r="O8" i="11"/>
  <c r="M5" i="11"/>
  <c r="O5" i="11"/>
  <c r="M9" i="11"/>
  <c r="O9" i="11"/>
  <c r="M13" i="11"/>
  <c r="O13" i="11"/>
  <c r="M3" i="11"/>
  <c r="O3" i="11"/>
  <c r="M7" i="11"/>
  <c r="O7" i="11"/>
  <c r="M11" i="11"/>
  <c r="M12" i="11"/>
  <c r="O12" i="11"/>
  <c r="M10" i="11"/>
  <c r="M21" i="11"/>
  <c r="O21" i="11"/>
  <c r="M14" i="11"/>
  <c r="O14" i="11"/>
  <c r="M16" i="11"/>
  <c r="O16" i="11"/>
  <c r="M20" i="11"/>
  <c r="O20" i="11"/>
  <c r="M24" i="11"/>
  <c r="O24" i="11"/>
  <c r="M17" i="11"/>
  <c r="O17" i="11"/>
  <c r="M18" i="11"/>
  <c r="O18" i="11"/>
  <c r="M22" i="11"/>
  <c r="O22" i="11"/>
  <c r="M15" i="11"/>
  <c r="O15" i="11"/>
  <c r="M19" i="11"/>
  <c r="O19" i="11"/>
  <c r="M23" i="11"/>
  <c r="O23" i="11"/>
  <c r="M25" i="11"/>
  <c r="O25" i="11"/>
  <c r="M26" i="11"/>
  <c r="M27" i="11"/>
  <c r="M28" i="11"/>
  <c r="M42" i="11"/>
  <c r="O42" i="11"/>
  <c r="O41" i="11"/>
  <c r="O43" i="11"/>
  <c r="M32" i="11"/>
  <c r="M36" i="11"/>
  <c r="M40" i="11"/>
  <c r="M33" i="11"/>
  <c r="M37" i="11"/>
  <c r="M30" i="11"/>
  <c r="M34" i="11"/>
  <c r="M38" i="11"/>
  <c r="M31" i="11"/>
  <c r="M35" i="11"/>
  <c r="M39" i="11"/>
  <c r="M29" i="11"/>
  <c r="O29" i="11"/>
  <c r="M2" i="11"/>
  <c r="BA43" i="9"/>
  <c r="AZ43" i="9"/>
  <c r="BA42" i="9"/>
  <c r="AZ42" i="9"/>
  <c r="BA41" i="9"/>
  <c r="AZ41" i="9"/>
  <c r="BA40" i="9"/>
  <c r="AZ40" i="9"/>
  <c r="BA39" i="9"/>
  <c r="AZ39" i="9"/>
  <c r="BA38" i="9"/>
  <c r="AZ38" i="9"/>
  <c r="BA37" i="9"/>
  <c r="AZ37" i="9"/>
  <c r="BA36" i="9"/>
  <c r="AZ36" i="9"/>
  <c r="BA35" i="9"/>
  <c r="AZ35" i="9"/>
  <c r="BA34" i="9"/>
  <c r="AZ34" i="9"/>
  <c r="BA33" i="9"/>
  <c r="AZ33" i="9"/>
  <c r="BA32" i="9"/>
  <c r="AZ32" i="9"/>
  <c r="BA31" i="9"/>
  <c r="AZ31" i="9"/>
  <c r="BA30" i="9"/>
  <c r="AZ30" i="9"/>
  <c r="BA29" i="9"/>
  <c r="AZ29" i="9"/>
  <c r="BA28" i="9"/>
  <c r="AZ28" i="9"/>
  <c r="BA27" i="9"/>
  <c r="AZ27" i="9"/>
  <c r="BA26" i="9"/>
  <c r="AZ26" i="9"/>
  <c r="BA25" i="9"/>
  <c r="AZ25" i="9"/>
  <c r="BA24" i="9"/>
  <c r="AZ24" i="9"/>
  <c r="BA23" i="9"/>
  <c r="AZ23" i="9"/>
  <c r="BA22" i="9"/>
  <c r="AZ22" i="9"/>
  <c r="BA21" i="9"/>
  <c r="AZ21" i="9"/>
  <c r="BA20" i="9"/>
  <c r="AZ20" i="9"/>
  <c r="BA19" i="9"/>
  <c r="AZ19" i="9"/>
  <c r="BA18" i="9"/>
  <c r="AZ18" i="9"/>
  <c r="BA17" i="9"/>
  <c r="AZ17" i="9"/>
  <c r="BA16" i="9"/>
  <c r="AZ16" i="9"/>
  <c r="BA15" i="9"/>
  <c r="AZ15" i="9"/>
  <c r="BA14" i="9"/>
  <c r="AZ14" i="9"/>
  <c r="BA13" i="9"/>
  <c r="AZ13" i="9"/>
  <c r="BA12" i="9"/>
  <c r="AZ12" i="9"/>
  <c r="BA11" i="9"/>
  <c r="AZ11" i="9"/>
  <c r="BA10" i="9"/>
  <c r="AZ10" i="9"/>
  <c r="BA9" i="9"/>
  <c r="AZ9" i="9"/>
  <c r="BA8" i="9"/>
  <c r="AZ8" i="9"/>
  <c r="BA7" i="9"/>
  <c r="AZ7" i="9"/>
  <c r="BA6" i="9"/>
  <c r="AZ6" i="9"/>
  <c r="BA5" i="9"/>
  <c r="AZ5" i="9"/>
  <c r="BA4" i="9"/>
  <c r="AZ4" i="9"/>
  <c r="BA3" i="9"/>
  <c r="AZ3" i="9"/>
  <c r="AV43" i="9"/>
  <c r="AU43" i="9"/>
  <c r="AV42" i="9"/>
  <c r="AU42" i="9"/>
  <c r="AV41" i="9"/>
  <c r="AU41" i="9"/>
  <c r="AV40" i="9"/>
  <c r="AU40" i="9"/>
  <c r="AV39" i="9"/>
  <c r="AU39" i="9"/>
  <c r="AV38" i="9"/>
  <c r="AU38" i="9"/>
  <c r="AV37" i="9"/>
  <c r="AU37" i="9"/>
  <c r="AV36" i="9"/>
  <c r="AU36" i="9"/>
  <c r="AV35" i="9"/>
  <c r="AU35" i="9"/>
  <c r="AV34" i="9"/>
  <c r="AU34" i="9"/>
  <c r="AV33" i="9"/>
  <c r="AU33" i="9"/>
  <c r="AV32" i="9"/>
  <c r="AU32" i="9"/>
  <c r="AV31" i="9"/>
  <c r="AU31" i="9"/>
  <c r="AV30" i="9"/>
  <c r="AU30" i="9"/>
  <c r="AV29" i="9"/>
  <c r="AU29" i="9"/>
  <c r="AV28" i="9"/>
  <c r="AU28" i="9"/>
  <c r="AV27" i="9"/>
  <c r="AU27" i="9"/>
  <c r="AV26" i="9"/>
  <c r="AU26" i="9"/>
  <c r="AV25" i="9"/>
  <c r="AU25" i="9"/>
  <c r="AV24" i="9"/>
  <c r="AU24" i="9"/>
  <c r="AV23" i="9"/>
  <c r="AU23" i="9"/>
  <c r="AV22" i="9"/>
  <c r="AU22" i="9"/>
  <c r="AV21" i="9"/>
  <c r="AU21" i="9"/>
  <c r="AV20" i="9"/>
  <c r="AU20" i="9"/>
  <c r="AV19" i="9"/>
  <c r="AU19" i="9"/>
  <c r="AV18" i="9"/>
  <c r="AU18" i="9"/>
  <c r="AV17" i="9"/>
  <c r="AU17" i="9"/>
  <c r="AV16" i="9"/>
  <c r="AU16" i="9"/>
  <c r="AV15" i="9"/>
  <c r="AU15" i="9"/>
  <c r="AV14" i="9"/>
  <c r="AU14" i="9"/>
  <c r="AV13" i="9"/>
  <c r="AU13" i="9"/>
  <c r="AV12" i="9"/>
  <c r="AU12" i="9"/>
  <c r="AV11" i="9"/>
  <c r="AU11" i="9"/>
  <c r="AV10" i="9"/>
  <c r="AU10" i="9"/>
  <c r="AV9" i="9"/>
  <c r="AU9" i="9"/>
  <c r="AV8" i="9"/>
  <c r="AU8" i="9"/>
  <c r="AV7" i="9"/>
  <c r="AU7" i="9"/>
  <c r="AV6" i="9"/>
  <c r="AU6" i="9"/>
  <c r="AV5" i="9"/>
  <c r="AU5" i="9"/>
  <c r="AV4" i="9"/>
  <c r="AU4" i="9"/>
  <c r="AV3" i="9"/>
  <c r="AU3" i="9"/>
  <c r="AQ43" i="9"/>
  <c r="AP43" i="9"/>
  <c r="AQ42" i="9"/>
  <c r="AP42" i="9"/>
  <c r="AQ41" i="9"/>
  <c r="AP41" i="9"/>
  <c r="AQ40" i="9"/>
  <c r="AP40" i="9"/>
  <c r="AQ39" i="9"/>
  <c r="AP39" i="9"/>
  <c r="AQ38" i="9"/>
  <c r="AP38" i="9"/>
  <c r="AQ37" i="9"/>
  <c r="AP37" i="9"/>
  <c r="AQ36" i="9"/>
  <c r="AP36" i="9"/>
  <c r="AQ35" i="9"/>
  <c r="AP35" i="9"/>
  <c r="AQ34" i="9"/>
  <c r="AP34" i="9"/>
  <c r="AQ33" i="9"/>
  <c r="AP33" i="9"/>
  <c r="AQ32" i="9"/>
  <c r="AP32" i="9"/>
  <c r="AQ31" i="9"/>
  <c r="AP31" i="9"/>
  <c r="AQ30" i="9"/>
  <c r="AP30" i="9"/>
  <c r="AQ29" i="9"/>
  <c r="AP29" i="9"/>
  <c r="AQ28" i="9"/>
  <c r="AP28" i="9"/>
  <c r="AQ27" i="9"/>
  <c r="AP27" i="9"/>
  <c r="AQ26" i="9"/>
  <c r="AP26" i="9"/>
  <c r="AQ25" i="9"/>
  <c r="AP25" i="9"/>
  <c r="AQ24" i="9"/>
  <c r="AP24" i="9"/>
  <c r="AQ23" i="9"/>
  <c r="AP23" i="9"/>
  <c r="AQ22" i="9"/>
  <c r="AP22" i="9"/>
  <c r="AQ21" i="9"/>
  <c r="AP21" i="9"/>
  <c r="AQ20" i="9"/>
  <c r="AP20" i="9"/>
  <c r="AQ19" i="9"/>
  <c r="AP19" i="9"/>
  <c r="AQ18" i="9"/>
  <c r="AP18" i="9"/>
  <c r="AQ17" i="9"/>
  <c r="AP17" i="9"/>
  <c r="AQ16" i="9"/>
  <c r="AP16" i="9"/>
  <c r="AQ15" i="9"/>
  <c r="AP15" i="9"/>
  <c r="AQ14" i="9"/>
  <c r="AP14" i="9"/>
  <c r="AQ13" i="9"/>
  <c r="AP13" i="9"/>
  <c r="AQ12" i="9"/>
  <c r="AP12" i="9"/>
  <c r="AQ11" i="9"/>
  <c r="AP11" i="9"/>
  <c r="AQ10" i="9"/>
  <c r="AP10" i="9"/>
  <c r="AQ9" i="9"/>
  <c r="AP9" i="9"/>
  <c r="AQ8" i="9"/>
  <c r="AP8" i="9"/>
  <c r="AQ7" i="9"/>
  <c r="AP7" i="9"/>
  <c r="AQ6" i="9"/>
  <c r="AP6" i="9"/>
  <c r="AQ5" i="9"/>
  <c r="AP5" i="9"/>
  <c r="AQ4" i="9"/>
  <c r="AP4" i="9"/>
  <c r="AQ3" i="9"/>
  <c r="AP3" i="9"/>
  <c r="AL43" i="9"/>
  <c r="AK43" i="9"/>
  <c r="AL42" i="9"/>
  <c r="AK42" i="9"/>
  <c r="AL41" i="9"/>
  <c r="AK41" i="9"/>
  <c r="AL40" i="9"/>
  <c r="AK40" i="9"/>
  <c r="AL39" i="9"/>
  <c r="AK39" i="9"/>
  <c r="AL38" i="9"/>
  <c r="AK38" i="9"/>
  <c r="AL37" i="9"/>
  <c r="AK37" i="9"/>
  <c r="AL36" i="9"/>
  <c r="AK36" i="9"/>
  <c r="AL35" i="9"/>
  <c r="AK35" i="9"/>
  <c r="AL34" i="9"/>
  <c r="AK34" i="9"/>
  <c r="AL33" i="9"/>
  <c r="AK33" i="9"/>
  <c r="AL32" i="9"/>
  <c r="AK32" i="9"/>
  <c r="AL31" i="9"/>
  <c r="AK31" i="9"/>
  <c r="AL30" i="9"/>
  <c r="AK30" i="9"/>
  <c r="AL29" i="9"/>
  <c r="AK29" i="9"/>
  <c r="AL28" i="9"/>
  <c r="AK28" i="9"/>
  <c r="AL27" i="9"/>
  <c r="AK27" i="9"/>
  <c r="AL26" i="9"/>
  <c r="AK26" i="9"/>
  <c r="AL25" i="9"/>
  <c r="AK25" i="9"/>
  <c r="AL24" i="9"/>
  <c r="AK24" i="9"/>
  <c r="AL23" i="9"/>
  <c r="AK23" i="9"/>
  <c r="AL22" i="9"/>
  <c r="AK22" i="9"/>
  <c r="AL21" i="9"/>
  <c r="AK21" i="9"/>
  <c r="AL20" i="9"/>
  <c r="AK20" i="9"/>
  <c r="AL19" i="9"/>
  <c r="AK19" i="9"/>
  <c r="AL18" i="9"/>
  <c r="AK18" i="9"/>
  <c r="AL17" i="9"/>
  <c r="AK17" i="9"/>
  <c r="AL16" i="9"/>
  <c r="AK16" i="9"/>
  <c r="AL15" i="9"/>
  <c r="AK15" i="9"/>
  <c r="AL14" i="9"/>
  <c r="AK14" i="9"/>
  <c r="AL13" i="9"/>
  <c r="AK13" i="9"/>
  <c r="AL12" i="9"/>
  <c r="AK12" i="9"/>
  <c r="AL11" i="9"/>
  <c r="AK11" i="9"/>
  <c r="AL10" i="9"/>
  <c r="AK10" i="9"/>
  <c r="AL9" i="9"/>
  <c r="AK9" i="9"/>
  <c r="AL8" i="9"/>
  <c r="AK8" i="9"/>
  <c r="AL7" i="9"/>
  <c r="AK7" i="9"/>
  <c r="AL6" i="9"/>
  <c r="AK6" i="9"/>
  <c r="AL5" i="9"/>
  <c r="AK5" i="9"/>
  <c r="AL4" i="9"/>
  <c r="AK4" i="9"/>
  <c r="AL3" i="9"/>
  <c r="AK3" i="9"/>
  <c r="AG43" i="9"/>
  <c r="AF43" i="9"/>
  <c r="AG42" i="9"/>
  <c r="AF42" i="9"/>
  <c r="AG41" i="9"/>
  <c r="AF41" i="9"/>
  <c r="AG40" i="9"/>
  <c r="AF40" i="9"/>
  <c r="AG39" i="9"/>
  <c r="AF39" i="9"/>
  <c r="AG38" i="9"/>
  <c r="AF38" i="9"/>
  <c r="AG37" i="9"/>
  <c r="AF37" i="9"/>
  <c r="AG36" i="9"/>
  <c r="AF36" i="9"/>
  <c r="AG35" i="9"/>
  <c r="AF35" i="9"/>
  <c r="AG34" i="9"/>
  <c r="AF34" i="9"/>
  <c r="AG33" i="9"/>
  <c r="AF33" i="9"/>
  <c r="AG32" i="9"/>
  <c r="AF32" i="9"/>
  <c r="AG31" i="9"/>
  <c r="AF31" i="9"/>
  <c r="AG30" i="9"/>
  <c r="AF30" i="9"/>
  <c r="AG29" i="9"/>
  <c r="AF29" i="9"/>
  <c r="AG28" i="9"/>
  <c r="AF28" i="9"/>
  <c r="AG27" i="9"/>
  <c r="AF27" i="9"/>
  <c r="AG26" i="9"/>
  <c r="AF26" i="9"/>
  <c r="AG25" i="9"/>
  <c r="AF25" i="9"/>
  <c r="AG24" i="9"/>
  <c r="AF24" i="9"/>
  <c r="AG23" i="9"/>
  <c r="AF23" i="9"/>
  <c r="AG22" i="9"/>
  <c r="AF22" i="9"/>
  <c r="AG21" i="9"/>
  <c r="AF21" i="9"/>
  <c r="AG20" i="9"/>
  <c r="AF20" i="9"/>
  <c r="AG19" i="9"/>
  <c r="AF19" i="9"/>
  <c r="AG18" i="9"/>
  <c r="AF18" i="9"/>
  <c r="AG17" i="9"/>
  <c r="AF17" i="9"/>
  <c r="AG16" i="9"/>
  <c r="AF16" i="9"/>
  <c r="AG15" i="9"/>
  <c r="AF15" i="9"/>
  <c r="AG14" i="9"/>
  <c r="AF14" i="9"/>
  <c r="AG13" i="9"/>
  <c r="AF13" i="9"/>
  <c r="AG12" i="9"/>
  <c r="AF12" i="9"/>
  <c r="AG11" i="9"/>
  <c r="AF11" i="9"/>
  <c r="AG10" i="9"/>
  <c r="AF10" i="9"/>
  <c r="AG9" i="9"/>
  <c r="AF9" i="9"/>
  <c r="AG8" i="9"/>
  <c r="AF8" i="9"/>
  <c r="AG7" i="9"/>
  <c r="AF7" i="9"/>
  <c r="AG6" i="9"/>
  <c r="AF6" i="9"/>
  <c r="AG5" i="9"/>
  <c r="AF5" i="9"/>
  <c r="AG4" i="9"/>
  <c r="AF4" i="9"/>
  <c r="AG3" i="9"/>
  <c r="AF3" i="9"/>
  <c r="AB43" i="9"/>
  <c r="AA43" i="9"/>
  <c r="AB42" i="9"/>
  <c r="AA42" i="9"/>
  <c r="AB41" i="9"/>
  <c r="AA41" i="9"/>
  <c r="AB40" i="9"/>
  <c r="AA40" i="9"/>
  <c r="AB39" i="9"/>
  <c r="AA39" i="9"/>
  <c r="AB38" i="9"/>
  <c r="AA38" i="9"/>
  <c r="AB37" i="9"/>
  <c r="AA37" i="9"/>
  <c r="AB36" i="9"/>
  <c r="AA36" i="9"/>
  <c r="AB35" i="9"/>
  <c r="AA35" i="9"/>
  <c r="AB34" i="9"/>
  <c r="AA34" i="9"/>
  <c r="AB33" i="9"/>
  <c r="AA33" i="9"/>
  <c r="AB32" i="9"/>
  <c r="AA32" i="9"/>
  <c r="AB31" i="9"/>
  <c r="AA31" i="9"/>
  <c r="AB30" i="9"/>
  <c r="AA30" i="9"/>
  <c r="AB29" i="9"/>
  <c r="AA29" i="9"/>
  <c r="AB28" i="9"/>
  <c r="AA28" i="9"/>
  <c r="AB27" i="9"/>
  <c r="AA27" i="9"/>
  <c r="AB26" i="9"/>
  <c r="AA26" i="9"/>
  <c r="AB25" i="9"/>
  <c r="AA25" i="9"/>
  <c r="AB24" i="9"/>
  <c r="AA24" i="9"/>
  <c r="AB23" i="9"/>
  <c r="AA23" i="9"/>
  <c r="AB22" i="9"/>
  <c r="AA22" i="9"/>
  <c r="AB21" i="9"/>
  <c r="AA21" i="9"/>
  <c r="AB20" i="9"/>
  <c r="AA20" i="9"/>
  <c r="AB19" i="9"/>
  <c r="AA19" i="9"/>
  <c r="AB18" i="9"/>
  <c r="AA18" i="9"/>
  <c r="AB17" i="9"/>
  <c r="AA17" i="9"/>
  <c r="AB16" i="9"/>
  <c r="AA16" i="9"/>
  <c r="AB15" i="9"/>
  <c r="AA15" i="9"/>
  <c r="AB14" i="9"/>
  <c r="AA14" i="9"/>
  <c r="AB13" i="9"/>
  <c r="AA13" i="9"/>
  <c r="AB12" i="9"/>
  <c r="AA12" i="9"/>
  <c r="AB11" i="9"/>
  <c r="AA11" i="9"/>
  <c r="AB10" i="9"/>
  <c r="AA10" i="9"/>
  <c r="AB9" i="9"/>
  <c r="AA9" i="9"/>
  <c r="AB8" i="9"/>
  <c r="AA8" i="9"/>
  <c r="AB7" i="9"/>
  <c r="AA7" i="9"/>
  <c r="AB6" i="9"/>
  <c r="AA6" i="9"/>
  <c r="AB5" i="9"/>
  <c r="AA5" i="9"/>
  <c r="AB4" i="9"/>
  <c r="AA4" i="9"/>
  <c r="AB3" i="9"/>
  <c r="AA3" i="9"/>
  <c r="W43" i="9"/>
  <c r="V43" i="9"/>
  <c r="W42" i="9"/>
  <c r="V42" i="9"/>
  <c r="W41" i="9"/>
  <c r="V41" i="9"/>
  <c r="W40" i="9"/>
  <c r="V40" i="9"/>
  <c r="W39" i="9"/>
  <c r="V39" i="9"/>
  <c r="W38" i="9"/>
  <c r="V38" i="9"/>
  <c r="W37" i="9"/>
  <c r="V37" i="9"/>
  <c r="W36" i="9"/>
  <c r="V36" i="9"/>
  <c r="W35" i="9"/>
  <c r="V35" i="9"/>
  <c r="W34" i="9"/>
  <c r="V34" i="9"/>
  <c r="W33" i="9"/>
  <c r="V33" i="9"/>
  <c r="W32" i="9"/>
  <c r="V32" i="9"/>
  <c r="W31" i="9"/>
  <c r="V31" i="9"/>
  <c r="W30" i="9"/>
  <c r="V30" i="9"/>
  <c r="W29" i="9"/>
  <c r="V29" i="9"/>
  <c r="W28" i="9"/>
  <c r="V28" i="9"/>
  <c r="W27" i="9"/>
  <c r="V27" i="9"/>
  <c r="W26" i="9"/>
  <c r="V26" i="9"/>
  <c r="W25" i="9"/>
  <c r="V25" i="9"/>
  <c r="W24" i="9"/>
  <c r="V24" i="9"/>
  <c r="W23" i="9"/>
  <c r="V23" i="9"/>
  <c r="W22" i="9"/>
  <c r="V22" i="9"/>
  <c r="W21" i="9"/>
  <c r="V21" i="9"/>
  <c r="W20" i="9"/>
  <c r="V20" i="9"/>
  <c r="W19" i="9"/>
  <c r="V19" i="9"/>
  <c r="W18" i="9"/>
  <c r="V18" i="9"/>
  <c r="W17" i="9"/>
  <c r="V17" i="9"/>
  <c r="W16" i="9"/>
  <c r="V16" i="9"/>
  <c r="W15" i="9"/>
  <c r="V15" i="9"/>
  <c r="W14" i="9"/>
  <c r="V14" i="9"/>
  <c r="W13" i="9"/>
  <c r="V13" i="9"/>
  <c r="W12" i="9"/>
  <c r="V12" i="9"/>
  <c r="W11" i="9"/>
  <c r="V11" i="9"/>
  <c r="W10" i="9"/>
  <c r="V10" i="9"/>
  <c r="W9" i="9"/>
  <c r="V9" i="9"/>
  <c r="W8" i="9"/>
  <c r="V8" i="9"/>
  <c r="W7" i="9"/>
  <c r="V7" i="9"/>
  <c r="W6" i="9"/>
  <c r="V6" i="9"/>
  <c r="W5" i="9"/>
  <c r="V5" i="9"/>
  <c r="W4" i="9"/>
  <c r="V4" i="9"/>
  <c r="W3" i="9"/>
  <c r="V3" i="9"/>
  <c r="R43" i="9"/>
  <c r="Q43" i="9"/>
  <c r="R42" i="9"/>
  <c r="Q42" i="9"/>
  <c r="R41" i="9"/>
  <c r="Q41" i="9"/>
  <c r="R40" i="9"/>
  <c r="Q40" i="9"/>
  <c r="R39" i="9"/>
  <c r="Q39" i="9"/>
  <c r="R38" i="9"/>
  <c r="Q38" i="9"/>
  <c r="R37" i="9"/>
  <c r="Q37" i="9"/>
  <c r="R36" i="9"/>
  <c r="Q36" i="9"/>
  <c r="R35" i="9"/>
  <c r="Q35" i="9"/>
  <c r="R34" i="9"/>
  <c r="Q34" i="9"/>
  <c r="R33" i="9"/>
  <c r="Q33" i="9"/>
  <c r="R32" i="9"/>
  <c r="Q32" i="9"/>
  <c r="R31" i="9"/>
  <c r="Q31" i="9"/>
  <c r="R30" i="9"/>
  <c r="Q30" i="9"/>
  <c r="R29" i="9"/>
  <c r="Q29" i="9"/>
  <c r="R28" i="9"/>
  <c r="Q28" i="9"/>
  <c r="R27" i="9"/>
  <c r="Q27" i="9"/>
  <c r="R26" i="9"/>
  <c r="Q26" i="9"/>
  <c r="R25" i="9"/>
  <c r="Q25" i="9"/>
  <c r="R24" i="9"/>
  <c r="Q24" i="9"/>
  <c r="R23" i="9"/>
  <c r="Q23" i="9"/>
  <c r="R22" i="9"/>
  <c r="Q22" i="9"/>
  <c r="R21" i="9"/>
  <c r="Q21" i="9"/>
  <c r="R20" i="9"/>
  <c r="Q20" i="9"/>
  <c r="R19" i="9"/>
  <c r="Q19" i="9"/>
  <c r="R18" i="9"/>
  <c r="Q18" i="9"/>
  <c r="R17" i="9"/>
  <c r="Q17" i="9"/>
  <c r="R16" i="9"/>
  <c r="Q16" i="9"/>
  <c r="R15" i="9"/>
  <c r="Q15" i="9"/>
  <c r="R14" i="9"/>
  <c r="Q14" i="9"/>
  <c r="R13" i="9"/>
  <c r="Q13" i="9"/>
  <c r="R12" i="9"/>
  <c r="Q12" i="9"/>
  <c r="R11" i="9"/>
  <c r="Q11" i="9"/>
  <c r="R10" i="9"/>
  <c r="Q10" i="9"/>
  <c r="R9" i="9"/>
  <c r="Q9" i="9"/>
  <c r="R8" i="9"/>
  <c r="Q8" i="9"/>
  <c r="R7" i="9"/>
  <c r="Q7" i="9"/>
  <c r="R6" i="9"/>
  <c r="Q6" i="9"/>
  <c r="R5" i="9"/>
  <c r="Q5" i="9"/>
  <c r="R4" i="9"/>
  <c r="Q4" i="9"/>
  <c r="R3" i="9"/>
  <c r="Q3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M2" i="9"/>
  <c r="Q2" i="9"/>
  <c r="R2" i="9"/>
  <c r="V2" i="9"/>
  <c r="W2" i="9"/>
  <c r="AA2" i="9"/>
  <c r="AB2" i="9"/>
  <c r="AF2" i="9"/>
  <c r="AG2" i="9"/>
  <c r="AK2" i="9"/>
  <c r="AL2" i="9"/>
  <c r="AP2" i="9"/>
  <c r="AQ2" i="9"/>
  <c r="AU2" i="9"/>
  <c r="AV2" i="9"/>
  <c r="AZ2" i="9"/>
  <c r="BA2" i="9"/>
  <c r="L2" i="9"/>
  <c r="G2" i="9"/>
  <c r="H2" i="9"/>
  <c r="Y5" i="14"/>
  <c r="AC5" i="14"/>
  <c r="AA5" i="14"/>
  <c r="W5" i="14"/>
  <c r="U5" i="14"/>
  <c r="S5" i="14"/>
  <c r="Q5" i="14"/>
  <c r="O5" i="14"/>
  <c r="M5" i="14"/>
  <c r="K5" i="14"/>
  <c r="AE6" i="14"/>
  <c r="AC6" i="14"/>
  <c r="AD6" i="14"/>
  <c r="AA6" i="14"/>
  <c r="AB6" i="14"/>
  <c r="Y6" i="14"/>
  <c r="Z6" i="14"/>
  <c r="W6" i="14"/>
  <c r="X6" i="14"/>
  <c r="U6" i="14"/>
  <c r="V6" i="14"/>
  <c r="S6" i="14"/>
  <c r="T6" i="14"/>
  <c r="Q6" i="14"/>
  <c r="R6" i="14"/>
  <c r="O6" i="14"/>
  <c r="P6" i="14"/>
  <c r="M6" i="14"/>
  <c r="N6" i="14"/>
  <c r="K6" i="14"/>
  <c r="L6" i="14"/>
  <c r="H6" i="14" l="1"/>
  <c r="J48" i="14" l="1"/>
  <c r="D43" i="11" s="1"/>
  <c r="J46" i="14"/>
  <c r="D41" i="11" s="1"/>
  <c r="J44" i="14"/>
  <c r="D39" i="11" s="1"/>
  <c r="J42" i="14"/>
  <c r="D37" i="11" s="1"/>
  <c r="J40" i="14"/>
  <c r="D35" i="11" s="1"/>
  <c r="J38" i="14"/>
  <c r="D33" i="11" s="1"/>
  <c r="J36" i="14"/>
  <c r="D31" i="11" s="1"/>
  <c r="J34" i="14"/>
  <c r="D29" i="11" s="1"/>
  <c r="J32" i="14"/>
  <c r="D27" i="11" s="1"/>
  <c r="P27" i="11" s="1"/>
  <c r="J30" i="14"/>
  <c r="D25" i="11" s="1"/>
  <c r="P25" i="11" s="1"/>
  <c r="J28" i="14"/>
  <c r="D23" i="11" s="1"/>
  <c r="P23" i="11" s="1"/>
  <c r="J26" i="14"/>
  <c r="D21" i="11" s="1"/>
  <c r="P21" i="11" s="1"/>
  <c r="J24" i="14"/>
  <c r="D19" i="11" s="1"/>
  <c r="P19" i="11" s="1"/>
  <c r="J22" i="14"/>
  <c r="D17" i="11" s="1"/>
  <c r="P17" i="11" s="1"/>
  <c r="J20" i="14"/>
  <c r="D15" i="11" s="1"/>
  <c r="P15" i="11" s="1"/>
  <c r="J18" i="14"/>
  <c r="D13" i="11" s="1"/>
  <c r="P13" i="11" s="1"/>
  <c r="J16" i="14"/>
  <c r="D11" i="11" s="1"/>
  <c r="P11" i="11" s="1"/>
  <c r="J14" i="14"/>
  <c r="D9" i="11" s="1"/>
  <c r="P9" i="11" s="1"/>
  <c r="J12" i="14"/>
  <c r="D7" i="11" s="1"/>
  <c r="P7" i="11" s="1"/>
  <c r="J10" i="14"/>
  <c r="D5" i="11" s="1"/>
  <c r="P5" i="11" s="1"/>
  <c r="J47" i="14"/>
  <c r="D42" i="11" s="1"/>
  <c r="J45" i="14"/>
  <c r="D40" i="11" s="1"/>
  <c r="J43" i="14"/>
  <c r="D38" i="11" s="1"/>
  <c r="J41" i="14"/>
  <c r="D36" i="11" s="1"/>
  <c r="J39" i="14"/>
  <c r="D34" i="11" s="1"/>
  <c r="J37" i="14"/>
  <c r="D32" i="11" s="1"/>
  <c r="J35" i="14"/>
  <c r="D30" i="11" s="1"/>
  <c r="J33" i="14"/>
  <c r="D28" i="11" s="1"/>
  <c r="P28" i="11" s="1"/>
  <c r="J31" i="14"/>
  <c r="D26" i="11" s="1"/>
  <c r="P26" i="11" s="1"/>
  <c r="J29" i="14"/>
  <c r="D24" i="11" s="1"/>
  <c r="P24" i="11" s="1"/>
  <c r="J27" i="14"/>
  <c r="D22" i="11" s="1"/>
  <c r="P22" i="11" s="1"/>
  <c r="J25" i="14"/>
  <c r="D20" i="11" s="1"/>
  <c r="P20" i="11" s="1"/>
  <c r="J23" i="14"/>
  <c r="D18" i="11" s="1"/>
  <c r="P18" i="11" s="1"/>
  <c r="J21" i="14"/>
  <c r="D16" i="11" s="1"/>
  <c r="P16" i="11" s="1"/>
  <c r="J19" i="14"/>
  <c r="D14" i="11" s="1"/>
  <c r="P14" i="11" s="1"/>
  <c r="J17" i="14"/>
  <c r="D12" i="11" s="1"/>
  <c r="P12" i="11" s="1"/>
  <c r="J15" i="14"/>
  <c r="D10" i="11" s="1"/>
  <c r="P10" i="11" s="1"/>
  <c r="J13" i="14"/>
  <c r="D8" i="11" s="1"/>
  <c r="P8" i="11" s="1"/>
  <c r="J11" i="14"/>
  <c r="D6" i="11" s="1"/>
  <c r="P6" i="11" s="1"/>
  <c r="J9" i="14"/>
  <c r="D4" i="11" s="1"/>
  <c r="P4" i="11" s="1"/>
  <c r="J7" i="14"/>
  <c r="D2" i="11" s="1"/>
  <c r="J8" i="14"/>
  <c r="D3" i="11" s="1"/>
  <c r="P3" i="11" s="1"/>
  <c r="BD18" i="9"/>
  <c r="BD13" i="9"/>
  <c r="BD38" i="9"/>
  <c r="BD29" i="9"/>
  <c r="BD16" i="9"/>
  <c r="BD39" i="9"/>
  <c r="BD30" i="9"/>
  <c r="BD23" i="9"/>
  <c r="BD15" i="9"/>
  <c r="BD43" i="9"/>
  <c r="BD34" i="9"/>
  <c r="BD27" i="9"/>
  <c r="BD17" i="9"/>
  <c r="BD11" i="9"/>
  <c r="BD42" i="9"/>
  <c r="BD33" i="9"/>
  <c r="BD26" i="9"/>
  <c r="BD19" i="9"/>
  <c r="BD10" i="9"/>
  <c r="BD41" i="9"/>
  <c r="BD36" i="9"/>
  <c r="BD32" i="9"/>
  <c r="BD35" i="9"/>
  <c r="BD25" i="9"/>
  <c r="BD21" i="9"/>
  <c r="BD20" i="9"/>
  <c r="BD12" i="9"/>
  <c r="BD3" i="9"/>
  <c r="BD40" i="9"/>
  <c r="BD37" i="9"/>
  <c r="BD31" i="9"/>
  <c r="BD28" i="9"/>
  <c r="BD24" i="9"/>
  <c r="BD22" i="9"/>
  <c r="BD14" i="9"/>
  <c r="BD9" i="9"/>
  <c r="BD7" i="9"/>
  <c r="BD6" i="9"/>
  <c r="BD8" i="9"/>
  <c r="BD4" i="9"/>
  <c r="BD5" i="9"/>
  <c r="BD2" i="9"/>
  <c r="B9" i="14"/>
  <c r="B6" i="14"/>
  <c r="B7" i="14" s="1"/>
  <c r="N31" i="11" l="1"/>
  <c r="P31" i="11"/>
  <c r="N32" i="11"/>
  <c r="P32" i="11"/>
  <c r="N40" i="11"/>
  <c r="P40" i="11"/>
  <c r="N33" i="11"/>
  <c r="P33" i="11"/>
  <c r="N41" i="11"/>
  <c r="P41" i="11"/>
  <c r="N36" i="11"/>
  <c r="P36" i="11"/>
  <c r="N29" i="11"/>
  <c r="P29" i="11"/>
  <c r="N37" i="11"/>
  <c r="P37" i="11"/>
  <c r="N30" i="11"/>
  <c r="P30" i="11"/>
  <c r="N38" i="11"/>
  <c r="P38" i="11"/>
  <c r="N39" i="11"/>
  <c r="P39" i="11"/>
  <c r="N2" i="11"/>
  <c r="P2" i="11"/>
  <c r="N34" i="11"/>
  <c r="P34" i="11"/>
  <c r="N42" i="11"/>
  <c r="P42" i="11"/>
  <c r="N35" i="11"/>
  <c r="P35" i="11"/>
  <c r="N43" i="11"/>
  <c r="P43" i="11"/>
  <c r="J18" i="11"/>
  <c r="N18" i="11"/>
  <c r="J11" i="11"/>
  <c r="N11" i="11"/>
  <c r="J27" i="11"/>
  <c r="N27" i="11"/>
  <c r="J12" i="11"/>
  <c r="N12" i="11"/>
  <c r="J28" i="11"/>
  <c r="N28" i="11"/>
  <c r="J5" i="11"/>
  <c r="N5" i="11"/>
  <c r="J21" i="11"/>
  <c r="N21" i="11"/>
  <c r="J6" i="11"/>
  <c r="N6" i="11"/>
  <c r="J14" i="11"/>
  <c r="N14" i="11"/>
  <c r="J22" i="11"/>
  <c r="N22" i="11"/>
  <c r="J7" i="11"/>
  <c r="N7" i="11"/>
  <c r="J15" i="11"/>
  <c r="N15" i="11"/>
  <c r="J23" i="11"/>
  <c r="N23" i="11"/>
  <c r="J10" i="11"/>
  <c r="N10" i="11"/>
  <c r="J26" i="11"/>
  <c r="N26" i="11"/>
  <c r="J19" i="11"/>
  <c r="N19" i="11"/>
  <c r="J4" i="11"/>
  <c r="N4" i="11"/>
  <c r="J20" i="11"/>
  <c r="N20" i="11"/>
  <c r="J13" i="11"/>
  <c r="N13" i="11"/>
  <c r="J3" i="11"/>
  <c r="N3" i="11"/>
  <c r="J8" i="11"/>
  <c r="N8" i="11"/>
  <c r="J16" i="11"/>
  <c r="N16" i="11"/>
  <c r="J24" i="11"/>
  <c r="N24" i="11"/>
  <c r="J9" i="11"/>
  <c r="N9" i="11"/>
  <c r="J17" i="11"/>
  <c r="N17" i="11"/>
  <c r="J25" i="11"/>
  <c r="N25" i="11"/>
  <c r="J36" i="11"/>
  <c r="L36" i="11"/>
  <c r="J29" i="11"/>
  <c r="L29" i="11"/>
  <c r="J37" i="11"/>
  <c r="L37" i="11"/>
  <c r="J30" i="11"/>
  <c r="L30" i="11"/>
  <c r="J38" i="11"/>
  <c r="L38" i="11"/>
  <c r="J31" i="11"/>
  <c r="L31" i="11"/>
  <c r="J39" i="11"/>
  <c r="L39" i="11"/>
  <c r="J32" i="11"/>
  <c r="L32" i="11"/>
  <c r="J40" i="11"/>
  <c r="L40" i="11"/>
  <c r="J33" i="11"/>
  <c r="L33" i="11"/>
  <c r="J41" i="11"/>
  <c r="L41" i="11"/>
  <c r="J34" i="11"/>
  <c r="L34" i="11"/>
  <c r="J42" i="11"/>
  <c r="L42" i="11"/>
  <c r="J35" i="11"/>
  <c r="L35" i="11"/>
  <c r="J43" i="11"/>
  <c r="L43" i="11"/>
  <c r="F3" i="11"/>
  <c r="H3" i="11"/>
  <c r="F16" i="11"/>
  <c r="H16" i="11"/>
  <c r="F32" i="11"/>
  <c r="H32" i="11"/>
  <c r="F9" i="11"/>
  <c r="H9" i="11"/>
  <c r="F25" i="11"/>
  <c r="H25" i="11"/>
  <c r="F33" i="11"/>
  <c r="H33" i="11"/>
  <c r="F18" i="11"/>
  <c r="H18" i="11"/>
  <c r="F34" i="11"/>
  <c r="H34" i="11"/>
  <c r="F19" i="11"/>
  <c r="H19" i="11"/>
  <c r="F4" i="11"/>
  <c r="H4" i="11"/>
  <c r="F12" i="11"/>
  <c r="H12" i="11"/>
  <c r="F20" i="11"/>
  <c r="H20" i="11"/>
  <c r="F28" i="11"/>
  <c r="H28" i="11"/>
  <c r="F36" i="11"/>
  <c r="H36" i="11"/>
  <c r="F5" i="11"/>
  <c r="H5" i="11"/>
  <c r="F13" i="11"/>
  <c r="H13" i="11"/>
  <c r="F21" i="11"/>
  <c r="H21" i="11"/>
  <c r="F29" i="11"/>
  <c r="H29" i="11"/>
  <c r="F37" i="11"/>
  <c r="H37" i="11"/>
  <c r="F8" i="11"/>
  <c r="H8" i="11"/>
  <c r="F24" i="11"/>
  <c r="H24" i="11"/>
  <c r="F40" i="11"/>
  <c r="H40" i="11"/>
  <c r="F17" i="11"/>
  <c r="H17" i="11"/>
  <c r="F41" i="11"/>
  <c r="H41" i="11"/>
  <c r="F10" i="11"/>
  <c r="H10" i="11"/>
  <c r="F26" i="11"/>
  <c r="H26" i="11"/>
  <c r="F42" i="11"/>
  <c r="H42" i="11"/>
  <c r="F11" i="11"/>
  <c r="H11" i="11"/>
  <c r="F27" i="11"/>
  <c r="H27" i="11"/>
  <c r="F35" i="11"/>
  <c r="H35" i="11"/>
  <c r="F43" i="11"/>
  <c r="H43" i="11"/>
  <c r="F6" i="11"/>
  <c r="H6" i="11"/>
  <c r="F14" i="11"/>
  <c r="H14" i="11"/>
  <c r="F22" i="11"/>
  <c r="H22" i="11"/>
  <c r="F30" i="11"/>
  <c r="H30" i="11"/>
  <c r="F38" i="11"/>
  <c r="H38" i="11"/>
  <c r="F7" i="11"/>
  <c r="H7" i="11"/>
  <c r="F15" i="11"/>
  <c r="H15" i="11"/>
  <c r="F23" i="11"/>
  <c r="H23" i="11"/>
  <c r="F31" i="11"/>
  <c r="H31" i="11"/>
  <c r="F39" i="11"/>
  <c r="H39" i="11"/>
  <c r="F2" i="11"/>
  <c r="L2" i="11"/>
  <c r="J2" i="11"/>
  <c r="H2" i="11"/>
  <c r="B10" i="14"/>
  <c r="BC7" i="9"/>
  <c r="S7" i="11" s="1"/>
  <c r="L20" i="11" l="1"/>
  <c r="L21" i="11"/>
  <c r="L11" i="11"/>
  <c r="B11" i="14"/>
  <c r="BC39" i="9"/>
  <c r="S39" i="11" s="1"/>
  <c r="BC13" i="9"/>
  <c r="S13" i="11" s="1"/>
  <c r="BC35" i="9"/>
  <c r="S35" i="11" s="1"/>
  <c r="BC31" i="9"/>
  <c r="S31" i="11" s="1"/>
  <c r="BC30" i="9"/>
  <c r="S30" i="11" s="1"/>
  <c r="BC32" i="9"/>
  <c r="S32" i="11" s="1"/>
  <c r="BC29" i="9"/>
  <c r="S29" i="11" s="1"/>
  <c r="BC33" i="9"/>
  <c r="S33" i="11" s="1"/>
  <c r="BC34" i="9"/>
  <c r="S34" i="11" s="1"/>
  <c r="BC37" i="9"/>
  <c r="S37" i="11" s="1"/>
  <c r="BC42" i="9"/>
  <c r="S42" i="11" s="1"/>
  <c r="BC40" i="9"/>
  <c r="S40" i="11" s="1"/>
  <c r="BC36" i="9"/>
  <c r="S36" i="11" s="1"/>
  <c r="BC38" i="9"/>
  <c r="S38" i="11" s="1"/>
  <c r="BC41" i="9"/>
  <c r="S41" i="11" s="1"/>
  <c r="BC43" i="9"/>
  <c r="S43" i="11" s="1"/>
  <c r="BC16" i="9"/>
  <c r="S16" i="11" s="1"/>
  <c r="BC22" i="9"/>
  <c r="S22" i="11" s="1"/>
  <c r="BC17" i="9"/>
  <c r="S17" i="11" s="1"/>
  <c r="BC14" i="9"/>
  <c r="S14" i="11" s="1"/>
  <c r="BC20" i="9"/>
  <c r="S20" i="11" s="1"/>
  <c r="BC19" i="9"/>
  <c r="S19" i="11" s="1"/>
  <c r="BC15" i="9"/>
  <c r="S15" i="11" s="1"/>
  <c r="BC21" i="9"/>
  <c r="S21" i="11" s="1"/>
  <c r="BC25" i="9"/>
  <c r="S25" i="11" s="1"/>
  <c r="BC27" i="9"/>
  <c r="S27" i="11" s="1"/>
  <c r="BC23" i="9"/>
  <c r="S23" i="11" s="1"/>
  <c r="BC26" i="9"/>
  <c r="S26" i="11" s="1"/>
  <c r="BC18" i="9"/>
  <c r="S18" i="11" s="1"/>
  <c r="BC28" i="9"/>
  <c r="S28" i="11" s="1"/>
  <c r="BC24" i="9"/>
  <c r="S24" i="11" s="1"/>
  <c r="BC4" i="9"/>
  <c r="S4" i="11" s="1"/>
  <c r="BC10" i="9"/>
  <c r="S10" i="11" s="1"/>
  <c r="BC11" i="9"/>
  <c r="S11" i="11" s="1"/>
  <c r="BC9" i="9"/>
  <c r="S9" i="11" s="1"/>
  <c r="BC12" i="9"/>
  <c r="S12" i="11" s="1"/>
  <c r="BC2" i="9"/>
  <c r="BC5" i="9"/>
  <c r="S5" i="11" s="1"/>
  <c r="BC6" i="9"/>
  <c r="S6" i="11" s="1"/>
  <c r="BC8" i="9"/>
  <c r="S8" i="11" s="1"/>
  <c r="BC3" i="9"/>
  <c r="S3" i="11" s="1"/>
  <c r="S2" i="11" l="1"/>
  <c r="L3" i="11"/>
  <c r="L22" i="11"/>
  <c r="L12" i="11"/>
  <c r="B12" i="14"/>
  <c r="AY35" i="9"/>
  <c r="AX35" i="9" s="1"/>
  <c r="AT35" i="9" s="1"/>
  <c r="AS35" i="9" s="1"/>
  <c r="AO35" i="9" s="1"/>
  <c r="AN35" i="9" s="1"/>
  <c r="AJ35" i="9" s="1"/>
  <c r="AI35" i="9" s="1"/>
  <c r="AE35" i="9" s="1"/>
  <c r="AD35" i="9" s="1"/>
  <c r="AY31" i="9"/>
  <c r="AX31" i="9" s="1"/>
  <c r="AT31" i="9" s="1"/>
  <c r="AS31" i="9" s="1"/>
  <c r="AO31" i="9" s="1"/>
  <c r="AN31" i="9" s="1"/>
  <c r="AJ31" i="9" s="1"/>
  <c r="AI31" i="9" s="1"/>
  <c r="AE31" i="9" s="1"/>
  <c r="AD31" i="9" s="1"/>
  <c r="AY30" i="9"/>
  <c r="AX30" i="9" s="1"/>
  <c r="AT30" i="9" s="1"/>
  <c r="AS30" i="9" s="1"/>
  <c r="AO30" i="9" s="1"/>
  <c r="AN30" i="9" s="1"/>
  <c r="AJ30" i="9" s="1"/>
  <c r="AI30" i="9" s="1"/>
  <c r="AE30" i="9" s="1"/>
  <c r="AD30" i="9" s="1"/>
  <c r="AY32" i="9"/>
  <c r="AX32" i="9" s="1"/>
  <c r="AT32" i="9" s="1"/>
  <c r="AS32" i="9" s="1"/>
  <c r="AO32" i="9" s="1"/>
  <c r="AN32" i="9" s="1"/>
  <c r="AJ32" i="9" s="1"/>
  <c r="AI32" i="9" s="1"/>
  <c r="AE32" i="9" s="1"/>
  <c r="AD32" i="9" s="1"/>
  <c r="AY29" i="9"/>
  <c r="AX29" i="9" s="1"/>
  <c r="AT29" i="9" s="1"/>
  <c r="AS29" i="9" s="1"/>
  <c r="AO29" i="9" s="1"/>
  <c r="AN29" i="9" s="1"/>
  <c r="AJ29" i="9" s="1"/>
  <c r="AI29" i="9" s="1"/>
  <c r="AE29" i="9" s="1"/>
  <c r="AD29" i="9" s="1"/>
  <c r="AY33" i="9"/>
  <c r="AX33" i="9" s="1"/>
  <c r="AT33" i="9" s="1"/>
  <c r="AS33" i="9" s="1"/>
  <c r="AO33" i="9" s="1"/>
  <c r="AN33" i="9" s="1"/>
  <c r="AJ33" i="9" s="1"/>
  <c r="AI33" i="9" s="1"/>
  <c r="AE33" i="9" s="1"/>
  <c r="AD33" i="9" s="1"/>
  <c r="AY34" i="9"/>
  <c r="AX34" i="9" s="1"/>
  <c r="AT34" i="9" s="1"/>
  <c r="AS34" i="9" s="1"/>
  <c r="AO34" i="9" s="1"/>
  <c r="AN34" i="9" s="1"/>
  <c r="AJ34" i="9" s="1"/>
  <c r="AI34" i="9" s="1"/>
  <c r="AE34" i="9" s="1"/>
  <c r="AD34" i="9" s="1"/>
  <c r="AY37" i="9"/>
  <c r="AX37" i="9" s="1"/>
  <c r="AT37" i="9" s="1"/>
  <c r="AS37" i="9" s="1"/>
  <c r="AO37" i="9" s="1"/>
  <c r="AN37" i="9" s="1"/>
  <c r="AJ37" i="9" s="1"/>
  <c r="AI37" i="9" s="1"/>
  <c r="AE37" i="9" s="1"/>
  <c r="AD37" i="9" s="1"/>
  <c r="AY42" i="9"/>
  <c r="AX42" i="9" s="1"/>
  <c r="AT42" i="9" s="1"/>
  <c r="AS42" i="9" s="1"/>
  <c r="AO42" i="9" s="1"/>
  <c r="AN42" i="9" s="1"/>
  <c r="AJ42" i="9" s="1"/>
  <c r="AI42" i="9" s="1"/>
  <c r="AE42" i="9" s="1"/>
  <c r="AD42" i="9" s="1"/>
  <c r="AY40" i="9"/>
  <c r="AX40" i="9" s="1"/>
  <c r="AT40" i="9" s="1"/>
  <c r="AS40" i="9" s="1"/>
  <c r="AO40" i="9" s="1"/>
  <c r="AN40" i="9" s="1"/>
  <c r="AJ40" i="9" s="1"/>
  <c r="AI40" i="9" s="1"/>
  <c r="AE40" i="9" s="1"/>
  <c r="AD40" i="9" s="1"/>
  <c r="AY36" i="9"/>
  <c r="AX36" i="9" s="1"/>
  <c r="AT36" i="9" s="1"/>
  <c r="AS36" i="9" s="1"/>
  <c r="AO36" i="9" s="1"/>
  <c r="AN36" i="9" s="1"/>
  <c r="AJ36" i="9" s="1"/>
  <c r="AI36" i="9" s="1"/>
  <c r="AE36" i="9" s="1"/>
  <c r="AD36" i="9" s="1"/>
  <c r="AY38" i="9"/>
  <c r="AX38" i="9" s="1"/>
  <c r="AT38" i="9" s="1"/>
  <c r="AS38" i="9" s="1"/>
  <c r="AO38" i="9" s="1"/>
  <c r="AN38" i="9" s="1"/>
  <c r="AJ38" i="9" s="1"/>
  <c r="AI38" i="9" s="1"/>
  <c r="AE38" i="9" s="1"/>
  <c r="AD38" i="9" s="1"/>
  <c r="AY41" i="9"/>
  <c r="AX41" i="9" s="1"/>
  <c r="AT41" i="9" s="1"/>
  <c r="AS41" i="9" s="1"/>
  <c r="AO41" i="9" s="1"/>
  <c r="AN41" i="9" s="1"/>
  <c r="AJ41" i="9" s="1"/>
  <c r="AI41" i="9" s="1"/>
  <c r="AE41" i="9" s="1"/>
  <c r="AD41" i="9" s="1"/>
  <c r="AY39" i="9"/>
  <c r="AX39" i="9" s="1"/>
  <c r="AT39" i="9" s="1"/>
  <c r="AS39" i="9" s="1"/>
  <c r="AO39" i="9" s="1"/>
  <c r="AN39" i="9" s="1"/>
  <c r="AJ39" i="9" s="1"/>
  <c r="AI39" i="9" s="1"/>
  <c r="AE39" i="9" s="1"/>
  <c r="AD39" i="9" s="1"/>
  <c r="AY43" i="9"/>
  <c r="AX43" i="9" s="1"/>
  <c r="AT43" i="9" s="1"/>
  <c r="AS43" i="9" s="1"/>
  <c r="AO43" i="9" s="1"/>
  <c r="AN43" i="9" s="1"/>
  <c r="AJ43" i="9" s="1"/>
  <c r="AI43" i="9" s="1"/>
  <c r="AE43" i="9" s="1"/>
  <c r="AD43" i="9" s="1"/>
  <c r="AY16" i="9"/>
  <c r="AX16" i="9" s="1"/>
  <c r="AT16" i="9" s="1"/>
  <c r="AS16" i="9" s="1"/>
  <c r="AO16" i="9" s="1"/>
  <c r="AN16" i="9" s="1"/>
  <c r="AJ16" i="9" s="1"/>
  <c r="AI16" i="9" s="1"/>
  <c r="AE16" i="9" s="1"/>
  <c r="AD16" i="9" s="1"/>
  <c r="AY22" i="9"/>
  <c r="AX22" i="9" s="1"/>
  <c r="AT22" i="9" s="1"/>
  <c r="AS22" i="9" s="1"/>
  <c r="AO22" i="9" s="1"/>
  <c r="AN22" i="9" s="1"/>
  <c r="AJ22" i="9" s="1"/>
  <c r="AI22" i="9" s="1"/>
  <c r="AE22" i="9" s="1"/>
  <c r="AD22" i="9" s="1"/>
  <c r="AY17" i="9"/>
  <c r="AY14" i="9"/>
  <c r="AX14" i="9" s="1"/>
  <c r="AT14" i="9" s="1"/>
  <c r="AS14" i="9" s="1"/>
  <c r="AO14" i="9" s="1"/>
  <c r="AN14" i="9" s="1"/>
  <c r="AJ14" i="9" s="1"/>
  <c r="AI14" i="9" s="1"/>
  <c r="AE14" i="9" s="1"/>
  <c r="AD14" i="9" s="1"/>
  <c r="AY20" i="9"/>
  <c r="AX20" i="9" s="1"/>
  <c r="AT20" i="9" s="1"/>
  <c r="AS20" i="9" s="1"/>
  <c r="AO20" i="9" s="1"/>
  <c r="AN20" i="9" s="1"/>
  <c r="AJ20" i="9" s="1"/>
  <c r="AI20" i="9" s="1"/>
  <c r="AE20" i="9" s="1"/>
  <c r="AD20" i="9" s="1"/>
  <c r="AY19" i="9"/>
  <c r="AX19" i="9" s="1"/>
  <c r="AT19" i="9" s="1"/>
  <c r="AS19" i="9" s="1"/>
  <c r="AO19" i="9" s="1"/>
  <c r="AN19" i="9" s="1"/>
  <c r="AJ19" i="9" s="1"/>
  <c r="AI19" i="9" s="1"/>
  <c r="AE19" i="9" s="1"/>
  <c r="AD19" i="9" s="1"/>
  <c r="AY15" i="9"/>
  <c r="AY21" i="9"/>
  <c r="AX21" i="9" s="1"/>
  <c r="AT21" i="9" s="1"/>
  <c r="AS21" i="9" s="1"/>
  <c r="AO21" i="9" s="1"/>
  <c r="AN21" i="9" s="1"/>
  <c r="AJ21" i="9" s="1"/>
  <c r="AI21" i="9" s="1"/>
  <c r="AE21" i="9" s="1"/>
  <c r="AD21" i="9" s="1"/>
  <c r="AY25" i="9"/>
  <c r="AX25" i="9" s="1"/>
  <c r="AT25" i="9" s="1"/>
  <c r="AS25" i="9" s="1"/>
  <c r="AO25" i="9" s="1"/>
  <c r="AN25" i="9" s="1"/>
  <c r="AJ25" i="9" s="1"/>
  <c r="AI25" i="9" s="1"/>
  <c r="AE25" i="9" s="1"/>
  <c r="AD25" i="9" s="1"/>
  <c r="AY27" i="9"/>
  <c r="AX27" i="9" s="1"/>
  <c r="AT27" i="9" s="1"/>
  <c r="AS27" i="9" s="1"/>
  <c r="AO27" i="9" s="1"/>
  <c r="AN27" i="9" s="1"/>
  <c r="AJ27" i="9" s="1"/>
  <c r="AI27" i="9" s="1"/>
  <c r="AE27" i="9" s="1"/>
  <c r="AD27" i="9" s="1"/>
  <c r="AY23" i="9"/>
  <c r="AX23" i="9" s="1"/>
  <c r="AT23" i="9" s="1"/>
  <c r="AS23" i="9" s="1"/>
  <c r="AO23" i="9" s="1"/>
  <c r="AN23" i="9" s="1"/>
  <c r="AJ23" i="9" s="1"/>
  <c r="AI23" i="9" s="1"/>
  <c r="AE23" i="9" s="1"/>
  <c r="AD23" i="9" s="1"/>
  <c r="AY26" i="9"/>
  <c r="AX26" i="9" s="1"/>
  <c r="AT26" i="9" s="1"/>
  <c r="AS26" i="9" s="1"/>
  <c r="AO26" i="9" s="1"/>
  <c r="AN26" i="9" s="1"/>
  <c r="AJ26" i="9" s="1"/>
  <c r="AI26" i="9" s="1"/>
  <c r="AE26" i="9" s="1"/>
  <c r="AD26" i="9" s="1"/>
  <c r="AY18" i="9"/>
  <c r="AX18" i="9" s="1"/>
  <c r="AT18" i="9" s="1"/>
  <c r="AS18" i="9" s="1"/>
  <c r="AO18" i="9" s="1"/>
  <c r="AN18" i="9" s="1"/>
  <c r="AJ18" i="9" s="1"/>
  <c r="AI18" i="9" s="1"/>
  <c r="AE18" i="9" s="1"/>
  <c r="AD18" i="9" s="1"/>
  <c r="AY28" i="9"/>
  <c r="AX28" i="9" s="1"/>
  <c r="AT28" i="9" s="1"/>
  <c r="AS28" i="9" s="1"/>
  <c r="AO28" i="9" s="1"/>
  <c r="AN28" i="9" s="1"/>
  <c r="AJ28" i="9" s="1"/>
  <c r="AI28" i="9" s="1"/>
  <c r="AE28" i="9" s="1"/>
  <c r="AD28" i="9" s="1"/>
  <c r="AY24" i="9"/>
  <c r="AX24" i="9" s="1"/>
  <c r="AT24" i="9" s="1"/>
  <c r="AS24" i="9" s="1"/>
  <c r="AO24" i="9" s="1"/>
  <c r="AN24" i="9" s="1"/>
  <c r="AJ24" i="9" s="1"/>
  <c r="AI24" i="9" s="1"/>
  <c r="AE24" i="9" s="1"/>
  <c r="AD24" i="9" s="1"/>
  <c r="AY4" i="9"/>
  <c r="AX4" i="9" s="1"/>
  <c r="AT4" i="9" s="1"/>
  <c r="AS4" i="9" s="1"/>
  <c r="AY10" i="9"/>
  <c r="AX10" i="9" s="1"/>
  <c r="AT10" i="9" s="1"/>
  <c r="AS10" i="9" s="1"/>
  <c r="AO10" i="9" s="1"/>
  <c r="AN10" i="9" s="1"/>
  <c r="AJ10" i="9" s="1"/>
  <c r="AI10" i="9" s="1"/>
  <c r="AE10" i="9" s="1"/>
  <c r="AD10" i="9" s="1"/>
  <c r="AY11" i="9"/>
  <c r="AX11" i="9" s="1"/>
  <c r="AT11" i="9" s="1"/>
  <c r="AS11" i="9" s="1"/>
  <c r="AO11" i="9" s="1"/>
  <c r="AN11" i="9" s="1"/>
  <c r="AJ11" i="9" s="1"/>
  <c r="AI11" i="9" s="1"/>
  <c r="AE11" i="9" s="1"/>
  <c r="AD11" i="9" s="1"/>
  <c r="AY9" i="9"/>
  <c r="AX9" i="9" s="1"/>
  <c r="AT9" i="9" s="1"/>
  <c r="AS9" i="9" s="1"/>
  <c r="AO9" i="9" s="1"/>
  <c r="AN9" i="9" s="1"/>
  <c r="AJ9" i="9" s="1"/>
  <c r="AI9" i="9" s="1"/>
  <c r="AE9" i="9" s="1"/>
  <c r="AD9" i="9" s="1"/>
  <c r="AY12" i="9"/>
  <c r="AX12" i="9" s="1"/>
  <c r="AT12" i="9" s="1"/>
  <c r="AS12" i="9" s="1"/>
  <c r="AO12" i="9" s="1"/>
  <c r="AN12" i="9" s="1"/>
  <c r="AJ12" i="9" s="1"/>
  <c r="AI12" i="9" s="1"/>
  <c r="AE12" i="9" s="1"/>
  <c r="AD12" i="9" s="1"/>
  <c r="AY2" i="9"/>
  <c r="AX2" i="9" s="1"/>
  <c r="AT2" i="9" s="1"/>
  <c r="AS2" i="9" s="1"/>
  <c r="AO2" i="9" s="1"/>
  <c r="AN2" i="9" s="1"/>
  <c r="AJ2" i="9" s="1"/>
  <c r="AI2" i="9" s="1"/>
  <c r="AE2" i="9" s="1"/>
  <c r="AD2" i="9" s="1"/>
  <c r="AY5" i="9"/>
  <c r="AX5" i="9" s="1"/>
  <c r="AT5" i="9" s="1"/>
  <c r="AS5" i="9" s="1"/>
  <c r="AO5" i="9" s="1"/>
  <c r="AN5" i="9" s="1"/>
  <c r="AJ5" i="9" s="1"/>
  <c r="AI5" i="9" s="1"/>
  <c r="AE5" i="9" s="1"/>
  <c r="AD5" i="9" s="1"/>
  <c r="AY6" i="9"/>
  <c r="AX6" i="9" s="1"/>
  <c r="AT6" i="9" s="1"/>
  <c r="AS6" i="9" s="1"/>
  <c r="AO6" i="9" s="1"/>
  <c r="AN6" i="9" s="1"/>
  <c r="AJ6" i="9" s="1"/>
  <c r="AI6" i="9" s="1"/>
  <c r="AE6" i="9" s="1"/>
  <c r="AD6" i="9" s="1"/>
  <c r="AY8" i="9"/>
  <c r="AX8" i="9" s="1"/>
  <c r="AT8" i="9" s="1"/>
  <c r="AS8" i="9" s="1"/>
  <c r="AO8" i="9" s="1"/>
  <c r="AN8" i="9" s="1"/>
  <c r="AJ8" i="9" s="1"/>
  <c r="AI8" i="9" s="1"/>
  <c r="AE8" i="9" s="1"/>
  <c r="AD8" i="9" s="1"/>
  <c r="AY3" i="9"/>
  <c r="AX3" i="9" s="1"/>
  <c r="AT3" i="9" s="1"/>
  <c r="AS3" i="9" s="1"/>
  <c r="AO3" i="9" s="1"/>
  <c r="AN3" i="9" s="1"/>
  <c r="AJ3" i="9" s="1"/>
  <c r="AI3" i="9" s="1"/>
  <c r="AE3" i="9" s="1"/>
  <c r="AD3" i="9" s="1"/>
  <c r="AY7" i="9"/>
  <c r="AX7" i="9" s="1"/>
  <c r="AT7" i="9" s="1"/>
  <c r="AS7" i="9" s="1"/>
  <c r="AO7" i="9" s="1"/>
  <c r="AN7" i="9" s="1"/>
  <c r="AJ7" i="9" s="1"/>
  <c r="AI7" i="9" s="1"/>
  <c r="AE7" i="9" s="1"/>
  <c r="AD7" i="9" s="1"/>
  <c r="AY13" i="9"/>
  <c r="Z6" i="9" l="1"/>
  <c r="Y6" i="9" s="1"/>
  <c r="Z9" i="9"/>
  <c r="Y9" i="9" s="1"/>
  <c r="Z24" i="9"/>
  <c r="Y24" i="9" s="1"/>
  <c r="Z23" i="9"/>
  <c r="Y23" i="9" s="1"/>
  <c r="Z39" i="9"/>
  <c r="Y39" i="9" s="1"/>
  <c r="Z40" i="9"/>
  <c r="Y40" i="9" s="1"/>
  <c r="Z33" i="9"/>
  <c r="Y33" i="9" s="1"/>
  <c r="Z31" i="9"/>
  <c r="Y31" i="9" s="1"/>
  <c r="Z7" i="9"/>
  <c r="Y7" i="9" s="1"/>
  <c r="Z5" i="9"/>
  <c r="Y5" i="9" s="1"/>
  <c r="Z11" i="9"/>
  <c r="Y11" i="9" s="1"/>
  <c r="Z28" i="9"/>
  <c r="Y28" i="9" s="1"/>
  <c r="Z27" i="9"/>
  <c r="Y27" i="9" s="1"/>
  <c r="Z19" i="9"/>
  <c r="Y19" i="9" s="1"/>
  <c r="Z22" i="9"/>
  <c r="Y22" i="9" s="1"/>
  <c r="Z41" i="9"/>
  <c r="Y41" i="9" s="1"/>
  <c r="Z42" i="9"/>
  <c r="Y42" i="9" s="1"/>
  <c r="Z29" i="9"/>
  <c r="Y29" i="9" s="1"/>
  <c r="Z35" i="9"/>
  <c r="Y35" i="9" s="1"/>
  <c r="Z3" i="9"/>
  <c r="Y3" i="9" s="1"/>
  <c r="Z2" i="9"/>
  <c r="Y2" i="9" s="1"/>
  <c r="Z10" i="9"/>
  <c r="Y10" i="9" s="1"/>
  <c r="Z18" i="9"/>
  <c r="Y18" i="9" s="1"/>
  <c r="Z25" i="9"/>
  <c r="Y25" i="9" s="1"/>
  <c r="Z20" i="9"/>
  <c r="Y20" i="9" s="1"/>
  <c r="Z16" i="9"/>
  <c r="Y16" i="9" s="1"/>
  <c r="Z38" i="9"/>
  <c r="Y38" i="9" s="1"/>
  <c r="Z37" i="9"/>
  <c r="Y37" i="9" s="1"/>
  <c r="Z32" i="9"/>
  <c r="Y32" i="9" s="1"/>
  <c r="Z8" i="9"/>
  <c r="Y8" i="9" s="1"/>
  <c r="Z12" i="9"/>
  <c r="Y12" i="9" s="1"/>
  <c r="Z26" i="9"/>
  <c r="Y26" i="9" s="1"/>
  <c r="Z21" i="9"/>
  <c r="Y21" i="9" s="1"/>
  <c r="Z14" i="9"/>
  <c r="Y14" i="9" s="1"/>
  <c r="Z43" i="9"/>
  <c r="Y43" i="9" s="1"/>
  <c r="Z36" i="9"/>
  <c r="Y36" i="9" s="1"/>
  <c r="Z34" i="9"/>
  <c r="Y34" i="9" s="1"/>
  <c r="Z30" i="9"/>
  <c r="Y30" i="9" s="1"/>
  <c r="L23" i="11"/>
  <c r="L13" i="11"/>
  <c r="L4" i="11"/>
  <c r="B13" i="14"/>
  <c r="AX13" i="9"/>
  <c r="AT13" i="9" s="1"/>
  <c r="AS13" i="9" s="1"/>
  <c r="AO13" i="9" s="1"/>
  <c r="AN13" i="9" s="1"/>
  <c r="AJ13" i="9" s="1"/>
  <c r="AI13" i="9" s="1"/>
  <c r="AE13" i="9" s="1"/>
  <c r="AD13" i="9" s="1"/>
  <c r="AX17" i="9"/>
  <c r="AT17" i="9" s="1"/>
  <c r="AS17" i="9" s="1"/>
  <c r="AO17" i="9" s="1"/>
  <c r="AN17" i="9" s="1"/>
  <c r="AJ17" i="9" s="1"/>
  <c r="AI17" i="9" s="1"/>
  <c r="AE17" i="9" s="1"/>
  <c r="AD17" i="9" s="1"/>
  <c r="AO4" i="9"/>
  <c r="AN4" i="9" s="1"/>
  <c r="AJ4" i="9" s="1"/>
  <c r="AI4" i="9" s="1"/>
  <c r="AE4" i="9" s="1"/>
  <c r="AD4" i="9" s="1"/>
  <c r="AX15" i="9"/>
  <c r="AT15" i="9" s="1"/>
  <c r="AS15" i="9" s="1"/>
  <c r="AO15" i="9" s="1"/>
  <c r="AN15" i="9" s="1"/>
  <c r="AJ15" i="9" s="1"/>
  <c r="AI15" i="9" s="1"/>
  <c r="AE15" i="9" s="1"/>
  <c r="AD15" i="9" s="1"/>
  <c r="Z4" i="9" l="1"/>
  <c r="Y4" i="9" s="1"/>
  <c r="Z17" i="9"/>
  <c r="Y17" i="9" s="1"/>
  <c r="Z13" i="9"/>
  <c r="Y13" i="9" s="1"/>
  <c r="U34" i="9"/>
  <c r="T34" i="9" s="1"/>
  <c r="U43" i="9"/>
  <c r="T43" i="9" s="1"/>
  <c r="U21" i="9"/>
  <c r="T21" i="9" s="1"/>
  <c r="U12" i="9"/>
  <c r="T12" i="9" s="1"/>
  <c r="U32" i="9"/>
  <c r="T32" i="9" s="1"/>
  <c r="U38" i="9"/>
  <c r="T38" i="9" s="1"/>
  <c r="U20" i="9"/>
  <c r="T20" i="9" s="1"/>
  <c r="U18" i="9"/>
  <c r="T18" i="9" s="1"/>
  <c r="U2" i="9"/>
  <c r="T2" i="9" s="1"/>
  <c r="U35" i="9"/>
  <c r="T35" i="9" s="1"/>
  <c r="U42" i="9"/>
  <c r="T42" i="9" s="1"/>
  <c r="U22" i="9"/>
  <c r="T22" i="9" s="1"/>
  <c r="U27" i="9"/>
  <c r="T27" i="9" s="1"/>
  <c r="U11" i="9"/>
  <c r="T11" i="9" s="1"/>
  <c r="U7" i="9"/>
  <c r="T7" i="9" s="1"/>
  <c r="U33" i="9"/>
  <c r="T33" i="9" s="1"/>
  <c r="U39" i="9"/>
  <c r="T39" i="9" s="1"/>
  <c r="U24" i="9"/>
  <c r="T24" i="9" s="1"/>
  <c r="U6" i="9"/>
  <c r="T6" i="9" s="1"/>
  <c r="Z15" i="9"/>
  <c r="Y15" i="9" s="1"/>
  <c r="U30" i="9"/>
  <c r="T30" i="9" s="1"/>
  <c r="U36" i="9"/>
  <c r="T36" i="9" s="1"/>
  <c r="U14" i="9"/>
  <c r="T14" i="9" s="1"/>
  <c r="U26" i="9"/>
  <c r="T26" i="9" s="1"/>
  <c r="U8" i="9"/>
  <c r="T8" i="9" s="1"/>
  <c r="U37" i="9"/>
  <c r="T37" i="9" s="1"/>
  <c r="U16" i="9"/>
  <c r="T16" i="9" s="1"/>
  <c r="U25" i="9"/>
  <c r="T25" i="9" s="1"/>
  <c r="U10" i="9"/>
  <c r="T10" i="9" s="1"/>
  <c r="U3" i="9"/>
  <c r="T3" i="9" s="1"/>
  <c r="U29" i="9"/>
  <c r="T29" i="9" s="1"/>
  <c r="U41" i="9"/>
  <c r="T41" i="9" s="1"/>
  <c r="U19" i="9"/>
  <c r="T19" i="9" s="1"/>
  <c r="U28" i="9"/>
  <c r="T28" i="9" s="1"/>
  <c r="U5" i="9"/>
  <c r="T5" i="9" s="1"/>
  <c r="U31" i="9"/>
  <c r="T31" i="9" s="1"/>
  <c r="U40" i="9"/>
  <c r="T40" i="9" s="1"/>
  <c r="U23" i="9"/>
  <c r="T23" i="9" s="1"/>
  <c r="U9" i="9"/>
  <c r="T9" i="9" s="1"/>
  <c r="L24" i="11"/>
  <c r="L14" i="11"/>
  <c r="L5" i="11"/>
  <c r="B14" i="14"/>
  <c r="AI34" i="4"/>
  <c r="AM34" i="4" s="1"/>
  <c r="AH45" i="4" s="1"/>
  <c r="AH34" i="4"/>
  <c r="AL34" i="4" s="1"/>
  <c r="AG34" i="4"/>
  <c r="AO34" i="4" s="1"/>
  <c r="AJ45" i="4" s="1"/>
  <c r="AI33" i="4"/>
  <c r="AM33" i="4" s="1"/>
  <c r="AH44" i="4" s="1"/>
  <c r="AH33" i="4"/>
  <c r="AL33" i="4" s="1"/>
  <c r="AG33" i="4"/>
  <c r="AO33" i="4" s="1"/>
  <c r="AJ44" i="4" s="1"/>
  <c r="Y34" i="4"/>
  <c r="AC34" i="4" s="1"/>
  <c r="X45" i="4" s="1"/>
  <c r="X34" i="4"/>
  <c r="AB34" i="4" s="1"/>
  <c r="W34" i="4"/>
  <c r="AE34" i="4" s="1"/>
  <c r="Z45" i="4" s="1"/>
  <c r="Y33" i="4"/>
  <c r="AC33" i="4" s="1"/>
  <c r="X44" i="4" s="1"/>
  <c r="X33" i="4"/>
  <c r="AB33" i="4" s="1"/>
  <c r="W33" i="4"/>
  <c r="AE33" i="4" s="1"/>
  <c r="Z44" i="4" s="1"/>
  <c r="O34" i="4"/>
  <c r="S34" i="4" s="1"/>
  <c r="N45" i="4" s="1"/>
  <c r="N34" i="4"/>
  <c r="R34" i="4" s="1"/>
  <c r="M34" i="4"/>
  <c r="U34" i="4" s="1"/>
  <c r="P45" i="4" s="1"/>
  <c r="O33" i="4"/>
  <c r="S33" i="4" s="1"/>
  <c r="N44" i="4" s="1"/>
  <c r="N33" i="4"/>
  <c r="R33" i="4" s="1"/>
  <c r="M33" i="4"/>
  <c r="U33" i="4" s="1"/>
  <c r="P44" i="4" s="1"/>
  <c r="J34" i="4"/>
  <c r="T34" i="4" s="1"/>
  <c r="AD34" i="4" s="1"/>
  <c r="AN34" i="4" s="1"/>
  <c r="AI45" i="4" s="1"/>
  <c r="J33" i="4"/>
  <c r="T33" i="4" s="1"/>
  <c r="AD33" i="4" s="1"/>
  <c r="AN33" i="4" s="1"/>
  <c r="AI44" i="4" s="1"/>
  <c r="E34" i="4"/>
  <c r="I34" i="4" s="1"/>
  <c r="D45" i="4" s="1"/>
  <c r="E33" i="4"/>
  <c r="I33" i="4" s="1"/>
  <c r="D44" i="4" s="1"/>
  <c r="D34" i="4"/>
  <c r="H34" i="4" s="1"/>
  <c r="D33" i="4"/>
  <c r="H33" i="4" s="1"/>
  <c r="C34" i="4"/>
  <c r="K34" i="4" s="1"/>
  <c r="F45" i="4" s="1"/>
  <c r="C33" i="4"/>
  <c r="K33" i="4" s="1"/>
  <c r="F44" i="4" s="1"/>
  <c r="B6" i="4"/>
  <c r="C6" i="4" s="1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C24" i="4"/>
  <c r="D24" i="4" s="1"/>
  <c r="E24" i="4" s="1"/>
  <c r="C23" i="4"/>
  <c r="D23" i="4" s="1"/>
  <c r="E23" i="4" s="1"/>
  <c r="C22" i="4"/>
  <c r="D22" i="4" s="1"/>
  <c r="E22" i="4" s="1"/>
  <c r="C21" i="4"/>
  <c r="D21" i="4" s="1"/>
  <c r="E21" i="4" s="1"/>
  <c r="C20" i="4"/>
  <c r="D20" i="4" s="1"/>
  <c r="E20" i="4" s="1"/>
  <c r="C19" i="4"/>
  <c r="D19" i="4" s="1"/>
  <c r="E19" i="4" s="1"/>
  <c r="P23" i="9" l="1"/>
  <c r="O23" i="9" s="1"/>
  <c r="P31" i="9"/>
  <c r="O31" i="9" s="1"/>
  <c r="P28" i="9"/>
  <c r="O28" i="9" s="1"/>
  <c r="P41" i="9"/>
  <c r="O41" i="9" s="1"/>
  <c r="P3" i="9"/>
  <c r="O3" i="9" s="1"/>
  <c r="P25" i="9"/>
  <c r="O25" i="9" s="1"/>
  <c r="P37" i="9"/>
  <c r="O37" i="9" s="1"/>
  <c r="P26" i="9"/>
  <c r="O26" i="9" s="1"/>
  <c r="P36" i="9"/>
  <c r="O36" i="9" s="1"/>
  <c r="U15" i="9"/>
  <c r="T15" i="9" s="1"/>
  <c r="P24" i="9"/>
  <c r="O24" i="9" s="1"/>
  <c r="P33" i="9"/>
  <c r="O33" i="9" s="1"/>
  <c r="P11" i="9"/>
  <c r="O11" i="9" s="1"/>
  <c r="P22" i="9"/>
  <c r="O22" i="9" s="1"/>
  <c r="P35" i="9"/>
  <c r="O35" i="9" s="1"/>
  <c r="P18" i="9"/>
  <c r="O18" i="9" s="1"/>
  <c r="P38" i="9"/>
  <c r="O38" i="9" s="1"/>
  <c r="P12" i="9"/>
  <c r="O12" i="9" s="1"/>
  <c r="P43" i="9"/>
  <c r="O43" i="9" s="1"/>
  <c r="U13" i="9"/>
  <c r="T13" i="9" s="1"/>
  <c r="U4" i="9"/>
  <c r="T4" i="9" s="1"/>
  <c r="P9" i="9"/>
  <c r="O9" i="9" s="1"/>
  <c r="P40" i="9"/>
  <c r="O40" i="9" s="1"/>
  <c r="P5" i="9"/>
  <c r="O5" i="9" s="1"/>
  <c r="P19" i="9"/>
  <c r="O19" i="9" s="1"/>
  <c r="P29" i="9"/>
  <c r="O29" i="9" s="1"/>
  <c r="P10" i="9"/>
  <c r="O10" i="9" s="1"/>
  <c r="P16" i="9"/>
  <c r="O16" i="9" s="1"/>
  <c r="P8" i="9"/>
  <c r="O8" i="9" s="1"/>
  <c r="P14" i="9"/>
  <c r="O14" i="9" s="1"/>
  <c r="P30" i="9"/>
  <c r="O30" i="9" s="1"/>
  <c r="P6" i="9"/>
  <c r="O6" i="9" s="1"/>
  <c r="P39" i="9"/>
  <c r="O39" i="9" s="1"/>
  <c r="P7" i="9"/>
  <c r="O7" i="9" s="1"/>
  <c r="P27" i="9"/>
  <c r="O27" i="9" s="1"/>
  <c r="P42" i="9"/>
  <c r="O42" i="9" s="1"/>
  <c r="P2" i="9"/>
  <c r="O2" i="9" s="1"/>
  <c r="P20" i="9"/>
  <c r="O20" i="9" s="1"/>
  <c r="P32" i="9"/>
  <c r="O32" i="9" s="1"/>
  <c r="P21" i="9"/>
  <c r="O21" i="9" s="1"/>
  <c r="P34" i="9"/>
  <c r="O34" i="9" s="1"/>
  <c r="U17" i="9"/>
  <c r="T17" i="9" s="1"/>
  <c r="L25" i="11"/>
  <c r="L15" i="11"/>
  <c r="L6" i="11"/>
  <c r="B15" i="14"/>
  <c r="Y44" i="4"/>
  <c r="Y45" i="4"/>
  <c r="O44" i="4"/>
  <c r="O45" i="4"/>
  <c r="E44" i="4"/>
  <c r="E45" i="4"/>
  <c r="F22" i="4"/>
  <c r="F21" i="4"/>
  <c r="F23" i="4"/>
  <c r="F20" i="4"/>
  <c r="F24" i="4"/>
  <c r="F19" i="4"/>
  <c r="G23" i="4"/>
  <c r="J23" i="4" s="1"/>
  <c r="G21" i="4"/>
  <c r="J21" i="4" s="1"/>
  <c r="G22" i="4"/>
  <c r="J22" i="4" s="1"/>
  <c r="G24" i="4"/>
  <c r="J24" i="4" s="1"/>
  <c r="G20" i="4"/>
  <c r="J20" i="4" s="1"/>
  <c r="G19" i="4"/>
  <c r="J19" i="4" s="1"/>
  <c r="K34" i="9" l="1"/>
  <c r="J34" i="9" s="1"/>
  <c r="K32" i="9"/>
  <c r="J32" i="9" s="1"/>
  <c r="K2" i="9"/>
  <c r="J2" i="9" s="1"/>
  <c r="K27" i="9"/>
  <c r="J27" i="9" s="1"/>
  <c r="K39" i="9"/>
  <c r="J39" i="9" s="1"/>
  <c r="K30" i="9"/>
  <c r="J30" i="9" s="1"/>
  <c r="K8" i="9"/>
  <c r="J8" i="9" s="1"/>
  <c r="K10" i="9"/>
  <c r="J10" i="9" s="1"/>
  <c r="K19" i="9"/>
  <c r="J19" i="9" s="1"/>
  <c r="K40" i="9"/>
  <c r="J40" i="9" s="1"/>
  <c r="P4" i="9"/>
  <c r="O4" i="9" s="1"/>
  <c r="K43" i="9"/>
  <c r="J43" i="9" s="1"/>
  <c r="K38" i="9"/>
  <c r="J38" i="9" s="1"/>
  <c r="K35" i="9"/>
  <c r="J35" i="9" s="1"/>
  <c r="K11" i="9"/>
  <c r="J11" i="9" s="1"/>
  <c r="K24" i="9"/>
  <c r="J24" i="9" s="1"/>
  <c r="K36" i="9"/>
  <c r="J36" i="9" s="1"/>
  <c r="K37" i="9"/>
  <c r="J37" i="9" s="1"/>
  <c r="K3" i="9"/>
  <c r="J3" i="9" s="1"/>
  <c r="K28" i="9"/>
  <c r="J28" i="9" s="1"/>
  <c r="K23" i="9"/>
  <c r="J23" i="9" s="1"/>
  <c r="P17" i="9"/>
  <c r="O17" i="9" s="1"/>
  <c r="K21" i="9"/>
  <c r="J21" i="9" s="1"/>
  <c r="K20" i="9"/>
  <c r="J20" i="9" s="1"/>
  <c r="K42" i="9"/>
  <c r="J42" i="9" s="1"/>
  <c r="K7" i="9"/>
  <c r="J7" i="9" s="1"/>
  <c r="K6" i="9"/>
  <c r="J6" i="9" s="1"/>
  <c r="K14" i="9"/>
  <c r="J14" i="9" s="1"/>
  <c r="K16" i="9"/>
  <c r="J16" i="9" s="1"/>
  <c r="K29" i="9"/>
  <c r="J29" i="9" s="1"/>
  <c r="K5" i="9"/>
  <c r="J5" i="9" s="1"/>
  <c r="K9" i="9"/>
  <c r="J9" i="9" s="1"/>
  <c r="P13" i="9"/>
  <c r="O13" i="9" s="1"/>
  <c r="K12" i="9"/>
  <c r="J12" i="9" s="1"/>
  <c r="K18" i="9"/>
  <c r="J18" i="9" s="1"/>
  <c r="K22" i="9"/>
  <c r="J22" i="9" s="1"/>
  <c r="K33" i="9"/>
  <c r="J33" i="9" s="1"/>
  <c r="P15" i="9"/>
  <c r="O15" i="9" s="1"/>
  <c r="K26" i="9"/>
  <c r="J26" i="9" s="1"/>
  <c r="K25" i="9"/>
  <c r="J25" i="9" s="1"/>
  <c r="K41" i="9"/>
  <c r="J41" i="9" s="1"/>
  <c r="K31" i="9"/>
  <c r="J31" i="9" s="1"/>
  <c r="L26" i="11"/>
  <c r="L16" i="11"/>
  <c r="L7" i="11"/>
  <c r="B16" i="14"/>
  <c r="H24" i="4"/>
  <c r="I24" i="4" s="1"/>
  <c r="H22" i="4"/>
  <c r="I22" i="4" s="1"/>
  <c r="H19" i="4"/>
  <c r="I19" i="4" s="1"/>
  <c r="H21" i="4"/>
  <c r="I21" i="4" s="1"/>
  <c r="H20" i="4"/>
  <c r="I20" i="4" s="1"/>
  <c r="H23" i="4"/>
  <c r="I23" i="4" s="1"/>
  <c r="F41" i="9" l="1"/>
  <c r="E41" i="9" s="1"/>
  <c r="F26" i="9"/>
  <c r="E26" i="9" s="1"/>
  <c r="F33" i="9"/>
  <c r="E33" i="9" s="1"/>
  <c r="F18" i="9"/>
  <c r="E18" i="9" s="1"/>
  <c r="K13" i="9"/>
  <c r="J13" i="9" s="1"/>
  <c r="F5" i="9"/>
  <c r="E5" i="9" s="1"/>
  <c r="F16" i="9"/>
  <c r="E16" i="9" s="1"/>
  <c r="F6" i="9"/>
  <c r="E6" i="9" s="1"/>
  <c r="F42" i="9"/>
  <c r="E42" i="9" s="1"/>
  <c r="F21" i="9"/>
  <c r="E21" i="9" s="1"/>
  <c r="F23" i="9"/>
  <c r="E23" i="9" s="1"/>
  <c r="F3" i="9"/>
  <c r="E3" i="9" s="1"/>
  <c r="F36" i="9"/>
  <c r="E36" i="9" s="1"/>
  <c r="F11" i="9"/>
  <c r="E11" i="9" s="1"/>
  <c r="F38" i="9"/>
  <c r="E38" i="9" s="1"/>
  <c r="K4" i="9"/>
  <c r="J4" i="9" s="1"/>
  <c r="F19" i="9"/>
  <c r="E19" i="9" s="1"/>
  <c r="F8" i="9"/>
  <c r="E8" i="9" s="1"/>
  <c r="F39" i="9"/>
  <c r="E39" i="9" s="1"/>
  <c r="F2" i="9"/>
  <c r="E2" i="9" s="1"/>
  <c r="F34" i="9"/>
  <c r="E34" i="9" s="1"/>
  <c r="F31" i="9"/>
  <c r="E31" i="9" s="1"/>
  <c r="F25" i="9"/>
  <c r="E25" i="9" s="1"/>
  <c r="K15" i="9"/>
  <c r="J15" i="9" s="1"/>
  <c r="F22" i="9"/>
  <c r="E22" i="9" s="1"/>
  <c r="F12" i="9"/>
  <c r="E12" i="9" s="1"/>
  <c r="F9" i="9"/>
  <c r="E9" i="9" s="1"/>
  <c r="F29" i="9"/>
  <c r="E29" i="9" s="1"/>
  <c r="F14" i="9"/>
  <c r="E14" i="9" s="1"/>
  <c r="F7" i="9"/>
  <c r="E7" i="9" s="1"/>
  <c r="F20" i="9"/>
  <c r="E20" i="9" s="1"/>
  <c r="K17" i="9"/>
  <c r="J17" i="9" s="1"/>
  <c r="F28" i="9"/>
  <c r="E28" i="9" s="1"/>
  <c r="F37" i="9"/>
  <c r="E37" i="9" s="1"/>
  <c r="F24" i="9"/>
  <c r="E24" i="9" s="1"/>
  <c r="F35" i="9"/>
  <c r="E35" i="9" s="1"/>
  <c r="F43" i="9"/>
  <c r="E43" i="9" s="1"/>
  <c r="F40" i="9"/>
  <c r="E40" i="9" s="1"/>
  <c r="F10" i="9"/>
  <c r="E10" i="9" s="1"/>
  <c r="F30" i="9"/>
  <c r="E30" i="9" s="1"/>
  <c r="F27" i="9"/>
  <c r="E27" i="9" s="1"/>
  <c r="F32" i="9"/>
  <c r="E32" i="9" s="1"/>
  <c r="L27" i="11"/>
  <c r="L17" i="11"/>
  <c r="L8" i="11"/>
  <c r="B17" i="14"/>
  <c r="K21" i="4"/>
  <c r="N21" i="4" s="1"/>
  <c r="K19" i="4"/>
  <c r="N19" i="4" s="1"/>
  <c r="K23" i="4"/>
  <c r="N23" i="4" s="1"/>
  <c r="K22" i="4"/>
  <c r="N22" i="4" s="1"/>
  <c r="K20" i="4"/>
  <c r="N20" i="4" s="1"/>
  <c r="K24" i="4"/>
  <c r="N24" i="4" s="1"/>
  <c r="C27" i="9" l="1"/>
  <c r="BB27" i="9"/>
  <c r="AE32" i="14" s="1"/>
  <c r="R27" i="11" s="1"/>
  <c r="C10" i="9"/>
  <c r="BB10" i="9"/>
  <c r="AE15" i="14" s="1"/>
  <c r="R10" i="11" s="1"/>
  <c r="C43" i="9"/>
  <c r="BB43" i="9"/>
  <c r="AE48" i="14" s="1"/>
  <c r="R43" i="11" s="1"/>
  <c r="C24" i="9"/>
  <c r="BB24" i="9"/>
  <c r="AE29" i="14" s="1"/>
  <c r="R24" i="11" s="1"/>
  <c r="C28" i="9"/>
  <c r="BB28" i="9"/>
  <c r="AE33" i="14" s="1"/>
  <c r="R28" i="11" s="1"/>
  <c r="C20" i="9"/>
  <c r="BB20" i="9"/>
  <c r="AE25" i="14" s="1"/>
  <c r="R20" i="11" s="1"/>
  <c r="C14" i="9"/>
  <c r="BB14" i="9"/>
  <c r="C9" i="9"/>
  <c r="BB9" i="9"/>
  <c r="AE14" i="14" s="1"/>
  <c r="R9" i="11" s="1"/>
  <c r="C22" i="9"/>
  <c r="BB22" i="9"/>
  <c r="AE27" i="14" s="1"/>
  <c r="R22" i="11" s="1"/>
  <c r="C25" i="9"/>
  <c r="BB25" i="9"/>
  <c r="AE30" i="14" s="1"/>
  <c r="R25" i="11" s="1"/>
  <c r="C34" i="9"/>
  <c r="BB34" i="9"/>
  <c r="AE39" i="14" s="1"/>
  <c r="R34" i="11" s="1"/>
  <c r="C39" i="9"/>
  <c r="BB39" i="9"/>
  <c r="AE44" i="14" s="1"/>
  <c r="R39" i="11" s="1"/>
  <c r="C19" i="9"/>
  <c r="BB19" i="9"/>
  <c r="AE24" i="14" s="1"/>
  <c r="R19" i="11" s="1"/>
  <c r="C38" i="9"/>
  <c r="BB38" i="9"/>
  <c r="AE43" i="14" s="1"/>
  <c r="R38" i="11" s="1"/>
  <c r="C36" i="9"/>
  <c r="BB36" i="9"/>
  <c r="AE41" i="14" s="1"/>
  <c r="R36" i="11" s="1"/>
  <c r="C23" i="9"/>
  <c r="BB23" i="9"/>
  <c r="AE28" i="14" s="1"/>
  <c r="R23" i="11" s="1"/>
  <c r="C42" i="9"/>
  <c r="BB42" i="9"/>
  <c r="AE47" i="14" s="1"/>
  <c r="R42" i="11" s="1"/>
  <c r="C16" i="9"/>
  <c r="BB16" i="9"/>
  <c r="AE21" i="14" s="1"/>
  <c r="R16" i="11" s="1"/>
  <c r="F13" i="9"/>
  <c r="E13" i="9" s="1"/>
  <c r="C33" i="9"/>
  <c r="BB33" i="9"/>
  <c r="AE38" i="14" s="1"/>
  <c r="R33" i="11" s="1"/>
  <c r="C41" i="9"/>
  <c r="BB41" i="9"/>
  <c r="AE46" i="14" s="1"/>
  <c r="C32" i="9"/>
  <c r="BB32" i="9"/>
  <c r="AE37" i="14" s="1"/>
  <c r="R32" i="11" s="1"/>
  <c r="C30" i="9"/>
  <c r="BB30" i="9"/>
  <c r="C40" i="9"/>
  <c r="BB40" i="9"/>
  <c r="AE45" i="14" s="1"/>
  <c r="R40" i="11" s="1"/>
  <c r="C35" i="9"/>
  <c r="BB35" i="9"/>
  <c r="AE40" i="14" s="1"/>
  <c r="R35" i="11" s="1"/>
  <c r="C37" i="9"/>
  <c r="BB37" i="9"/>
  <c r="AE42" i="14" s="1"/>
  <c r="R37" i="11" s="1"/>
  <c r="F17" i="9"/>
  <c r="E17" i="9" s="1"/>
  <c r="C7" i="9"/>
  <c r="BB7" i="9"/>
  <c r="AE12" i="14" s="1"/>
  <c r="R7" i="11" s="1"/>
  <c r="C29" i="9"/>
  <c r="BB29" i="9"/>
  <c r="C12" i="9"/>
  <c r="BB12" i="9"/>
  <c r="AE17" i="14" s="1"/>
  <c r="R12" i="11" s="1"/>
  <c r="F15" i="9"/>
  <c r="E15" i="9" s="1"/>
  <c r="C31" i="9"/>
  <c r="BB31" i="9"/>
  <c r="AE36" i="14" s="1"/>
  <c r="R31" i="11" s="1"/>
  <c r="C2" i="9"/>
  <c r="BB2" i="9"/>
  <c r="C8" i="9"/>
  <c r="BB8" i="9"/>
  <c r="AE13" i="14" s="1"/>
  <c r="R8" i="11" s="1"/>
  <c r="F4" i="9"/>
  <c r="E4" i="9" s="1"/>
  <c r="C11" i="9"/>
  <c r="BB11" i="9"/>
  <c r="AE16" i="14" s="1"/>
  <c r="C3" i="9"/>
  <c r="BB3" i="9"/>
  <c r="C21" i="9"/>
  <c r="BB21" i="9"/>
  <c r="AE26" i="14" s="1"/>
  <c r="R21" i="11" s="1"/>
  <c r="C6" i="9"/>
  <c r="BB6" i="9"/>
  <c r="AE11" i="14" s="1"/>
  <c r="R6" i="11" s="1"/>
  <c r="C5" i="9"/>
  <c r="BB5" i="9"/>
  <c r="AE10" i="14" s="1"/>
  <c r="R5" i="11" s="1"/>
  <c r="C18" i="9"/>
  <c r="BB18" i="9"/>
  <c r="AE23" i="14" s="1"/>
  <c r="R18" i="11" s="1"/>
  <c r="C26" i="9"/>
  <c r="BB26" i="9"/>
  <c r="AE31" i="14" s="1"/>
  <c r="L28" i="11"/>
  <c r="L18" i="11"/>
  <c r="L9" i="11"/>
  <c r="L22" i="4"/>
  <c r="M22" i="4" s="1"/>
  <c r="L23" i="4"/>
  <c r="L24" i="4"/>
  <c r="M24" i="4" s="1"/>
  <c r="L19" i="4"/>
  <c r="L20" i="4"/>
  <c r="M20" i="4" s="1"/>
  <c r="L21" i="4"/>
  <c r="M21" i="4" s="1"/>
  <c r="R11" i="11" l="1"/>
  <c r="R41" i="11"/>
  <c r="R26" i="11"/>
  <c r="C17" i="9"/>
  <c r="BB17" i="9"/>
  <c r="AE22" i="14" s="1"/>
  <c r="R17" i="11" s="1"/>
  <c r="C15" i="9"/>
  <c r="BB15" i="9"/>
  <c r="AE34" i="14"/>
  <c r="AE19" i="14"/>
  <c r="C4" i="9"/>
  <c r="BB4" i="9"/>
  <c r="AE9" i="14" s="1"/>
  <c r="R4" i="11" s="1"/>
  <c r="AE7" i="14"/>
  <c r="AE35" i="14"/>
  <c r="R30" i="11" s="1"/>
  <c r="AE8" i="14"/>
  <c r="R3" i="11" s="1"/>
  <c r="C13" i="9"/>
  <c r="BB13" i="9"/>
  <c r="AE18" i="14" s="1"/>
  <c r="R13" i="11" s="1"/>
  <c r="L19" i="11"/>
  <c r="L10" i="11"/>
  <c r="O22" i="4"/>
  <c r="R22" i="4" s="1"/>
  <c r="O20" i="4"/>
  <c r="R20" i="4" s="1"/>
  <c r="O24" i="4"/>
  <c r="R24" i="4" s="1"/>
  <c r="O19" i="4"/>
  <c r="R19" i="4" s="1"/>
  <c r="M19" i="4"/>
  <c r="O23" i="4"/>
  <c r="R23" i="4" s="1"/>
  <c r="M23" i="4"/>
  <c r="O21" i="4"/>
  <c r="R21" i="4" s="1"/>
  <c r="AF34" i="14" l="1"/>
  <c r="AF7" i="14"/>
  <c r="R29" i="11"/>
  <c r="AE3" i="14"/>
  <c r="R14" i="11"/>
  <c r="AE1" i="14"/>
  <c r="AA1" i="14"/>
  <c r="W1" i="14"/>
  <c r="S1" i="14"/>
  <c r="O1" i="14"/>
  <c r="AD1" i="14"/>
  <c r="V1" i="14"/>
  <c r="AC1" i="14"/>
  <c r="U1" i="14"/>
  <c r="M1" i="14"/>
  <c r="AB1" i="14"/>
  <c r="X1" i="14"/>
  <c r="T1" i="14"/>
  <c r="P1" i="14"/>
  <c r="Z1" i="14"/>
  <c r="R1" i="14"/>
  <c r="N1" i="14"/>
  <c r="Y1" i="14"/>
  <c r="Q1" i="14"/>
  <c r="L1" i="14"/>
  <c r="K1" i="14"/>
  <c r="R2" i="11"/>
  <c r="AC3" i="14"/>
  <c r="Y3" i="14"/>
  <c r="U3" i="14"/>
  <c r="Q3" i="14"/>
  <c r="M3" i="14"/>
  <c r="AB3" i="14"/>
  <c r="X3" i="14"/>
  <c r="T3" i="14"/>
  <c r="P3" i="14"/>
  <c r="L3" i="14"/>
  <c r="AA3" i="14"/>
  <c r="W3" i="14"/>
  <c r="S3" i="14"/>
  <c r="O3" i="14"/>
  <c r="AD3" i="14"/>
  <c r="Z3" i="14"/>
  <c r="V3" i="14"/>
  <c r="R3" i="14"/>
  <c r="N3" i="14"/>
  <c r="K3" i="14"/>
  <c r="AE20" i="14"/>
  <c r="AF19" i="14" s="1"/>
  <c r="P21" i="4"/>
  <c r="Q21" i="4" s="1"/>
  <c r="P19" i="4"/>
  <c r="Q19" i="4" s="1"/>
  <c r="P24" i="4"/>
  <c r="Q24" i="4" s="1"/>
  <c r="P20" i="4"/>
  <c r="Q20" i="4" s="1"/>
  <c r="P22" i="4"/>
  <c r="Q22" i="4" s="1"/>
  <c r="P23" i="4"/>
  <c r="Q23" i="4" s="1"/>
  <c r="R15" i="11" l="1"/>
  <c r="AE2" i="14"/>
  <c r="K2" i="14"/>
  <c r="V2" i="14"/>
  <c r="W2" i="14"/>
  <c r="T2" i="14"/>
  <c r="Y2" i="14"/>
  <c r="Z2" i="14"/>
  <c r="AA2" i="14"/>
  <c r="AB2" i="14"/>
  <c r="AC2" i="14"/>
  <c r="AD2" i="14"/>
  <c r="L2" i="14"/>
  <c r="M2" i="14"/>
  <c r="N2" i="14"/>
  <c r="S2" i="14"/>
  <c r="P2" i="14"/>
  <c r="Q2" i="14"/>
  <c r="R2" i="14"/>
  <c r="O2" i="14"/>
  <c r="X2" i="14"/>
  <c r="U2" i="14"/>
  <c r="S19" i="4"/>
  <c r="V19" i="4" s="1"/>
  <c r="S20" i="4"/>
  <c r="V20" i="4" s="1"/>
  <c r="S21" i="4"/>
  <c r="V21" i="4" s="1"/>
  <c r="S24" i="4"/>
  <c r="V24" i="4" s="1"/>
  <c r="S22" i="4"/>
  <c r="V22" i="4" s="1"/>
  <c r="S23" i="4"/>
  <c r="V23" i="4" s="1"/>
  <c r="T20" i="4" l="1"/>
  <c r="W20" i="4" s="1"/>
  <c r="Z20" i="4" s="1"/>
  <c r="T19" i="4"/>
  <c r="U19" i="4" s="1"/>
  <c r="T24" i="4"/>
  <c r="W24" i="4" s="1"/>
  <c r="Z24" i="4" s="1"/>
  <c r="T21" i="4"/>
  <c r="W21" i="4" s="1"/>
  <c r="Z21" i="4" s="1"/>
  <c r="T22" i="4"/>
  <c r="U22" i="4" s="1"/>
  <c r="T23" i="4"/>
  <c r="U24" i="4" l="1"/>
  <c r="W19" i="4"/>
  <c r="Z19" i="4" s="1"/>
  <c r="X20" i="4"/>
  <c r="Y20" i="4" s="1"/>
  <c r="U20" i="4"/>
  <c r="U21" i="4"/>
  <c r="W22" i="4"/>
  <c r="Z22" i="4" s="1"/>
  <c r="X21" i="4"/>
  <c r="Y21" i="4" s="1"/>
  <c r="X24" i="4"/>
  <c r="Y24" i="4" s="1"/>
  <c r="W23" i="4"/>
  <c r="Z23" i="4" s="1"/>
  <c r="U23" i="4"/>
  <c r="X19" i="4" l="1"/>
  <c r="Y19" i="4" s="1"/>
  <c r="AA20" i="4"/>
  <c r="AD20" i="4" s="1"/>
  <c r="X22" i="4"/>
  <c r="Y22" i="4" s="1"/>
  <c r="AA21" i="4"/>
  <c r="AD21" i="4" s="1"/>
  <c r="AA24" i="4"/>
  <c r="AD24" i="4" s="1"/>
  <c r="X23" i="4"/>
  <c r="Y23" i="4" s="1"/>
  <c r="AB20" i="4" l="1"/>
  <c r="AC20" i="4" s="1"/>
  <c r="AA19" i="4"/>
  <c r="AD19" i="4" s="1"/>
  <c r="AA22" i="4"/>
  <c r="AD22" i="4" s="1"/>
  <c r="AB21" i="4"/>
  <c r="AC21" i="4" s="1"/>
  <c r="AB24" i="4"/>
  <c r="AC24" i="4" s="1"/>
  <c r="AA23" i="4"/>
  <c r="AD23" i="4" s="1"/>
  <c r="AE20" i="4" l="1"/>
  <c r="AH20" i="4" s="1"/>
  <c r="AB19" i="4"/>
  <c r="AE19" i="4" s="1"/>
  <c r="AH19" i="4" s="1"/>
  <c r="AB22" i="4"/>
  <c r="AC22" i="4" s="1"/>
  <c r="AE24" i="4"/>
  <c r="AH24" i="4" s="1"/>
  <c r="AE21" i="4"/>
  <c r="AH21" i="4" s="1"/>
  <c r="AB23" i="4"/>
  <c r="AC23" i="4" s="1"/>
  <c r="AF19" i="4" l="1"/>
  <c r="AG19" i="4" s="1"/>
  <c r="AF20" i="4"/>
  <c r="AG20" i="4" s="1"/>
  <c r="AC19" i="4"/>
  <c r="AE22" i="4"/>
  <c r="AH22" i="4" s="1"/>
  <c r="AF21" i="4"/>
  <c r="AG21" i="4" s="1"/>
  <c r="AF24" i="4"/>
  <c r="AG24" i="4" s="1"/>
  <c r="AE23" i="4"/>
  <c r="AH23" i="4" s="1"/>
  <c r="AI19" i="4" l="1"/>
  <c r="AL19" i="4" s="1"/>
  <c r="AF22" i="4"/>
  <c r="AI22" i="4" s="1"/>
  <c r="AL22" i="4" s="1"/>
  <c r="AI20" i="4"/>
  <c r="AL20" i="4" s="1"/>
  <c r="AI21" i="4"/>
  <c r="AL21" i="4" s="1"/>
  <c r="AI24" i="4"/>
  <c r="AL24" i="4" s="1"/>
  <c r="AF23" i="4"/>
  <c r="AG23" i="4" s="1"/>
  <c r="AJ19" i="4" l="1"/>
  <c r="AJ22" i="4"/>
  <c r="AK22" i="4" s="1"/>
  <c r="AG22" i="4"/>
  <c r="AJ20" i="4"/>
  <c r="AK20" i="4" s="1"/>
  <c r="AJ24" i="4"/>
  <c r="AK24" i="4" s="1"/>
  <c r="AJ21" i="4"/>
  <c r="AK21" i="4" s="1"/>
  <c r="AI23" i="4"/>
  <c r="AL23" i="4" s="1"/>
  <c r="F33" i="4" l="1"/>
  <c r="C44" i="4" s="1"/>
  <c r="Z33" i="4"/>
  <c r="W44" i="4" s="1"/>
  <c r="AJ33" i="4"/>
  <c r="AG44" i="4" s="1"/>
  <c r="P33" i="4"/>
  <c r="M44" i="4" s="1"/>
  <c r="AK19" i="4"/>
  <c r="AJ23" i="4"/>
  <c r="AJ34" i="4" l="1"/>
  <c r="AG45" i="4" s="1"/>
  <c r="AA33" i="4"/>
  <c r="AK33" i="4"/>
  <c r="P34" i="4"/>
  <c r="M45" i="4" s="1"/>
  <c r="Z34" i="4"/>
  <c r="W45" i="4" s="1"/>
  <c r="G33" i="4"/>
  <c r="Q33" i="4"/>
  <c r="F34" i="4"/>
  <c r="C45" i="4" s="1"/>
  <c r="AK23" i="4"/>
  <c r="C4" i="4"/>
  <c r="C3" i="4"/>
  <c r="C31" i="4" s="1"/>
  <c r="B2" i="4"/>
  <c r="E4" i="4" l="1"/>
  <c r="M31" i="4"/>
  <c r="C42" i="4"/>
  <c r="AA34" i="4"/>
  <c r="AK34" i="4"/>
  <c r="G34" i="4"/>
  <c r="Q34" i="4"/>
  <c r="W31" i="4" l="1"/>
  <c r="M42" i="4"/>
  <c r="AG31" i="4" l="1"/>
  <c r="AG42" i="4" s="1"/>
  <c r="W42" i="4"/>
</calcChain>
</file>

<file path=xl/sharedStrings.xml><?xml version="1.0" encoding="utf-8"?>
<sst xmlns="http://schemas.openxmlformats.org/spreadsheetml/2006/main" count="1019" uniqueCount="230">
  <si>
    <t>Product Name</t>
  </si>
  <si>
    <t>Story 1</t>
  </si>
  <si>
    <t>Story 2</t>
  </si>
  <si>
    <t xml:space="preserve">Velocity </t>
  </si>
  <si>
    <t>Deployment/ sprint</t>
  </si>
  <si>
    <t>LoC changed/ sprint</t>
  </si>
  <si>
    <t>Average deployment time</t>
  </si>
  <si>
    <t>Failed Deployment / sprint</t>
  </si>
  <si>
    <t>Ticket Volume</t>
  </si>
  <si>
    <t>Technical Debt (TD)</t>
  </si>
  <si>
    <t># of items on Hold</t>
  </si>
  <si>
    <t>Product 1</t>
  </si>
  <si>
    <t>Product 2</t>
  </si>
  <si>
    <t>Lead Time</t>
  </si>
  <si>
    <t>Task End Time</t>
  </si>
  <si>
    <t>Task Start Time</t>
  </si>
  <si>
    <t xml:space="preserve"> Requirement phase</t>
  </si>
  <si>
    <t xml:space="preserve"> Design, Coding &amp; Unit Testing phase</t>
  </si>
  <si>
    <t>SCA, Dev Integration Tests, Coverage, TD Assessment phase</t>
  </si>
  <si>
    <t xml:space="preserve"> Deploy to QA Env phase</t>
  </si>
  <si>
    <t>Functional Testing and Regression phase</t>
  </si>
  <si>
    <t>Deploy to NFR Testing Env(Performance and Security) phase</t>
  </si>
  <si>
    <t xml:space="preserve"> Run NFR Tests(Performance and Security) phase</t>
  </si>
  <si>
    <t xml:space="preserve"> Deploy to Production phase</t>
  </si>
  <si>
    <t>Level 1</t>
  </si>
  <si>
    <t>Level 2</t>
  </si>
  <si>
    <t>Level 3</t>
  </si>
  <si>
    <t>Story 3</t>
  </si>
  <si>
    <t>Story 4</t>
  </si>
  <si>
    <t>Story 5</t>
  </si>
  <si>
    <t>Timeline start</t>
  </si>
  <si>
    <t>Task Time</t>
  </si>
  <si>
    <t>Work Item</t>
  </si>
  <si>
    <t xml:space="preserve">Min Task Time </t>
  </si>
  <si>
    <t>Max Task Time</t>
  </si>
  <si>
    <t>Min Wait Time</t>
  </si>
  <si>
    <t>Max Wait Time</t>
  </si>
  <si>
    <t>Wait time</t>
  </si>
  <si>
    <t>Deploy to Dev Integration Env phase</t>
  </si>
  <si>
    <t>Sprint Start Dates</t>
  </si>
  <si>
    <t>timeline end</t>
  </si>
  <si>
    <t>First Completion</t>
  </si>
  <si>
    <t>Last Completion</t>
  </si>
  <si>
    <t>Sprint:  Current</t>
  </si>
  <si>
    <t>Sprint:  Current -1</t>
  </si>
  <si>
    <t>Sprint:  Current -2</t>
  </si>
  <si>
    <t>Sprint:  Current -3</t>
  </si>
  <si>
    <t>`</t>
  </si>
  <si>
    <t>Jenkin</t>
  </si>
  <si>
    <t>Jenkin - number of builds</t>
  </si>
  <si>
    <t>JIRA - Story Point</t>
  </si>
  <si>
    <t>Git - Hub</t>
  </si>
  <si>
    <t>Calculated</t>
  </si>
  <si>
    <t>JIRA - number of bugs</t>
  </si>
  <si>
    <t>Sonar - value</t>
  </si>
  <si>
    <t>JIRA - open tasks and story</t>
  </si>
  <si>
    <t>Start Date</t>
  </si>
  <si>
    <t>Requirement</t>
  </si>
  <si>
    <t>Deploy to Dev Integration Env</t>
  </si>
  <si>
    <t>Design, Coding and Unit Testing</t>
  </si>
  <si>
    <t>SCA, Dev Integration Tests, Coverage, TD Assessment</t>
  </si>
  <si>
    <t>Deploy to QA Env</t>
  </si>
  <si>
    <t>Functional Testing</t>
  </si>
  <si>
    <t>Deploy to NFR Testing Env</t>
  </si>
  <si>
    <t>Run NFR Tests</t>
  </si>
  <si>
    <t>Prod Toll Gate</t>
  </si>
  <si>
    <t>Deploy to Production</t>
  </si>
  <si>
    <t>Velocity</t>
  </si>
  <si>
    <t>Date_Velocity</t>
  </si>
  <si>
    <t>Date_Deployment/ sprint</t>
  </si>
  <si>
    <t>Date_LoC changed/ sprint</t>
  </si>
  <si>
    <t>Date_Failed Deployment / sprint</t>
  </si>
  <si>
    <t>Date_Ticket Volume</t>
  </si>
  <si>
    <t>Date_Technical Debt (TD)</t>
  </si>
  <si>
    <t>Date_# of items on Hold</t>
  </si>
  <si>
    <t>1_End Time</t>
  </si>
  <si>
    <t>1_Start Time</t>
  </si>
  <si>
    <t>1_Task Time</t>
  </si>
  <si>
    <t>1_Wait Time</t>
  </si>
  <si>
    <t>2_Start Time</t>
  </si>
  <si>
    <t>2_End Time</t>
  </si>
  <si>
    <t>2_Task Time</t>
  </si>
  <si>
    <t>2_Wait Time</t>
  </si>
  <si>
    <t>3_Start Time</t>
  </si>
  <si>
    <t>3_End Time</t>
  </si>
  <si>
    <t>3_Task Time</t>
  </si>
  <si>
    <t>3_Wait Time</t>
  </si>
  <si>
    <t>4_Start Time</t>
  </si>
  <si>
    <t>4_End Time</t>
  </si>
  <si>
    <t>4_Task Time</t>
  </si>
  <si>
    <t>4_Wait Time</t>
  </si>
  <si>
    <t>5_Start Time</t>
  </si>
  <si>
    <t>5_End Time</t>
  </si>
  <si>
    <t>5_Task Time</t>
  </si>
  <si>
    <t>5_Wait Time</t>
  </si>
  <si>
    <t>6_Start Time</t>
  </si>
  <si>
    <t>6_Task Time</t>
  </si>
  <si>
    <t>6_Wait Time</t>
  </si>
  <si>
    <t>7_Start Time</t>
  </si>
  <si>
    <t>7_End Time</t>
  </si>
  <si>
    <t>7_Task Time</t>
  </si>
  <si>
    <t>7_Wait Time</t>
  </si>
  <si>
    <t>8_Start Time</t>
  </si>
  <si>
    <t>8_End Time</t>
  </si>
  <si>
    <t>8_Task Time</t>
  </si>
  <si>
    <t>8_Wait Time</t>
  </si>
  <si>
    <t>9_Start Time</t>
  </si>
  <si>
    <t>9_End Time</t>
  </si>
  <si>
    <t>9_Task Time</t>
  </si>
  <si>
    <t>9_Wait Time</t>
  </si>
  <si>
    <t>10_Start Time</t>
  </si>
  <si>
    <t>10_End Time</t>
  </si>
  <si>
    <t>10_Task Time</t>
  </si>
  <si>
    <t>10_Wait Time</t>
  </si>
  <si>
    <t>Row Labels</t>
  </si>
  <si>
    <t>Grand Total</t>
  </si>
  <si>
    <t>Average of 1_Task Time</t>
  </si>
  <si>
    <t>Average of 1_Wait Time</t>
  </si>
  <si>
    <t>Average of 2_Task Time</t>
  </si>
  <si>
    <t>Average of 10_Task Time</t>
  </si>
  <si>
    <t>Average of 10_Wait Time</t>
  </si>
  <si>
    <t>Average of 9_Wait Time</t>
  </si>
  <si>
    <t>Average of 9_Task Time</t>
  </si>
  <si>
    <t>Average of 3_Wait Time</t>
  </si>
  <si>
    <t>Average of 4_Task Time</t>
  </si>
  <si>
    <t>Average of 4_Wait Time</t>
  </si>
  <si>
    <t>Average of 5_Task Time</t>
  </si>
  <si>
    <t>Average of 5_Wait Time</t>
  </si>
  <si>
    <t>Average of 6_Task Time</t>
  </si>
  <si>
    <t>Average of 6_Wait Time</t>
  </si>
  <si>
    <t>Average of 7_Task Time</t>
  </si>
  <si>
    <t>Average of 7_Wait Time</t>
  </si>
  <si>
    <t>Average of 8_Task Time</t>
  </si>
  <si>
    <t>Average of 8_Wait Time</t>
  </si>
  <si>
    <t>Average of 2_Wait Time</t>
  </si>
  <si>
    <t>Average of 3_Task Time</t>
  </si>
  <si>
    <t>Average Deployment Time</t>
  </si>
  <si>
    <t>Requirement phase</t>
  </si>
  <si>
    <t>Average of Velocity</t>
  </si>
  <si>
    <t>Reference Date</t>
  </si>
  <si>
    <t>Story 6</t>
  </si>
  <si>
    <t>Story 7</t>
  </si>
  <si>
    <t>Story 8</t>
  </si>
  <si>
    <t>Story 9</t>
  </si>
  <si>
    <t>Story 10</t>
  </si>
  <si>
    <t>Story 11</t>
  </si>
  <si>
    <t>Story 12</t>
  </si>
  <si>
    <t>Story 13</t>
  </si>
  <si>
    <t>Story 14</t>
  </si>
  <si>
    <t>Story 15</t>
  </si>
  <si>
    <t>21feb-28jun</t>
  </si>
  <si>
    <t>28Jan - 25 jun</t>
  </si>
  <si>
    <t>Start End Date</t>
  </si>
  <si>
    <t>Average of Lead Time</t>
  </si>
  <si>
    <t>Product 3</t>
  </si>
  <si>
    <t>Sum of Deployment/ sprint</t>
  </si>
  <si>
    <t>Sum of LoC changed/ sprint</t>
  </si>
  <si>
    <t>Sum of Failed Deployment / sprint</t>
  </si>
  <si>
    <t>Avg Deployment time</t>
  </si>
  <si>
    <t>Max of Ticket Volume</t>
  </si>
  <si>
    <t>Max of Technical Debt (TD)</t>
  </si>
  <si>
    <t>Max of # of items on Hold</t>
  </si>
  <si>
    <t>k</t>
  </si>
  <si>
    <t>Lead Time (roll up from L3)</t>
  </si>
  <si>
    <t>Total of Avg Deployment time</t>
  </si>
  <si>
    <t>DCUT</t>
  </si>
  <si>
    <t>DeployDev</t>
  </si>
  <si>
    <t>InegrationTest</t>
  </si>
  <si>
    <t>DeployQA</t>
  </si>
  <si>
    <t>FunctionTest</t>
  </si>
  <si>
    <t>DeployNFR</t>
  </si>
  <si>
    <t>TestNFR</t>
  </si>
  <si>
    <t>TollGate</t>
  </si>
  <si>
    <t>DeployProd</t>
  </si>
  <si>
    <t>end Date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</si>
  <si>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</si>
  <si>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</si>
  <si>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</si>
  <si>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</si>
  <si>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</si>
  <si>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</si>
  <si>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</si>
  <si>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</si>
  <si>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today</t>
  </si>
  <si>
    <t>Ref Date</t>
  </si>
  <si>
    <t>Product 4</t>
  </si>
  <si>
    <t>Product 5</t>
  </si>
  <si>
    <t>Product 6</t>
  </si>
  <si>
    <t>AnyStory</t>
  </si>
  <si>
    <t>AnyDate</t>
  </si>
  <si>
    <t>Mobile Wallet</t>
  </si>
  <si>
    <t>Underwriting Desktop</t>
  </si>
  <si>
    <t>Openbank API</t>
  </si>
  <si>
    <t>SYZBank</t>
  </si>
  <si>
    <t>SYZ Bank</t>
  </si>
  <si>
    <t>Password</t>
  </si>
  <si>
    <t>Fullname</t>
  </si>
  <si>
    <t>Designation</t>
  </si>
  <si>
    <t>Created Date</t>
  </si>
  <si>
    <t>Expiry Date</t>
  </si>
  <si>
    <t>Locked</t>
  </si>
  <si>
    <t>JohnSmith@abc.com</t>
  </si>
  <si>
    <t>abc</t>
  </si>
  <si>
    <t>John Smith</t>
  </si>
  <si>
    <t>Manager</t>
  </si>
  <si>
    <t>stageid</t>
  </si>
  <si>
    <t>stageseq</t>
  </si>
  <si>
    <t>stagename</t>
  </si>
  <si>
    <t>stagetype</t>
  </si>
  <si>
    <t>pipelineid</t>
  </si>
  <si>
    <t>SYZBankPipelineid</t>
  </si>
  <si>
    <t>REQ</t>
  </si>
  <si>
    <t>DEVELOP</t>
  </si>
  <si>
    <t>DEPLOY</t>
  </si>
  <si>
    <t>SYS-TEST</t>
  </si>
  <si>
    <t>Deploy to QA</t>
  </si>
  <si>
    <t>QA-TEST</t>
  </si>
  <si>
    <t>PERF-TEST</t>
  </si>
  <si>
    <t>RELEASE</t>
  </si>
  <si>
    <t>Org ID</t>
  </si>
  <si>
    <t>Org Name</t>
  </si>
  <si>
    <t>Org IDs</t>
  </si>
  <si>
    <t>User ID</t>
  </si>
  <si>
    <t>Product ID</t>
  </si>
  <si>
    <t>Pipeline ID</t>
  </si>
  <si>
    <t>Org Ids</t>
  </si>
  <si>
    <t>STORY</t>
  </si>
  <si>
    <t>COMPLETE</t>
  </si>
  <si>
    <t>Type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</si>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</sst>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"/>
    <numFmt numFmtId="165" formatCode="[$-409]d\-mmm\-yy;@"/>
    <numFmt numFmtId="166" formatCode="m/d/yyyy;@"/>
    <numFmt numFmtId="167" formatCode="0.0%"/>
    <numFmt numFmtId="168" formatCode="_(* #,##0.0_);_(* \(#,##0.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BA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0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38" borderId="10" xfId="0" applyFill="1" applyBorder="1" applyAlignment="1">
      <alignment vertical="center" wrapText="1"/>
    </xf>
    <xf numFmtId="0" fontId="0" fillId="38" borderId="13" xfId="0" applyFill="1" applyBorder="1"/>
    <xf numFmtId="0" fontId="0" fillId="38" borderId="21" xfId="0" applyFill="1" applyBorder="1"/>
    <xf numFmtId="0" fontId="0" fillId="38" borderId="24" xfId="0" applyFill="1" applyBorder="1"/>
    <xf numFmtId="0" fontId="0" fillId="35" borderId="19" xfId="0" applyFill="1" applyBorder="1" applyAlignment="1">
      <alignment horizontal="right" wrapText="1"/>
    </xf>
    <xf numFmtId="0" fontId="0" fillId="39" borderId="19" xfId="0" applyFill="1" applyBorder="1" applyAlignment="1">
      <alignment horizontal="right" wrapText="1"/>
    </xf>
    <xf numFmtId="0" fontId="0" fillId="37" borderId="19" xfId="0" applyFill="1" applyBorder="1" applyAlignment="1">
      <alignment horizontal="right" wrapText="1"/>
    </xf>
    <xf numFmtId="0" fontId="0" fillId="39" borderId="12" xfId="0" applyFill="1" applyBorder="1" applyAlignment="1">
      <alignment horizontal="right" wrapText="1"/>
    </xf>
    <xf numFmtId="14" fontId="0" fillId="35" borderId="15" xfId="0" applyNumberFormat="1" applyFill="1" applyBorder="1" applyAlignment="1">
      <alignment horizontal="right"/>
    </xf>
    <xf numFmtId="0" fontId="0" fillId="39" borderId="15" xfId="0" applyFill="1" applyBorder="1" applyAlignment="1">
      <alignment horizontal="right"/>
    </xf>
    <xf numFmtId="14" fontId="0" fillId="37" borderId="15" xfId="0" applyNumberFormat="1" applyFill="1" applyBorder="1" applyAlignment="1">
      <alignment horizontal="right"/>
    </xf>
    <xf numFmtId="0" fontId="0" fillId="39" borderId="16" xfId="0" applyFill="1" applyBorder="1" applyAlignment="1">
      <alignment horizontal="right"/>
    </xf>
    <xf numFmtId="14" fontId="0" fillId="35" borderId="0" xfId="0" applyNumberFormat="1" applyFill="1" applyBorder="1" applyAlignment="1">
      <alignment horizontal="right"/>
    </xf>
    <xf numFmtId="0" fontId="0" fillId="39" borderId="0" xfId="0" applyFill="1" applyBorder="1" applyAlignment="1">
      <alignment horizontal="right"/>
    </xf>
    <xf numFmtId="14" fontId="0" fillId="37" borderId="0" xfId="0" applyNumberFormat="1" applyFill="1" applyBorder="1" applyAlignment="1">
      <alignment horizontal="right"/>
    </xf>
    <xf numFmtId="0" fontId="0" fillId="39" borderId="20" xfId="0" applyFill="1" applyBorder="1" applyAlignment="1">
      <alignment horizontal="right"/>
    </xf>
    <xf numFmtId="14" fontId="0" fillId="35" borderId="17" xfId="0" applyNumberFormat="1" applyFill="1" applyBorder="1" applyAlignment="1">
      <alignment horizontal="right"/>
    </xf>
    <xf numFmtId="0" fontId="0" fillId="39" borderId="17" xfId="0" applyFill="1" applyBorder="1" applyAlignment="1">
      <alignment horizontal="right"/>
    </xf>
    <xf numFmtId="14" fontId="0" fillId="37" borderId="17" xfId="0" applyNumberFormat="1" applyFill="1" applyBorder="1" applyAlignment="1">
      <alignment horizontal="right"/>
    </xf>
    <xf numFmtId="0" fontId="0" fillId="39" borderId="18" xfId="0" applyFill="1" applyBorder="1" applyAlignment="1">
      <alignment horizontal="right"/>
    </xf>
    <xf numFmtId="0" fontId="0" fillId="35" borderId="11" xfId="0" applyFill="1" applyBorder="1" applyAlignment="1">
      <alignment horizontal="right" wrapText="1"/>
    </xf>
    <xf numFmtId="14" fontId="0" fillId="35" borderId="22" xfId="0" applyNumberFormat="1" applyFill="1" applyBorder="1" applyAlignment="1">
      <alignment horizontal="right"/>
    </xf>
    <xf numFmtId="14" fontId="0" fillId="35" borderId="23" xfId="0" applyNumberFormat="1" applyFill="1" applyBorder="1" applyAlignment="1">
      <alignment horizontal="right"/>
    </xf>
    <xf numFmtId="14" fontId="0" fillId="35" borderId="14" xfId="0" applyNumberFormat="1" applyFill="1" applyBorder="1" applyAlignment="1">
      <alignment horizontal="right"/>
    </xf>
    <xf numFmtId="0" fontId="0" fillId="37" borderId="11" xfId="0" applyFill="1" applyBorder="1" applyAlignment="1">
      <alignment horizontal="right" wrapText="1"/>
    </xf>
    <xf numFmtId="14" fontId="0" fillId="37" borderId="22" xfId="0" applyNumberFormat="1" applyFill="1" applyBorder="1" applyAlignment="1">
      <alignment horizontal="right"/>
    </xf>
    <xf numFmtId="14" fontId="0" fillId="37" borderId="23" xfId="0" applyNumberFormat="1" applyFill="1" applyBorder="1" applyAlignment="1">
      <alignment horizontal="right"/>
    </xf>
    <xf numFmtId="14" fontId="0" fillId="37" borderId="14" xfId="0" applyNumberFormat="1" applyFill="1" applyBorder="1" applyAlignment="1">
      <alignment horizontal="right"/>
    </xf>
    <xf numFmtId="0" fontId="16" fillId="0" borderId="11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35" borderId="11" xfId="0" applyFont="1" applyFill="1" applyBorder="1" applyAlignment="1">
      <alignment horizontal="left"/>
    </xf>
    <xf numFmtId="0" fontId="16" fillId="35" borderId="19" xfId="0" applyFont="1" applyFill="1" applyBorder="1" applyAlignment="1">
      <alignment horizontal="left"/>
    </xf>
    <xf numFmtId="0" fontId="16" fillId="35" borderId="12" xfId="0" applyFont="1" applyFill="1" applyBorder="1" applyAlignment="1">
      <alignment horizontal="left"/>
    </xf>
    <xf numFmtId="0" fontId="16" fillId="37" borderId="11" xfId="0" applyFont="1" applyFill="1" applyBorder="1" applyAlignment="1">
      <alignment horizontal="left"/>
    </xf>
    <xf numFmtId="0" fontId="16" fillId="37" borderId="19" xfId="0" applyFont="1" applyFill="1" applyBorder="1" applyAlignment="1">
      <alignment horizontal="left"/>
    </xf>
    <xf numFmtId="0" fontId="16" fillId="37" borderId="12" xfId="0" applyFont="1" applyFill="1" applyBorder="1" applyAlignment="1">
      <alignment horizontal="left"/>
    </xf>
    <xf numFmtId="0" fontId="16" fillId="0" borderId="0" xfId="0" applyFont="1" applyAlignment="1">
      <alignment horizontal="center" vertical="center" wrapText="1"/>
    </xf>
    <xf numFmtId="0" fontId="19" fillId="0" borderId="0" xfId="0" applyFont="1"/>
    <xf numFmtId="0" fontId="0" fillId="0" borderId="0" xfId="0" applyAlignment="1">
      <alignment horizontal="right"/>
    </xf>
    <xf numFmtId="0" fontId="0" fillId="34" borderId="0" xfId="0" applyFill="1"/>
    <xf numFmtId="14" fontId="16" fillId="36" borderId="17" xfId="0" applyNumberFormat="1" applyFont="1" applyFill="1" applyBorder="1"/>
    <xf numFmtId="0" fontId="0" fillId="36" borderId="17" xfId="0" applyFill="1" applyBorder="1"/>
    <xf numFmtId="0" fontId="18" fillId="36" borderId="17" xfId="0" applyFont="1" applyFill="1" applyBorder="1" applyAlignment="1">
      <alignment horizontal="right"/>
    </xf>
    <xf numFmtId="1" fontId="0" fillId="34" borderId="0" xfId="0" applyNumberFormat="1" applyFill="1"/>
    <xf numFmtId="14" fontId="16" fillId="40" borderId="17" xfId="0" applyNumberFormat="1" applyFont="1" applyFill="1" applyBorder="1"/>
    <xf numFmtId="0" fontId="0" fillId="40" borderId="17" xfId="0" applyFill="1" applyBorder="1"/>
    <xf numFmtId="0" fontId="18" fillId="40" borderId="17" xfId="0" applyFont="1" applyFill="1" applyBorder="1" applyAlignment="1">
      <alignment horizontal="right"/>
    </xf>
    <xf numFmtId="1" fontId="0" fillId="33" borderId="0" xfId="0" applyNumberFormat="1" applyFill="1"/>
    <xf numFmtId="0" fontId="0" fillId="40" borderId="0" xfId="0" applyFill="1" applyAlignment="1">
      <alignment horizontal="right" wrapText="1"/>
    </xf>
    <xf numFmtId="0" fontId="0" fillId="36" borderId="0" xfId="0" applyFill="1" applyAlignment="1">
      <alignment horizontal="right" wrapText="1"/>
    </xf>
    <xf numFmtId="0" fontId="11" fillId="6" borderId="4" xfId="11"/>
    <xf numFmtId="14" fontId="11" fillId="6" borderId="4" xfId="11" applyNumberFormat="1"/>
    <xf numFmtId="15" fontId="0" fillId="0" borderId="0" xfId="0" applyNumberFormat="1"/>
    <xf numFmtId="16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38" borderId="0" xfId="0" applyFill="1" applyAlignment="1">
      <alignment horizontal="center" vertical="center" wrapText="1"/>
    </xf>
    <xf numFmtId="0" fontId="0" fillId="41" borderId="0" xfId="0" applyFill="1" applyAlignment="1">
      <alignment horizontal="center" vertical="center" wrapText="1"/>
    </xf>
    <xf numFmtId="0" fontId="16" fillId="38" borderId="10" xfId="0" applyFont="1" applyFill="1" applyBorder="1" applyAlignment="1">
      <alignment vertical="center" wrapText="1"/>
    </xf>
    <xf numFmtId="0" fontId="0" fillId="0" borderId="0" xfId="0" pivotButton="1" applyAlignment="1">
      <alignment horizontal="left" vertical="top" wrapText="1"/>
    </xf>
    <xf numFmtId="0" fontId="0" fillId="42" borderId="10" xfId="0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42" borderId="0" xfId="0" applyFill="1" applyAlignment="1">
      <alignment horizontal="left" vertical="top" wrapText="1"/>
    </xf>
    <xf numFmtId="0" fontId="0" fillId="43" borderId="0" xfId="0" applyFill="1"/>
    <xf numFmtId="0" fontId="0" fillId="0" borderId="16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7" fillId="3" borderId="10" xfId="7" applyBorder="1" applyAlignment="1">
      <alignment horizontal="center" vertical="center" wrapText="1"/>
    </xf>
    <xf numFmtId="0" fontId="0" fillId="0" borderId="10" xfId="0" pivotButton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6" fontId="0" fillId="0" borderId="0" xfId="0" applyNumberFormat="1"/>
    <xf numFmtId="166" fontId="0" fillId="0" borderId="0" xfId="0" applyNumberFormat="1" applyFill="1" applyAlignment="1">
      <alignment horizontal="center" vertical="center" wrapText="1"/>
    </xf>
    <xf numFmtId="0" fontId="1" fillId="31" borderId="0" xfId="40"/>
    <xf numFmtId="0" fontId="0" fillId="0" borderId="10" xfId="0" applyBorder="1"/>
    <xf numFmtId="0" fontId="1" fillId="23" borderId="0" xfId="32"/>
    <xf numFmtId="16" fontId="1" fillId="23" borderId="0" xfId="32" applyNumberFormat="1"/>
    <xf numFmtId="15" fontId="1" fillId="23" borderId="0" xfId="32" applyNumberFormat="1"/>
    <xf numFmtId="165" fontId="1" fillId="23" borderId="0" xfId="32" applyNumberFormat="1"/>
    <xf numFmtId="14" fontId="1" fillId="23" borderId="0" xfId="32" applyNumberFormat="1"/>
    <xf numFmtId="16" fontId="1" fillId="31" borderId="0" xfId="40" applyNumberFormat="1"/>
    <xf numFmtId="15" fontId="1" fillId="31" borderId="0" xfId="40" applyNumberFormat="1"/>
    <xf numFmtId="165" fontId="1" fillId="31" borderId="0" xfId="40" applyNumberFormat="1"/>
    <xf numFmtId="0" fontId="1" fillId="11" borderId="0" xfId="20"/>
    <xf numFmtId="16" fontId="1" fillId="11" borderId="0" xfId="20" applyNumberFormat="1"/>
    <xf numFmtId="15" fontId="1" fillId="11" borderId="0" xfId="20" applyNumberFormat="1"/>
    <xf numFmtId="165" fontId="1" fillId="11" borderId="0" xfId="20" applyNumberFormat="1"/>
    <xf numFmtId="0" fontId="0" fillId="0" borderId="21" xfId="0" applyBorder="1"/>
    <xf numFmtId="14" fontId="1" fillId="23" borderId="24" xfId="32" applyNumberFormat="1" applyBorder="1"/>
    <xf numFmtId="14" fontId="1" fillId="31" borderId="24" xfId="40" applyNumberFormat="1" applyBorder="1"/>
    <xf numFmtId="14" fontId="1" fillId="11" borderId="24" xfId="20" applyNumberFormat="1" applyBorder="1"/>
    <xf numFmtId="14" fontId="1" fillId="11" borderId="13" xfId="20" applyNumberFormat="1" applyBorder="1"/>
    <xf numFmtId="0" fontId="0" fillId="0" borderId="0" xfId="0" applyAlignment="1">
      <alignment wrapText="1"/>
    </xf>
    <xf numFmtId="0" fontId="16" fillId="0" borderId="22" xfId="0" applyFont="1" applyBorder="1" applyAlignment="1">
      <alignment wrapText="1"/>
    </xf>
    <xf numFmtId="0" fontId="16" fillId="0" borderId="16" xfId="0" applyFont="1" applyBorder="1" applyAlignment="1">
      <alignment wrapText="1"/>
    </xf>
    <xf numFmtId="0" fontId="16" fillId="0" borderId="21" xfId="0" applyFont="1" applyBorder="1" applyAlignment="1">
      <alignment horizontal="right" wrapText="1"/>
    </xf>
    <xf numFmtId="0" fontId="1" fillId="23" borderId="23" xfId="32" applyBorder="1" applyAlignment="1">
      <alignment wrapText="1"/>
    </xf>
    <xf numFmtId="0" fontId="1" fillId="23" borderId="20" xfId="32" applyBorder="1" applyAlignment="1">
      <alignment wrapText="1"/>
    </xf>
    <xf numFmtId="0" fontId="16" fillId="23" borderId="24" xfId="32" applyFont="1" applyBorder="1" applyAlignment="1">
      <alignment wrapText="1"/>
    </xf>
    <xf numFmtId="0" fontId="1" fillId="31" borderId="23" xfId="40" applyBorder="1" applyAlignment="1">
      <alignment wrapText="1"/>
    </xf>
    <xf numFmtId="0" fontId="1" fillId="31" borderId="20" xfId="40" applyBorder="1" applyAlignment="1">
      <alignment wrapText="1"/>
    </xf>
    <xf numFmtId="0" fontId="16" fillId="31" borderId="24" xfId="40" applyFont="1" applyBorder="1" applyAlignment="1">
      <alignment wrapText="1"/>
    </xf>
    <xf numFmtId="0" fontId="1" fillId="11" borderId="23" xfId="20" applyBorder="1" applyAlignment="1">
      <alignment wrapText="1"/>
    </xf>
    <xf numFmtId="0" fontId="1" fillId="11" borderId="20" xfId="20" applyBorder="1" applyAlignment="1">
      <alignment wrapText="1"/>
    </xf>
    <xf numFmtId="0" fontId="16" fillId="11" borderId="24" xfId="20" applyFont="1" applyBorder="1" applyAlignment="1">
      <alignment wrapText="1"/>
    </xf>
    <xf numFmtId="0" fontId="1" fillId="11" borderId="14" xfId="20" applyBorder="1" applyAlignment="1">
      <alignment wrapText="1"/>
    </xf>
    <xf numFmtId="0" fontId="1" fillId="11" borderId="18" xfId="20" applyBorder="1" applyAlignment="1">
      <alignment wrapText="1"/>
    </xf>
    <xf numFmtId="0" fontId="16" fillId="11" borderId="13" xfId="20" applyFont="1" applyBorder="1" applyAlignment="1">
      <alignment wrapText="1"/>
    </xf>
    <xf numFmtId="167" fontId="0" fillId="0" borderId="0" xfId="42" applyNumberFormat="1" applyFont="1" applyAlignment="1">
      <alignment wrapText="1"/>
    </xf>
    <xf numFmtId="167" fontId="1" fillId="31" borderId="0" xfId="40" applyNumberFormat="1" applyAlignment="1">
      <alignment wrapText="1"/>
    </xf>
    <xf numFmtId="167" fontId="1" fillId="23" borderId="0" xfId="32" applyNumberFormat="1" applyAlignment="1">
      <alignment wrapText="1"/>
    </xf>
    <xf numFmtId="0" fontId="16" fillId="0" borderId="19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0" borderId="11" xfId="0" applyFont="1" applyBorder="1" applyAlignment="1">
      <alignment wrapText="1"/>
    </xf>
    <xf numFmtId="0" fontId="16" fillId="0" borderId="10" xfId="0" applyFont="1" applyBorder="1" applyAlignment="1">
      <alignment wrapText="1"/>
    </xf>
    <xf numFmtId="167" fontId="21" fillId="23" borderId="0" xfId="32" applyNumberFormat="1" applyFont="1" applyAlignment="1">
      <alignment wrapText="1"/>
    </xf>
    <xf numFmtId="0" fontId="20" fillId="23" borderId="0" xfId="32" applyFont="1"/>
    <xf numFmtId="16" fontId="20" fillId="23" borderId="0" xfId="32" applyNumberFormat="1" applyFont="1"/>
    <xf numFmtId="15" fontId="20" fillId="23" borderId="0" xfId="32" applyNumberFormat="1" applyFont="1"/>
    <xf numFmtId="165" fontId="20" fillId="23" borderId="0" xfId="32" applyNumberFormat="1" applyFont="1"/>
    <xf numFmtId="14" fontId="20" fillId="23" borderId="0" xfId="32" applyNumberFormat="1" applyFont="1"/>
    <xf numFmtId="167" fontId="21" fillId="31" borderId="0" xfId="40" applyNumberFormat="1" applyFont="1" applyAlignment="1">
      <alignment wrapText="1"/>
    </xf>
    <xf numFmtId="0" fontId="1" fillId="23" borderId="21" xfId="32" applyBorder="1"/>
    <xf numFmtId="0" fontId="1" fillId="23" borderId="24" xfId="32" applyBorder="1"/>
    <xf numFmtId="0" fontId="1" fillId="31" borderId="24" xfId="40" applyBorder="1"/>
    <xf numFmtId="0" fontId="1" fillId="11" borderId="24" xfId="20" applyBorder="1"/>
    <xf numFmtId="0" fontId="1" fillId="11" borderId="13" xfId="20" applyBorder="1"/>
    <xf numFmtId="0" fontId="1" fillId="19" borderId="22" xfId="28" applyBorder="1"/>
    <xf numFmtId="14" fontId="1" fillId="19" borderId="16" xfId="28" applyNumberFormat="1" applyBorder="1"/>
    <xf numFmtId="0" fontId="1" fillId="23" borderId="23" xfId="32" applyBorder="1"/>
    <xf numFmtId="0" fontId="1" fillId="23" borderId="20" xfId="32" applyBorder="1"/>
    <xf numFmtId="0" fontId="1" fillId="31" borderId="23" xfId="40" applyBorder="1"/>
    <xf numFmtId="0" fontId="1" fillId="31" borderId="20" xfId="40" applyBorder="1"/>
    <xf numFmtId="0" fontId="1" fillId="11" borderId="23" xfId="20" applyBorder="1"/>
    <xf numFmtId="0" fontId="1" fillId="11" borderId="20" xfId="20" applyBorder="1"/>
    <xf numFmtId="0" fontId="1" fillId="11" borderId="14" xfId="20" applyBorder="1"/>
    <xf numFmtId="0" fontId="1" fillId="11" borderId="18" xfId="20" applyBorder="1"/>
    <xf numFmtId="166" fontId="1" fillId="23" borderId="0" xfId="32" applyNumberFormat="1"/>
    <xf numFmtId="166" fontId="1" fillId="31" borderId="0" xfId="40" applyNumberFormat="1"/>
    <xf numFmtId="166" fontId="1" fillId="11" borderId="0" xfId="20" applyNumberFormat="1"/>
    <xf numFmtId="0" fontId="0" fillId="11" borderId="0" xfId="20" applyFont="1"/>
    <xf numFmtId="167" fontId="1" fillId="23" borderId="0" xfId="42" applyNumberFormat="1" applyFill="1" applyAlignment="1">
      <alignment wrapText="1"/>
    </xf>
    <xf numFmtId="167" fontId="21" fillId="23" borderId="0" xfId="42" applyNumberFormat="1" applyFont="1" applyFill="1" applyAlignment="1">
      <alignment wrapText="1"/>
    </xf>
    <xf numFmtId="168" fontId="1" fillId="23" borderId="0" xfId="43" applyNumberFormat="1" applyFill="1" applyAlignment="1">
      <alignment wrapText="1"/>
    </xf>
    <xf numFmtId="168" fontId="1" fillId="31" borderId="0" xfId="43" applyNumberFormat="1" applyFill="1" applyAlignment="1">
      <alignment wrapText="1"/>
    </xf>
    <xf numFmtId="167" fontId="1" fillId="33" borderId="0" xfId="20" applyNumberFormat="1" applyFill="1" applyAlignment="1">
      <alignment wrapText="1"/>
    </xf>
    <xf numFmtId="167" fontId="21" fillId="33" borderId="0" xfId="20" applyNumberFormat="1" applyFont="1" applyFill="1" applyAlignment="1">
      <alignment wrapText="1"/>
    </xf>
    <xf numFmtId="168" fontId="1" fillId="33" borderId="0" xfId="43" applyNumberFormat="1" applyFill="1" applyAlignment="1">
      <alignment wrapText="1"/>
    </xf>
    <xf numFmtId="167" fontId="0" fillId="0" borderId="0" xfId="42" applyNumberFormat="1" applyFont="1"/>
    <xf numFmtId="0" fontId="7" fillId="3" borderId="0" xfId="7"/>
    <xf numFmtId="0" fontId="0" fillId="0" borderId="10" xfId="0" applyBorder="1" applyAlignment="1">
      <alignment horizontal="center" vertical="center"/>
    </xf>
    <xf numFmtId="0" fontId="16" fillId="40" borderId="10" xfId="0" applyFont="1" applyFill="1" applyBorder="1" applyAlignment="1">
      <alignment horizontal="center" vertical="center" wrapText="1"/>
    </xf>
    <xf numFmtId="0" fontId="22" fillId="0" borderId="0" xfId="0" applyFont="1"/>
    <xf numFmtId="0" fontId="22" fillId="0" borderId="10" xfId="0" applyFont="1" applyBorder="1"/>
    <xf numFmtId="15" fontId="1" fillId="44" borderId="10" xfId="20" applyNumberForma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2">
    <dxf>
      <alignment vertical="center"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numFmt numFmtId="164" formatCode="0.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E20000"/>
        </patternFill>
      </fill>
    </dxf>
    <dxf>
      <font>
        <b/>
        <i val="0"/>
        <color theme="0"/>
      </font>
      <fill>
        <patternFill>
          <bgColor rgb="FFE20000"/>
        </patternFill>
      </fill>
    </dxf>
    <dxf>
      <font>
        <b/>
        <i val="0"/>
        <color theme="0"/>
      </font>
      <fill>
        <patternFill>
          <bgColor rgb="FFE2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fill>
        <patternFill patternType="solid">
          <fgColor indexed="64"/>
          <bgColor rgb="FFFFBBAB"/>
        </patternFill>
      </fill>
      <alignment wrapText="1" readingOrder="0"/>
    </dxf>
    <dxf>
      <fill>
        <patternFill>
          <bgColor rgb="FFFFBBAB"/>
        </patternFill>
      </fill>
    </dxf>
    <dxf>
      <fill>
        <patternFill>
          <bgColor rgb="FFFFBBAB"/>
        </patternFill>
      </fill>
    </dxf>
    <dxf>
      <fill>
        <patternFill>
          <bgColor rgb="FFFFBBAB"/>
        </patternFill>
      </fill>
    </dxf>
    <dxf>
      <fill>
        <patternFill>
          <bgColor rgb="FFFFBBAB"/>
        </patternFill>
      </fill>
    </dxf>
    <dxf>
      <fill>
        <patternFill>
          <bgColor rgb="FFFFBBAB"/>
        </patternFill>
      </fill>
    </dxf>
    <dxf>
      <fill>
        <patternFill>
          <bgColor rgb="FFFFBBAB"/>
        </patternFill>
      </fill>
    </dxf>
    <dxf>
      <fill>
        <patternFill>
          <bgColor rgb="FFFFBBAB"/>
        </patternFill>
      </fill>
    </dxf>
    <dxf>
      <fill>
        <patternFill>
          <bgColor rgb="FFFFBBAB"/>
        </patternFill>
      </fill>
    </dxf>
    <dxf>
      <fill>
        <patternFill>
          <bgColor rgb="FFFFBBAB"/>
        </patternFill>
      </fill>
    </dxf>
    <dxf>
      <fill>
        <patternFill patternType="solid">
          <bgColor rgb="FFFF896D"/>
        </patternFill>
      </fill>
    </dxf>
    <dxf>
      <fill>
        <patternFill patternType="solid">
          <bgColor rgb="FFFF896D"/>
        </patternFill>
      </fill>
    </dxf>
    <dxf>
      <fill>
        <patternFill patternType="solid">
          <bgColor rgb="FFFF896D"/>
        </patternFill>
      </fill>
    </dxf>
    <dxf>
      <fill>
        <patternFill patternType="solid">
          <bgColor rgb="FFFF896D"/>
        </patternFill>
      </fill>
    </dxf>
    <dxf>
      <fill>
        <patternFill patternType="solid">
          <bgColor rgb="FFFF896D"/>
        </patternFill>
      </fill>
    </dxf>
    <dxf>
      <fill>
        <patternFill patternType="solid">
          <bgColor rgb="FFFF896D"/>
        </patternFill>
      </fill>
    </dxf>
    <dxf>
      <fill>
        <patternFill patternType="solid">
          <bgColor rgb="FFFF896D"/>
        </patternFill>
      </fill>
    </dxf>
    <dxf>
      <fill>
        <patternFill patternType="solid">
          <bgColor rgb="FFFF896D"/>
        </patternFill>
      </fill>
    </dxf>
    <dxf>
      <fill>
        <patternFill patternType="solid">
          <bgColor rgb="FFFF896D"/>
        </patternFill>
      </fill>
    </dxf>
    <dxf>
      <alignment wrapText="1" readingOrder="0"/>
    </dxf>
    <dxf>
      <alignment wrapText="1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</dxf>
  </dxfs>
  <tableStyles count="0" defaultTableStyle="TableStyleMedium2" defaultPivotStyle="PivotStyleLight16"/>
  <colors>
    <mruColors>
      <color rgb="FFE20000"/>
      <color rgb="FFFFBBAB"/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Core_Calc_ng!$K$6</c:f>
              <c:strCache>
                <c:ptCount val="1"/>
                <c:pt idx="0">
                  <c:v>1_Wait Time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Core_Calc_ng!$J$7:$J$18</c:f>
              <c:numCache>
                <c:formatCode>m/d/yyyy</c:formatCode>
                <c:ptCount val="12"/>
                <c:pt idx="0">
                  <c:v>43036</c:v>
                </c:pt>
                <c:pt idx="1">
                  <c:v>43038</c:v>
                </c:pt>
                <c:pt idx="2">
                  <c:v>43041</c:v>
                </c:pt>
                <c:pt idx="3">
                  <c:v>43051</c:v>
                </c:pt>
                <c:pt idx="4">
                  <c:v>43054</c:v>
                </c:pt>
                <c:pt idx="5">
                  <c:v>43056</c:v>
                </c:pt>
                <c:pt idx="6">
                  <c:v>43067</c:v>
                </c:pt>
                <c:pt idx="7">
                  <c:v>43068</c:v>
                </c:pt>
                <c:pt idx="8">
                  <c:v>43071</c:v>
                </c:pt>
                <c:pt idx="9">
                  <c:v>43083</c:v>
                </c:pt>
                <c:pt idx="10">
                  <c:v>43085</c:v>
                </c:pt>
                <c:pt idx="11">
                  <c:v>43088</c:v>
                </c:pt>
              </c:numCache>
            </c:numRef>
          </c:cat>
          <c:val>
            <c:numRef>
              <c:f>Core_Calc_ng!$K$7:$K$18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D-4B87-8842-475F325AB193}"/>
            </c:ext>
          </c:extLst>
        </c:ser>
        <c:ser>
          <c:idx val="1"/>
          <c:order val="1"/>
          <c:tx>
            <c:strRef>
              <c:f>Core_Calc_ng!$L$6</c:f>
              <c:strCache>
                <c:ptCount val="1"/>
                <c:pt idx="0">
                  <c:v>1_Task Time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Core_Calc_ng!$J$7:$J$18</c:f>
              <c:numCache>
                <c:formatCode>m/d/yyyy</c:formatCode>
                <c:ptCount val="12"/>
                <c:pt idx="0">
                  <c:v>43036</c:v>
                </c:pt>
                <c:pt idx="1">
                  <c:v>43038</c:v>
                </c:pt>
                <c:pt idx="2">
                  <c:v>43041</c:v>
                </c:pt>
                <c:pt idx="3">
                  <c:v>43051</c:v>
                </c:pt>
                <c:pt idx="4">
                  <c:v>43054</c:v>
                </c:pt>
                <c:pt idx="5">
                  <c:v>43056</c:v>
                </c:pt>
                <c:pt idx="6">
                  <c:v>43067</c:v>
                </c:pt>
                <c:pt idx="7">
                  <c:v>43068</c:v>
                </c:pt>
                <c:pt idx="8">
                  <c:v>43071</c:v>
                </c:pt>
                <c:pt idx="9">
                  <c:v>43083</c:v>
                </c:pt>
                <c:pt idx="10">
                  <c:v>43085</c:v>
                </c:pt>
                <c:pt idx="11">
                  <c:v>43088</c:v>
                </c:pt>
              </c:numCache>
            </c:numRef>
          </c:cat>
          <c:val>
            <c:numRef>
              <c:f>Core_Calc_ng!$L$7:$L$18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D-4B87-8842-475F325AB193}"/>
            </c:ext>
          </c:extLst>
        </c:ser>
        <c:ser>
          <c:idx val="2"/>
          <c:order val="2"/>
          <c:tx>
            <c:strRef>
              <c:f>Core_Calc_ng!$M$6</c:f>
              <c:strCache>
                <c:ptCount val="1"/>
                <c:pt idx="0">
                  <c:v>2_Wait Time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Core_Calc_ng!$J$7:$J$18</c:f>
              <c:numCache>
                <c:formatCode>m/d/yyyy</c:formatCode>
                <c:ptCount val="12"/>
                <c:pt idx="0">
                  <c:v>43036</c:v>
                </c:pt>
                <c:pt idx="1">
                  <c:v>43038</c:v>
                </c:pt>
                <c:pt idx="2">
                  <c:v>43041</c:v>
                </c:pt>
                <c:pt idx="3">
                  <c:v>43051</c:v>
                </c:pt>
                <c:pt idx="4">
                  <c:v>43054</c:v>
                </c:pt>
                <c:pt idx="5">
                  <c:v>43056</c:v>
                </c:pt>
                <c:pt idx="6">
                  <c:v>43067</c:v>
                </c:pt>
                <c:pt idx="7">
                  <c:v>43068</c:v>
                </c:pt>
                <c:pt idx="8">
                  <c:v>43071</c:v>
                </c:pt>
                <c:pt idx="9">
                  <c:v>43083</c:v>
                </c:pt>
                <c:pt idx="10">
                  <c:v>43085</c:v>
                </c:pt>
                <c:pt idx="11">
                  <c:v>43088</c:v>
                </c:pt>
              </c:numCache>
            </c:numRef>
          </c:cat>
          <c:val>
            <c:numRef>
              <c:f>Core_Calc_ng!$M$7:$M$18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D-4B87-8842-475F325AB193}"/>
            </c:ext>
          </c:extLst>
        </c:ser>
        <c:ser>
          <c:idx val="3"/>
          <c:order val="3"/>
          <c:tx>
            <c:strRef>
              <c:f>Core_Calc_ng!$N$6</c:f>
              <c:strCache>
                <c:ptCount val="1"/>
                <c:pt idx="0">
                  <c:v>2_Task Time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Core_Calc_ng!$J$7:$J$18</c:f>
              <c:numCache>
                <c:formatCode>m/d/yyyy</c:formatCode>
                <c:ptCount val="12"/>
                <c:pt idx="0">
                  <c:v>43036</c:v>
                </c:pt>
                <c:pt idx="1">
                  <c:v>43038</c:v>
                </c:pt>
                <c:pt idx="2">
                  <c:v>43041</c:v>
                </c:pt>
                <c:pt idx="3">
                  <c:v>43051</c:v>
                </c:pt>
                <c:pt idx="4">
                  <c:v>43054</c:v>
                </c:pt>
                <c:pt idx="5">
                  <c:v>43056</c:v>
                </c:pt>
                <c:pt idx="6">
                  <c:v>43067</c:v>
                </c:pt>
                <c:pt idx="7">
                  <c:v>43068</c:v>
                </c:pt>
                <c:pt idx="8">
                  <c:v>43071</c:v>
                </c:pt>
                <c:pt idx="9">
                  <c:v>43083</c:v>
                </c:pt>
                <c:pt idx="10">
                  <c:v>43085</c:v>
                </c:pt>
                <c:pt idx="11">
                  <c:v>43088</c:v>
                </c:pt>
              </c:numCache>
            </c:numRef>
          </c:cat>
          <c:val>
            <c:numRef>
              <c:f>Core_Calc_ng!$N$7:$N$18</c:f>
              <c:numCache>
                <c:formatCode>General</c:formatCode>
                <c:ptCount val="12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9</c:v>
                </c:pt>
                <c:pt idx="8">
                  <c:v>12</c:v>
                </c:pt>
                <c:pt idx="9">
                  <c:v>29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DD-4B87-8842-475F325AB193}"/>
            </c:ext>
          </c:extLst>
        </c:ser>
        <c:ser>
          <c:idx val="4"/>
          <c:order val="4"/>
          <c:tx>
            <c:strRef>
              <c:f>Core_Calc_ng!$O$6</c:f>
              <c:strCache>
                <c:ptCount val="1"/>
                <c:pt idx="0">
                  <c:v>3_Wait Time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Core_Calc_ng!$J$7:$J$18</c:f>
              <c:numCache>
                <c:formatCode>m/d/yyyy</c:formatCode>
                <c:ptCount val="12"/>
                <c:pt idx="0">
                  <c:v>43036</c:v>
                </c:pt>
                <c:pt idx="1">
                  <c:v>43038</c:v>
                </c:pt>
                <c:pt idx="2">
                  <c:v>43041</c:v>
                </c:pt>
                <c:pt idx="3">
                  <c:v>43051</c:v>
                </c:pt>
                <c:pt idx="4">
                  <c:v>43054</c:v>
                </c:pt>
                <c:pt idx="5">
                  <c:v>43056</c:v>
                </c:pt>
                <c:pt idx="6">
                  <c:v>43067</c:v>
                </c:pt>
                <c:pt idx="7">
                  <c:v>43068</c:v>
                </c:pt>
                <c:pt idx="8">
                  <c:v>43071</c:v>
                </c:pt>
                <c:pt idx="9">
                  <c:v>43083</c:v>
                </c:pt>
                <c:pt idx="10">
                  <c:v>43085</c:v>
                </c:pt>
                <c:pt idx="11">
                  <c:v>43088</c:v>
                </c:pt>
              </c:numCache>
            </c:numRef>
          </c:cat>
          <c:val>
            <c:numRef>
              <c:f>Core_Calc_ng!$O$7:$O$18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D-4B87-8842-475F325AB193}"/>
            </c:ext>
          </c:extLst>
        </c:ser>
        <c:ser>
          <c:idx val="5"/>
          <c:order val="5"/>
          <c:tx>
            <c:strRef>
              <c:f>Core_Calc_ng!$P$6</c:f>
              <c:strCache>
                <c:ptCount val="1"/>
                <c:pt idx="0">
                  <c:v>3_Task Time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Core_Calc_ng!$J$7:$J$18</c:f>
              <c:numCache>
                <c:formatCode>m/d/yyyy</c:formatCode>
                <c:ptCount val="12"/>
                <c:pt idx="0">
                  <c:v>43036</c:v>
                </c:pt>
                <c:pt idx="1">
                  <c:v>43038</c:v>
                </c:pt>
                <c:pt idx="2">
                  <c:v>43041</c:v>
                </c:pt>
                <c:pt idx="3">
                  <c:v>43051</c:v>
                </c:pt>
                <c:pt idx="4">
                  <c:v>43054</c:v>
                </c:pt>
                <c:pt idx="5">
                  <c:v>43056</c:v>
                </c:pt>
                <c:pt idx="6">
                  <c:v>43067</c:v>
                </c:pt>
                <c:pt idx="7">
                  <c:v>43068</c:v>
                </c:pt>
                <c:pt idx="8">
                  <c:v>43071</c:v>
                </c:pt>
                <c:pt idx="9">
                  <c:v>43083</c:v>
                </c:pt>
                <c:pt idx="10">
                  <c:v>43085</c:v>
                </c:pt>
                <c:pt idx="11">
                  <c:v>43088</c:v>
                </c:pt>
              </c:numCache>
            </c:numRef>
          </c:cat>
          <c:val>
            <c:numRef>
              <c:f>Core_Calc_ng!$P$7:$P$18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DD-4B87-8842-475F325AB193}"/>
            </c:ext>
          </c:extLst>
        </c:ser>
        <c:ser>
          <c:idx val="6"/>
          <c:order val="6"/>
          <c:tx>
            <c:strRef>
              <c:f>Core_Calc_ng!$Q$6</c:f>
              <c:strCache>
                <c:ptCount val="1"/>
                <c:pt idx="0">
                  <c:v>4_Wait Time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Core_Calc_ng!$J$7:$J$18</c:f>
              <c:numCache>
                <c:formatCode>m/d/yyyy</c:formatCode>
                <c:ptCount val="12"/>
                <c:pt idx="0">
                  <c:v>43036</c:v>
                </c:pt>
                <c:pt idx="1">
                  <c:v>43038</c:v>
                </c:pt>
                <c:pt idx="2">
                  <c:v>43041</c:v>
                </c:pt>
                <c:pt idx="3">
                  <c:v>43051</c:v>
                </c:pt>
                <c:pt idx="4">
                  <c:v>43054</c:v>
                </c:pt>
                <c:pt idx="5">
                  <c:v>43056</c:v>
                </c:pt>
                <c:pt idx="6">
                  <c:v>43067</c:v>
                </c:pt>
                <c:pt idx="7">
                  <c:v>43068</c:v>
                </c:pt>
                <c:pt idx="8">
                  <c:v>43071</c:v>
                </c:pt>
                <c:pt idx="9">
                  <c:v>43083</c:v>
                </c:pt>
                <c:pt idx="10">
                  <c:v>43085</c:v>
                </c:pt>
                <c:pt idx="11">
                  <c:v>43088</c:v>
                </c:pt>
              </c:numCache>
            </c:numRef>
          </c:cat>
          <c:val>
            <c:numRef>
              <c:f>Core_Calc_ng!$Q$7:$Q$18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DD-4B87-8842-475F325AB193}"/>
            </c:ext>
          </c:extLst>
        </c:ser>
        <c:ser>
          <c:idx val="7"/>
          <c:order val="7"/>
          <c:tx>
            <c:strRef>
              <c:f>Core_Calc_ng!$R$6</c:f>
              <c:strCache>
                <c:ptCount val="1"/>
                <c:pt idx="0">
                  <c:v>4_Task Time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Core_Calc_ng!$J$7:$J$18</c:f>
              <c:numCache>
                <c:formatCode>m/d/yyyy</c:formatCode>
                <c:ptCount val="12"/>
                <c:pt idx="0">
                  <c:v>43036</c:v>
                </c:pt>
                <c:pt idx="1">
                  <c:v>43038</c:v>
                </c:pt>
                <c:pt idx="2">
                  <c:v>43041</c:v>
                </c:pt>
                <c:pt idx="3">
                  <c:v>43051</c:v>
                </c:pt>
                <c:pt idx="4">
                  <c:v>43054</c:v>
                </c:pt>
                <c:pt idx="5">
                  <c:v>43056</c:v>
                </c:pt>
                <c:pt idx="6">
                  <c:v>43067</c:v>
                </c:pt>
                <c:pt idx="7">
                  <c:v>43068</c:v>
                </c:pt>
                <c:pt idx="8">
                  <c:v>43071</c:v>
                </c:pt>
                <c:pt idx="9">
                  <c:v>43083</c:v>
                </c:pt>
                <c:pt idx="10">
                  <c:v>43085</c:v>
                </c:pt>
                <c:pt idx="11">
                  <c:v>43088</c:v>
                </c:pt>
              </c:numCache>
            </c:numRef>
          </c:cat>
          <c:val>
            <c:numRef>
              <c:f>Core_Calc_ng!$R$7:$R$18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DD-4B87-8842-475F325AB193}"/>
            </c:ext>
          </c:extLst>
        </c:ser>
        <c:ser>
          <c:idx val="8"/>
          <c:order val="8"/>
          <c:tx>
            <c:strRef>
              <c:f>Core_Calc_ng!$S$6</c:f>
              <c:strCache>
                <c:ptCount val="1"/>
                <c:pt idx="0">
                  <c:v>5_Wait Time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Core_Calc_ng!$J$7:$J$18</c:f>
              <c:numCache>
                <c:formatCode>m/d/yyyy</c:formatCode>
                <c:ptCount val="12"/>
                <c:pt idx="0">
                  <c:v>43036</c:v>
                </c:pt>
                <c:pt idx="1">
                  <c:v>43038</c:v>
                </c:pt>
                <c:pt idx="2">
                  <c:v>43041</c:v>
                </c:pt>
                <c:pt idx="3">
                  <c:v>43051</c:v>
                </c:pt>
                <c:pt idx="4">
                  <c:v>43054</c:v>
                </c:pt>
                <c:pt idx="5">
                  <c:v>43056</c:v>
                </c:pt>
                <c:pt idx="6">
                  <c:v>43067</c:v>
                </c:pt>
                <c:pt idx="7">
                  <c:v>43068</c:v>
                </c:pt>
                <c:pt idx="8">
                  <c:v>43071</c:v>
                </c:pt>
                <c:pt idx="9">
                  <c:v>43083</c:v>
                </c:pt>
                <c:pt idx="10">
                  <c:v>43085</c:v>
                </c:pt>
                <c:pt idx="11">
                  <c:v>43088</c:v>
                </c:pt>
              </c:numCache>
            </c:numRef>
          </c:cat>
          <c:val>
            <c:numRef>
              <c:f>Core_Calc_ng!$S$7:$S$18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DD-4B87-8842-475F325AB193}"/>
            </c:ext>
          </c:extLst>
        </c:ser>
        <c:ser>
          <c:idx val="9"/>
          <c:order val="9"/>
          <c:tx>
            <c:strRef>
              <c:f>Core_Calc_ng!$T$6</c:f>
              <c:strCache>
                <c:ptCount val="1"/>
                <c:pt idx="0">
                  <c:v>5_Task Time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Core_Calc_ng!$J$7:$J$18</c:f>
              <c:numCache>
                <c:formatCode>m/d/yyyy</c:formatCode>
                <c:ptCount val="12"/>
                <c:pt idx="0">
                  <c:v>43036</c:v>
                </c:pt>
                <c:pt idx="1">
                  <c:v>43038</c:v>
                </c:pt>
                <c:pt idx="2">
                  <c:v>43041</c:v>
                </c:pt>
                <c:pt idx="3">
                  <c:v>43051</c:v>
                </c:pt>
                <c:pt idx="4">
                  <c:v>43054</c:v>
                </c:pt>
                <c:pt idx="5">
                  <c:v>43056</c:v>
                </c:pt>
                <c:pt idx="6">
                  <c:v>43067</c:v>
                </c:pt>
                <c:pt idx="7">
                  <c:v>43068</c:v>
                </c:pt>
                <c:pt idx="8">
                  <c:v>43071</c:v>
                </c:pt>
                <c:pt idx="9">
                  <c:v>43083</c:v>
                </c:pt>
                <c:pt idx="10">
                  <c:v>43085</c:v>
                </c:pt>
                <c:pt idx="11">
                  <c:v>43088</c:v>
                </c:pt>
              </c:numCache>
            </c:numRef>
          </c:cat>
          <c:val>
            <c:numRef>
              <c:f>Core_Calc_ng!$T$7:$T$18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DD-4B87-8842-475F325AB193}"/>
            </c:ext>
          </c:extLst>
        </c:ser>
        <c:ser>
          <c:idx val="10"/>
          <c:order val="10"/>
          <c:tx>
            <c:strRef>
              <c:f>Core_Calc_ng!$U$6</c:f>
              <c:strCache>
                <c:ptCount val="1"/>
                <c:pt idx="0">
                  <c:v>6_Wait Time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Core_Calc_ng!$J$7:$J$18</c:f>
              <c:numCache>
                <c:formatCode>m/d/yyyy</c:formatCode>
                <c:ptCount val="12"/>
                <c:pt idx="0">
                  <c:v>43036</c:v>
                </c:pt>
                <c:pt idx="1">
                  <c:v>43038</c:v>
                </c:pt>
                <c:pt idx="2">
                  <c:v>43041</c:v>
                </c:pt>
                <c:pt idx="3">
                  <c:v>43051</c:v>
                </c:pt>
                <c:pt idx="4">
                  <c:v>43054</c:v>
                </c:pt>
                <c:pt idx="5">
                  <c:v>43056</c:v>
                </c:pt>
                <c:pt idx="6">
                  <c:v>43067</c:v>
                </c:pt>
                <c:pt idx="7">
                  <c:v>43068</c:v>
                </c:pt>
                <c:pt idx="8">
                  <c:v>43071</c:v>
                </c:pt>
                <c:pt idx="9">
                  <c:v>43083</c:v>
                </c:pt>
                <c:pt idx="10">
                  <c:v>43085</c:v>
                </c:pt>
                <c:pt idx="11">
                  <c:v>43088</c:v>
                </c:pt>
              </c:numCache>
            </c:numRef>
          </c:cat>
          <c:val>
            <c:numRef>
              <c:f>Core_Calc_ng!$U$7:$U$18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DD-4B87-8842-475F325AB193}"/>
            </c:ext>
          </c:extLst>
        </c:ser>
        <c:ser>
          <c:idx val="11"/>
          <c:order val="11"/>
          <c:tx>
            <c:strRef>
              <c:f>Core_Calc_ng!$V$6</c:f>
              <c:strCache>
                <c:ptCount val="1"/>
                <c:pt idx="0">
                  <c:v>6_Task Time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Core_Calc_ng!$J$7:$J$18</c:f>
              <c:numCache>
                <c:formatCode>m/d/yyyy</c:formatCode>
                <c:ptCount val="12"/>
                <c:pt idx="0">
                  <c:v>43036</c:v>
                </c:pt>
                <c:pt idx="1">
                  <c:v>43038</c:v>
                </c:pt>
                <c:pt idx="2">
                  <c:v>43041</c:v>
                </c:pt>
                <c:pt idx="3">
                  <c:v>43051</c:v>
                </c:pt>
                <c:pt idx="4">
                  <c:v>43054</c:v>
                </c:pt>
                <c:pt idx="5">
                  <c:v>43056</c:v>
                </c:pt>
                <c:pt idx="6">
                  <c:v>43067</c:v>
                </c:pt>
                <c:pt idx="7">
                  <c:v>43068</c:v>
                </c:pt>
                <c:pt idx="8">
                  <c:v>43071</c:v>
                </c:pt>
                <c:pt idx="9">
                  <c:v>43083</c:v>
                </c:pt>
                <c:pt idx="10">
                  <c:v>43085</c:v>
                </c:pt>
                <c:pt idx="11">
                  <c:v>43088</c:v>
                </c:pt>
              </c:numCache>
            </c:numRef>
          </c:cat>
          <c:val>
            <c:numRef>
              <c:f>Core_Calc_ng!$V$7:$V$18</c:f>
              <c:numCache>
                <c:formatCode>General</c:formatCode>
                <c:ptCount val="12"/>
                <c:pt idx="0">
                  <c:v>19</c:v>
                </c:pt>
                <c:pt idx="1">
                  <c:v>21</c:v>
                </c:pt>
                <c:pt idx="2">
                  <c:v>21</c:v>
                </c:pt>
                <c:pt idx="3">
                  <c:v>17</c:v>
                </c:pt>
                <c:pt idx="4">
                  <c:v>15</c:v>
                </c:pt>
                <c:pt idx="5">
                  <c:v>25</c:v>
                </c:pt>
                <c:pt idx="6">
                  <c:v>24</c:v>
                </c:pt>
                <c:pt idx="7">
                  <c:v>22</c:v>
                </c:pt>
                <c:pt idx="8">
                  <c:v>20</c:v>
                </c:pt>
                <c:pt idx="9">
                  <c:v>12</c:v>
                </c:pt>
                <c:pt idx="10">
                  <c:v>17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DD-4B87-8842-475F325AB193}"/>
            </c:ext>
          </c:extLst>
        </c:ser>
        <c:ser>
          <c:idx val="12"/>
          <c:order val="12"/>
          <c:tx>
            <c:strRef>
              <c:f>Core_Calc_ng!$W$6</c:f>
              <c:strCache>
                <c:ptCount val="1"/>
                <c:pt idx="0">
                  <c:v>7_Wait Time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Core_Calc_ng!$J$7:$J$18</c:f>
              <c:numCache>
                <c:formatCode>m/d/yyyy</c:formatCode>
                <c:ptCount val="12"/>
                <c:pt idx="0">
                  <c:v>43036</c:v>
                </c:pt>
                <c:pt idx="1">
                  <c:v>43038</c:v>
                </c:pt>
                <c:pt idx="2">
                  <c:v>43041</c:v>
                </c:pt>
                <c:pt idx="3">
                  <c:v>43051</c:v>
                </c:pt>
                <c:pt idx="4">
                  <c:v>43054</c:v>
                </c:pt>
                <c:pt idx="5">
                  <c:v>43056</c:v>
                </c:pt>
                <c:pt idx="6">
                  <c:v>43067</c:v>
                </c:pt>
                <c:pt idx="7">
                  <c:v>43068</c:v>
                </c:pt>
                <c:pt idx="8">
                  <c:v>43071</c:v>
                </c:pt>
                <c:pt idx="9">
                  <c:v>43083</c:v>
                </c:pt>
                <c:pt idx="10">
                  <c:v>43085</c:v>
                </c:pt>
                <c:pt idx="11">
                  <c:v>43088</c:v>
                </c:pt>
              </c:numCache>
            </c:numRef>
          </c:cat>
          <c:val>
            <c:numRef>
              <c:f>Core_Calc_ng!$W$7:$W$18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DD-4B87-8842-475F325AB193}"/>
            </c:ext>
          </c:extLst>
        </c:ser>
        <c:ser>
          <c:idx val="13"/>
          <c:order val="13"/>
          <c:tx>
            <c:strRef>
              <c:f>Core_Calc_ng!$X$6</c:f>
              <c:strCache>
                <c:ptCount val="1"/>
                <c:pt idx="0">
                  <c:v>7_Task Time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Core_Calc_ng!$J$7:$J$18</c:f>
              <c:numCache>
                <c:formatCode>m/d/yyyy</c:formatCode>
                <c:ptCount val="12"/>
                <c:pt idx="0">
                  <c:v>43036</c:v>
                </c:pt>
                <c:pt idx="1">
                  <c:v>43038</c:v>
                </c:pt>
                <c:pt idx="2">
                  <c:v>43041</c:v>
                </c:pt>
                <c:pt idx="3">
                  <c:v>43051</c:v>
                </c:pt>
                <c:pt idx="4">
                  <c:v>43054</c:v>
                </c:pt>
                <c:pt idx="5">
                  <c:v>43056</c:v>
                </c:pt>
                <c:pt idx="6">
                  <c:v>43067</c:v>
                </c:pt>
                <c:pt idx="7">
                  <c:v>43068</c:v>
                </c:pt>
                <c:pt idx="8">
                  <c:v>43071</c:v>
                </c:pt>
                <c:pt idx="9">
                  <c:v>43083</c:v>
                </c:pt>
                <c:pt idx="10">
                  <c:v>43085</c:v>
                </c:pt>
                <c:pt idx="11">
                  <c:v>43088</c:v>
                </c:pt>
              </c:numCache>
            </c:numRef>
          </c:cat>
          <c:val>
            <c:numRef>
              <c:f>Core_Calc_ng!$X$7:$X$18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DD-4B87-8842-475F325AB193}"/>
            </c:ext>
          </c:extLst>
        </c:ser>
        <c:ser>
          <c:idx val="14"/>
          <c:order val="14"/>
          <c:tx>
            <c:strRef>
              <c:f>Core_Calc_ng!$Y$6</c:f>
              <c:strCache>
                <c:ptCount val="1"/>
                <c:pt idx="0">
                  <c:v>8_Wait Time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Core_Calc_ng!$J$7:$J$18</c:f>
              <c:numCache>
                <c:formatCode>m/d/yyyy</c:formatCode>
                <c:ptCount val="12"/>
                <c:pt idx="0">
                  <c:v>43036</c:v>
                </c:pt>
                <c:pt idx="1">
                  <c:v>43038</c:v>
                </c:pt>
                <c:pt idx="2">
                  <c:v>43041</c:v>
                </c:pt>
                <c:pt idx="3">
                  <c:v>43051</c:v>
                </c:pt>
                <c:pt idx="4">
                  <c:v>43054</c:v>
                </c:pt>
                <c:pt idx="5">
                  <c:v>43056</c:v>
                </c:pt>
                <c:pt idx="6">
                  <c:v>43067</c:v>
                </c:pt>
                <c:pt idx="7">
                  <c:v>43068</c:v>
                </c:pt>
                <c:pt idx="8">
                  <c:v>43071</c:v>
                </c:pt>
                <c:pt idx="9">
                  <c:v>43083</c:v>
                </c:pt>
                <c:pt idx="10">
                  <c:v>43085</c:v>
                </c:pt>
                <c:pt idx="11">
                  <c:v>43088</c:v>
                </c:pt>
              </c:numCache>
            </c:numRef>
          </c:cat>
          <c:val>
            <c:numRef>
              <c:f>Core_Calc_ng!$Y$7:$Y$18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DD-4B87-8842-475F325AB193}"/>
            </c:ext>
          </c:extLst>
        </c:ser>
        <c:ser>
          <c:idx val="15"/>
          <c:order val="15"/>
          <c:tx>
            <c:strRef>
              <c:f>Core_Calc_ng!$Z$6</c:f>
              <c:strCache>
                <c:ptCount val="1"/>
                <c:pt idx="0">
                  <c:v>8_Task Time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Core_Calc_ng!$J$7:$J$18</c:f>
              <c:numCache>
                <c:formatCode>m/d/yyyy</c:formatCode>
                <c:ptCount val="12"/>
                <c:pt idx="0">
                  <c:v>43036</c:v>
                </c:pt>
                <c:pt idx="1">
                  <c:v>43038</c:v>
                </c:pt>
                <c:pt idx="2">
                  <c:v>43041</c:v>
                </c:pt>
                <c:pt idx="3">
                  <c:v>43051</c:v>
                </c:pt>
                <c:pt idx="4">
                  <c:v>43054</c:v>
                </c:pt>
                <c:pt idx="5">
                  <c:v>43056</c:v>
                </c:pt>
                <c:pt idx="6">
                  <c:v>43067</c:v>
                </c:pt>
                <c:pt idx="7">
                  <c:v>43068</c:v>
                </c:pt>
                <c:pt idx="8">
                  <c:v>43071</c:v>
                </c:pt>
                <c:pt idx="9">
                  <c:v>43083</c:v>
                </c:pt>
                <c:pt idx="10">
                  <c:v>43085</c:v>
                </c:pt>
                <c:pt idx="11">
                  <c:v>43088</c:v>
                </c:pt>
              </c:numCache>
            </c:numRef>
          </c:cat>
          <c:val>
            <c:numRef>
              <c:f>Core_Calc_ng!$Z$7:$Z$18</c:f>
              <c:numCache>
                <c:formatCode>General</c:formatCode>
                <c:ptCount val="12"/>
                <c:pt idx="0">
                  <c:v>13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8</c:v>
                </c:pt>
                <c:pt idx="6">
                  <c:v>12</c:v>
                </c:pt>
                <c:pt idx="7">
                  <c:v>7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FDD-4B87-8842-475F325AB193}"/>
            </c:ext>
          </c:extLst>
        </c:ser>
        <c:ser>
          <c:idx val="16"/>
          <c:order val="16"/>
          <c:tx>
            <c:strRef>
              <c:f>Core_Calc_ng!$AA$6</c:f>
              <c:strCache>
                <c:ptCount val="1"/>
                <c:pt idx="0">
                  <c:v>9_Wait Time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Core_Calc_ng!$J$7:$J$18</c:f>
              <c:numCache>
                <c:formatCode>m/d/yyyy</c:formatCode>
                <c:ptCount val="12"/>
                <c:pt idx="0">
                  <c:v>43036</c:v>
                </c:pt>
                <c:pt idx="1">
                  <c:v>43038</c:v>
                </c:pt>
                <c:pt idx="2">
                  <c:v>43041</c:v>
                </c:pt>
                <c:pt idx="3">
                  <c:v>43051</c:v>
                </c:pt>
                <c:pt idx="4">
                  <c:v>43054</c:v>
                </c:pt>
                <c:pt idx="5">
                  <c:v>43056</c:v>
                </c:pt>
                <c:pt idx="6">
                  <c:v>43067</c:v>
                </c:pt>
                <c:pt idx="7">
                  <c:v>43068</c:v>
                </c:pt>
                <c:pt idx="8">
                  <c:v>43071</c:v>
                </c:pt>
                <c:pt idx="9">
                  <c:v>43083</c:v>
                </c:pt>
                <c:pt idx="10">
                  <c:v>43085</c:v>
                </c:pt>
                <c:pt idx="11">
                  <c:v>43088</c:v>
                </c:pt>
              </c:numCache>
            </c:numRef>
          </c:cat>
          <c:val>
            <c:numRef>
              <c:f>Core_Calc_ng!$AA$7:$AA$18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FDD-4B87-8842-475F325AB193}"/>
            </c:ext>
          </c:extLst>
        </c:ser>
        <c:ser>
          <c:idx val="17"/>
          <c:order val="17"/>
          <c:tx>
            <c:strRef>
              <c:f>Core_Calc_ng!$AB$6</c:f>
              <c:strCache>
                <c:ptCount val="1"/>
                <c:pt idx="0">
                  <c:v>9_Task Time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Core_Calc_ng!$J$7:$J$18</c:f>
              <c:numCache>
                <c:formatCode>m/d/yyyy</c:formatCode>
                <c:ptCount val="12"/>
                <c:pt idx="0">
                  <c:v>43036</c:v>
                </c:pt>
                <c:pt idx="1">
                  <c:v>43038</c:v>
                </c:pt>
                <c:pt idx="2">
                  <c:v>43041</c:v>
                </c:pt>
                <c:pt idx="3">
                  <c:v>43051</c:v>
                </c:pt>
                <c:pt idx="4">
                  <c:v>43054</c:v>
                </c:pt>
                <c:pt idx="5">
                  <c:v>43056</c:v>
                </c:pt>
                <c:pt idx="6">
                  <c:v>43067</c:v>
                </c:pt>
                <c:pt idx="7">
                  <c:v>43068</c:v>
                </c:pt>
                <c:pt idx="8">
                  <c:v>43071</c:v>
                </c:pt>
                <c:pt idx="9">
                  <c:v>43083</c:v>
                </c:pt>
                <c:pt idx="10">
                  <c:v>43085</c:v>
                </c:pt>
                <c:pt idx="11">
                  <c:v>43088</c:v>
                </c:pt>
              </c:numCache>
            </c:numRef>
          </c:cat>
          <c:val>
            <c:numRef>
              <c:f>Core_Calc_ng!$AB$7:$AB$18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FDD-4B87-8842-475F325AB193}"/>
            </c:ext>
          </c:extLst>
        </c:ser>
        <c:ser>
          <c:idx val="18"/>
          <c:order val="18"/>
          <c:tx>
            <c:strRef>
              <c:f>Core_Calc_ng!$AC$6</c:f>
              <c:strCache>
                <c:ptCount val="1"/>
                <c:pt idx="0">
                  <c:v>10_Wait Time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Core_Calc_ng!$J$7:$J$18</c:f>
              <c:numCache>
                <c:formatCode>m/d/yyyy</c:formatCode>
                <c:ptCount val="12"/>
                <c:pt idx="0">
                  <c:v>43036</c:v>
                </c:pt>
                <c:pt idx="1">
                  <c:v>43038</c:v>
                </c:pt>
                <c:pt idx="2">
                  <c:v>43041</c:v>
                </c:pt>
                <c:pt idx="3">
                  <c:v>43051</c:v>
                </c:pt>
                <c:pt idx="4">
                  <c:v>43054</c:v>
                </c:pt>
                <c:pt idx="5">
                  <c:v>43056</c:v>
                </c:pt>
                <c:pt idx="6">
                  <c:v>43067</c:v>
                </c:pt>
                <c:pt idx="7">
                  <c:v>43068</c:v>
                </c:pt>
                <c:pt idx="8">
                  <c:v>43071</c:v>
                </c:pt>
                <c:pt idx="9">
                  <c:v>43083</c:v>
                </c:pt>
                <c:pt idx="10">
                  <c:v>43085</c:v>
                </c:pt>
                <c:pt idx="11">
                  <c:v>43088</c:v>
                </c:pt>
              </c:numCache>
            </c:numRef>
          </c:cat>
          <c:val>
            <c:numRef>
              <c:f>Core_Calc_ng!$AC$7:$AC$18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FDD-4B87-8842-475F325AB193}"/>
            </c:ext>
          </c:extLst>
        </c:ser>
        <c:ser>
          <c:idx val="19"/>
          <c:order val="19"/>
          <c:tx>
            <c:strRef>
              <c:f>Core_Calc_ng!$AD$6</c:f>
              <c:strCache>
                <c:ptCount val="1"/>
                <c:pt idx="0">
                  <c:v>10_Task Time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Core_Calc_ng!$J$7:$J$18</c:f>
              <c:numCache>
                <c:formatCode>m/d/yyyy</c:formatCode>
                <c:ptCount val="12"/>
                <c:pt idx="0">
                  <c:v>43036</c:v>
                </c:pt>
                <c:pt idx="1">
                  <c:v>43038</c:v>
                </c:pt>
                <c:pt idx="2">
                  <c:v>43041</c:v>
                </c:pt>
                <c:pt idx="3">
                  <c:v>43051</c:v>
                </c:pt>
                <c:pt idx="4">
                  <c:v>43054</c:v>
                </c:pt>
                <c:pt idx="5">
                  <c:v>43056</c:v>
                </c:pt>
                <c:pt idx="6">
                  <c:v>43067</c:v>
                </c:pt>
                <c:pt idx="7">
                  <c:v>43068</c:v>
                </c:pt>
                <c:pt idx="8">
                  <c:v>43071</c:v>
                </c:pt>
                <c:pt idx="9">
                  <c:v>43083</c:v>
                </c:pt>
                <c:pt idx="10">
                  <c:v>43085</c:v>
                </c:pt>
                <c:pt idx="11">
                  <c:v>43088</c:v>
                </c:pt>
              </c:numCache>
            </c:numRef>
          </c:cat>
          <c:val>
            <c:numRef>
              <c:f>Core_Calc_ng!$AD$7:$AD$18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FDD-4B87-8842-475F325AB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519512"/>
        <c:axId val="262348888"/>
      </c:barChart>
      <c:dateAx>
        <c:axId val="185519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48888"/>
        <c:crosses val="autoZero"/>
        <c:auto val="1"/>
        <c:lblOffset val="100"/>
        <c:baseTimeUnit val="days"/>
      </c:dateAx>
      <c:valAx>
        <c:axId val="262348888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1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Core_Calc_ng!$J$19:$J$33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Core_Calc_ng!$K$19:$K$33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8-48B1-BF5C-57B5833DB4C7}"/>
            </c:ext>
          </c:extLst>
        </c:ser>
        <c:ser>
          <c:idx val="1"/>
          <c:order val="1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Core_Calc_ng!$J$19:$J$33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Core_Calc_ng!$L$19:$L$33</c:f>
              <c:numCache>
                <c:formatCode>General</c:formatCode>
                <c:ptCount val="1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8-48B1-BF5C-57B5833DB4C7}"/>
            </c:ext>
          </c:extLst>
        </c:ser>
        <c:ser>
          <c:idx val="2"/>
          <c:order val="2"/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Core_Calc_ng!$J$19:$J$33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Core_Calc_ng!$M$19:$M$33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8-48B1-BF5C-57B5833DB4C7}"/>
            </c:ext>
          </c:extLst>
        </c:ser>
        <c:ser>
          <c:idx val="3"/>
          <c:order val="3"/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Core_Calc_ng!$J$19:$J$33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Core_Calc_ng!$N$19:$N$33</c:f>
              <c:numCache>
                <c:formatCode>General</c:formatCode>
                <c:ptCount val="15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9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78-48B1-BF5C-57B5833DB4C7}"/>
            </c:ext>
          </c:extLst>
        </c:ser>
        <c:ser>
          <c:idx val="4"/>
          <c:order val="4"/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Core_Calc_ng!$J$19:$J$33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Core_Calc_ng!$O$19:$O$33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78-48B1-BF5C-57B5833DB4C7}"/>
            </c:ext>
          </c:extLst>
        </c:ser>
        <c:ser>
          <c:idx val="5"/>
          <c:order val="5"/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Core_Calc_ng!$J$19:$J$33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Core_Calc_ng!$P$19:$P$33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78-48B1-BF5C-57B5833DB4C7}"/>
            </c:ext>
          </c:extLst>
        </c:ser>
        <c:ser>
          <c:idx val="6"/>
          <c:order val="6"/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Core_Calc_ng!$J$19:$J$33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Core_Calc_ng!$Q$19:$Q$33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78-48B1-BF5C-57B5833DB4C7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Core_Calc_ng!$J$19:$J$33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Core_Calc_ng!$R$19:$R$33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78-48B1-BF5C-57B5833DB4C7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Core_Calc_ng!$J$19:$J$33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Core_Calc_ng!$S$19:$S$33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78-48B1-BF5C-57B5833DB4C7}"/>
            </c:ext>
          </c:extLst>
        </c:ser>
        <c:ser>
          <c:idx val="9"/>
          <c:order val="9"/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Core_Calc_ng!$J$19:$J$33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Core_Calc_ng!$T$19:$T$33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78-48B1-BF5C-57B5833DB4C7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Core_Calc_ng!$J$19:$J$33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Core_Calc_ng!$U$19:$U$33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78-48B1-BF5C-57B5833DB4C7}"/>
            </c:ext>
          </c:extLst>
        </c:ser>
        <c:ser>
          <c:idx val="11"/>
          <c:order val="11"/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Core_Calc_ng!$J$19:$J$33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Core_Calc_ng!$V$19:$V$33</c:f>
              <c:numCache>
                <c:formatCode>General</c:formatCode>
                <c:ptCount val="15"/>
                <c:pt idx="0">
                  <c:v>19</c:v>
                </c:pt>
                <c:pt idx="1">
                  <c:v>21</c:v>
                </c:pt>
                <c:pt idx="2">
                  <c:v>21</c:v>
                </c:pt>
                <c:pt idx="3">
                  <c:v>17</c:v>
                </c:pt>
                <c:pt idx="4">
                  <c:v>15</c:v>
                </c:pt>
                <c:pt idx="5">
                  <c:v>25</c:v>
                </c:pt>
                <c:pt idx="6">
                  <c:v>24</c:v>
                </c:pt>
                <c:pt idx="7">
                  <c:v>22</c:v>
                </c:pt>
                <c:pt idx="8">
                  <c:v>20</c:v>
                </c:pt>
                <c:pt idx="9">
                  <c:v>18</c:v>
                </c:pt>
                <c:pt idx="10">
                  <c:v>17</c:v>
                </c:pt>
                <c:pt idx="11">
                  <c:v>20</c:v>
                </c:pt>
                <c:pt idx="12">
                  <c:v>28</c:v>
                </c:pt>
                <c:pt idx="13">
                  <c:v>26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78-48B1-BF5C-57B5833DB4C7}"/>
            </c:ext>
          </c:extLst>
        </c:ser>
        <c:ser>
          <c:idx val="12"/>
          <c:order val="12"/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Core_Calc_ng!$J$19:$J$33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Core_Calc_ng!$W$19:$W$33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978-48B1-BF5C-57B5833DB4C7}"/>
            </c:ext>
          </c:extLst>
        </c:ser>
        <c:ser>
          <c:idx val="13"/>
          <c:order val="13"/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Core_Calc_ng!$J$19:$J$33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Core_Calc_ng!$X$19:$X$33</c:f>
              <c:numCache>
                <c:formatCode>General</c:formatCode>
                <c:ptCount val="15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7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978-48B1-BF5C-57B5833DB4C7}"/>
            </c:ext>
          </c:extLst>
        </c:ser>
        <c:ser>
          <c:idx val="14"/>
          <c:order val="14"/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Core_Calc_ng!$J$19:$J$33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Core_Calc_ng!$Y$19:$Y$33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978-48B1-BF5C-57B5833DB4C7}"/>
            </c:ext>
          </c:extLst>
        </c:ser>
        <c:ser>
          <c:idx val="15"/>
          <c:order val="15"/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Core_Calc_ng!$J$19:$J$33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Core_Calc_ng!$Z$19:$Z$33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10</c:v>
                </c:pt>
                <c:pt idx="10">
                  <c:v>12</c:v>
                </c:pt>
                <c:pt idx="11">
                  <c:v>9</c:v>
                </c:pt>
                <c:pt idx="12">
                  <c:v>16</c:v>
                </c:pt>
                <c:pt idx="13">
                  <c:v>12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978-48B1-BF5C-57B5833DB4C7}"/>
            </c:ext>
          </c:extLst>
        </c:ser>
        <c:ser>
          <c:idx val="16"/>
          <c:order val="16"/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Core_Calc_ng!$J$19:$J$33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Core_Calc_ng!$AA$19:$AA$33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978-48B1-BF5C-57B5833DB4C7}"/>
            </c:ext>
          </c:extLst>
        </c:ser>
        <c:ser>
          <c:idx val="17"/>
          <c:order val="17"/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Core_Calc_ng!$J$19:$J$33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Core_Calc_ng!$AB$19:$AB$33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9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9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978-48B1-BF5C-57B5833DB4C7}"/>
            </c:ext>
          </c:extLst>
        </c:ser>
        <c:ser>
          <c:idx val="18"/>
          <c:order val="18"/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Core_Calc_ng!$J$19:$J$33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Core_Calc_ng!$AC$19:$AC$33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978-48B1-BF5C-57B5833DB4C7}"/>
            </c:ext>
          </c:extLst>
        </c:ser>
        <c:ser>
          <c:idx val="19"/>
          <c:order val="19"/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Core_Calc_ng!$J$19:$J$33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Core_Calc_ng!$AD$19:$AD$33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978-48B1-BF5C-57B5833DB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480712"/>
        <c:axId val="185481776"/>
      </c:barChart>
      <c:dateAx>
        <c:axId val="1854807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776"/>
        <c:crosses val="autoZero"/>
        <c:auto val="1"/>
        <c:lblOffset val="100"/>
        <c:baseTimeUnit val="days"/>
      </c:dateAx>
      <c:valAx>
        <c:axId val="18548177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Core_Calc_ng!$J$34:$J$48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Core_Calc_ng!$K$34:$K$48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3-4E68-922E-4C6729F1C253}"/>
            </c:ext>
          </c:extLst>
        </c:ser>
        <c:ser>
          <c:idx val="1"/>
          <c:order val="1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Core_Calc_ng!$J$34:$J$48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Core_Calc_ng!$L$34:$L$48</c:f>
              <c:numCache>
                <c:formatCode>General</c:formatCode>
                <c:ptCount val="15"/>
                <c:pt idx="0">
                  <c:v>13</c:v>
                </c:pt>
                <c:pt idx="1">
                  <c:v>11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3-4E68-922E-4C6729F1C253}"/>
            </c:ext>
          </c:extLst>
        </c:ser>
        <c:ser>
          <c:idx val="2"/>
          <c:order val="2"/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Core_Calc_ng!$J$34:$J$48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Core_Calc_ng!$M$34:$M$48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63-4E68-922E-4C6729F1C253}"/>
            </c:ext>
          </c:extLst>
        </c:ser>
        <c:ser>
          <c:idx val="3"/>
          <c:order val="3"/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Core_Calc_ng!$J$34:$J$48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Core_Calc_ng!$N$34:$N$48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9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9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63-4E68-922E-4C6729F1C253}"/>
            </c:ext>
          </c:extLst>
        </c:ser>
        <c:ser>
          <c:idx val="4"/>
          <c:order val="4"/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Core_Calc_ng!$J$34:$J$48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Core_Calc_ng!$O$34:$O$48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63-4E68-922E-4C6729F1C253}"/>
            </c:ext>
          </c:extLst>
        </c:ser>
        <c:ser>
          <c:idx val="5"/>
          <c:order val="5"/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Core_Calc_ng!$J$34:$J$48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Core_Calc_ng!$P$34:$P$48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63-4E68-922E-4C6729F1C253}"/>
            </c:ext>
          </c:extLst>
        </c:ser>
        <c:ser>
          <c:idx val="6"/>
          <c:order val="6"/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Core_Calc_ng!$J$34:$J$48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Core_Calc_ng!$Q$34:$Q$48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63-4E68-922E-4C6729F1C253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Core_Calc_ng!$J$34:$J$48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Core_Calc_ng!$R$34:$R$48</c:f>
              <c:numCache>
                <c:formatCode>General</c:formatCode>
                <c:ptCount val="15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63-4E68-922E-4C6729F1C253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Core_Calc_ng!$J$34:$J$48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Core_Calc_ng!$S$34:$S$48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63-4E68-922E-4C6729F1C253}"/>
            </c:ext>
          </c:extLst>
        </c:ser>
        <c:ser>
          <c:idx val="9"/>
          <c:order val="9"/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Core_Calc_ng!$J$34:$J$48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Core_Calc_ng!$T$34:$T$48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63-4E68-922E-4C6729F1C253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Core_Calc_ng!$J$34:$J$48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Core_Calc_ng!$U$34:$U$48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63-4E68-922E-4C6729F1C253}"/>
            </c:ext>
          </c:extLst>
        </c:ser>
        <c:ser>
          <c:idx val="11"/>
          <c:order val="11"/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Core_Calc_ng!$J$34:$J$48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Core_Calc_ng!$V$34:$V$48</c:f>
              <c:numCache>
                <c:formatCode>General</c:formatCode>
                <c:ptCount val="15"/>
                <c:pt idx="0">
                  <c:v>19</c:v>
                </c:pt>
                <c:pt idx="1">
                  <c:v>21</c:v>
                </c:pt>
                <c:pt idx="2">
                  <c:v>17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12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363-4E68-922E-4C6729F1C253}"/>
            </c:ext>
          </c:extLst>
        </c:ser>
        <c:ser>
          <c:idx val="12"/>
          <c:order val="12"/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Core_Calc_ng!$J$34:$J$48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Core_Calc_ng!$W$34:$W$48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363-4E68-922E-4C6729F1C253}"/>
            </c:ext>
          </c:extLst>
        </c:ser>
        <c:ser>
          <c:idx val="13"/>
          <c:order val="13"/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Core_Calc_ng!$J$34:$J$48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Core_Calc_ng!$X$34:$X$48</c:f>
              <c:numCache>
                <c:formatCode>General</c:formatCode>
                <c:ptCount val="15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363-4E68-922E-4C6729F1C253}"/>
            </c:ext>
          </c:extLst>
        </c:ser>
        <c:ser>
          <c:idx val="14"/>
          <c:order val="14"/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Core_Calc_ng!$J$34:$J$48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Core_Calc_ng!$Y$34:$Y$48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63-4E68-922E-4C6729F1C253}"/>
            </c:ext>
          </c:extLst>
        </c:ser>
        <c:ser>
          <c:idx val="15"/>
          <c:order val="15"/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Core_Calc_ng!$J$34:$J$48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Core_Calc_ng!$Z$34:$Z$48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9</c:v>
                </c:pt>
                <c:pt idx="9">
                  <c:v>11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63-4E68-922E-4C6729F1C253}"/>
            </c:ext>
          </c:extLst>
        </c:ser>
        <c:ser>
          <c:idx val="16"/>
          <c:order val="16"/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Core_Calc_ng!$J$34:$J$48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Core_Calc_ng!$AA$34:$AA$48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363-4E68-922E-4C6729F1C253}"/>
            </c:ext>
          </c:extLst>
        </c:ser>
        <c:ser>
          <c:idx val="17"/>
          <c:order val="17"/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Core_Calc_ng!$J$34:$J$48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Core_Calc_ng!$AB$34:$AB$48</c:f>
              <c:numCache>
                <c:formatCode>General</c:formatCode>
                <c:ptCount val="15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363-4E68-922E-4C6729F1C253}"/>
            </c:ext>
          </c:extLst>
        </c:ser>
        <c:ser>
          <c:idx val="18"/>
          <c:order val="18"/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Core_Calc_ng!$J$34:$J$48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Core_Calc_ng!$AC$34:$AC$48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363-4E68-922E-4C6729F1C253}"/>
            </c:ext>
          </c:extLst>
        </c:ser>
        <c:ser>
          <c:idx val="19"/>
          <c:order val="19"/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Core_Calc_ng!$J$34:$J$48</c:f>
              <c:numCache>
                <c:formatCode>m/d/yyyy</c:formatCode>
                <c:ptCount val="15"/>
                <c:pt idx="0">
                  <c:v>43021</c:v>
                </c:pt>
                <c:pt idx="1">
                  <c:v>43023</c:v>
                </c:pt>
                <c:pt idx="2">
                  <c:v>43026</c:v>
                </c:pt>
                <c:pt idx="3">
                  <c:v>43036</c:v>
                </c:pt>
                <c:pt idx="4">
                  <c:v>43038</c:v>
                </c:pt>
                <c:pt idx="5">
                  <c:v>43041</c:v>
                </c:pt>
                <c:pt idx="6">
                  <c:v>43051</c:v>
                </c:pt>
                <c:pt idx="7">
                  <c:v>43054</c:v>
                </c:pt>
                <c:pt idx="8">
                  <c:v>43056</c:v>
                </c:pt>
                <c:pt idx="9">
                  <c:v>43067</c:v>
                </c:pt>
                <c:pt idx="10">
                  <c:v>43068</c:v>
                </c:pt>
                <c:pt idx="11">
                  <c:v>43071</c:v>
                </c:pt>
                <c:pt idx="12">
                  <c:v>43083</c:v>
                </c:pt>
                <c:pt idx="13">
                  <c:v>43085</c:v>
                </c:pt>
                <c:pt idx="14">
                  <c:v>43088</c:v>
                </c:pt>
              </c:numCache>
            </c:numRef>
          </c:cat>
          <c:val>
            <c:numRef>
              <c:f>Core_Calc_ng!$AD$34:$AD$48</c:f>
              <c:numCache>
                <c:formatCode>General</c:formatCode>
                <c:ptCount val="1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3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363-4E68-922E-4C6729F1C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476104"/>
        <c:axId val="262543456"/>
      </c:barChart>
      <c:dateAx>
        <c:axId val="1854761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43456"/>
        <c:crosses val="autoZero"/>
        <c:auto val="1"/>
        <c:lblOffset val="100"/>
        <c:baseTimeUnit val="days"/>
      </c:dateAx>
      <c:valAx>
        <c:axId val="26254345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7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19050</xdr:colOff>
      <xdr:row>0</xdr:row>
      <xdr:rowOff>47625</xdr:rowOff>
    </xdr:from>
    <xdr:to>
      <xdr:col>48</xdr:col>
      <xdr:colOff>219075</xdr:colOff>
      <xdr:row>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19050</xdr:colOff>
      <xdr:row>14</xdr:row>
      <xdr:rowOff>114300</xdr:rowOff>
    </xdr:from>
    <xdr:to>
      <xdr:col>48</xdr:col>
      <xdr:colOff>219075</xdr:colOff>
      <xdr:row>33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9525</xdr:colOff>
      <xdr:row>33</xdr:row>
      <xdr:rowOff>180975</xdr:rowOff>
    </xdr:from>
    <xdr:to>
      <xdr:col>48</xdr:col>
      <xdr:colOff>209550</xdr:colOff>
      <xdr:row>53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tin Gokhale" refreshedDate="42965.604032986113" createdVersion="5" refreshedVersion="5" minRefreshableVersion="3" recordCount="42">
  <cacheSource type="worksheet">
    <worksheetSource ref="A1:BC43" sheet="Level3_Data"/>
  </cacheSource>
  <cacheFields count="55">
    <cacheField name="Product Name" numFmtId="0">
      <sharedItems count="7">
        <s v="Product 1"/>
        <s v="Product 2"/>
        <s v="Product 3"/>
        <s v="Product 3 " u="1"/>
        <s v="Product 7" u="1"/>
        <s v="Product 6" u="1"/>
        <s v="Product 5" u="1"/>
      </sharedItems>
    </cacheField>
    <cacheField name="Work Item" numFmtId="0">
      <sharedItems count="15">
        <s v="Story 7"/>
        <s v="Story 3"/>
        <s v="Story 12"/>
        <s v="Story 6"/>
        <s v="Story 5"/>
        <s v="Story 2"/>
        <s v="Story 4"/>
        <s v="Story 9"/>
        <s v="Story 11"/>
        <s v="Story 10"/>
        <s v="Story 8"/>
        <s v="Story 1"/>
        <s v="Story 15"/>
        <s v="Story 13"/>
        <s v="Story 14"/>
      </sharedItems>
    </cacheField>
    <cacheField name="Start Date" numFmtId="0">
      <sharedItems containsSemiMixedTypes="0" containsNonDate="0" containsDate="1" containsString="0" minDate="2017-02-16T00:00:00" maxDate="2017-04-27T00:00:00"/>
    </cacheField>
    <cacheField name="Requirement" numFmtId="0">
      <sharedItems/>
    </cacheField>
    <cacheField name="1_Start Time" numFmtId="15">
      <sharedItems containsSemiMixedTypes="0" containsNonDate="0" containsDate="1" containsString="0" minDate="2017-02-17T00:00:00" maxDate="2017-04-28T00:00:00"/>
    </cacheField>
    <cacheField name="1_End Time" numFmtId="15">
      <sharedItems containsSemiMixedTypes="0" containsNonDate="0" containsDate="1" containsString="0" minDate="2017-02-24T00:00:00" maxDate="2017-05-11T00:00:00"/>
    </cacheField>
    <cacheField name="1_Task Time" numFmtId="0">
      <sharedItems containsSemiMixedTypes="0" containsString="0" containsNumber="1" containsInteger="1" minValue="4" maxValue="31"/>
    </cacheField>
    <cacheField name="1_Wait Time" numFmtId="0">
      <sharedItems containsSemiMixedTypes="0" containsString="0" containsNumber="1" containsInteger="1" minValue="0" maxValue="6"/>
    </cacheField>
    <cacheField name="Design, Coding and Unit Testing" numFmtId="0">
      <sharedItems/>
    </cacheField>
    <cacheField name="2_Start Time" numFmtId="15">
      <sharedItems containsSemiMixedTypes="0" containsNonDate="0" containsDate="1" containsString="0" minDate="2017-02-25T00:00:00" maxDate="2017-05-13T00:00:00"/>
    </cacheField>
    <cacheField name="2_End Time" numFmtId="15">
      <sharedItems containsSemiMixedTypes="0" containsNonDate="0" containsDate="1" containsString="0" minDate="2017-03-08T00:00:00" maxDate="2017-06-07T00:00:00"/>
    </cacheField>
    <cacheField name="2_Task Time" numFmtId="0">
      <sharedItems containsSemiMixedTypes="0" containsString="0" containsNumber="1" containsInteger="1" minValue="0" maxValue="31"/>
    </cacheField>
    <cacheField name="2_Wait Time" numFmtId="0">
      <sharedItems containsSemiMixedTypes="0" containsString="0" containsNumber="1" containsInteger="1" minValue="0" maxValue="4"/>
    </cacheField>
    <cacheField name="Deploy to Dev Integration Env" numFmtId="0">
      <sharedItems/>
    </cacheField>
    <cacheField name="3_Start Time" numFmtId="15">
      <sharedItems containsSemiMixedTypes="0" containsNonDate="0" containsDate="1" containsString="0" minDate="2017-03-08T00:00:00" maxDate="2017-06-09T00:00:00"/>
    </cacheField>
    <cacheField name="3_End Time" numFmtId="15">
      <sharedItems containsSemiMixedTypes="0" containsNonDate="0" containsDate="1" containsString="0" minDate="2017-03-09T00:00:00" maxDate="2017-06-11T00:00:00"/>
    </cacheField>
    <cacheField name="3_Task Time" numFmtId="0">
      <sharedItems containsSemiMixedTypes="0" containsString="0" containsNumber="1" containsInteger="1" minValue="0" maxValue="7"/>
    </cacheField>
    <cacheField name="3_Wait Time" numFmtId="0">
      <sharedItems containsSemiMixedTypes="0" containsString="0" containsNumber="1" containsInteger="1" minValue="0" maxValue="5"/>
    </cacheField>
    <cacheField name="SCA, Dev Integration Tests, Coverage, TD Assessment" numFmtId="0">
      <sharedItems/>
    </cacheField>
    <cacheField name="4_Start Time" numFmtId="15">
      <sharedItems containsSemiMixedTypes="0" containsNonDate="0" containsDate="1" containsString="0" minDate="2017-03-10T00:00:00" maxDate="2017-06-14T00:00:00"/>
    </cacheField>
    <cacheField name="4_End Time" numFmtId="15">
      <sharedItems containsSemiMixedTypes="0" containsNonDate="0" containsDate="1" containsString="0" minDate="2017-03-15T00:00:00" maxDate="2017-06-17T00:00:00"/>
    </cacheField>
    <cacheField name="4_Task Time" numFmtId="0">
      <sharedItems containsSemiMixedTypes="0" containsString="0" containsNumber="1" containsInteger="1" minValue="1" maxValue="9"/>
    </cacheField>
    <cacheField name="4_Wait Time" numFmtId="0">
      <sharedItems containsSemiMixedTypes="0" containsString="0" containsNumber="1" containsInteger="1" minValue="0" maxValue="5"/>
    </cacheField>
    <cacheField name="Deploy to QA Env" numFmtId="0">
      <sharedItems/>
    </cacheField>
    <cacheField name="5_Start Time" numFmtId="165">
      <sharedItems containsSemiMixedTypes="0" containsNonDate="0" containsDate="1" containsString="0" minDate="2017-03-17T00:00:00" maxDate="2017-06-20T00:00:00"/>
    </cacheField>
    <cacheField name="5_End Time" numFmtId="165">
      <sharedItems containsSemiMixedTypes="0" containsNonDate="0" containsDate="1" containsString="0" minDate="2017-03-18T00:00:00" maxDate="2017-06-22T00:00:00"/>
    </cacheField>
    <cacheField name="5_Task Time" numFmtId="0">
      <sharedItems containsSemiMixedTypes="0" containsString="0" containsNumber="1" containsInteger="1" minValue="0" maxValue="7"/>
    </cacheField>
    <cacheField name="5_Wait Time" numFmtId="0">
      <sharedItems containsSemiMixedTypes="0" containsString="0" containsNumber="1" containsInteger="1" minValue="0" maxValue="4"/>
    </cacheField>
    <cacheField name="Functional Testing" numFmtId="0">
      <sharedItems/>
    </cacheField>
    <cacheField name="6_Start Time" numFmtId="165">
      <sharedItems containsSemiMixedTypes="0" containsNonDate="0" containsDate="1" containsString="0" minDate="2017-03-19T00:00:00" maxDate="2017-06-25T00:00:00"/>
    </cacheField>
    <cacheField name="k" numFmtId="165">
      <sharedItems containsSemiMixedTypes="0" containsNonDate="0" containsDate="1" containsString="0" minDate="2017-03-29T00:00:00" maxDate="2017-07-13T00:00:00"/>
    </cacheField>
    <cacheField name="6_Task Time" numFmtId="0">
      <sharedItems containsSemiMixedTypes="0" containsString="0" containsNumber="1" containsInteger="1" minValue="6" maxValue="25"/>
    </cacheField>
    <cacheField name="6_Wait Time" numFmtId="0">
      <sharedItems containsSemiMixedTypes="0" containsString="0" containsNumber="1" containsInteger="1" minValue="0" maxValue="5"/>
    </cacheField>
    <cacheField name="Deploy to NFR Testing Env" numFmtId="0">
      <sharedItems/>
    </cacheField>
    <cacheField name="7_Start Time" numFmtId="165">
      <sharedItems containsSemiMixedTypes="0" containsNonDate="0" containsDate="1" containsString="0" minDate="2017-03-29T00:00:00" maxDate="2017-07-16T00:00:00"/>
    </cacheField>
    <cacheField name="7_End Time" numFmtId="165">
      <sharedItems containsSemiMixedTypes="0" containsNonDate="0" containsDate="1" containsString="0" minDate="2017-04-03T00:00:00" maxDate="2017-07-20T00:00:00"/>
    </cacheField>
    <cacheField name="7_Task Time" numFmtId="0">
      <sharedItems containsSemiMixedTypes="0" containsString="0" containsNumber="1" containsInteger="1" minValue="2" maxValue="7"/>
    </cacheField>
    <cacheField name="7_Wait Time" numFmtId="0">
      <sharedItems containsSemiMixedTypes="0" containsString="0" containsNumber="1" containsInteger="1" minValue="0" maxValue="4"/>
    </cacheField>
    <cacheField name="Run NFR Tests" numFmtId="0">
      <sharedItems/>
    </cacheField>
    <cacheField name="8_Start Time" numFmtId="165">
      <sharedItems containsSemiMixedTypes="0" containsNonDate="0" containsDate="1" containsString="0" minDate="2017-04-03T00:00:00" maxDate="2017-07-24T00:00:00"/>
    </cacheField>
    <cacheField name="8_End Time" numFmtId="165">
      <sharedItems containsSemiMixedTypes="0" containsNonDate="0" containsDate="1" containsString="0" minDate="2017-04-08T00:00:00" maxDate="2017-08-03T00:00:00"/>
    </cacheField>
    <cacheField name="8_Task Time" numFmtId="0">
      <sharedItems containsSemiMixedTypes="0" containsString="0" containsNumber="1" containsInteger="1" minValue="3" maxValue="13"/>
    </cacheField>
    <cacheField name="8_Wait Time" numFmtId="0">
      <sharedItems containsSemiMixedTypes="0" containsString="0" containsNumber="1" containsInteger="1" minValue="0" maxValue="7"/>
    </cacheField>
    <cacheField name="Prod Toll Gate" numFmtId="0">
      <sharedItems/>
    </cacheField>
    <cacheField name="9_Start Time" numFmtId="165">
      <sharedItems containsSemiMixedTypes="0" containsNonDate="0" containsDate="1" containsString="0" minDate="2017-04-11T00:00:00" maxDate="2017-08-06T00:00:00"/>
    </cacheField>
    <cacheField name="9_End Time" numFmtId="165">
      <sharedItems containsSemiMixedTypes="0" containsNonDate="0" containsDate="1" containsString="0" minDate="2017-04-16T00:00:00" maxDate="2017-08-10T00:00:00"/>
    </cacheField>
    <cacheField name="9_Task Time" numFmtId="0">
      <sharedItems containsSemiMixedTypes="0" containsString="0" containsNumber="1" containsInteger="1" minValue="1" maxValue="5"/>
    </cacheField>
    <cacheField name="9_Wait Time" numFmtId="0">
      <sharedItems containsSemiMixedTypes="0" containsString="0" containsNumber="1" containsInteger="1" minValue="1" maxValue="5"/>
    </cacheField>
    <cacheField name="Deploy to Production" numFmtId="0">
      <sharedItems/>
    </cacheField>
    <cacheField name="10_Start Time" numFmtId="165">
      <sharedItems containsSemiMixedTypes="0" containsNonDate="0" containsDate="1" containsString="0" minDate="2017-04-21T00:00:00" maxDate="2017-08-14T00:00:00"/>
    </cacheField>
    <cacheField name="10_End Time" numFmtId="165">
      <sharedItems containsSemiMixedTypes="0" containsNonDate="0" containsDate="1" containsString="0" minDate="2017-04-26T00:00:00" maxDate="2017-08-19T00:00:00"/>
    </cacheField>
    <cacheField name="10_Task Time" numFmtId="0">
      <sharedItems containsSemiMixedTypes="0" containsString="0" containsNumber="1" containsInteger="1" minValue="1" maxValue="10"/>
    </cacheField>
    <cacheField name="10_Wait Time" numFmtId="0">
      <sharedItems containsSemiMixedTypes="0" containsString="0" containsNumber="1" containsInteger="1" minValue="1" maxValue="6"/>
    </cacheField>
    <cacheField name="Lead Time" numFmtId="0">
      <sharedItems containsSemiMixedTypes="0" containsString="0" containsNumber="1" containsInteger="1" minValue="52" maxValue="151"/>
    </cacheField>
    <cacheField name="Average Deployment Time" numFmtId="0">
      <sharedItems containsSemiMixedTypes="0" containsString="0" containsNumber="1" minValue="1.5" maxValue="6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ailesh Keni01" refreshedDate="42968.661446990744" createdVersion="5" refreshedVersion="5" minRefreshableVersion="3" recordCount="27">
  <cacheSource type="worksheet">
    <worksheetSource ref="A1:S28" sheet="Level2_Data"/>
  </cacheSource>
  <cacheFields count="19">
    <cacheField name="Product Name" numFmtId="0">
      <sharedItems count="6">
        <s v="Product 4"/>
        <s v="Product 5"/>
        <s v="Product 6"/>
        <s v="Product 3" u="1"/>
        <s v="Product 2" u="1"/>
        <s v="Product 1" u="1"/>
      </sharedItems>
    </cacheField>
    <cacheField name="Work Item" numFmtId="0">
      <sharedItems count="15">
        <s v="Story 1"/>
        <s v="Story 2"/>
        <s v="Story 14" u="1"/>
        <s v="Story 13" u="1"/>
        <s v="Story 3" u="1"/>
        <s v="Story 12" u="1"/>
        <s v="Story 4" u="1"/>
        <s v="Story 5" u="1"/>
        <s v="Story 6" u="1"/>
        <s v="Story 7" u="1"/>
        <s v="Story 11" u="1"/>
        <s v="Story 8" u="1"/>
        <s v="Story 9" u="1"/>
        <s v="Story 10" u="1"/>
        <s v="Story 15" u="1"/>
      </sharedItems>
    </cacheField>
    <cacheField name="Start End Date" numFmtId="0">
      <sharedItems/>
    </cacheField>
    <cacheField name="Date_Velocity" numFmtId="166">
      <sharedItems containsSemiMixedTypes="0" containsNonDate="0" containsDate="1" containsString="0" minDate="2017-06-26T00:00:00" maxDate="2017-08-21T00:00:00"/>
    </cacheField>
    <cacheField name="Velocity" numFmtId="0">
      <sharedItems containsSemiMixedTypes="0" containsString="0" containsNumber="1" containsInteger="1" minValue="75" maxValue="190"/>
    </cacheField>
    <cacheField name="Date_Deployment/ sprint" numFmtId="166">
      <sharedItems containsSemiMixedTypes="0" containsNonDate="0" containsDate="1" containsString="0" minDate="2017-06-26T00:00:00" maxDate="2017-08-21T00:00:00"/>
    </cacheField>
    <cacheField name="Deployment/ sprint" numFmtId="0">
      <sharedItems containsSemiMixedTypes="0" containsString="0" containsNumber="1" containsInteger="1" minValue="9" maxValue="25"/>
    </cacheField>
    <cacheField name="Date_LoC changed/ sprint" numFmtId="166">
      <sharedItems containsSemiMixedTypes="0" containsNonDate="0" containsDate="1" containsString="0" minDate="2017-06-26T00:00:00" maxDate="2017-08-21T00:00:00"/>
    </cacheField>
    <cacheField name="LoC changed/ sprint" numFmtId="0">
      <sharedItems containsSemiMixedTypes="0" containsString="0" containsNumber="1" containsInteger="1" minValue="100" maxValue="300"/>
    </cacheField>
    <cacheField name="Date_Failed Deployment / sprint" numFmtId="166">
      <sharedItems containsSemiMixedTypes="0" containsNonDate="0" containsDate="1" containsString="0" minDate="2017-06-26T00:00:00" maxDate="2017-08-21T00:00:00"/>
    </cacheField>
    <cacheField name="Failed Deployment / sprint" numFmtId="0">
      <sharedItems containsSemiMixedTypes="0" containsString="0" containsNumber="1" containsInteger="1" minValue="1" maxValue="4"/>
    </cacheField>
    <cacheField name="Date_Ticket Volume" numFmtId="166">
      <sharedItems containsSemiMixedTypes="0" containsNonDate="0" containsDate="1" containsString="0" minDate="2017-06-26T00:00:00" maxDate="2017-08-21T00:00:00"/>
    </cacheField>
    <cacheField name="Ticket Volume" numFmtId="0">
      <sharedItems containsSemiMixedTypes="0" containsString="0" containsNumber="1" containsInteger="1" minValue="10" maxValue="18"/>
    </cacheField>
    <cacheField name="Date_Technical Debt (TD)" numFmtId="166">
      <sharedItems containsSemiMixedTypes="0" containsNonDate="0" containsDate="1" containsString="0" minDate="2017-06-26T00:00:00" maxDate="2017-08-21T00:00:00"/>
    </cacheField>
    <cacheField name="Technical Debt (TD)" numFmtId="0">
      <sharedItems containsSemiMixedTypes="0" containsString="0" containsNumber="1" containsInteger="1" minValue="20" maxValue="28"/>
    </cacheField>
    <cacheField name="Date_# of items on Hold" numFmtId="166">
      <sharedItems containsSemiMixedTypes="0" containsNonDate="0" containsDate="1" containsString="0" minDate="2017-06-26T00:00:00" maxDate="2017-08-21T00:00:00"/>
    </cacheField>
    <cacheField name="# of items on Hold" numFmtId="0">
      <sharedItems containsSemiMixedTypes="0" containsString="0" containsNumber="1" containsInteger="1" minValue="8" maxValue="19"/>
    </cacheField>
    <cacheField name="Lead Time (roll up from L3)" numFmtId="0">
      <sharedItems containsString="0" containsBlank="1" containsNumber="1" containsInteger="1" minValue="64" maxValue="151"/>
    </cacheField>
    <cacheField name="Avg Deployment time" numFmtId="0">
      <sharedItems containsString="0" containsBlank="1" containsNumber="1" minValue="1.75" maxValue="5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x v="0"/>
    <d v="2017-02-21T00:00:00"/>
    <s v="Requirement"/>
    <d v="2017-02-26T00:00:00"/>
    <d v="2017-03-20T00:00:00"/>
    <n v="22"/>
    <n v="5"/>
    <s v="DCUT"/>
    <d v="2017-03-24T00:00:00"/>
    <d v="2017-04-23T00:00:00"/>
    <n v="30"/>
    <n v="4"/>
    <s v="DeployDev"/>
    <d v="2017-04-26T00:00:00"/>
    <d v="2017-04-28T00:00:00"/>
    <n v="2"/>
    <n v="3"/>
    <s v="InegrationTest"/>
    <d v="2017-05-01T00:00:00"/>
    <d v="2017-05-06T00:00:00"/>
    <n v="5"/>
    <n v="3"/>
    <s v="DeployQA"/>
    <d v="2017-05-08T00:00:00"/>
    <d v="2017-05-15T00:00:00"/>
    <n v="7"/>
    <n v="2"/>
    <s v="FunctionTest"/>
    <d v="2017-05-20T00:00:00"/>
    <d v="2017-06-08T00:00:00"/>
    <n v="19"/>
    <n v="5"/>
    <s v="DeployNFR"/>
    <d v="2017-06-12T00:00:00"/>
    <d v="2017-06-17T00:00:00"/>
    <n v="5"/>
    <n v="4"/>
    <s v="TestNFR"/>
    <d v="2017-06-20T00:00:00"/>
    <d v="2017-07-03T00:00:00"/>
    <n v="13"/>
    <n v="3"/>
    <s v="TollGate"/>
    <d v="2017-07-05T00:00:00"/>
    <d v="2017-07-08T00:00:00"/>
    <n v="3"/>
    <n v="2"/>
    <s v="DeployProd"/>
    <d v="2017-07-11T00:00:00"/>
    <d v="2017-07-15T00:00:00"/>
    <n v="4"/>
    <n v="3"/>
    <n v="139"/>
    <n v="4.5"/>
  </r>
  <r>
    <x v="0"/>
    <x v="1"/>
    <d v="2017-02-23T00:00:00"/>
    <s v="Requirement"/>
    <d v="2017-02-28T00:00:00"/>
    <d v="2017-03-31T00:00:00"/>
    <n v="31"/>
    <n v="5"/>
    <s v="DCUT"/>
    <d v="2017-04-03T00:00:00"/>
    <d v="2017-04-28T00:00:00"/>
    <n v="25"/>
    <n v="3"/>
    <s v="DeployDev"/>
    <d v="2017-05-03T00:00:00"/>
    <d v="2017-05-06T00:00:00"/>
    <n v="3"/>
    <n v="5"/>
    <s v="InegrationTest"/>
    <d v="2017-05-08T00:00:00"/>
    <d v="2017-05-15T00:00:00"/>
    <n v="7"/>
    <n v="2"/>
    <s v="DeployQA"/>
    <d v="2017-05-19T00:00:00"/>
    <d v="2017-05-24T00:00:00"/>
    <n v="5"/>
    <n v="4"/>
    <s v="FunctionTest"/>
    <d v="2017-05-28T00:00:00"/>
    <d v="2017-06-18T00:00:00"/>
    <n v="21"/>
    <n v="4"/>
    <s v="DeployNFR"/>
    <d v="2017-06-20T00:00:00"/>
    <d v="2017-06-25T00:00:00"/>
    <n v="5"/>
    <n v="2"/>
    <s v="TestNFR"/>
    <d v="2017-06-28T00:00:00"/>
    <d v="2017-07-08T00:00:00"/>
    <n v="10"/>
    <n v="3"/>
    <s v="TollGate"/>
    <d v="2017-07-11T00:00:00"/>
    <d v="2017-07-14T00:00:00"/>
    <n v="3"/>
    <n v="3"/>
    <s v="DeployProd"/>
    <d v="2017-07-19T00:00:00"/>
    <d v="2017-07-29T00:00:00"/>
    <n v="10"/>
    <n v="5"/>
    <n v="151"/>
    <n v="5.75"/>
  </r>
  <r>
    <x v="0"/>
    <x v="2"/>
    <d v="2017-03-08T00:00:00"/>
    <s v="Requirement"/>
    <d v="2017-03-11T00:00:00"/>
    <d v="2017-04-05T00:00:00"/>
    <n v="25"/>
    <n v="3"/>
    <s v="DCUT"/>
    <d v="2017-04-07T00:00:00"/>
    <d v="2017-05-08T00:00:00"/>
    <n v="31"/>
    <n v="2"/>
    <s v="DeployDev"/>
    <d v="2017-05-11T00:00:00"/>
    <d v="2017-05-16T00:00:00"/>
    <n v="5"/>
    <n v="3"/>
    <s v="InegrationTest"/>
    <d v="2017-05-19T00:00:00"/>
    <d v="2017-05-27T00:00:00"/>
    <n v="8"/>
    <n v="3"/>
    <s v="DeployQA"/>
    <d v="2017-05-30T00:00:00"/>
    <d v="2017-06-06T00:00:00"/>
    <n v="7"/>
    <n v="3"/>
    <s v="FunctionTest"/>
    <d v="2017-06-10T00:00:00"/>
    <d v="2017-07-01T00:00:00"/>
    <n v="21"/>
    <n v="4"/>
    <s v="DeployNFR"/>
    <d v="2017-07-03T00:00:00"/>
    <d v="2017-07-06T00:00:00"/>
    <n v="3"/>
    <n v="2"/>
    <s v="TestNFR"/>
    <d v="2017-07-12T00:00:00"/>
    <d v="2017-07-23T00:00:00"/>
    <n v="11"/>
    <n v="6"/>
    <s v="TollGate"/>
    <d v="2017-07-24T00:00:00"/>
    <d v="2017-07-25T00:00:00"/>
    <n v="1"/>
    <n v="1"/>
    <s v="DeployProd"/>
    <d v="2017-07-28T00:00:00"/>
    <d v="2017-08-03T00:00:00"/>
    <n v="6"/>
    <n v="3"/>
    <n v="145"/>
    <n v="5.25"/>
  </r>
  <r>
    <x v="0"/>
    <x v="3"/>
    <d v="2017-03-10T00:00:00"/>
    <s v="Requirement"/>
    <d v="2017-03-14T00:00:00"/>
    <d v="2017-04-03T00:00:00"/>
    <n v="20"/>
    <n v="4"/>
    <s v="DCUT"/>
    <d v="2017-04-05T00:00:00"/>
    <d v="2017-04-27T00:00:00"/>
    <n v="22"/>
    <n v="2"/>
    <s v="DeployDev"/>
    <d v="2017-04-29T00:00:00"/>
    <d v="2017-05-02T00:00:00"/>
    <n v="3"/>
    <n v="2"/>
    <s v="InegrationTest"/>
    <d v="2017-05-06T00:00:00"/>
    <d v="2017-05-14T00:00:00"/>
    <n v="8"/>
    <n v="4"/>
    <s v="DeployQA"/>
    <d v="2017-05-17T00:00:00"/>
    <d v="2017-05-21T00:00:00"/>
    <n v="4"/>
    <n v="3"/>
    <s v="FunctionTest"/>
    <d v="2017-05-25T00:00:00"/>
    <d v="2017-06-11T00:00:00"/>
    <n v="17"/>
    <n v="4"/>
    <s v="DeployNFR"/>
    <d v="2017-06-14T00:00:00"/>
    <d v="2017-06-20T00:00:00"/>
    <n v="6"/>
    <n v="3"/>
    <s v="TestNFR"/>
    <d v="2017-06-22T00:00:00"/>
    <d v="2017-07-03T00:00:00"/>
    <n v="11"/>
    <n v="2"/>
    <s v="TollGate"/>
    <d v="2017-07-07T00:00:00"/>
    <d v="2017-07-09T00:00:00"/>
    <n v="2"/>
    <n v="4"/>
    <s v="DeployProd"/>
    <d v="2017-07-14T00:00:00"/>
    <d v="2017-07-20T00:00:00"/>
    <n v="6"/>
    <n v="5"/>
    <n v="128"/>
    <n v="4.75"/>
  </r>
  <r>
    <x v="0"/>
    <x v="4"/>
    <d v="2017-03-11T00:00:00"/>
    <s v="Requirement"/>
    <d v="2017-03-14T00:00:00"/>
    <d v="2017-04-08T00:00:00"/>
    <n v="25"/>
    <n v="3"/>
    <s v="DCUT"/>
    <d v="2017-04-11T00:00:00"/>
    <d v="2017-05-06T00:00:00"/>
    <n v="25"/>
    <n v="3"/>
    <s v="DeployDev"/>
    <d v="2017-05-10T00:00:00"/>
    <d v="2017-05-15T00:00:00"/>
    <n v="5"/>
    <n v="4"/>
    <s v="InegrationTest"/>
    <d v="2017-05-17T00:00:00"/>
    <d v="2017-05-23T00:00:00"/>
    <n v="6"/>
    <n v="2"/>
    <s v="DeployQA"/>
    <d v="2017-05-27T00:00:00"/>
    <d v="2017-05-30T00:00:00"/>
    <n v="3"/>
    <n v="4"/>
    <s v="FunctionTest"/>
    <d v="2017-06-02T00:00:00"/>
    <d v="2017-06-17T00:00:00"/>
    <n v="15"/>
    <n v="3"/>
    <s v="DeployNFR"/>
    <d v="2017-06-19T00:00:00"/>
    <d v="2017-06-22T00:00:00"/>
    <n v="3"/>
    <n v="2"/>
    <s v="TestNFR"/>
    <d v="2017-06-27T00:00:00"/>
    <d v="2017-07-09T00:00:00"/>
    <n v="12"/>
    <n v="5"/>
    <s v="TollGate"/>
    <d v="2017-07-12T00:00:00"/>
    <d v="2017-07-13T00:00:00"/>
    <n v="1"/>
    <n v="3"/>
    <s v="DeployProd"/>
    <d v="2017-07-17T00:00:00"/>
    <d v="2017-07-24T00:00:00"/>
    <n v="7"/>
    <n v="4"/>
    <n v="132"/>
    <n v="4.5"/>
  </r>
  <r>
    <x v="0"/>
    <x v="5"/>
    <d v="2017-03-13T00:00:00"/>
    <s v="Requirement"/>
    <d v="2017-03-15T00:00:00"/>
    <d v="2017-04-14T00:00:00"/>
    <n v="30"/>
    <n v="2"/>
    <s v="DCUT"/>
    <d v="2017-04-16T00:00:00"/>
    <d v="2017-05-15T00:00:00"/>
    <n v="29"/>
    <n v="2"/>
    <s v="DeployDev"/>
    <d v="2017-05-18T00:00:00"/>
    <d v="2017-05-25T00:00:00"/>
    <n v="7"/>
    <n v="3"/>
    <s v="InegrationTest"/>
    <d v="2017-05-27T00:00:00"/>
    <d v="2017-06-04T00:00:00"/>
    <n v="8"/>
    <n v="2"/>
    <s v="DeployQA"/>
    <d v="2017-06-07T00:00:00"/>
    <d v="2017-06-13T00:00:00"/>
    <n v="6"/>
    <n v="3"/>
    <s v="FunctionTest"/>
    <d v="2017-06-15T00:00:00"/>
    <d v="2017-07-10T00:00:00"/>
    <n v="25"/>
    <n v="2"/>
    <s v="DeployNFR"/>
    <d v="2017-07-11T00:00:00"/>
    <d v="2017-07-17T00:00:00"/>
    <n v="6"/>
    <n v="1"/>
    <s v="TestNFR"/>
    <d v="2017-07-19T00:00:00"/>
    <d v="2017-07-27T00:00:00"/>
    <n v="8"/>
    <n v="2"/>
    <s v="TollGate"/>
    <d v="2017-07-29T00:00:00"/>
    <d v="2017-07-31T00:00:00"/>
    <n v="2"/>
    <n v="2"/>
    <s v="DeployProd"/>
    <d v="2017-08-02T00:00:00"/>
    <d v="2017-08-08T00:00:00"/>
    <n v="6"/>
    <n v="2"/>
    <n v="146"/>
    <n v="6.25"/>
  </r>
  <r>
    <x v="0"/>
    <x v="6"/>
    <d v="2017-03-21T00:00:00"/>
    <s v="Requirement"/>
    <d v="2017-03-23T00:00:00"/>
    <d v="2017-04-20T00:00:00"/>
    <n v="28"/>
    <n v="2"/>
    <s v="DCUT"/>
    <d v="2017-04-21T00:00:00"/>
    <d v="2017-05-18T00:00:00"/>
    <n v="27"/>
    <n v="1"/>
    <s v="DeployDev"/>
    <d v="2017-05-19T00:00:00"/>
    <d v="2017-05-23T00:00:00"/>
    <n v="4"/>
    <n v="1"/>
    <s v="InegrationTest"/>
    <d v="2017-05-25T00:00:00"/>
    <d v="2017-05-30T00:00:00"/>
    <n v="5"/>
    <n v="2"/>
    <s v="DeployQA"/>
    <d v="2017-06-01T00:00:00"/>
    <d v="2017-06-04T00:00:00"/>
    <n v="3"/>
    <n v="2"/>
    <s v="FunctionTest"/>
    <d v="2017-06-07T00:00:00"/>
    <d v="2017-06-27T00:00:00"/>
    <n v="20"/>
    <n v="3"/>
    <s v="DeployNFR"/>
    <d v="2017-06-28T00:00:00"/>
    <d v="2017-07-02T00:00:00"/>
    <n v="4"/>
    <n v="1"/>
    <s v="TestNFR"/>
    <d v="2017-07-05T00:00:00"/>
    <d v="2017-07-14T00:00:00"/>
    <n v="9"/>
    <n v="3"/>
    <s v="TollGate"/>
    <d v="2017-07-17T00:00:00"/>
    <d v="2017-07-19T00:00:00"/>
    <n v="2"/>
    <n v="3"/>
    <s v="DeployProd"/>
    <d v="2017-07-21T00:00:00"/>
    <d v="2017-07-26T00:00:00"/>
    <n v="5"/>
    <n v="2"/>
    <n v="125"/>
    <n v="4"/>
  </r>
  <r>
    <x v="0"/>
    <x v="7"/>
    <d v="2017-03-22T00:00:00"/>
    <s v="Requirement"/>
    <d v="2017-03-25T00:00:00"/>
    <d v="2017-04-20T00:00:00"/>
    <n v="26"/>
    <n v="3"/>
    <s v="DCUT"/>
    <d v="2017-04-23T00:00:00"/>
    <d v="2017-05-21T00:00:00"/>
    <n v="28"/>
    <n v="3"/>
    <s v="DeployDev"/>
    <d v="2017-05-24T00:00:00"/>
    <d v="2017-05-30T00:00:00"/>
    <n v="6"/>
    <n v="3"/>
    <s v="InegrationTest"/>
    <d v="2017-06-04T00:00:00"/>
    <d v="2017-06-08T00:00:00"/>
    <n v="4"/>
    <n v="5"/>
    <s v="DeployQA"/>
    <d v="2017-06-12T00:00:00"/>
    <d v="2017-06-14T00:00:00"/>
    <n v="2"/>
    <n v="4"/>
    <s v="FunctionTest"/>
    <d v="2017-06-18T00:00:00"/>
    <d v="2017-07-10T00:00:00"/>
    <n v="22"/>
    <n v="4"/>
    <s v="DeployNFR"/>
    <d v="2017-07-12T00:00:00"/>
    <d v="2017-07-15T00:00:00"/>
    <n v="3"/>
    <n v="2"/>
    <s v="TestNFR"/>
    <d v="2017-07-22T00:00:00"/>
    <d v="2017-07-29T00:00:00"/>
    <n v="7"/>
    <n v="7"/>
    <s v="TollGate"/>
    <d v="2017-08-03T00:00:00"/>
    <d v="2017-08-05T00:00:00"/>
    <n v="2"/>
    <n v="5"/>
    <s v="DeployProd"/>
    <d v="2017-08-11T00:00:00"/>
    <d v="2017-08-17T00:00:00"/>
    <n v="6"/>
    <n v="6"/>
    <n v="145"/>
    <n v="4.25"/>
  </r>
  <r>
    <x v="0"/>
    <x v="8"/>
    <d v="2017-03-24T00:00:00"/>
    <s v="Requirement"/>
    <d v="2017-03-26T00:00:00"/>
    <d v="2017-04-22T00:00:00"/>
    <n v="27"/>
    <n v="2"/>
    <s v="DCUT"/>
    <d v="2017-04-25T00:00:00"/>
    <d v="2017-05-23T00:00:00"/>
    <n v="28"/>
    <n v="3"/>
    <s v="DeployDev"/>
    <d v="2017-05-25T00:00:00"/>
    <d v="2017-05-31T00:00:00"/>
    <n v="6"/>
    <n v="2"/>
    <s v="InegrationTest"/>
    <d v="2017-06-02T00:00:00"/>
    <d v="2017-06-09T00:00:00"/>
    <n v="7"/>
    <n v="2"/>
    <s v="DeployQA"/>
    <d v="2017-06-11T00:00:00"/>
    <d v="2017-06-17T00:00:00"/>
    <n v="6"/>
    <n v="2"/>
    <s v="FunctionTest"/>
    <d v="2017-06-20T00:00:00"/>
    <d v="2017-07-10T00:00:00"/>
    <n v="20"/>
    <n v="3"/>
    <s v="DeployNFR"/>
    <d v="2017-07-13T00:00:00"/>
    <d v="2017-07-18T00:00:00"/>
    <n v="5"/>
    <n v="3"/>
    <s v="TestNFR"/>
    <d v="2017-07-23T00:00:00"/>
    <d v="2017-08-02T00:00:00"/>
    <n v="10"/>
    <n v="5"/>
    <s v="TollGate"/>
    <d v="2017-08-04T00:00:00"/>
    <d v="2017-08-06T00:00:00"/>
    <n v="2"/>
    <n v="2"/>
    <s v="DeployProd"/>
    <d v="2017-08-10T00:00:00"/>
    <d v="2017-08-15T00:00:00"/>
    <n v="5"/>
    <n v="4"/>
    <n v="142"/>
    <n v="5.5"/>
  </r>
  <r>
    <x v="0"/>
    <x v="9"/>
    <d v="2017-03-30T00:00:00"/>
    <s v="Requirement"/>
    <d v="2017-04-05T00:00:00"/>
    <d v="2017-04-26T00:00:00"/>
    <n v="21"/>
    <n v="6"/>
    <s v="DCUT"/>
    <d v="2017-04-27T00:00:00"/>
    <d v="2017-05-26T00:00:00"/>
    <n v="29"/>
    <n v="1"/>
    <s v="DeployDev"/>
    <d v="2017-05-30T00:00:00"/>
    <d v="2017-06-06T00:00:00"/>
    <n v="7"/>
    <n v="4"/>
    <s v="InegrationTest"/>
    <d v="2017-06-09T00:00:00"/>
    <d v="2017-06-14T00:00:00"/>
    <n v="5"/>
    <n v="3"/>
    <s v="DeployQA"/>
    <d v="2017-06-16T00:00:00"/>
    <d v="2017-06-21T00:00:00"/>
    <n v="5"/>
    <n v="2"/>
    <s v="FunctionTest"/>
    <d v="2017-06-24T00:00:00"/>
    <d v="2017-07-12T00:00:00"/>
    <n v="18"/>
    <n v="3"/>
    <s v="DeployNFR"/>
    <d v="2017-07-15T00:00:00"/>
    <d v="2017-07-17T00:00:00"/>
    <n v="2"/>
    <n v="3"/>
    <s v="TestNFR"/>
    <d v="2017-07-23T00:00:00"/>
    <d v="2017-07-31T00:00:00"/>
    <n v="8"/>
    <n v="6"/>
    <s v="TollGate"/>
    <d v="2017-08-04T00:00:00"/>
    <d v="2017-08-05T00:00:00"/>
    <n v="1"/>
    <n v="4"/>
    <s v="DeployProd"/>
    <d v="2017-08-09T00:00:00"/>
    <d v="2017-08-16T00:00:00"/>
    <n v="7"/>
    <n v="4"/>
    <n v="133"/>
    <n v="5.25"/>
  </r>
  <r>
    <x v="0"/>
    <x v="10"/>
    <d v="2017-04-06T00:00:00"/>
    <s v="Requirement"/>
    <d v="2017-04-08T00:00:00"/>
    <d v="2017-05-01T00:00:00"/>
    <n v="23"/>
    <n v="2"/>
    <s v="DCUT"/>
    <d v="2017-05-03T00:00:00"/>
    <d v="2017-05-26T00:00:00"/>
    <n v="23"/>
    <n v="2"/>
    <s v="DeployDev"/>
    <d v="2017-05-27T00:00:00"/>
    <d v="2017-05-31T00:00:00"/>
    <n v="4"/>
    <n v="1"/>
    <s v="InegrationTest"/>
    <d v="2017-06-02T00:00:00"/>
    <d v="2017-06-11T00:00:00"/>
    <n v="9"/>
    <n v="2"/>
    <s v="DeployQA"/>
    <d v="2017-06-14T00:00:00"/>
    <d v="2017-06-19T00:00:00"/>
    <n v="5"/>
    <n v="3"/>
    <s v="FunctionTest"/>
    <d v="2017-06-21T00:00:00"/>
    <d v="2017-07-11T00:00:00"/>
    <n v="20"/>
    <n v="2"/>
    <s v="DeployNFR"/>
    <d v="2017-07-12T00:00:00"/>
    <d v="2017-07-19T00:00:00"/>
    <n v="7"/>
    <n v="1"/>
    <s v="TestNFR"/>
    <d v="2017-07-23T00:00:00"/>
    <d v="2017-08-02T00:00:00"/>
    <n v="10"/>
    <n v="4"/>
    <s v="TollGate"/>
    <d v="2017-08-05T00:00:00"/>
    <d v="2017-08-09T00:00:00"/>
    <n v="4"/>
    <n v="3"/>
    <s v="DeployProd"/>
    <d v="2017-08-13T00:00:00"/>
    <d v="2017-08-18T00:00:00"/>
    <n v="5"/>
    <n v="4"/>
    <n v="132"/>
    <n v="5.25"/>
  </r>
  <r>
    <x v="0"/>
    <x v="11"/>
    <d v="2017-04-09T00:00:00"/>
    <s v="Requirement"/>
    <d v="2017-04-12T00:00:00"/>
    <d v="2017-05-10T00:00:00"/>
    <n v="28"/>
    <n v="3"/>
    <s v="DCUT"/>
    <d v="2017-05-12T00:00:00"/>
    <d v="2017-06-06T00:00:00"/>
    <n v="25"/>
    <n v="2"/>
    <s v="DeployDev"/>
    <d v="2017-06-08T00:00:00"/>
    <d v="2017-06-10T00:00:00"/>
    <n v="2"/>
    <n v="2"/>
    <s v="InegrationTest"/>
    <d v="2017-06-13T00:00:00"/>
    <d v="2017-06-16T00:00:00"/>
    <n v="3"/>
    <n v="3"/>
    <s v="DeployQA"/>
    <d v="2017-06-19T00:00:00"/>
    <d v="2017-06-20T00:00:00"/>
    <n v="1"/>
    <n v="3"/>
    <s v="FunctionTest"/>
    <d v="2017-06-22T00:00:00"/>
    <d v="2017-07-10T00:00:00"/>
    <n v="18"/>
    <n v="2"/>
    <s v="DeployNFR"/>
    <d v="2017-07-13T00:00:00"/>
    <d v="2017-07-15T00:00:00"/>
    <n v="2"/>
    <n v="3"/>
    <s v="TestNFR"/>
    <d v="2017-07-22T00:00:00"/>
    <d v="2017-07-31T00:00:00"/>
    <n v="9"/>
    <n v="7"/>
    <s v="TollGate"/>
    <d v="2017-08-05T00:00:00"/>
    <d v="2017-08-06T00:00:00"/>
    <n v="1"/>
    <n v="5"/>
    <s v="DeployProd"/>
    <d v="2017-08-11T00:00:00"/>
    <d v="2017-08-14T00:00:00"/>
    <n v="3"/>
    <n v="5"/>
    <n v="124"/>
    <n v="2"/>
  </r>
  <r>
    <x v="1"/>
    <x v="2"/>
    <d v="2017-02-26T00:00:00"/>
    <s v="Requirement"/>
    <d v="2017-02-27T00:00:00"/>
    <d v="2017-03-11T00:00:00"/>
    <n v="12"/>
    <n v="1"/>
    <s v="DCUT"/>
    <d v="2017-03-13T00:00:00"/>
    <d v="2017-04-02T00:00:00"/>
    <n v="20"/>
    <n v="2"/>
    <s v="DeployDev"/>
    <d v="2017-04-02T00:00:00"/>
    <d v="2017-04-04T00:00:00"/>
    <n v="2"/>
    <n v="0"/>
    <s v="InegrationTest"/>
    <d v="2017-04-06T00:00:00"/>
    <d v="2017-04-08T00:00:00"/>
    <n v="2"/>
    <n v="2"/>
    <s v="DeployQA"/>
    <d v="2017-04-10T00:00:00"/>
    <d v="2017-04-11T00:00:00"/>
    <n v="1"/>
    <n v="2"/>
    <s v="FunctionTest"/>
    <d v="2017-04-11T00:00:00"/>
    <d v="2017-04-23T00:00:00"/>
    <n v="12"/>
    <n v="0"/>
    <s v="DeployNFR"/>
    <d v="2017-04-25T00:00:00"/>
    <d v="2017-05-01T00:00:00"/>
    <n v="6"/>
    <n v="2"/>
    <s v="TestNFR"/>
    <d v="2017-05-04T00:00:00"/>
    <d v="2017-05-12T00:00:00"/>
    <n v="8"/>
    <n v="3"/>
    <s v="TollGate"/>
    <d v="2017-05-15T00:00:00"/>
    <d v="2017-05-19T00:00:00"/>
    <n v="4"/>
    <n v="3"/>
    <s v="DeployProd"/>
    <d v="2017-05-20T00:00:00"/>
    <d v="2017-05-22T00:00:00"/>
    <n v="2"/>
    <n v="1"/>
    <n v="84"/>
    <n v="2.75"/>
  </r>
  <r>
    <x v="1"/>
    <x v="7"/>
    <d v="2017-03-06T00:00:00"/>
    <s v="Requirement"/>
    <d v="2017-03-09T00:00:00"/>
    <d v="2017-03-21T00:00:00"/>
    <n v="12"/>
    <n v="3"/>
    <s v="DCUT"/>
    <d v="2017-03-23T00:00:00"/>
    <d v="2017-04-11T00:00:00"/>
    <n v="19"/>
    <n v="2"/>
    <s v="DeployDev"/>
    <d v="2017-04-11T00:00:00"/>
    <d v="2017-04-12T00:00:00"/>
    <n v="1"/>
    <n v="0"/>
    <s v="InegrationTest"/>
    <d v="2017-04-12T00:00:00"/>
    <d v="2017-04-14T00:00:00"/>
    <n v="2"/>
    <n v="0"/>
    <s v="DeployQA"/>
    <d v="2017-04-14T00:00:00"/>
    <d v="2017-04-14T00:00:00"/>
    <n v="0"/>
    <n v="0"/>
    <s v="FunctionTest"/>
    <d v="2017-04-14T00:00:00"/>
    <d v="2017-04-26T00:00:00"/>
    <n v="12"/>
    <n v="0"/>
    <s v="DeployNFR"/>
    <d v="2017-04-26T00:00:00"/>
    <d v="2017-04-29T00:00:00"/>
    <n v="3"/>
    <n v="0"/>
    <s v="TestNFR"/>
    <d v="2017-05-01T00:00:00"/>
    <d v="2017-05-10T00:00:00"/>
    <n v="9"/>
    <n v="2"/>
    <s v="TollGate"/>
    <d v="2017-05-12T00:00:00"/>
    <d v="2017-05-13T00:00:00"/>
    <n v="1"/>
    <n v="2"/>
    <s v="DeployProd"/>
    <d v="2017-05-15T00:00:00"/>
    <d v="2017-05-18T00:00:00"/>
    <n v="3"/>
    <n v="2"/>
    <n v="70"/>
    <n v="1.75"/>
  </r>
  <r>
    <x v="1"/>
    <x v="12"/>
    <d v="2017-03-13T00:00:00"/>
    <s v="Requirement"/>
    <d v="2017-03-14T00:00:00"/>
    <d v="2017-03-22T00:00:00"/>
    <n v="8"/>
    <n v="1"/>
    <s v="DCUT"/>
    <d v="2017-03-23T00:00:00"/>
    <d v="2017-04-10T00:00:00"/>
    <n v="18"/>
    <n v="1"/>
    <s v="DeployDev"/>
    <d v="2017-04-10T00:00:00"/>
    <d v="2017-04-12T00:00:00"/>
    <n v="2"/>
    <n v="0"/>
    <s v="InegrationTest"/>
    <d v="2017-04-12T00:00:00"/>
    <d v="2017-04-14T00:00:00"/>
    <n v="2"/>
    <n v="0"/>
    <s v="DeployQA"/>
    <d v="2017-04-15T00:00:00"/>
    <d v="2017-04-16T00:00:00"/>
    <n v="1"/>
    <n v="1"/>
    <s v="FunctionTest"/>
    <d v="2017-04-16T00:00:00"/>
    <d v="2017-04-26T00:00:00"/>
    <n v="10"/>
    <n v="0"/>
    <s v="DeployNFR"/>
    <d v="2017-04-27T00:00:00"/>
    <d v="2017-05-02T00:00:00"/>
    <n v="5"/>
    <n v="1"/>
    <s v="TestNFR"/>
    <d v="2017-05-04T00:00:00"/>
    <d v="2017-05-14T00:00:00"/>
    <n v="10"/>
    <n v="2"/>
    <s v="TollGate"/>
    <d v="2017-05-18T00:00:00"/>
    <d v="2017-05-19T00:00:00"/>
    <n v="1"/>
    <n v="4"/>
    <s v="DeployProd"/>
    <d v="2017-05-20T00:00:00"/>
    <d v="2017-05-21T00:00:00"/>
    <n v="1"/>
    <n v="1"/>
    <n v="68"/>
    <n v="2.25"/>
  </r>
  <r>
    <x v="1"/>
    <x v="13"/>
    <d v="2017-03-19T00:00:00"/>
    <s v="Requirement"/>
    <d v="2017-03-19T00:00:00"/>
    <d v="2017-03-25T00:00:00"/>
    <n v="6"/>
    <n v="0"/>
    <s v="DCUT"/>
    <d v="2017-03-28T00:00:00"/>
    <d v="2017-04-18T00:00:00"/>
    <n v="21"/>
    <n v="3"/>
    <s v="DeployDev"/>
    <d v="2017-04-18T00:00:00"/>
    <d v="2017-04-19T00:00:00"/>
    <n v="1"/>
    <n v="0"/>
    <s v="InegrationTest"/>
    <d v="2017-04-19T00:00:00"/>
    <d v="2017-04-23T00:00:00"/>
    <n v="4"/>
    <n v="0"/>
    <s v="DeployQA"/>
    <d v="2017-04-24T00:00:00"/>
    <d v="2017-04-26T00:00:00"/>
    <n v="2"/>
    <n v="1"/>
    <s v="FunctionTest"/>
    <d v="2017-04-26T00:00:00"/>
    <d v="2017-05-09T00:00:00"/>
    <n v="13"/>
    <n v="0"/>
    <s v="DeployNFR"/>
    <d v="2017-05-09T00:00:00"/>
    <d v="2017-05-12T00:00:00"/>
    <n v="3"/>
    <n v="0"/>
    <s v="TestNFR"/>
    <d v="2017-05-14T00:00:00"/>
    <d v="2017-05-23T00:00:00"/>
    <n v="9"/>
    <n v="2"/>
    <s v="TollGate"/>
    <d v="2017-05-25T00:00:00"/>
    <d v="2017-05-28T00:00:00"/>
    <n v="3"/>
    <n v="2"/>
    <s v="DeployProd"/>
    <d v="2017-05-31T00:00:00"/>
    <d v="2017-06-03T00:00:00"/>
    <n v="3"/>
    <n v="3"/>
    <n v="76"/>
    <n v="2.25"/>
  </r>
  <r>
    <x v="1"/>
    <x v="1"/>
    <d v="2017-03-18T00:00:00"/>
    <s v="Requirement"/>
    <d v="2017-03-20T00:00:00"/>
    <d v="2017-04-01T00:00:00"/>
    <n v="12"/>
    <n v="2"/>
    <s v="DCUT"/>
    <d v="2017-04-04T00:00:00"/>
    <d v="2017-04-29T00:00:00"/>
    <n v="25"/>
    <n v="3"/>
    <s v="DeployDev"/>
    <d v="2017-04-29T00:00:00"/>
    <d v="2017-05-01T00:00:00"/>
    <n v="2"/>
    <n v="0"/>
    <s v="InegrationTest"/>
    <d v="2017-05-03T00:00:00"/>
    <d v="2017-05-08T00:00:00"/>
    <n v="5"/>
    <n v="2"/>
    <s v="DeployQA"/>
    <d v="2017-05-10T00:00:00"/>
    <d v="2017-05-11T00:00:00"/>
    <n v="1"/>
    <n v="2"/>
    <s v="FunctionTest"/>
    <d v="2017-05-11T00:00:00"/>
    <d v="2017-05-22T00:00:00"/>
    <n v="11"/>
    <n v="0"/>
    <s v="DeployNFR"/>
    <d v="2017-05-24T00:00:00"/>
    <d v="2017-05-30T00:00:00"/>
    <n v="6"/>
    <n v="2"/>
    <s v="TestNFR"/>
    <d v="2017-06-02T00:00:00"/>
    <d v="2017-06-09T00:00:00"/>
    <n v="7"/>
    <n v="3"/>
    <s v="TollGate"/>
    <d v="2017-06-12T00:00:00"/>
    <d v="2017-06-14T00:00:00"/>
    <n v="2"/>
    <n v="3"/>
    <s v="DeployProd"/>
    <d v="2017-06-17T00:00:00"/>
    <d v="2017-06-19T00:00:00"/>
    <n v="2"/>
    <n v="3"/>
    <n v="91"/>
    <n v="2.75"/>
  </r>
  <r>
    <x v="1"/>
    <x v="9"/>
    <d v="2017-03-19T00:00:00"/>
    <s v="Requirement"/>
    <d v="2017-03-21T00:00:00"/>
    <d v="2017-03-29T00:00:00"/>
    <n v="8"/>
    <n v="2"/>
    <s v="DCUT"/>
    <d v="2017-03-29T00:00:00"/>
    <d v="2017-04-16T00:00:00"/>
    <n v="18"/>
    <n v="0"/>
    <s v="DeployDev"/>
    <d v="2017-04-16T00:00:00"/>
    <d v="2017-04-18T00:00:00"/>
    <n v="2"/>
    <n v="0"/>
    <s v="InegrationTest"/>
    <d v="2017-04-20T00:00:00"/>
    <d v="2017-04-23T00:00:00"/>
    <n v="3"/>
    <n v="2"/>
    <s v="DeployQA"/>
    <d v="2017-04-23T00:00:00"/>
    <d v="2017-04-24T00:00:00"/>
    <n v="1"/>
    <n v="0"/>
    <s v="FunctionTest"/>
    <d v="2017-04-24T00:00:00"/>
    <d v="2017-05-07T00:00:00"/>
    <n v="13"/>
    <n v="0"/>
    <s v="DeployNFR"/>
    <d v="2017-05-07T00:00:00"/>
    <d v="2017-05-09T00:00:00"/>
    <n v="2"/>
    <n v="0"/>
    <s v="TestNFR"/>
    <d v="2017-05-13T00:00:00"/>
    <d v="2017-05-19T00:00:00"/>
    <n v="6"/>
    <n v="4"/>
    <s v="TollGate"/>
    <d v="2017-05-22T00:00:00"/>
    <d v="2017-05-25T00:00:00"/>
    <n v="3"/>
    <n v="3"/>
    <s v="DeployProd"/>
    <d v="2017-05-28T00:00:00"/>
    <d v="2017-05-29T00:00:00"/>
    <n v="1"/>
    <n v="3"/>
    <n v="69"/>
    <n v="1.5"/>
  </r>
  <r>
    <x v="1"/>
    <x v="8"/>
    <d v="2017-03-19T00:00:00"/>
    <s v="Requirement"/>
    <d v="2017-03-22T00:00:00"/>
    <d v="2017-03-29T00:00:00"/>
    <n v="7"/>
    <n v="3"/>
    <s v="DCUT"/>
    <d v="2017-03-30T00:00:00"/>
    <d v="2017-04-16T00:00:00"/>
    <n v="17"/>
    <n v="1"/>
    <s v="DeployDev"/>
    <d v="2017-04-16T00:00:00"/>
    <d v="2017-04-17T00:00:00"/>
    <n v="1"/>
    <n v="0"/>
    <s v="InegrationTest"/>
    <d v="2017-04-17T00:00:00"/>
    <d v="2017-04-21T00:00:00"/>
    <n v="4"/>
    <n v="0"/>
    <s v="DeployQA"/>
    <d v="2017-04-21T00:00:00"/>
    <d v="2017-04-21T00:00:00"/>
    <n v="0"/>
    <n v="0"/>
    <s v="FunctionTest"/>
    <d v="2017-04-21T00:00:00"/>
    <d v="2017-05-01T00:00:00"/>
    <n v="10"/>
    <n v="0"/>
    <s v="DeployNFR"/>
    <d v="2017-05-02T00:00:00"/>
    <d v="2017-05-06T00:00:00"/>
    <n v="4"/>
    <n v="1"/>
    <s v="TestNFR"/>
    <d v="2017-05-07T00:00:00"/>
    <d v="2017-05-14T00:00:00"/>
    <n v="7"/>
    <n v="1"/>
    <s v="TollGate"/>
    <d v="2017-05-16T00:00:00"/>
    <d v="2017-05-18T00:00:00"/>
    <n v="2"/>
    <n v="2"/>
    <s v="DeployProd"/>
    <d v="2017-05-20T00:00:00"/>
    <d v="2017-05-24T00:00:00"/>
    <n v="4"/>
    <n v="2"/>
    <n v="63"/>
    <n v="2.25"/>
  </r>
  <r>
    <x v="1"/>
    <x v="10"/>
    <d v="2017-03-25T00:00:00"/>
    <s v="Requirement"/>
    <d v="2017-03-26T00:00:00"/>
    <d v="2017-04-05T00:00:00"/>
    <n v="10"/>
    <n v="1"/>
    <s v="DCUT"/>
    <d v="2017-04-06T00:00:00"/>
    <d v="2017-04-26T00:00:00"/>
    <n v="20"/>
    <n v="1"/>
    <s v="DeployDev"/>
    <d v="2017-04-26T00:00:00"/>
    <d v="2017-04-28T00:00:00"/>
    <n v="2"/>
    <n v="0"/>
    <s v="InegrationTest"/>
    <d v="2017-04-30T00:00:00"/>
    <d v="2017-05-04T00:00:00"/>
    <n v="4"/>
    <n v="2"/>
    <s v="DeployQA"/>
    <d v="2017-05-04T00:00:00"/>
    <d v="2017-05-05T00:00:00"/>
    <n v="1"/>
    <n v="0"/>
    <s v="FunctionTest"/>
    <d v="2017-05-05T00:00:00"/>
    <d v="2017-05-18T00:00:00"/>
    <n v="13"/>
    <n v="0"/>
    <s v="DeployNFR"/>
    <d v="2017-05-19T00:00:00"/>
    <d v="2017-05-24T00:00:00"/>
    <n v="5"/>
    <n v="1"/>
    <s v="TestNFR"/>
    <d v="2017-05-25T00:00:00"/>
    <d v="2017-06-06T00:00:00"/>
    <n v="12"/>
    <n v="1"/>
    <s v="TollGate"/>
    <d v="2017-06-09T00:00:00"/>
    <d v="2017-06-10T00:00:00"/>
    <n v="1"/>
    <n v="3"/>
    <s v="DeployProd"/>
    <d v="2017-06-14T00:00:00"/>
    <d v="2017-06-16T00:00:00"/>
    <n v="2"/>
    <n v="4"/>
    <n v="82"/>
    <n v="2.5"/>
  </r>
  <r>
    <x v="1"/>
    <x v="14"/>
    <d v="2017-03-27T00:00:00"/>
    <s v="Requirement"/>
    <d v="2017-03-29T00:00:00"/>
    <d v="2017-04-05T00:00:00"/>
    <n v="7"/>
    <n v="2"/>
    <s v="DCUT"/>
    <d v="2017-04-07T00:00:00"/>
    <d v="2017-04-26T00:00:00"/>
    <n v="19"/>
    <n v="2"/>
    <s v="DeployDev"/>
    <d v="2017-04-26T00:00:00"/>
    <d v="2017-04-27T00:00:00"/>
    <n v="1"/>
    <n v="0"/>
    <s v="InegrationTest"/>
    <d v="2017-04-29T00:00:00"/>
    <d v="2017-05-01T00:00:00"/>
    <n v="2"/>
    <n v="2"/>
    <s v="DeployQA"/>
    <d v="2017-05-01T00:00:00"/>
    <d v="2017-05-01T00:00:00"/>
    <n v="0"/>
    <n v="0"/>
    <s v="FunctionTest"/>
    <d v="2017-05-01T00:00:00"/>
    <d v="2017-05-13T00:00:00"/>
    <n v="12"/>
    <n v="0"/>
    <s v="DeployNFR"/>
    <d v="2017-05-15T00:00:00"/>
    <d v="2017-05-19T00:00:00"/>
    <n v="4"/>
    <n v="2"/>
    <s v="TestNFR"/>
    <d v="2017-05-22T00:00:00"/>
    <d v="2017-05-31T00:00:00"/>
    <n v="9"/>
    <n v="3"/>
    <s v="TollGate"/>
    <d v="2017-06-03T00:00:00"/>
    <d v="2017-06-05T00:00:00"/>
    <n v="2"/>
    <n v="3"/>
    <s v="DeployProd"/>
    <d v="2017-06-07T00:00:00"/>
    <d v="2017-06-08T00:00:00"/>
    <n v="1"/>
    <n v="2"/>
    <n v="71"/>
    <n v="1.5"/>
  </r>
  <r>
    <x v="1"/>
    <x v="4"/>
    <d v="2017-04-06T00:00:00"/>
    <s v="Requirement"/>
    <d v="2017-04-08T00:00:00"/>
    <d v="2017-04-13T00:00:00"/>
    <n v="5"/>
    <n v="2"/>
    <s v="DCUT"/>
    <d v="2017-04-14T00:00:00"/>
    <d v="2017-04-30T00:00:00"/>
    <n v="16"/>
    <n v="1"/>
    <s v="DeployDev"/>
    <d v="2017-04-30T00:00:00"/>
    <d v="2017-05-01T00:00:00"/>
    <n v="1"/>
    <n v="0"/>
    <s v="InegrationTest"/>
    <d v="2017-05-01T00:00:00"/>
    <d v="2017-05-04T00:00:00"/>
    <n v="3"/>
    <n v="0"/>
    <s v="DeployQA"/>
    <d v="2017-05-04T00:00:00"/>
    <d v="2017-05-06T00:00:00"/>
    <n v="2"/>
    <n v="0"/>
    <s v="FunctionTest"/>
    <d v="2017-05-06T00:00:00"/>
    <d v="2017-05-20T00:00:00"/>
    <n v="14"/>
    <n v="0"/>
    <s v="DeployNFR"/>
    <d v="2017-05-23T00:00:00"/>
    <d v="2017-05-25T00:00:00"/>
    <n v="2"/>
    <n v="3"/>
    <s v="TestNFR"/>
    <d v="2017-05-28T00:00:00"/>
    <d v="2017-06-08T00:00:00"/>
    <n v="11"/>
    <n v="3"/>
    <s v="TollGate"/>
    <d v="2017-06-12T00:00:00"/>
    <d v="2017-06-13T00:00:00"/>
    <n v="1"/>
    <n v="4"/>
    <s v="DeployProd"/>
    <d v="2017-06-14T00:00:00"/>
    <d v="2017-06-18T00:00:00"/>
    <n v="4"/>
    <n v="1"/>
    <n v="71"/>
    <n v="2.25"/>
  </r>
  <r>
    <x v="1"/>
    <x v="11"/>
    <d v="2017-04-07T00:00:00"/>
    <s v="Requirement"/>
    <d v="2017-04-09T00:00:00"/>
    <d v="2017-04-17T00:00:00"/>
    <n v="8"/>
    <n v="2"/>
    <s v="DCUT"/>
    <d v="2017-04-18T00:00:00"/>
    <d v="2017-05-06T00:00:00"/>
    <n v="18"/>
    <n v="1"/>
    <s v="DeployDev"/>
    <d v="2017-05-06T00:00:00"/>
    <d v="2017-05-07T00:00:00"/>
    <n v="1"/>
    <n v="0"/>
    <s v="InegrationTest"/>
    <d v="2017-05-07T00:00:00"/>
    <d v="2017-05-10T00:00:00"/>
    <n v="3"/>
    <n v="0"/>
    <s v="DeployQA"/>
    <d v="2017-05-11T00:00:00"/>
    <d v="2017-05-12T00:00:00"/>
    <n v="1"/>
    <n v="1"/>
    <s v="FunctionTest"/>
    <d v="2017-05-13T00:00:00"/>
    <d v="2017-05-25T00:00:00"/>
    <n v="12"/>
    <n v="1"/>
    <s v="DeployNFR"/>
    <d v="2017-05-26T00:00:00"/>
    <d v="2017-05-30T00:00:00"/>
    <n v="4"/>
    <n v="1"/>
    <s v="TestNFR"/>
    <d v="2017-06-02T00:00:00"/>
    <d v="2017-06-11T00:00:00"/>
    <n v="9"/>
    <n v="3"/>
    <s v="TollGate"/>
    <d v="2017-06-14T00:00:00"/>
    <d v="2017-06-16T00:00:00"/>
    <n v="2"/>
    <n v="3"/>
    <s v="DeployProd"/>
    <d v="2017-06-21T00:00:00"/>
    <d v="2017-06-26T00:00:00"/>
    <n v="5"/>
    <n v="5"/>
    <n v="78"/>
    <n v="2.75"/>
  </r>
  <r>
    <x v="1"/>
    <x v="0"/>
    <d v="2017-04-11T00:00:00"/>
    <s v="Requirement"/>
    <d v="2017-04-13T00:00:00"/>
    <d v="2017-04-24T00:00:00"/>
    <n v="11"/>
    <n v="2"/>
    <s v="DCUT"/>
    <d v="2017-04-27T00:00:00"/>
    <d v="2017-05-18T00:00:00"/>
    <n v="21"/>
    <n v="3"/>
    <s v="DeployDev"/>
    <d v="2017-05-18T00:00:00"/>
    <d v="2017-05-19T00:00:00"/>
    <n v="1"/>
    <n v="0"/>
    <s v="InegrationTest"/>
    <d v="2017-05-19T00:00:00"/>
    <d v="2017-05-22T00:00:00"/>
    <n v="3"/>
    <n v="0"/>
    <s v="DeployQA"/>
    <d v="2017-05-24T00:00:00"/>
    <d v="2017-05-27T00:00:00"/>
    <n v="3"/>
    <n v="2"/>
    <s v="FunctionTest"/>
    <d v="2017-05-27T00:00:00"/>
    <d v="2017-06-08T00:00:00"/>
    <n v="12"/>
    <n v="0"/>
    <s v="DeployNFR"/>
    <d v="2017-06-10T00:00:00"/>
    <d v="2017-06-13T00:00:00"/>
    <n v="3"/>
    <n v="2"/>
    <s v="TestNFR"/>
    <d v="2017-06-16T00:00:00"/>
    <d v="2017-06-24T00:00:00"/>
    <n v="8"/>
    <n v="3"/>
    <s v="TollGate"/>
    <d v="2017-06-25T00:00:00"/>
    <d v="2017-06-26T00:00:00"/>
    <n v="1"/>
    <n v="1"/>
    <s v="DeployProd"/>
    <d v="2017-06-28T00:00:00"/>
    <d v="2017-06-30T00:00:00"/>
    <n v="2"/>
    <n v="2"/>
    <n v="78"/>
    <n v="2.25"/>
  </r>
  <r>
    <x v="1"/>
    <x v="6"/>
    <d v="2017-04-22T00:00:00"/>
    <s v="Requirement"/>
    <d v="2017-04-26T00:00:00"/>
    <d v="2017-05-02T00:00:00"/>
    <n v="6"/>
    <n v="4"/>
    <s v="DCUT"/>
    <d v="2017-05-04T00:00:00"/>
    <d v="2017-05-21T00:00:00"/>
    <n v="17"/>
    <n v="2"/>
    <s v="DeployDev"/>
    <d v="2017-05-21T00:00:00"/>
    <d v="2017-05-22T00:00:00"/>
    <n v="1"/>
    <n v="0"/>
    <s v="InegrationTest"/>
    <d v="2017-05-22T00:00:00"/>
    <d v="2017-05-24T00:00:00"/>
    <n v="2"/>
    <n v="0"/>
    <s v="DeployQA"/>
    <d v="2017-05-25T00:00:00"/>
    <d v="2017-05-26T00:00:00"/>
    <n v="1"/>
    <n v="1"/>
    <s v="FunctionTest"/>
    <d v="2017-05-26T00:00:00"/>
    <d v="2017-06-08T00:00:00"/>
    <n v="13"/>
    <n v="0"/>
    <s v="DeployNFR"/>
    <d v="2017-06-09T00:00:00"/>
    <d v="2017-06-12T00:00:00"/>
    <n v="3"/>
    <n v="1"/>
    <s v="TestNFR"/>
    <d v="2017-06-14T00:00:00"/>
    <d v="2017-06-24T00:00:00"/>
    <n v="10"/>
    <n v="2"/>
    <s v="TollGate"/>
    <d v="2017-06-25T00:00:00"/>
    <d v="2017-06-26T00:00:00"/>
    <n v="1"/>
    <n v="1"/>
    <s v="DeployProd"/>
    <d v="2017-06-28T00:00:00"/>
    <d v="2017-07-01T00:00:00"/>
    <n v="3"/>
    <n v="2"/>
    <n v="66"/>
    <n v="2"/>
  </r>
  <r>
    <x v="1"/>
    <x v="3"/>
    <d v="2017-04-23T00:00:00"/>
    <s v="Requirement"/>
    <d v="2017-04-27T00:00:00"/>
    <d v="2017-05-04T00:00:00"/>
    <n v="7"/>
    <n v="4"/>
    <s v="DCUT"/>
    <d v="2017-05-06T00:00:00"/>
    <d v="2017-05-29T00:00:00"/>
    <n v="23"/>
    <n v="2"/>
    <s v="DeployDev"/>
    <d v="2017-05-29T00:00:00"/>
    <d v="2017-05-31T00:00:00"/>
    <n v="2"/>
    <n v="0"/>
    <s v="InegrationTest"/>
    <d v="2017-06-03T00:00:00"/>
    <d v="2017-06-04T00:00:00"/>
    <n v="1"/>
    <n v="3"/>
    <s v="DeployQA"/>
    <d v="2017-06-04T00:00:00"/>
    <d v="2017-06-04T00:00:00"/>
    <n v="0"/>
    <n v="0"/>
    <s v="FunctionTest"/>
    <d v="2017-06-04T00:00:00"/>
    <d v="2017-06-14T00:00:00"/>
    <n v="10"/>
    <n v="0"/>
    <s v="DeployNFR"/>
    <d v="2017-06-15T00:00:00"/>
    <d v="2017-06-19T00:00:00"/>
    <n v="4"/>
    <n v="1"/>
    <s v="TestNFR"/>
    <d v="2017-06-21T00:00:00"/>
    <d v="2017-06-28T00:00:00"/>
    <n v="7"/>
    <n v="2"/>
    <s v="TollGate"/>
    <d v="2017-06-30T00:00:00"/>
    <d v="2017-07-02T00:00:00"/>
    <n v="2"/>
    <n v="2"/>
    <s v="DeployProd"/>
    <d v="2017-07-05T00:00:00"/>
    <d v="2017-07-08T00:00:00"/>
    <n v="3"/>
    <n v="3"/>
    <n v="72"/>
    <n v="2.25"/>
  </r>
  <r>
    <x v="1"/>
    <x v="5"/>
    <d v="2017-04-26T00:00:00"/>
    <s v="Requirement"/>
    <d v="2017-04-27T00:00:00"/>
    <d v="2017-05-07T00:00:00"/>
    <n v="10"/>
    <n v="1"/>
    <s v="DCUT"/>
    <d v="2017-05-08T00:00:00"/>
    <d v="2017-05-30T00:00:00"/>
    <n v="22"/>
    <n v="1"/>
    <s v="DeployDev"/>
    <d v="2017-05-30T00:00:00"/>
    <d v="2017-05-31T00:00:00"/>
    <n v="1"/>
    <n v="0"/>
    <s v="InegrationTest"/>
    <d v="2017-06-01T00:00:00"/>
    <d v="2017-06-05T00:00:00"/>
    <n v="4"/>
    <n v="1"/>
    <s v="DeployQA"/>
    <d v="2017-06-06T00:00:00"/>
    <d v="2017-06-06T00:00:00"/>
    <n v="0"/>
    <n v="1"/>
    <s v="FunctionTest"/>
    <d v="2017-06-06T00:00:00"/>
    <d v="2017-06-16T00:00:00"/>
    <n v="10"/>
    <n v="0"/>
    <s v="DeployNFR"/>
    <d v="2017-06-17T00:00:00"/>
    <d v="2017-06-22T00:00:00"/>
    <n v="5"/>
    <n v="1"/>
    <s v="TestNFR"/>
    <d v="2017-06-26T00:00:00"/>
    <d v="2017-07-04T00:00:00"/>
    <n v="8"/>
    <n v="4"/>
    <s v="TollGate"/>
    <d v="2017-07-06T00:00:00"/>
    <d v="2017-07-07T00:00:00"/>
    <n v="1"/>
    <n v="2"/>
    <s v="DeployProd"/>
    <d v="2017-07-11T00:00:00"/>
    <d v="2017-07-12T00:00:00"/>
    <n v="1"/>
    <n v="4"/>
    <n v="76"/>
    <n v="1.75"/>
  </r>
  <r>
    <x v="2"/>
    <x v="8"/>
    <d v="2017-02-16T00:00:00"/>
    <s v="Requirement"/>
    <d v="2017-02-17T00:00:00"/>
    <d v="2017-02-24T00:00:00"/>
    <n v="7"/>
    <n v="1"/>
    <s v="DCUT"/>
    <d v="2017-02-25T00:00:00"/>
    <d v="2017-03-08T00:00:00"/>
    <n v="11"/>
    <n v="1"/>
    <s v="DeployDev"/>
    <d v="2017-03-08T00:00:00"/>
    <d v="2017-03-10T00:00:00"/>
    <n v="2"/>
    <n v="0"/>
    <s v="InegrationTest"/>
    <d v="2017-03-12T00:00:00"/>
    <d v="2017-03-16T00:00:00"/>
    <n v="4"/>
    <n v="2"/>
    <s v="DeployQA"/>
    <d v="2017-03-18T00:00:00"/>
    <d v="2017-03-20T00:00:00"/>
    <n v="2"/>
    <n v="2"/>
    <s v="FunctionTest"/>
    <d v="2017-03-22T00:00:00"/>
    <d v="2017-03-29T00:00:00"/>
    <n v="7"/>
    <n v="2"/>
    <s v="DeployNFR"/>
    <d v="2017-03-29T00:00:00"/>
    <d v="2017-04-05T00:00:00"/>
    <n v="7"/>
    <n v="0"/>
    <s v="TestNFR"/>
    <d v="2017-04-09T00:00:00"/>
    <d v="2017-04-14T00:00:00"/>
    <n v="5"/>
    <n v="4"/>
    <s v="TollGate"/>
    <d v="2017-04-16T00:00:00"/>
    <d v="2017-04-20T00:00:00"/>
    <n v="4"/>
    <n v="2"/>
    <s v="DeployProd"/>
    <d v="2017-04-25T00:00:00"/>
    <d v="2017-05-01T00:00:00"/>
    <n v="6"/>
    <n v="5"/>
    <n v="73"/>
    <n v="4.25"/>
  </r>
  <r>
    <x v="2"/>
    <x v="13"/>
    <d v="2017-02-19T00:00:00"/>
    <s v="Requirement"/>
    <d v="2017-02-22T00:00:00"/>
    <d v="2017-02-28T00:00:00"/>
    <n v="6"/>
    <n v="3"/>
    <s v="DCUT"/>
    <d v="2017-03-02T00:00:00"/>
    <d v="2017-03-17T00:00:00"/>
    <n v="15"/>
    <n v="2"/>
    <s v="DeployDev"/>
    <d v="2017-03-18T00:00:00"/>
    <d v="2017-03-20T00:00:00"/>
    <n v="2"/>
    <n v="1"/>
    <s v="InegrationTest"/>
    <d v="2017-03-20T00:00:00"/>
    <d v="2017-03-22T00:00:00"/>
    <n v="2"/>
    <n v="0"/>
    <s v="DeployQA"/>
    <d v="2017-03-24T00:00:00"/>
    <d v="2017-03-25T00:00:00"/>
    <n v="1"/>
    <n v="2"/>
    <s v="FunctionTest"/>
    <d v="2017-03-25T00:00:00"/>
    <d v="2017-04-02T00:00:00"/>
    <n v="8"/>
    <n v="0"/>
    <s v="DeployNFR"/>
    <d v="2017-04-02T00:00:00"/>
    <d v="2017-04-05T00:00:00"/>
    <n v="3"/>
    <n v="0"/>
    <s v="TestNFR"/>
    <d v="2017-04-08T00:00:00"/>
    <d v="2017-04-11T00:00:00"/>
    <n v="3"/>
    <n v="3"/>
    <s v="TollGate"/>
    <d v="2017-04-15T00:00:00"/>
    <d v="2017-04-17T00:00:00"/>
    <n v="2"/>
    <n v="4"/>
    <s v="DeployProd"/>
    <d v="2017-04-22T00:00:00"/>
    <d v="2017-04-27T00:00:00"/>
    <n v="5"/>
    <n v="5"/>
    <n v="64"/>
    <n v="2.75"/>
  </r>
  <r>
    <x v="2"/>
    <x v="14"/>
    <d v="2017-02-24T00:00:00"/>
    <s v="Requirement"/>
    <d v="2017-02-26T00:00:00"/>
    <d v="2017-03-03T00:00:00"/>
    <n v="5"/>
    <n v="2"/>
    <s v="DCUT"/>
    <d v="2017-03-04T00:00:00"/>
    <d v="2017-03-18T00:00:00"/>
    <n v="14"/>
    <n v="1"/>
    <s v="DeployDev"/>
    <d v="2017-03-18T00:00:00"/>
    <d v="2017-03-18T00:00:00"/>
    <n v="0"/>
    <n v="0"/>
    <s v="InegrationTest"/>
    <d v="2017-03-20T00:00:00"/>
    <d v="2017-03-24T00:00:00"/>
    <n v="4"/>
    <n v="2"/>
    <s v="DeployQA"/>
    <d v="2017-03-25T00:00:00"/>
    <d v="2017-03-26T00:00:00"/>
    <n v="1"/>
    <n v="1"/>
    <s v="FunctionTest"/>
    <d v="2017-03-26T00:00:00"/>
    <d v="2017-04-04T00:00:00"/>
    <n v="9"/>
    <n v="0"/>
    <s v="DeployNFR"/>
    <d v="2017-04-06T00:00:00"/>
    <d v="2017-04-10T00:00:00"/>
    <n v="4"/>
    <n v="2"/>
    <s v="TestNFR"/>
    <d v="2017-04-14T00:00:00"/>
    <d v="2017-04-18T00:00:00"/>
    <n v="4"/>
    <n v="4"/>
    <s v="TollGate"/>
    <d v="2017-04-20T00:00:00"/>
    <d v="2017-04-23T00:00:00"/>
    <n v="3"/>
    <n v="2"/>
    <s v="DeployProd"/>
    <d v="2017-04-29T00:00:00"/>
    <d v="2017-05-03T00:00:00"/>
    <n v="4"/>
    <n v="6"/>
    <n v="66"/>
    <n v="2.25"/>
  </r>
  <r>
    <x v="2"/>
    <x v="2"/>
    <d v="2017-03-01T00:00:00"/>
    <s v="Requirement"/>
    <d v="2017-03-03T00:00:00"/>
    <d v="2017-03-11T00:00:00"/>
    <n v="8"/>
    <n v="2"/>
    <s v="DCUT"/>
    <d v="2017-03-13T00:00:00"/>
    <d v="2017-03-29T00:00:00"/>
    <n v="16"/>
    <n v="2"/>
    <s v="DeployDev"/>
    <d v="2017-03-29T00:00:00"/>
    <d v="2017-03-30T00:00:00"/>
    <n v="1"/>
    <n v="0"/>
    <s v="InegrationTest"/>
    <d v="2017-03-30T00:00:00"/>
    <d v="2017-04-02T00:00:00"/>
    <n v="3"/>
    <n v="0"/>
    <s v="DeployQA"/>
    <d v="2017-04-03T00:00:00"/>
    <d v="2017-04-04T00:00:00"/>
    <n v="1"/>
    <n v="1"/>
    <s v="FunctionTest"/>
    <d v="2017-04-05T00:00:00"/>
    <d v="2017-04-11T00:00:00"/>
    <n v="6"/>
    <n v="1"/>
    <s v="DeployNFR"/>
    <d v="2017-04-13T00:00:00"/>
    <d v="2017-04-17T00:00:00"/>
    <n v="4"/>
    <n v="2"/>
    <s v="TestNFR"/>
    <d v="2017-04-19T00:00:00"/>
    <d v="2017-04-23T00:00:00"/>
    <n v="4"/>
    <n v="2"/>
    <s v="TollGate"/>
    <d v="2017-04-24T00:00:00"/>
    <d v="2017-04-27T00:00:00"/>
    <n v="3"/>
    <n v="1"/>
    <s v="DeployProd"/>
    <d v="2017-05-01T00:00:00"/>
    <d v="2017-05-05T00:00:00"/>
    <n v="4"/>
    <n v="4"/>
    <n v="63"/>
    <n v="2.5"/>
  </r>
  <r>
    <x v="2"/>
    <x v="9"/>
    <d v="2017-03-01T00:00:00"/>
    <s v="Requirement"/>
    <d v="2017-03-03T00:00:00"/>
    <d v="2017-03-07T00:00:00"/>
    <n v="4"/>
    <n v="2"/>
    <s v="DCUT"/>
    <d v="2017-03-09T00:00:00"/>
    <d v="2017-03-21T00:00:00"/>
    <n v="12"/>
    <n v="2"/>
    <s v="DeployDev"/>
    <d v="2017-03-22T00:00:00"/>
    <d v="2017-03-23T00:00:00"/>
    <n v="1"/>
    <n v="1"/>
    <s v="InegrationTest"/>
    <d v="2017-03-23T00:00:00"/>
    <d v="2017-03-26T00:00:00"/>
    <n v="3"/>
    <n v="0"/>
    <s v="DeployQA"/>
    <d v="2017-03-27T00:00:00"/>
    <d v="2017-03-28T00:00:00"/>
    <n v="1"/>
    <n v="1"/>
    <s v="FunctionTest"/>
    <d v="2017-03-28T00:00:00"/>
    <d v="2017-04-07T00:00:00"/>
    <n v="10"/>
    <n v="0"/>
    <s v="DeployNFR"/>
    <d v="2017-04-08T00:00:00"/>
    <d v="2017-04-12T00:00:00"/>
    <n v="4"/>
    <n v="1"/>
    <s v="TestNFR"/>
    <d v="2017-04-15T00:00:00"/>
    <d v="2017-04-18T00:00:00"/>
    <n v="3"/>
    <n v="3"/>
    <s v="TollGate"/>
    <d v="2017-04-23T00:00:00"/>
    <d v="2017-04-26T00:00:00"/>
    <n v="3"/>
    <n v="5"/>
    <s v="DeployProd"/>
    <d v="2017-05-02T00:00:00"/>
    <d v="2017-05-07T00:00:00"/>
    <n v="5"/>
    <n v="6"/>
    <n v="65"/>
    <n v="2.75"/>
  </r>
  <r>
    <x v="2"/>
    <x v="7"/>
    <d v="2017-02-28T00:00:00"/>
    <s v="Requirement"/>
    <d v="2017-03-03T00:00:00"/>
    <d v="2017-03-09T00:00:00"/>
    <n v="6"/>
    <n v="3"/>
    <s v="DCUT"/>
    <d v="2017-03-12T00:00:00"/>
    <d v="2017-03-25T00:00:00"/>
    <n v="13"/>
    <n v="3"/>
    <s v="DeployDev"/>
    <d v="2017-03-25T00:00:00"/>
    <d v="2017-03-27T00:00:00"/>
    <n v="2"/>
    <n v="0"/>
    <s v="InegrationTest"/>
    <d v="2017-03-27T00:00:00"/>
    <d v="2017-03-29T00:00:00"/>
    <n v="2"/>
    <n v="0"/>
    <s v="DeployQA"/>
    <d v="2017-03-31T00:00:00"/>
    <d v="2017-04-01T00:00:00"/>
    <n v="1"/>
    <n v="2"/>
    <s v="FunctionTest"/>
    <d v="2017-04-02T00:00:00"/>
    <d v="2017-04-11T00:00:00"/>
    <n v="9"/>
    <n v="1"/>
    <s v="DeployNFR"/>
    <d v="2017-04-11T00:00:00"/>
    <d v="2017-04-16T00:00:00"/>
    <n v="5"/>
    <n v="0"/>
    <s v="TestNFR"/>
    <d v="2017-04-18T00:00:00"/>
    <d v="2017-04-25T00:00:00"/>
    <n v="7"/>
    <n v="2"/>
    <s v="TollGate"/>
    <d v="2017-04-29T00:00:00"/>
    <d v="2017-05-01T00:00:00"/>
    <n v="2"/>
    <n v="4"/>
    <s v="DeployProd"/>
    <d v="2017-05-05T00:00:00"/>
    <d v="2017-05-11T00:00:00"/>
    <n v="6"/>
    <n v="4"/>
    <n v="69"/>
    <n v="3.5"/>
  </r>
  <r>
    <x v="2"/>
    <x v="12"/>
    <d v="2017-03-04T00:00:00"/>
    <s v="Requirement"/>
    <d v="2017-03-05T00:00:00"/>
    <d v="2017-03-09T00:00:00"/>
    <n v="4"/>
    <n v="1"/>
    <s v="DCUT"/>
    <d v="2017-03-09T00:00:00"/>
    <d v="2017-03-09T00:00:00"/>
    <n v="0"/>
    <n v="0"/>
    <s v="DeployDev"/>
    <d v="2017-03-09T00:00:00"/>
    <d v="2017-03-09T00:00:00"/>
    <n v="0"/>
    <n v="0"/>
    <s v="InegrationTest"/>
    <d v="2017-03-10T00:00:00"/>
    <d v="2017-03-15T00:00:00"/>
    <n v="5"/>
    <n v="1"/>
    <s v="DeployQA"/>
    <d v="2017-03-17T00:00:00"/>
    <d v="2017-03-18T00:00:00"/>
    <n v="1"/>
    <n v="2"/>
    <s v="FunctionTest"/>
    <d v="2017-03-19T00:00:00"/>
    <d v="2017-03-29T00:00:00"/>
    <n v="10"/>
    <n v="1"/>
    <s v="DeployNFR"/>
    <d v="2017-03-30T00:00:00"/>
    <d v="2017-04-03T00:00:00"/>
    <n v="4"/>
    <n v="1"/>
    <s v="TestNFR"/>
    <d v="2017-04-03T00:00:00"/>
    <d v="2017-04-08T00:00:00"/>
    <n v="5"/>
    <n v="0"/>
    <s v="TollGate"/>
    <d v="2017-04-11T00:00:00"/>
    <d v="2017-04-16T00:00:00"/>
    <n v="5"/>
    <n v="3"/>
    <s v="DeployProd"/>
    <d v="2017-04-21T00:00:00"/>
    <d v="2017-04-26T00:00:00"/>
    <n v="5"/>
    <n v="5"/>
    <n v="52"/>
    <n v="2.5"/>
  </r>
  <r>
    <x v="2"/>
    <x v="4"/>
    <d v="2017-03-06T00:00:00"/>
    <s v="Requirement"/>
    <d v="2017-03-07T00:00:00"/>
    <d v="2017-03-14T00:00:00"/>
    <n v="7"/>
    <n v="1"/>
    <s v="DCUT"/>
    <d v="2017-03-16T00:00:00"/>
    <d v="2017-04-04T00:00:00"/>
    <n v="19"/>
    <n v="2"/>
    <s v="DeployDev"/>
    <d v="2017-04-04T00:00:00"/>
    <d v="2017-04-06T00:00:00"/>
    <n v="2"/>
    <n v="0"/>
    <s v="InegrationTest"/>
    <d v="2017-04-07T00:00:00"/>
    <d v="2017-04-10T00:00:00"/>
    <n v="3"/>
    <n v="1"/>
    <s v="DeployQA"/>
    <d v="2017-04-12T00:00:00"/>
    <d v="2017-04-14T00:00:00"/>
    <n v="2"/>
    <n v="2"/>
    <s v="FunctionTest"/>
    <d v="2017-04-14T00:00:00"/>
    <d v="2017-04-26T00:00:00"/>
    <n v="12"/>
    <n v="0"/>
    <s v="DeployNFR"/>
    <d v="2017-04-27T00:00:00"/>
    <d v="2017-05-01T00:00:00"/>
    <n v="4"/>
    <n v="1"/>
    <s v="TestNFR"/>
    <d v="2017-05-03T00:00:00"/>
    <d v="2017-05-08T00:00:00"/>
    <n v="5"/>
    <n v="2"/>
    <s v="TollGate"/>
    <d v="2017-05-11T00:00:00"/>
    <d v="2017-05-13T00:00:00"/>
    <n v="2"/>
    <n v="3"/>
    <s v="DeployProd"/>
    <d v="2017-05-19T00:00:00"/>
    <d v="2017-05-24T00:00:00"/>
    <n v="5"/>
    <n v="6"/>
    <n v="78"/>
    <n v="3.25"/>
  </r>
  <r>
    <x v="2"/>
    <x v="10"/>
    <d v="2017-03-06T00:00:00"/>
    <s v="Requirement"/>
    <d v="2017-03-08T00:00:00"/>
    <d v="2017-03-13T00:00:00"/>
    <n v="5"/>
    <n v="2"/>
    <s v="DCUT"/>
    <d v="2017-03-15T00:00:00"/>
    <d v="2017-03-28T00:00:00"/>
    <n v="13"/>
    <n v="2"/>
    <s v="DeployDev"/>
    <d v="2017-03-29T00:00:00"/>
    <d v="2017-03-30T00:00:00"/>
    <n v="1"/>
    <n v="1"/>
    <s v="InegrationTest"/>
    <d v="2017-03-31T00:00:00"/>
    <d v="2017-04-03T00:00:00"/>
    <n v="3"/>
    <n v="1"/>
    <s v="DeployQA"/>
    <d v="2017-04-04T00:00:00"/>
    <d v="2017-04-05T00:00:00"/>
    <n v="1"/>
    <n v="1"/>
    <s v="FunctionTest"/>
    <d v="2017-04-05T00:00:00"/>
    <d v="2017-04-13T00:00:00"/>
    <n v="8"/>
    <n v="0"/>
    <s v="DeployNFR"/>
    <d v="2017-04-14T00:00:00"/>
    <d v="2017-04-20T00:00:00"/>
    <n v="6"/>
    <n v="1"/>
    <s v="TestNFR"/>
    <d v="2017-04-21T00:00:00"/>
    <d v="2017-04-26T00:00:00"/>
    <n v="5"/>
    <n v="1"/>
    <s v="TollGate"/>
    <d v="2017-04-28T00:00:00"/>
    <d v="2017-05-03T00:00:00"/>
    <n v="5"/>
    <n v="2"/>
    <s v="DeployProd"/>
    <d v="2017-05-08T00:00:00"/>
    <d v="2017-05-15T00:00:00"/>
    <n v="7"/>
    <n v="5"/>
    <n v="68"/>
    <n v="3.75"/>
  </r>
  <r>
    <x v="2"/>
    <x v="6"/>
    <d v="2017-03-17T00:00:00"/>
    <s v="Requirement"/>
    <d v="2017-03-19T00:00:00"/>
    <d v="2017-03-25T00:00:00"/>
    <n v="6"/>
    <n v="2"/>
    <s v="DCUT"/>
    <d v="2017-03-27T00:00:00"/>
    <d v="2017-04-12T00:00:00"/>
    <n v="16"/>
    <n v="2"/>
    <s v="DeployDev"/>
    <d v="2017-04-13T00:00:00"/>
    <d v="2017-04-14T00:00:00"/>
    <n v="1"/>
    <n v="1"/>
    <s v="InegrationTest"/>
    <d v="2017-04-14T00:00:00"/>
    <d v="2017-04-18T00:00:00"/>
    <n v="4"/>
    <n v="0"/>
    <s v="DeployQA"/>
    <d v="2017-04-19T00:00:00"/>
    <d v="2017-04-20T00:00:00"/>
    <n v="1"/>
    <n v="1"/>
    <s v="FunctionTest"/>
    <d v="2017-04-22T00:00:00"/>
    <d v="2017-05-03T00:00:00"/>
    <n v="11"/>
    <n v="2"/>
    <s v="DeployNFR"/>
    <d v="2017-05-04T00:00:00"/>
    <d v="2017-05-07T00:00:00"/>
    <n v="3"/>
    <n v="1"/>
    <s v="TestNFR"/>
    <d v="2017-05-08T00:00:00"/>
    <d v="2017-05-15T00:00:00"/>
    <n v="7"/>
    <n v="1"/>
    <s v="TollGate"/>
    <d v="2017-05-17T00:00:00"/>
    <d v="2017-05-20T00:00:00"/>
    <n v="3"/>
    <n v="2"/>
    <s v="DeployProd"/>
    <d v="2017-05-25T00:00:00"/>
    <d v="2017-05-28T00:00:00"/>
    <n v="3"/>
    <n v="5"/>
    <n v="70"/>
    <n v="2"/>
  </r>
  <r>
    <x v="2"/>
    <x v="5"/>
    <d v="2017-03-22T00:00:00"/>
    <s v="Requirement"/>
    <d v="2017-03-24T00:00:00"/>
    <d v="2017-03-29T00:00:00"/>
    <n v="5"/>
    <n v="2"/>
    <s v="DCUT"/>
    <d v="2017-03-31T00:00:00"/>
    <d v="2017-04-18T00:00:00"/>
    <n v="18"/>
    <n v="2"/>
    <s v="DeployDev"/>
    <d v="2017-04-18T00:00:00"/>
    <d v="2017-04-20T00:00:00"/>
    <n v="2"/>
    <n v="0"/>
    <s v="InegrationTest"/>
    <d v="2017-04-20T00:00:00"/>
    <d v="2017-04-23T00:00:00"/>
    <n v="3"/>
    <n v="0"/>
    <s v="DeployQA"/>
    <d v="2017-04-24T00:00:00"/>
    <d v="2017-04-25T00:00:00"/>
    <n v="1"/>
    <n v="1"/>
    <s v="FunctionTest"/>
    <d v="2017-04-25T00:00:00"/>
    <d v="2017-05-03T00:00:00"/>
    <n v="8"/>
    <n v="0"/>
    <s v="DeployNFR"/>
    <d v="2017-05-03T00:00:00"/>
    <d v="2017-05-08T00:00:00"/>
    <n v="5"/>
    <n v="0"/>
    <s v="TestNFR"/>
    <d v="2017-05-10T00:00:00"/>
    <d v="2017-05-14T00:00:00"/>
    <n v="4"/>
    <n v="2"/>
    <s v="TollGate"/>
    <d v="2017-05-16T00:00:00"/>
    <d v="2017-05-17T00:00:00"/>
    <n v="1"/>
    <n v="2"/>
    <s v="DeployProd"/>
    <d v="2017-05-21T00:00:00"/>
    <d v="2017-05-27T00:00:00"/>
    <n v="6"/>
    <n v="4"/>
    <n v="64"/>
    <n v="3.5"/>
  </r>
  <r>
    <x v="2"/>
    <x v="3"/>
    <d v="2017-03-24T00:00:00"/>
    <s v="Requirement"/>
    <d v="2017-03-26T00:00:00"/>
    <d v="2017-04-03T00:00:00"/>
    <n v="8"/>
    <n v="2"/>
    <s v="DCUT"/>
    <d v="2017-04-05T00:00:00"/>
    <d v="2017-04-20T00:00:00"/>
    <n v="15"/>
    <n v="2"/>
    <s v="DeployDev"/>
    <d v="2017-04-21T00:00:00"/>
    <d v="2017-04-22T00:00:00"/>
    <n v="1"/>
    <n v="1"/>
    <s v="InegrationTest"/>
    <d v="2017-04-22T00:00:00"/>
    <d v="2017-04-24T00:00:00"/>
    <n v="2"/>
    <n v="0"/>
    <s v="DeployQA"/>
    <d v="2017-04-25T00:00:00"/>
    <d v="2017-04-26T00:00:00"/>
    <n v="1"/>
    <n v="1"/>
    <s v="FunctionTest"/>
    <d v="2017-04-27T00:00:00"/>
    <d v="2017-05-07T00:00:00"/>
    <n v="10"/>
    <n v="1"/>
    <s v="DeployNFR"/>
    <d v="2017-05-08T00:00:00"/>
    <d v="2017-05-13T00:00:00"/>
    <n v="5"/>
    <n v="1"/>
    <s v="TestNFR"/>
    <d v="2017-05-16T00:00:00"/>
    <d v="2017-05-20T00:00:00"/>
    <n v="4"/>
    <n v="3"/>
    <s v="TollGate"/>
    <d v="2017-05-22T00:00:00"/>
    <d v="2017-05-26T00:00:00"/>
    <n v="4"/>
    <n v="2"/>
    <s v="DeployProd"/>
    <d v="2017-05-30T00:00:00"/>
    <d v="2017-06-03T00:00:00"/>
    <n v="4"/>
    <n v="4"/>
    <n v="69"/>
    <n v="2.75"/>
  </r>
  <r>
    <x v="2"/>
    <x v="1"/>
    <d v="2017-03-28T00:00:00"/>
    <s v="Requirement"/>
    <d v="2017-03-31T00:00:00"/>
    <d v="2017-04-04T00:00:00"/>
    <n v="4"/>
    <n v="3"/>
    <s v="DCUT"/>
    <d v="2017-04-05T00:00:00"/>
    <d v="2017-04-22T00:00:00"/>
    <n v="17"/>
    <n v="1"/>
    <s v="DeployDev"/>
    <d v="2017-04-22T00:00:00"/>
    <d v="2017-04-23T00:00:00"/>
    <n v="1"/>
    <n v="0"/>
    <s v="InegrationTest"/>
    <d v="2017-04-24T00:00:00"/>
    <d v="2017-04-26T00:00:00"/>
    <n v="2"/>
    <n v="1"/>
    <s v="DeployQA"/>
    <d v="2017-04-27T00:00:00"/>
    <d v="2017-04-29T00:00:00"/>
    <n v="2"/>
    <n v="1"/>
    <s v="FunctionTest"/>
    <d v="2017-04-29T00:00:00"/>
    <d v="2017-05-09T00:00:00"/>
    <n v="10"/>
    <n v="0"/>
    <s v="DeployNFR"/>
    <d v="2017-05-09T00:00:00"/>
    <d v="2017-05-15T00:00:00"/>
    <n v="6"/>
    <n v="0"/>
    <s v="TestNFR"/>
    <d v="2017-05-18T00:00:00"/>
    <d v="2017-05-24T00:00:00"/>
    <n v="6"/>
    <n v="3"/>
    <s v="TollGate"/>
    <d v="2017-05-28T00:00:00"/>
    <d v="2017-05-30T00:00:00"/>
    <n v="2"/>
    <n v="4"/>
    <s v="DeployProd"/>
    <d v="2017-06-04T00:00:00"/>
    <d v="2017-06-08T00:00:00"/>
    <n v="4"/>
    <n v="5"/>
    <n v="69"/>
    <n v="3.25"/>
  </r>
  <r>
    <x v="2"/>
    <x v="0"/>
    <d v="2017-04-03T00:00:00"/>
    <s v="Requirement"/>
    <d v="2017-04-04T00:00:00"/>
    <d v="2017-04-08T00:00:00"/>
    <n v="4"/>
    <n v="1"/>
    <s v="DCUT"/>
    <d v="2017-04-09T00:00:00"/>
    <d v="2017-04-23T00:00:00"/>
    <n v="14"/>
    <n v="1"/>
    <s v="DeployDev"/>
    <d v="2017-04-23T00:00:00"/>
    <d v="2017-04-25T00:00:00"/>
    <n v="2"/>
    <n v="0"/>
    <s v="InegrationTest"/>
    <d v="2017-04-25T00:00:00"/>
    <d v="2017-04-29T00:00:00"/>
    <n v="4"/>
    <n v="0"/>
    <s v="DeployQA"/>
    <d v="2017-05-01T00:00:00"/>
    <d v="2017-05-02T00:00:00"/>
    <n v="1"/>
    <n v="2"/>
    <s v="FunctionTest"/>
    <d v="2017-05-02T00:00:00"/>
    <d v="2017-05-09T00:00:00"/>
    <n v="7"/>
    <n v="0"/>
    <s v="DeployNFR"/>
    <d v="2017-05-10T00:00:00"/>
    <d v="2017-05-14T00:00:00"/>
    <n v="4"/>
    <n v="1"/>
    <s v="TestNFR"/>
    <d v="2017-05-18T00:00:00"/>
    <d v="2017-05-24T00:00:00"/>
    <n v="6"/>
    <n v="4"/>
    <s v="TollGate"/>
    <d v="2017-05-27T00:00:00"/>
    <d v="2017-05-30T00:00:00"/>
    <n v="3"/>
    <n v="3"/>
    <s v="DeployProd"/>
    <d v="2017-06-05T00:00:00"/>
    <d v="2017-06-10T00:00:00"/>
    <n v="5"/>
    <n v="6"/>
    <n v="67"/>
    <n v="3"/>
  </r>
  <r>
    <x v="2"/>
    <x v="11"/>
    <d v="2017-04-05T00:00:00"/>
    <s v="Requirement"/>
    <d v="2017-04-07T00:00:00"/>
    <d v="2017-04-13T00:00:00"/>
    <n v="6"/>
    <n v="2"/>
    <s v="DCUT"/>
    <d v="2017-04-14T00:00:00"/>
    <d v="2017-04-29T00:00:00"/>
    <n v="15"/>
    <n v="1"/>
    <s v="DeployDev"/>
    <d v="2017-04-29T00:00:00"/>
    <d v="2017-04-30T00:00:00"/>
    <n v="1"/>
    <n v="0"/>
    <s v="InegrationTest"/>
    <d v="2017-04-30T00:00:00"/>
    <d v="2017-05-03T00:00:00"/>
    <n v="3"/>
    <n v="0"/>
    <s v="DeployQA"/>
    <d v="2017-05-04T00:00:00"/>
    <d v="2017-05-05T00:00:00"/>
    <n v="1"/>
    <n v="1"/>
    <s v="FunctionTest"/>
    <d v="2017-05-06T00:00:00"/>
    <d v="2017-05-15T00:00:00"/>
    <n v="9"/>
    <n v="1"/>
    <s v="DeployNFR"/>
    <d v="2017-05-16T00:00:00"/>
    <d v="2017-05-20T00:00:00"/>
    <n v="4"/>
    <n v="1"/>
    <s v="TestNFR"/>
    <d v="2017-05-23T00:00:00"/>
    <d v="2017-05-28T00:00:00"/>
    <n v="5"/>
    <n v="3"/>
    <s v="TollGate"/>
    <d v="2017-05-31T00:00:00"/>
    <d v="2017-06-02T00:00:00"/>
    <n v="2"/>
    <n v="3"/>
    <s v="DeployProd"/>
    <d v="2017-06-07T00:00:00"/>
    <d v="2017-06-12T00:00:00"/>
    <n v="5"/>
    <n v="5"/>
    <n v="66"/>
    <n v="2.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x v="0"/>
    <x v="0"/>
    <s v="21feb-28jun"/>
    <d v="2017-08-20T00:00:00"/>
    <n v="120"/>
    <d v="2017-08-20T00:00:00"/>
    <n v="15"/>
    <d v="2017-08-20T00:00:00"/>
    <n v="200"/>
    <d v="2017-08-20T00:00:00"/>
    <n v="2"/>
    <d v="2017-08-20T00:00:00"/>
    <n v="12"/>
    <d v="2017-08-20T00:00:00"/>
    <n v="23"/>
    <d v="2017-08-20T00:00:00"/>
    <n v="12"/>
    <n v="139"/>
    <n v="4.5"/>
  </r>
  <r>
    <x v="0"/>
    <x v="0"/>
    <s v="21feb-28jun"/>
    <d v="2017-08-14T00:00:00"/>
    <n v="140"/>
    <d v="2017-08-14T00:00:00"/>
    <n v="13"/>
    <d v="2017-08-14T00:00:00"/>
    <n v="150"/>
    <d v="2017-08-14T00:00:00"/>
    <n v="2"/>
    <d v="2017-08-14T00:00:00"/>
    <n v="14"/>
    <d v="2017-08-14T00:00:00"/>
    <n v="26"/>
    <d v="2017-08-14T00:00:00"/>
    <n v="14"/>
    <m/>
    <m/>
  </r>
  <r>
    <x v="0"/>
    <x v="0"/>
    <s v="21feb-28jun"/>
    <d v="2017-08-07T00:00:00"/>
    <n v="100"/>
    <d v="2017-08-07T00:00:00"/>
    <n v="15"/>
    <d v="2017-08-07T00:00:00"/>
    <n v="170"/>
    <d v="2017-08-07T00:00:00"/>
    <n v="2"/>
    <d v="2017-08-07T00:00:00"/>
    <n v="16"/>
    <d v="2017-08-07T00:00:00"/>
    <n v="22"/>
    <d v="2017-08-07T00:00:00"/>
    <n v="10"/>
    <m/>
    <m/>
  </r>
  <r>
    <x v="0"/>
    <x v="0"/>
    <s v="21feb-28jun"/>
    <d v="2017-07-31T00:00:00"/>
    <n v="120"/>
    <d v="2017-07-31T00:00:00"/>
    <n v="13"/>
    <d v="2017-07-31T00:00:00"/>
    <n v="100"/>
    <d v="2017-07-31T00:00:00"/>
    <n v="2"/>
    <d v="2017-07-31T00:00:00"/>
    <n v="17"/>
    <d v="2017-07-31T00:00:00"/>
    <n v="20"/>
    <d v="2017-07-31T00:00:00"/>
    <n v="12"/>
    <m/>
    <m/>
  </r>
  <r>
    <x v="0"/>
    <x v="0"/>
    <s v="21feb-28jun"/>
    <d v="2017-07-24T00:00:00"/>
    <n v="100"/>
    <d v="2017-07-24T00:00:00"/>
    <n v="25"/>
    <d v="2017-07-24T00:00:00"/>
    <n v="120"/>
    <d v="2017-07-24T00:00:00"/>
    <n v="4"/>
    <d v="2017-07-24T00:00:00"/>
    <n v="18"/>
    <d v="2017-07-24T00:00:00"/>
    <n v="24"/>
    <d v="2017-07-24T00:00:00"/>
    <n v="10"/>
    <m/>
    <m/>
  </r>
  <r>
    <x v="0"/>
    <x v="0"/>
    <s v="21feb-28jun"/>
    <d v="2017-07-17T00:00:00"/>
    <n v="150"/>
    <d v="2017-07-17T00:00:00"/>
    <n v="20"/>
    <d v="2017-07-17T00:00:00"/>
    <n v="150"/>
    <d v="2017-07-17T00:00:00"/>
    <n v="3"/>
    <d v="2017-07-17T00:00:00"/>
    <n v="16"/>
    <d v="2017-07-17T00:00:00"/>
    <n v="28"/>
    <d v="2017-07-17T00:00:00"/>
    <n v="15"/>
    <m/>
    <m/>
  </r>
  <r>
    <x v="0"/>
    <x v="0"/>
    <s v="28Jan - 25 jun"/>
    <d v="2017-07-10T00:00:00"/>
    <n v="170"/>
    <d v="2017-07-10T00:00:00"/>
    <n v="18"/>
    <d v="2017-07-10T00:00:00"/>
    <n v="200"/>
    <d v="2017-07-10T00:00:00"/>
    <n v="3"/>
    <d v="2017-07-10T00:00:00"/>
    <n v="15"/>
    <d v="2017-07-10T00:00:00"/>
    <n v="22"/>
    <d v="2017-07-10T00:00:00"/>
    <n v="17"/>
    <n v="151"/>
    <n v="5.75"/>
  </r>
  <r>
    <x v="0"/>
    <x v="0"/>
    <s v="28Jan - 25 jun"/>
    <d v="2017-07-03T00:00:00"/>
    <n v="140"/>
    <d v="2017-07-03T00:00:00"/>
    <n v="17"/>
    <d v="2017-07-03T00:00:00"/>
    <n v="250"/>
    <d v="2017-07-03T00:00:00"/>
    <n v="3"/>
    <d v="2017-07-03T00:00:00"/>
    <n v="13"/>
    <d v="2017-07-03T00:00:00"/>
    <n v="25"/>
    <d v="2017-07-03T00:00:00"/>
    <n v="14"/>
    <m/>
    <m/>
  </r>
  <r>
    <x v="0"/>
    <x v="0"/>
    <s v="28Jan - 25 jun"/>
    <d v="2017-06-26T00:00:00"/>
    <n v="190"/>
    <d v="2017-06-26T00:00:00"/>
    <n v="15"/>
    <d v="2017-06-26T00:00:00"/>
    <n v="300"/>
    <d v="2017-06-26T00:00:00"/>
    <n v="2"/>
    <d v="2017-06-26T00:00:00"/>
    <n v="15"/>
    <d v="2017-06-26T00:00:00"/>
    <n v="24"/>
    <d v="2017-06-26T00:00:00"/>
    <n v="19"/>
    <m/>
    <m/>
  </r>
  <r>
    <x v="1"/>
    <x v="0"/>
    <s v="21feb-12may"/>
    <d v="2017-08-20T00:00:00"/>
    <n v="80"/>
    <d v="2017-08-20T00:00:00"/>
    <n v="10"/>
    <d v="2017-08-20T00:00:00"/>
    <n v="200"/>
    <d v="2017-08-20T00:00:00"/>
    <n v="2"/>
    <d v="2017-08-20T00:00:00"/>
    <n v="11"/>
    <d v="2017-08-20T00:00:00"/>
    <n v="26"/>
    <d v="2017-08-20T00:00:00"/>
    <n v="8"/>
    <n v="84"/>
    <n v="2.75"/>
  </r>
  <r>
    <x v="1"/>
    <x v="0"/>
    <s v="21feb-12may"/>
    <d v="2017-08-14T00:00:00"/>
    <n v="90"/>
    <d v="2017-08-14T00:00:00"/>
    <n v="11"/>
    <d v="2017-08-14T00:00:00"/>
    <n v="180"/>
    <d v="2017-08-14T00:00:00"/>
    <n v="2"/>
    <d v="2017-08-14T00:00:00"/>
    <n v="14"/>
    <d v="2017-08-14T00:00:00"/>
    <n v="27"/>
    <d v="2017-08-14T00:00:00"/>
    <n v="9"/>
    <m/>
    <m/>
  </r>
  <r>
    <x v="1"/>
    <x v="0"/>
    <s v="21feb-12may"/>
    <d v="2017-08-07T00:00:00"/>
    <n v="90"/>
    <d v="2017-08-07T00:00:00"/>
    <n v="12"/>
    <d v="2017-08-07T00:00:00"/>
    <n v="170"/>
    <d v="2017-08-07T00:00:00"/>
    <n v="2"/>
    <d v="2017-08-07T00:00:00"/>
    <n v="14"/>
    <d v="2017-08-07T00:00:00"/>
    <n v="27"/>
    <d v="2017-08-07T00:00:00"/>
    <n v="9"/>
    <m/>
    <m/>
  </r>
  <r>
    <x v="1"/>
    <x v="0"/>
    <s v="21feb-12may"/>
    <d v="2017-07-31T00:00:00"/>
    <n v="100"/>
    <d v="2017-07-31T00:00:00"/>
    <n v="13"/>
    <d v="2017-07-31T00:00:00"/>
    <n v="150"/>
    <d v="2017-07-31T00:00:00"/>
    <n v="2"/>
    <d v="2017-07-31T00:00:00"/>
    <n v="16"/>
    <d v="2017-07-31T00:00:00"/>
    <n v="23"/>
    <d v="2017-07-31T00:00:00"/>
    <n v="10"/>
    <m/>
    <m/>
  </r>
  <r>
    <x v="1"/>
    <x v="0"/>
    <s v="21feb-12may"/>
    <d v="2017-07-24T00:00:00"/>
    <n v="100"/>
    <d v="2017-07-24T00:00:00"/>
    <n v="14"/>
    <d v="2017-07-24T00:00:00"/>
    <n v="140"/>
    <d v="2017-07-24T00:00:00"/>
    <n v="2"/>
    <d v="2017-07-24T00:00:00"/>
    <n v="13"/>
    <d v="2017-07-24T00:00:00"/>
    <n v="22"/>
    <d v="2017-07-24T00:00:00"/>
    <n v="10"/>
    <m/>
    <m/>
  </r>
  <r>
    <x v="1"/>
    <x v="0"/>
    <s v="21feb-12may"/>
    <d v="2017-07-17T00:00:00"/>
    <n v="110"/>
    <d v="2017-07-17T00:00:00"/>
    <n v="13"/>
    <d v="2017-07-17T00:00:00"/>
    <n v="150"/>
    <d v="2017-07-17T00:00:00"/>
    <n v="2"/>
    <d v="2017-07-17T00:00:00"/>
    <n v="12"/>
    <d v="2017-07-17T00:00:00"/>
    <n v="21"/>
    <d v="2017-07-17T00:00:00"/>
    <n v="11"/>
    <m/>
    <m/>
  </r>
  <r>
    <x v="1"/>
    <x v="1"/>
    <s v="12mar -28may"/>
    <d v="2017-07-10T00:00:00"/>
    <n v="90"/>
    <d v="2017-07-10T00:00:00"/>
    <n v="12"/>
    <d v="2017-07-10T00:00:00"/>
    <n v="170"/>
    <d v="2017-07-10T00:00:00"/>
    <n v="2"/>
    <d v="2017-07-10T00:00:00"/>
    <n v="15"/>
    <d v="2017-07-10T00:00:00"/>
    <n v="20"/>
    <d v="2017-07-10T00:00:00"/>
    <n v="9"/>
    <n v="70"/>
    <n v="1.75"/>
  </r>
  <r>
    <x v="1"/>
    <x v="1"/>
    <s v="12mar -28may"/>
    <d v="2017-07-03T00:00:00"/>
    <n v="80"/>
    <d v="2017-07-03T00:00:00"/>
    <n v="11"/>
    <d v="2017-07-03T00:00:00"/>
    <n v="250"/>
    <d v="2017-07-03T00:00:00"/>
    <n v="2"/>
    <d v="2017-07-03T00:00:00"/>
    <n v="10"/>
    <d v="2017-07-03T00:00:00"/>
    <n v="26"/>
    <d v="2017-07-03T00:00:00"/>
    <n v="8"/>
    <m/>
    <m/>
  </r>
  <r>
    <x v="1"/>
    <x v="1"/>
    <s v="12mar -28may"/>
    <d v="2017-06-26T00:00:00"/>
    <n v="100"/>
    <d v="2017-06-26T00:00:00"/>
    <n v="12"/>
    <d v="2017-06-26T00:00:00"/>
    <n v="300"/>
    <d v="2017-06-26T00:00:00"/>
    <n v="2"/>
    <d v="2017-06-26T00:00:00"/>
    <n v="12"/>
    <d v="2017-06-26T00:00:00"/>
    <n v="24"/>
    <d v="2017-06-26T00:00:00"/>
    <n v="10"/>
    <m/>
    <m/>
  </r>
  <r>
    <x v="2"/>
    <x v="0"/>
    <s v="20feb -29apr"/>
    <d v="2017-08-20T00:00:00"/>
    <n v="75"/>
    <d v="2017-08-20T00:00:00"/>
    <n v="10"/>
    <d v="2017-08-20T00:00:00"/>
    <n v="170"/>
    <d v="2017-08-20T00:00:00"/>
    <n v="2"/>
    <d v="2017-08-20T00:00:00"/>
    <n v="10"/>
    <d v="2017-08-20T00:00:00"/>
    <n v="21"/>
    <d v="2017-08-20T00:00:00"/>
    <n v="8"/>
    <n v="73"/>
    <n v="4.25"/>
  </r>
  <r>
    <x v="2"/>
    <x v="0"/>
    <s v="20feb -29apr"/>
    <d v="2017-08-14T00:00:00"/>
    <n v="83"/>
    <d v="2017-08-14T00:00:00"/>
    <n v="9"/>
    <d v="2017-08-14T00:00:00"/>
    <n v="179"/>
    <d v="2017-08-14T00:00:00"/>
    <n v="1"/>
    <d v="2017-08-14T00:00:00"/>
    <n v="12"/>
    <d v="2017-08-14T00:00:00"/>
    <n v="22"/>
    <d v="2017-08-14T00:00:00"/>
    <n v="8"/>
    <m/>
    <m/>
  </r>
  <r>
    <x v="2"/>
    <x v="0"/>
    <s v="20feb -29apr"/>
    <d v="2017-08-07T00:00:00"/>
    <n v="93"/>
    <d v="2017-08-07T00:00:00"/>
    <n v="10"/>
    <d v="2017-08-07T00:00:00"/>
    <n v="180"/>
    <d v="2017-08-07T00:00:00"/>
    <n v="2"/>
    <d v="2017-08-07T00:00:00"/>
    <n v="12"/>
    <d v="2017-08-07T00:00:00"/>
    <n v="24"/>
    <d v="2017-08-07T00:00:00"/>
    <n v="9"/>
    <m/>
    <m/>
  </r>
  <r>
    <x v="2"/>
    <x v="0"/>
    <s v="20feb -29apr"/>
    <d v="2017-07-31T00:00:00"/>
    <n v="98"/>
    <d v="2017-07-31T00:00:00"/>
    <n v="11"/>
    <d v="2017-07-31T00:00:00"/>
    <n v="186"/>
    <d v="2017-07-31T00:00:00"/>
    <n v="2"/>
    <d v="2017-07-31T00:00:00"/>
    <n v="11"/>
    <d v="2017-07-31T00:00:00"/>
    <n v="25"/>
    <d v="2017-07-31T00:00:00"/>
    <n v="10"/>
    <m/>
    <m/>
  </r>
  <r>
    <x v="2"/>
    <x v="0"/>
    <s v="20feb -29apr"/>
    <d v="2017-07-24T00:00:00"/>
    <n v="100"/>
    <d v="2017-07-24T00:00:00"/>
    <n v="12"/>
    <d v="2017-07-24T00:00:00"/>
    <n v="187"/>
    <d v="2017-07-24T00:00:00"/>
    <n v="2"/>
    <d v="2017-07-24T00:00:00"/>
    <n v="13"/>
    <d v="2017-07-24T00:00:00"/>
    <n v="25"/>
    <d v="2017-07-24T00:00:00"/>
    <n v="10"/>
    <m/>
    <m/>
  </r>
  <r>
    <x v="2"/>
    <x v="0"/>
    <s v="20feb -29apr"/>
    <d v="2017-07-17T00:00:00"/>
    <n v="100"/>
    <d v="2017-07-17T00:00:00"/>
    <n v="10"/>
    <d v="2017-07-17T00:00:00"/>
    <n v="179"/>
    <d v="2017-07-17T00:00:00"/>
    <n v="2"/>
    <d v="2017-07-17T00:00:00"/>
    <n v="12"/>
    <d v="2017-07-17T00:00:00"/>
    <n v="26"/>
    <d v="2017-07-17T00:00:00"/>
    <n v="10"/>
    <m/>
    <m/>
  </r>
  <r>
    <x v="2"/>
    <x v="1"/>
    <s v="6feb-13apr"/>
    <d v="2017-07-10T00:00:00"/>
    <n v="92"/>
    <d v="2017-07-10T00:00:00"/>
    <n v="11"/>
    <d v="2017-07-10T00:00:00"/>
    <n v="182"/>
    <d v="2017-07-10T00:00:00"/>
    <n v="2"/>
    <d v="2017-07-10T00:00:00"/>
    <n v="13"/>
    <d v="2017-07-10T00:00:00"/>
    <n v="24"/>
    <d v="2017-07-10T00:00:00"/>
    <n v="9"/>
    <n v="64"/>
    <n v="2.75"/>
  </r>
  <r>
    <x v="2"/>
    <x v="1"/>
    <s v="6feb-13apr"/>
    <d v="2017-07-03T00:00:00"/>
    <n v="89"/>
    <d v="2017-07-03T00:00:00"/>
    <n v="12"/>
    <d v="2017-07-03T00:00:00"/>
    <n v="189"/>
    <d v="2017-07-03T00:00:00"/>
    <n v="2"/>
    <d v="2017-07-03T00:00:00"/>
    <n v="16"/>
    <d v="2017-07-03T00:00:00"/>
    <n v="24"/>
    <d v="2017-07-03T00:00:00"/>
    <n v="9"/>
    <m/>
    <m/>
  </r>
  <r>
    <x v="2"/>
    <x v="1"/>
    <s v="6feb-13apr"/>
    <d v="2017-06-26T00:00:00"/>
    <n v="84"/>
    <d v="2017-06-26T00:00:00"/>
    <n v="11"/>
    <d v="2017-06-26T00:00:00"/>
    <n v="184"/>
    <d v="2017-06-26T00:00:00"/>
    <n v="2"/>
    <d v="2017-06-26T00:00:00"/>
    <n v="15"/>
    <d v="2017-06-26T00:00:00"/>
    <n v="26"/>
    <d v="2017-06-26T00:00:00"/>
    <n v="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>
  <location ref="A3:V6" firstHeaderRow="0" firstDataRow="1" firstDataCol="1"/>
  <pivotFields count="55">
    <pivotField axis="axisRow" showAll="0">
      <items count="8">
        <item sd="0" x="0"/>
        <item sd="0" x="1"/>
        <item m="1" x="3"/>
        <item m="1" x="6"/>
        <item m="1" x="5"/>
        <item m="1" x="4"/>
        <item sd="0" x="2"/>
        <item t="default"/>
      </items>
    </pivotField>
    <pivotField axis="axisRow" showAll="0">
      <items count="16">
        <item x="11"/>
        <item x="5"/>
        <item x="1"/>
        <item x="6"/>
        <item x="4"/>
        <item x="3"/>
        <item x="0"/>
        <item x="10"/>
        <item x="7"/>
        <item x="9"/>
        <item x="8"/>
        <item x="2"/>
        <item x="13"/>
        <item x="14"/>
        <item x="1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numFmtId="16" showAll="0" defaultSubtota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showAll="0" defaultSubtotal="0"/>
    <pivotField showAll="0" defaultSubtotal="0"/>
  </pivotFields>
  <rowFields count="2">
    <field x="0"/>
    <field x="1"/>
  </rowFields>
  <rowItems count="3">
    <i>
      <x/>
    </i>
    <i>
      <x v="1"/>
    </i>
    <i>
      <x v="6"/>
    </i>
  </rowItems>
  <colFields count="1">
    <field x="-2"/>
  </colFields>
  <col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colItems>
  <dataFields count="21">
    <dataField name="Average of 1_Wait Time" fld="7" subtotal="average" baseField="0" baseItem="0"/>
    <dataField name="Average of 1_Task Time" fld="6" subtotal="average" baseField="0" baseItem="0"/>
    <dataField name="Average of 2_Wait Time" fld="12" subtotal="average" baseField="0" baseItem="0"/>
    <dataField name="Average of 2_Task Time" fld="11" subtotal="average" baseField="0" baseItem="0"/>
    <dataField name="Average of 3_Wait Time" fld="17" subtotal="average" baseField="0" baseItem="0"/>
    <dataField name="Average of 3_Task Time" fld="16" subtotal="average" baseField="0" baseItem="0"/>
    <dataField name="Average of 4_Wait Time" fld="22" subtotal="average" baseField="0" baseItem="0"/>
    <dataField name="Average of 4_Task Time" fld="21" subtotal="average" baseField="0" baseItem="0"/>
    <dataField name="Average of 5_Task Time" fld="26" subtotal="average" baseField="0" baseItem="0"/>
    <dataField name="Average of 5_Wait Time" fld="27" subtotal="average" baseField="0" baseItem="0"/>
    <dataField name="Average of 6_Wait Time" fld="32" subtotal="average" baseField="0" baseItem="0"/>
    <dataField name="Average of 6_Task Time" fld="31" subtotal="average" baseField="0" baseItem="0"/>
    <dataField name="Average of 7_Wait Time" fld="37" subtotal="average" baseField="0" baseItem="0"/>
    <dataField name="Average of 7_Task Time" fld="36" subtotal="average" baseField="0" baseItem="0"/>
    <dataField name="Average of 8_Wait Time" fld="42" subtotal="average" baseField="0" baseItem="0"/>
    <dataField name="Average of 8_Task Time" fld="41" subtotal="average" baseField="0" baseItem="0"/>
    <dataField name="Average of 9_Wait Time" fld="47" subtotal="average" baseField="0" baseItem="0"/>
    <dataField name="Average of 9_Task Time" fld="46" subtotal="average" baseField="0" baseItem="0"/>
    <dataField name="Average of 10_Wait Time" fld="52" subtotal="average" baseField="0" baseItem="0"/>
    <dataField name="Average of 10_Task Time" fld="51" subtotal="average" baseField="0" baseItem="0"/>
    <dataField name="Average of Lead Time" fld="53" subtotal="average" baseField="0" baseItem="0"/>
  </dataFields>
  <formats count="40">
    <format dxfId="81">
      <pivotArea outline="0" collapsedLevelsAreSubtotals="1" fieldPosition="0"/>
    </format>
    <format dxfId="80">
      <pivotArea outline="0" collapsedLevelsAreSubtotals="1" fieldPosition="0"/>
    </format>
    <format dxfId="79">
      <pivotArea dataOnly="0" labelOnly="1" outline="0" fieldPosition="0">
        <references count="1">
          <reference field="4294967294" count="18"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dataOnly="0" labelOnly="1" fieldPosition="0">
        <references count="1">
          <reference field="0" count="0"/>
        </references>
      </pivotArea>
    </format>
    <format dxfId="75">
      <pivotArea dataOnly="0" labelOnly="1" grandRow="1" outline="0" fieldPosition="0"/>
    </format>
    <format dxfId="74">
      <pivotArea dataOnly="0" labelOnly="1" outline="0" fieldPosition="0">
        <references count="1">
          <reference field="4294967294" count="18"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dataOnly="0" labelOnly="1" grandRow="1" outline="0" fieldPosition="0"/>
    </format>
    <format dxfId="70">
      <pivotArea dataOnly="0" labelOnly="1" outline="0" fieldPosition="0">
        <references count="1">
          <reference field="4294967294" count="18"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69">
      <pivotArea dataOnly="0" labelOnly="1" fieldPosition="0">
        <references count="1">
          <reference field="0" count="0"/>
        </references>
      </pivotArea>
    </format>
    <format dxfId="68">
      <pivotArea field="0" type="button" dataOnly="0" labelOnly="1" outline="0" axis="axisRow" fieldPosition="0"/>
    </format>
    <format dxfId="67">
      <pivotArea dataOnly="0" labelOnly="1" outline="0" fieldPosition="0">
        <references count="1">
          <reference field="4294967294" count="1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6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0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58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50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">
      <pivotArea field="0" type="button" dataOnly="0" labelOnly="1" outline="0" axis="axisRow" fieldPosition="0"/>
    </format>
    <format dxfId="46">
      <pivotArea dataOnly="0" labelOnly="1" outline="0" fieldPosition="0">
        <references count="1">
          <reference field="4294967294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45">
      <pivotArea field="0" type="button" dataOnly="0" labelOnly="1" outline="0" axis="axisRow" fieldPosition="0"/>
    </format>
    <format dxfId="44">
      <pivotArea dataOnly="0" labelOnly="1" outline="0" fieldPosition="0">
        <references count="1">
          <reference field="4294967294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12" firstHeaderRow="0" firstDataRow="1" firstDataCol="1"/>
  <pivotFields count="19">
    <pivotField axis="axisRow" showAll="0">
      <items count="7">
        <item sd="0" m="1" x="5"/>
        <item sd="0" m="1" x="4"/>
        <item sd="0" m="1" x="3"/>
        <item x="0"/>
        <item x="1"/>
        <item x="2"/>
        <item t="default"/>
      </items>
    </pivotField>
    <pivotField axis="axisRow" showAll="0">
      <items count="16">
        <item x="0"/>
        <item m="1" x="13"/>
        <item m="1" x="10"/>
        <item m="1" x="5"/>
        <item m="1" x="3"/>
        <item m="1" x="2"/>
        <item m="1" x="14"/>
        <item x="1"/>
        <item m="1" x="4"/>
        <item m="1" x="6"/>
        <item m="1" x="7"/>
        <item m="1" x="8"/>
        <item m="1" x="9"/>
        <item m="1" x="11"/>
        <item m="1" x="12"/>
        <item t="default"/>
      </items>
    </pivotField>
    <pivotField multipleItemSelectionAllowed="1" showAll="0" defaultSubtotal="0"/>
    <pivotField numFmtId="16"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dataField="1" showAll="0" defaultSubtotal="0"/>
    <pivotField dataField="1" showAll="0" defaultSubtotal="0"/>
  </pivotFields>
  <rowFields count="2">
    <field x="0"/>
    <field x="1"/>
  </rowFields>
  <rowItems count="9">
    <i>
      <x v="3"/>
    </i>
    <i r="1">
      <x/>
    </i>
    <i>
      <x v="4"/>
    </i>
    <i r="1">
      <x/>
    </i>
    <i r="1">
      <x v="7"/>
    </i>
    <i>
      <x v="5"/>
    </i>
    <i r="1">
      <x/>
    </i>
    <i r="1">
      <x v="7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Velocity" fld="4" subtotal="average" baseField="0" baseItem="0"/>
    <dataField name="Sum of Deployment/ sprint" fld="6" baseField="0" baseItem="0"/>
    <dataField name="Sum of LoC changed/ sprint" fld="8" baseField="0" baseItem="0"/>
    <dataField name="Sum of Failed Deployment / sprint" fld="10" baseField="0" baseItem="0"/>
    <dataField name="Max of Ticket Volume" fld="12" subtotal="max" baseField="0" baseItem="0"/>
    <dataField name="Max of Technical Debt (TD)" fld="14" subtotal="max" baseField="0" baseItem="0"/>
    <dataField name="Max of # of items on Hold" fld="16" subtotal="max" baseField="0" baseItem="0"/>
    <dataField name="Average of Lead Time" fld="17" subtotal="average" baseField="0" baseItem="0"/>
    <dataField name="Total of Avg Deployment time" fld="18" baseField="0" baseItem="0"/>
  </dataFields>
  <formats count="29"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4">
            <x v="0"/>
            <x v="4"/>
            <x v="5"/>
            <x v="6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0" type="button" dataOnly="0" labelOnly="1" outline="0" axis="axisRow" fieldPosition="0"/>
    </format>
    <format dxfId="22">
      <pivotArea dataOnly="0" labelOnly="1" fieldPosition="0">
        <references count="1">
          <reference field="0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4">
            <x v="0"/>
            <x v="4"/>
            <x v="5"/>
            <x v="6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4">
            <x v="0"/>
            <x v="4"/>
            <x v="5"/>
            <x v="6"/>
          </reference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4">
            <x v="0"/>
            <x v="4"/>
            <x v="5"/>
            <x v="6"/>
          </reference>
        </references>
      </pivotArea>
    </format>
    <format dxfId="7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8"/>
          </reference>
        </references>
      </pivotArea>
    </format>
    <format dxfId="2">
      <pivotArea field="0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8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S10" totalsRowShown="0">
  <autoFilter ref="A1:S10"/>
  <tableColumns count="19">
    <tableColumn id="1" name="Product Name"/>
    <tableColumn id="2" name="Work Item"/>
    <tableColumn id="3" name="Start End Date"/>
    <tableColumn id="4" name="Date_Velocity" dataDxfId="35"/>
    <tableColumn id="5" name="Velocity"/>
    <tableColumn id="6" name="Date_Deployment/ sprint" dataDxfId="34"/>
    <tableColumn id="7" name="Deployment/ sprint"/>
    <tableColumn id="8" name="Date_LoC changed/ sprint" dataDxfId="33"/>
    <tableColumn id="9" name="LoC changed/ sprint"/>
    <tableColumn id="10" name="Date_Failed Deployment / sprint" dataDxfId="32"/>
    <tableColumn id="11" name="Failed Deployment / sprint"/>
    <tableColumn id="12" name="Date_Ticket Volume" dataDxfId="31"/>
    <tableColumn id="13" name="Ticket Volume"/>
    <tableColumn id="14" name="Date_Technical Debt (TD)" dataDxfId="30"/>
    <tableColumn id="15" name="Technical Debt (TD)"/>
    <tableColumn id="16" name="Date_# of items on Hold" dataDxfId="29"/>
    <tableColumn id="17" name="# of items on Hold"/>
    <tableColumn id="18" name="Lead Time (roll up from L3)"/>
    <tableColumn id="19" name="Avg Deployment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5"/>
  <sheetViews>
    <sheetView topLeftCell="A28" workbookViewId="0">
      <selection activeCell="J35" sqref="J35"/>
    </sheetView>
  </sheetViews>
  <sheetFormatPr defaultRowHeight="15" x14ac:dyDescent="0.25"/>
  <cols>
    <col min="1" max="1" width="16.42578125" bestFit="1" customWidth="1"/>
    <col min="2" max="2" width="15.85546875" bestFit="1" customWidth="1"/>
    <col min="3" max="3" width="19.140625" bestFit="1" customWidth="1"/>
    <col min="4" max="38" width="12.7109375" customWidth="1"/>
    <col min="39" max="39" width="9.7109375" bestFit="1" customWidth="1"/>
    <col min="41" max="41" width="12.7109375" customWidth="1"/>
  </cols>
  <sheetData>
    <row r="1" spans="1:39" x14ac:dyDescent="0.25">
      <c r="A1" s="53" t="s">
        <v>30</v>
      </c>
      <c r="B1" s="54">
        <v>42675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</row>
    <row r="2" spans="1:39" x14ac:dyDescent="0.25">
      <c r="A2" s="53" t="s">
        <v>40</v>
      </c>
      <c r="B2" s="54">
        <f ca="1">MAX(AJ19:AJ24)</f>
        <v>42858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</row>
    <row r="3" spans="1:39" ht="21" customHeight="1" x14ac:dyDescent="0.25">
      <c r="A3" s="53"/>
      <c r="B3" s="53" t="s">
        <v>41</v>
      </c>
      <c r="C3" s="54">
        <f ca="1">MIN(AJ19:AJ24)</f>
        <v>42837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</row>
    <row r="4" spans="1:39" ht="17.25" customHeight="1" x14ac:dyDescent="0.25">
      <c r="A4" s="53"/>
      <c r="B4" s="53" t="s">
        <v>42</v>
      </c>
      <c r="C4" s="54">
        <f ca="1">MAX(AJ19:AJ24)</f>
        <v>42858</v>
      </c>
      <c r="D4" s="53"/>
      <c r="E4" s="53">
        <f ca="1">C4-C3</f>
        <v>21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</row>
    <row r="5" spans="1:39" ht="17.25" customHeight="1" x14ac:dyDescent="0.25">
      <c r="A5" s="53"/>
      <c r="B5" s="53"/>
      <c r="C5" s="54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</row>
    <row r="6" spans="1:39" x14ac:dyDescent="0.25">
      <c r="A6" s="53" t="s">
        <v>39</v>
      </c>
      <c r="B6" s="54">
        <f>B1</f>
        <v>42675</v>
      </c>
      <c r="C6" s="54">
        <f>B6+14</f>
        <v>42689</v>
      </c>
      <c r="D6" s="54">
        <f t="shared" ref="D6:Z6" si="0">C6+14</f>
        <v>42703</v>
      </c>
      <c r="E6" s="54">
        <f t="shared" si="0"/>
        <v>42717</v>
      </c>
      <c r="F6" s="54">
        <f t="shared" si="0"/>
        <v>42731</v>
      </c>
      <c r="G6" s="54">
        <f t="shared" si="0"/>
        <v>42745</v>
      </c>
      <c r="H6" s="54">
        <f t="shared" si="0"/>
        <v>42759</v>
      </c>
      <c r="I6" s="54">
        <f t="shared" si="0"/>
        <v>42773</v>
      </c>
      <c r="J6" s="54">
        <f t="shared" si="0"/>
        <v>42787</v>
      </c>
      <c r="K6" s="54">
        <f t="shared" si="0"/>
        <v>42801</v>
      </c>
      <c r="L6" s="54">
        <f t="shared" si="0"/>
        <v>42815</v>
      </c>
      <c r="M6" s="54">
        <f t="shared" si="0"/>
        <v>42829</v>
      </c>
      <c r="N6" s="54">
        <f t="shared" si="0"/>
        <v>42843</v>
      </c>
      <c r="O6" s="54">
        <f t="shared" si="0"/>
        <v>42857</v>
      </c>
      <c r="P6" s="54">
        <f t="shared" si="0"/>
        <v>42871</v>
      </c>
      <c r="Q6" s="54">
        <f t="shared" si="0"/>
        <v>42885</v>
      </c>
      <c r="R6" s="54">
        <f t="shared" si="0"/>
        <v>42899</v>
      </c>
      <c r="S6" s="54">
        <f t="shared" si="0"/>
        <v>42913</v>
      </c>
      <c r="T6" s="54">
        <f t="shared" si="0"/>
        <v>42927</v>
      </c>
      <c r="U6" s="54">
        <f t="shared" si="0"/>
        <v>42941</v>
      </c>
      <c r="V6" s="54">
        <f t="shared" si="0"/>
        <v>42955</v>
      </c>
      <c r="W6" s="54">
        <f t="shared" si="0"/>
        <v>42969</v>
      </c>
      <c r="X6" s="54">
        <f t="shared" si="0"/>
        <v>42983</v>
      </c>
      <c r="Y6" s="54">
        <f t="shared" si="0"/>
        <v>42997</v>
      </c>
      <c r="Z6" s="54">
        <f t="shared" si="0"/>
        <v>43011</v>
      </c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2"/>
    </row>
    <row r="7" spans="1:39" x14ac:dyDescent="0.25">
      <c r="A7" s="53"/>
      <c r="B7" s="54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</row>
    <row r="8" spans="1:39" x14ac:dyDescent="0.25">
      <c r="A8" s="53"/>
      <c r="B8" s="53" t="s">
        <v>35</v>
      </c>
      <c r="C8" s="53">
        <v>0</v>
      </c>
      <c r="D8" s="53"/>
      <c r="E8" s="53"/>
      <c r="F8" s="53"/>
      <c r="G8" s="53">
        <v>0</v>
      </c>
      <c r="H8" s="53"/>
      <c r="I8" s="53"/>
      <c r="J8" s="53"/>
      <c r="K8" s="53">
        <v>0</v>
      </c>
      <c r="L8" s="53"/>
      <c r="M8" s="53"/>
      <c r="N8" s="53"/>
      <c r="O8" s="53">
        <v>0</v>
      </c>
      <c r="P8" s="53"/>
      <c r="Q8" s="53"/>
      <c r="R8" s="53"/>
      <c r="S8" s="53">
        <v>0</v>
      </c>
      <c r="T8" s="53"/>
      <c r="U8" s="53"/>
      <c r="V8" s="53"/>
      <c r="W8" s="53">
        <v>5</v>
      </c>
      <c r="X8" s="53"/>
      <c r="Y8" s="53"/>
      <c r="Z8" s="53"/>
      <c r="AA8" s="53">
        <v>5</v>
      </c>
      <c r="AB8" s="53"/>
      <c r="AC8" s="53"/>
      <c r="AD8" s="53"/>
      <c r="AE8" s="53">
        <v>10</v>
      </c>
      <c r="AF8" s="53"/>
      <c r="AG8" s="53"/>
      <c r="AH8" s="53"/>
      <c r="AI8" s="53">
        <v>10</v>
      </c>
      <c r="AJ8" s="53"/>
      <c r="AK8" s="53"/>
      <c r="AL8" s="53"/>
    </row>
    <row r="9" spans="1:39" x14ac:dyDescent="0.25">
      <c r="A9" s="53"/>
      <c r="B9" s="54" t="s">
        <v>36</v>
      </c>
      <c r="C9" s="53">
        <v>10</v>
      </c>
      <c r="D9" s="53"/>
      <c r="E9" s="53"/>
      <c r="F9" s="53"/>
      <c r="G9" s="53">
        <v>10</v>
      </c>
      <c r="H9" s="53"/>
      <c r="I9" s="53"/>
      <c r="J9" s="53"/>
      <c r="K9" s="53">
        <v>5</v>
      </c>
      <c r="L9" s="53"/>
      <c r="M9" s="53"/>
      <c r="N9" s="53"/>
      <c r="O9" s="53">
        <v>5</v>
      </c>
      <c r="P9" s="53"/>
      <c r="Q9" s="53"/>
      <c r="R9" s="53"/>
      <c r="S9" s="53">
        <v>5</v>
      </c>
      <c r="T9" s="53"/>
      <c r="U9" s="53"/>
      <c r="V9" s="53"/>
      <c r="W9" s="53">
        <v>15</v>
      </c>
      <c r="X9" s="53"/>
      <c r="Y9" s="53"/>
      <c r="Z9" s="53"/>
      <c r="AA9" s="53">
        <v>15</v>
      </c>
      <c r="AB9" s="53"/>
      <c r="AC9" s="53"/>
      <c r="AD9" s="53"/>
      <c r="AE9" s="53">
        <v>20</v>
      </c>
      <c r="AF9" s="53"/>
      <c r="AG9" s="53"/>
      <c r="AH9" s="53"/>
      <c r="AI9" s="53">
        <v>20</v>
      </c>
      <c r="AJ9" s="53"/>
      <c r="AK9" s="53"/>
      <c r="AL9" s="53"/>
    </row>
    <row r="10" spans="1:39" x14ac:dyDescent="0.25">
      <c r="A10" s="53"/>
      <c r="B10" s="54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</row>
    <row r="11" spans="1:39" x14ac:dyDescent="0.25">
      <c r="A11" s="53"/>
      <c r="B11" s="53" t="s">
        <v>33</v>
      </c>
      <c r="C11" s="53"/>
      <c r="D11" s="53">
        <v>10</v>
      </c>
      <c r="E11" s="53"/>
      <c r="F11" s="53"/>
      <c r="G11" s="53"/>
      <c r="H11" s="53">
        <v>10</v>
      </c>
      <c r="I11" s="53"/>
      <c r="J11" s="53"/>
      <c r="K11" s="53"/>
      <c r="L11" s="53">
        <v>10</v>
      </c>
      <c r="M11" s="53"/>
      <c r="N11" s="53"/>
      <c r="O11" s="53"/>
      <c r="P11" s="53">
        <v>0</v>
      </c>
      <c r="Q11" s="53"/>
      <c r="R11" s="53"/>
      <c r="S11" s="53"/>
      <c r="T11" s="53">
        <v>5</v>
      </c>
      <c r="U11" s="53"/>
      <c r="V11" s="53"/>
      <c r="W11" s="53"/>
      <c r="X11" s="53">
        <v>10</v>
      </c>
      <c r="Y11" s="53"/>
      <c r="Z11" s="53"/>
      <c r="AA11" s="53"/>
      <c r="AB11" s="53">
        <v>5</v>
      </c>
      <c r="AC11" s="53"/>
      <c r="AD11" s="53"/>
      <c r="AE11" s="53"/>
      <c r="AF11" s="53">
        <v>10</v>
      </c>
      <c r="AG11" s="53"/>
      <c r="AH11" s="53"/>
      <c r="AI11" s="53"/>
      <c r="AJ11" s="53">
        <v>1</v>
      </c>
      <c r="AK11" s="53"/>
      <c r="AL11" s="53"/>
    </row>
    <row r="12" spans="1:39" x14ac:dyDescent="0.25">
      <c r="A12" s="53"/>
      <c r="B12" s="53" t="s">
        <v>34</v>
      </c>
      <c r="C12" s="53"/>
      <c r="D12" s="53">
        <v>30</v>
      </c>
      <c r="E12" s="53"/>
      <c r="F12" s="53"/>
      <c r="G12" s="53"/>
      <c r="H12" s="53">
        <v>20</v>
      </c>
      <c r="I12" s="53"/>
      <c r="J12" s="53"/>
      <c r="K12" s="53"/>
      <c r="L12" s="53">
        <v>20</v>
      </c>
      <c r="M12" s="53"/>
      <c r="N12" s="53"/>
      <c r="O12" s="53"/>
      <c r="P12" s="53">
        <v>5</v>
      </c>
      <c r="Q12" s="53"/>
      <c r="R12" s="53"/>
      <c r="S12" s="53"/>
      <c r="T12" s="53">
        <v>10</v>
      </c>
      <c r="U12" s="53"/>
      <c r="V12" s="53"/>
      <c r="W12" s="53"/>
      <c r="X12" s="53">
        <v>20</v>
      </c>
      <c r="Y12" s="53"/>
      <c r="Z12" s="53"/>
      <c r="AA12" s="53"/>
      <c r="AB12" s="53">
        <v>10</v>
      </c>
      <c r="AC12" s="53"/>
      <c r="AD12" s="53"/>
      <c r="AE12" s="53"/>
      <c r="AF12" s="53">
        <v>20</v>
      </c>
      <c r="AG12" s="53"/>
      <c r="AH12" s="53"/>
      <c r="AI12" s="53"/>
      <c r="AJ12" s="53">
        <v>2</v>
      </c>
      <c r="AK12" s="53"/>
      <c r="AL12" s="53"/>
    </row>
    <row r="14" spans="1:39" x14ac:dyDescent="0.25">
      <c r="B14" s="2"/>
    </row>
    <row r="15" spans="1:39" x14ac:dyDescent="0.25">
      <c r="B15" s="2"/>
    </row>
    <row r="16" spans="1:39" ht="26.25" x14ac:dyDescent="0.4">
      <c r="A16" s="40" t="s">
        <v>26</v>
      </c>
    </row>
    <row r="17" spans="1:41" s="39" customFormat="1" ht="54.75" customHeight="1" x14ac:dyDescent="0.25">
      <c r="A17" s="31"/>
      <c r="B17" s="32"/>
      <c r="C17" s="33" t="s">
        <v>16</v>
      </c>
      <c r="D17" s="34"/>
      <c r="E17" s="34"/>
      <c r="F17" s="35"/>
      <c r="G17" s="36" t="s">
        <v>17</v>
      </c>
      <c r="H17" s="37"/>
      <c r="I17" s="37"/>
      <c r="J17" s="38"/>
      <c r="K17" s="34" t="s">
        <v>38</v>
      </c>
      <c r="L17" s="34"/>
      <c r="M17" s="34"/>
      <c r="N17" s="34"/>
      <c r="O17" s="36" t="s">
        <v>18</v>
      </c>
      <c r="P17" s="37"/>
      <c r="Q17" s="37"/>
      <c r="R17" s="38"/>
      <c r="S17" s="34" t="s">
        <v>19</v>
      </c>
      <c r="T17" s="34"/>
      <c r="U17" s="34"/>
      <c r="V17" s="34"/>
      <c r="W17" s="36" t="s">
        <v>20</v>
      </c>
      <c r="X17" s="37"/>
      <c r="Y17" s="37"/>
      <c r="Z17" s="38"/>
      <c r="AA17" s="34" t="s">
        <v>21</v>
      </c>
      <c r="AB17" s="34"/>
      <c r="AC17" s="34"/>
      <c r="AD17" s="34"/>
      <c r="AE17" s="36" t="s">
        <v>22</v>
      </c>
      <c r="AF17" s="37"/>
      <c r="AG17" s="37"/>
      <c r="AH17" s="38"/>
      <c r="AI17" s="33" t="s">
        <v>23</v>
      </c>
      <c r="AJ17" s="34"/>
      <c r="AK17" s="34"/>
      <c r="AL17" s="35"/>
    </row>
    <row r="18" spans="1:41" s="1" customFormat="1" ht="83.25" customHeight="1" x14ac:dyDescent="0.25">
      <c r="A18" s="3" t="s">
        <v>0</v>
      </c>
      <c r="B18" s="3" t="s">
        <v>32</v>
      </c>
      <c r="C18" s="23" t="s">
        <v>15</v>
      </c>
      <c r="D18" s="7" t="s">
        <v>14</v>
      </c>
      <c r="E18" s="8" t="s">
        <v>31</v>
      </c>
      <c r="F18" s="10" t="s">
        <v>37</v>
      </c>
      <c r="G18" s="27" t="s">
        <v>15</v>
      </c>
      <c r="H18" s="9" t="s">
        <v>14</v>
      </c>
      <c r="I18" s="8" t="s">
        <v>31</v>
      </c>
      <c r="J18" s="10" t="s">
        <v>37</v>
      </c>
      <c r="K18" s="7" t="s">
        <v>15</v>
      </c>
      <c r="L18" s="7" t="s">
        <v>14</v>
      </c>
      <c r="M18" s="8" t="s">
        <v>31</v>
      </c>
      <c r="N18" s="8" t="s">
        <v>37</v>
      </c>
      <c r="O18" s="27" t="s">
        <v>15</v>
      </c>
      <c r="P18" s="9" t="s">
        <v>14</v>
      </c>
      <c r="Q18" s="8" t="s">
        <v>31</v>
      </c>
      <c r="R18" s="10" t="s">
        <v>37</v>
      </c>
      <c r="S18" s="7" t="s">
        <v>15</v>
      </c>
      <c r="T18" s="7" t="s">
        <v>14</v>
      </c>
      <c r="U18" s="8" t="s">
        <v>31</v>
      </c>
      <c r="V18" s="8" t="s">
        <v>37</v>
      </c>
      <c r="W18" s="27" t="s">
        <v>15</v>
      </c>
      <c r="X18" s="9" t="s">
        <v>14</v>
      </c>
      <c r="Y18" s="8" t="s">
        <v>31</v>
      </c>
      <c r="Z18" s="10" t="s">
        <v>37</v>
      </c>
      <c r="AA18" s="7" t="s">
        <v>15</v>
      </c>
      <c r="AB18" s="7" t="s">
        <v>14</v>
      </c>
      <c r="AC18" s="8" t="s">
        <v>31</v>
      </c>
      <c r="AD18" s="8" t="s">
        <v>37</v>
      </c>
      <c r="AE18" s="27" t="s">
        <v>15</v>
      </c>
      <c r="AF18" s="9" t="s">
        <v>14</v>
      </c>
      <c r="AG18" s="8" t="s">
        <v>31</v>
      </c>
      <c r="AH18" s="10" t="s">
        <v>37</v>
      </c>
      <c r="AI18" s="23" t="s">
        <v>15</v>
      </c>
      <c r="AJ18" s="7" t="s">
        <v>14</v>
      </c>
      <c r="AK18" s="8" t="s">
        <v>31</v>
      </c>
      <c r="AL18" s="10" t="s">
        <v>37</v>
      </c>
    </row>
    <row r="19" spans="1:41" x14ac:dyDescent="0.25">
      <c r="A19" s="5" t="s">
        <v>11</v>
      </c>
      <c r="B19" s="5" t="s">
        <v>1</v>
      </c>
      <c r="C19" s="24">
        <f t="shared" ref="C19:C24" ca="1" si="1">$B$1+RANDBETWEEN(C$8,C$9)</f>
        <v>42683</v>
      </c>
      <c r="D19" s="11">
        <f t="shared" ref="D19:D24" ca="1" si="2">C19+RANDBETWEEN(D$11,D$12)</f>
        <v>42706</v>
      </c>
      <c r="E19" s="12">
        <f ca="1">D19-C19</f>
        <v>23</v>
      </c>
      <c r="F19" s="14">
        <f ca="1">C19-$B$1</f>
        <v>8</v>
      </c>
      <c r="G19" s="28">
        <f ca="1">D19+RANDBETWEEN(G$8,G$9)</f>
        <v>42714</v>
      </c>
      <c r="H19" s="13">
        <f t="shared" ref="H19:H24" ca="1" si="3">G19+RANDBETWEEN(H$11,H$12)</f>
        <v>42724</v>
      </c>
      <c r="I19" s="12">
        <f t="shared" ref="I19:I24" ca="1" si="4">H19-G19</f>
        <v>10</v>
      </c>
      <c r="J19" s="14">
        <f ca="1">G19-D19</f>
        <v>8</v>
      </c>
      <c r="K19" s="11">
        <f ca="1">H19+RANDBETWEEN(K$8,K$9)</f>
        <v>42729</v>
      </c>
      <c r="L19" s="11">
        <f t="shared" ref="L19:L24" ca="1" si="5">K19+RANDBETWEEN(L$11,L$12)</f>
        <v>42740</v>
      </c>
      <c r="M19" s="12">
        <f t="shared" ref="M19:M24" ca="1" si="6">L19-K19</f>
        <v>11</v>
      </c>
      <c r="N19" s="12">
        <f ca="1">K19-H19</f>
        <v>5</v>
      </c>
      <c r="O19" s="28">
        <f ca="1">L19+RANDBETWEEN(O$8,O$9)</f>
        <v>42740</v>
      </c>
      <c r="P19" s="13">
        <f t="shared" ref="P19:P24" ca="1" si="7">O19+RANDBETWEEN(P$11,P$12)</f>
        <v>42740</v>
      </c>
      <c r="Q19" s="12">
        <f t="shared" ref="Q19:Q24" ca="1" si="8">P19-O19</f>
        <v>0</v>
      </c>
      <c r="R19" s="14">
        <f ca="1">O19-L19</f>
        <v>0</v>
      </c>
      <c r="S19" s="11">
        <f ca="1">P19+RANDBETWEEN(S$8,S$9)</f>
        <v>42743</v>
      </c>
      <c r="T19" s="11">
        <f t="shared" ref="T19:T24" ca="1" si="9">S19+RANDBETWEEN(T$11,T$12)</f>
        <v>42753</v>
      </c>
      <c r="U19" s="12">
        <f t="shared" ref="U19:U24" ca="1" si="10">T19-S19</f>
        <v>10</v>
      </c>
      <c r="V19" s="12">
        <f ca="1">S19-P19</f>
        <v>3</v>
      </c>
      <c r="W19" s="28">
        <f ca="1">T19+RANDBETWEEN(W$8,W$9)</f>
        <v>42760</v>
      </c>
      <c r="X19" s="13">
        <f t="shared" ref="X19:X24" ca="1" si="11">W19+RANDBETWEEN(X$11,X$12)</f>
        <v>42775</v>
      </c>
      <c r="Y19" s="12">
        <f t="shared" ref="Y19:Y24" ca="1" si="12">X19-W19</f>
        <v>15</v>
      </c>
      <c r="Z19" s="14">
        <f ca="1">W19-T19</f>
        <v>7</v>
      </c>
      <c r="AA19" s="11">
        <f ca="1">X19+RANDBETWEEN(AA$8,AA$9)</f>
        <v>42781</v>
      </c>
      <c r="AB19" s="11">
        <f t="shared" ref="AB19:AB24" ca="1" si="13">AA19+RANDBETWEEN(AB$11,AB$12)</f>
        <v>42786</v>
      </c>
      <c r="AC19" s="12">
        <f t="shared" ref="AC19:AC24" ca="1" si="14">AB19-AA19</f>
        <v>5</v>
      </c>
      <c r="AD19" s="12">
        <f ca="1">AA19-X19</f>
        <v>6</v>
      </c>
      <c r="AE19" s="28">
        <f ca="1">AB19+RANDBETWEEN(AE$8,AE$9)</f>
        <v>42803</v>
      </c>
      <c r="AF19" s="13">
        <f t="shared" ref="AF19:AF24" ca="1" si="15">AE19+RANDBETWEEN(AF$11,AF$12)</f>
        <v>42820</v>
      </c>
      <c r="AG19" s="12">
        <f t="shared" ref="AG19:AG24" ca="1" si="16">AF19-AE19</f>
        <v>17</v>
      </c>
      <c r="AH19" s="14">
        <f ca="1">AE19-AB19</f>
        <v>17</v>
      </c>
      <c r="AI19" s="24">
        <f ca="1">AF19+RANDBETWEEN(AI$8,AI$9)</f>
        <v>42836</v>
      </c>
      <c r="AJ19" s="11">
        <f t="shared" ref="AJ19:AJ24" ca="1" si="17">AI19+RANDBETWEEN(AJ$11,AJ$12)</f>
        <v>42837</v>
      </c>
      <c r="AK19" s="12">
        <f t="shared" ref="AK19:AK24" ca="1" si="18">AJ19-AI19</f>
        <v>1</v>
      </c>
      <c r="AL19" s="14">
        <f ca="1">AI19-AF19</f>
        <v>16</v>
      </c>
    </row>
    <row r="20" spans="1:41" x14ac:dyDescent="0.25">
      <c r="A20" s="6" t="s">
        <v>11</v>
      </c>
      <c r="B20" s="6" t="s">
        <v>2</v>
      </c>
      <c r="C20" s="25">
        <f t="shared" ca="1" si="1"/>
        <v>42676</v>
      </c>
      <c r="D20" s="15">
        <f t="shared" ca="1" si="2"/>
        <v>42705</v>
      </c>
      <c r="E20" s="16">
        <f t="shared" ref="E20:E24" ca="1" si="19">D20-C20</f>
        <v>29</v>
      </c>
      <c r="F20" s="18">
        <f t="shared" ref="F20:F24" ca="1" si="20">C20-$B$1</f>
        <v>1</v>
      </c>
      <c r="G20" s="29">
        <f t="shared" ref="G20:G24" ca="1" si="21">D20+RANDBETWEEN(G$8,G$9)</f>
        <v>42706</v>
      </c>
      <c r="H20" s="17">
        <f t="shared" ca="1" si="3"/>
        <v>42721</v>
      </c>
      <c r="I20" s="16">
        <f t="shared" ca="1" si="4"/>
        <v>15</v>
      </c>
      <c r="J20" s="18">
        <f t="shared" ref="J20:J24" ca="1" si="22">G20-D20</f>
        <v>1</v>
      </c>
      <c r="K20" s="15">
        <f t="shared" ref="K20:K24" ca="1" si="23">H20+RANDBETWEEN(K$8,K$9)</f>
        <v>42724</v>
      </c>
      <c r="L20" s="15">
        <f t="shared" ca="1" si="5"/>
        <v>42736</v>
      </c>
      <c r="M20" s="16">
        <f t="shared" ca="1" si="6"/>
        <v>12</v>
      </c>
      <c r="N20" s="16">
        <f t="shared" ref="N20:N24" ca="1" si="24">K20-H20</f>
        <v>3</v>
      </c>
      <c r="O20" s="29">
        <f t="shared" ref="O20:O24" ca="1" si="25">L20+RANDBETWEEN(O$8,O$9)</f>
        <v>42739</v>
      </c>
      <c r="P20" s="17">
        <f t="shared" ca="1" si="7"/>
        <v>42741</v>
      </c>
      <c r="Q20" s="16">
        <f t="shared" ca="1" si="8"/>
        <v>2</v>
      </c>
      <c r="R20" s="18">
        <f t="shared" ref="R20:R24" ca="1" si="26">O20-L20</f>
        <v>3</v>
      </c>
      <c r="S20" s="15">
        <f t="shared" ref="S20:S24" ca="1" si="27">P20+RANDBETWEEN(S$8,S$9)</f>
        <v>42742</v>
      </c>
      <c r="T20" s="15">
        <f t="shared" ca="1" si="9"/>
        <v>42751</v>
      </c>
      <c r="U20" s="16">
        <f t="shared" ca="1" si="10"/>
        <v>9</v>
      </c>
      <c r="V20" s="16">
        <f t="shared" ref="V20:V24" ca="1" si="28">S20-P20</f>
        <v>1</v>
      </c>
      <c r="W20" s="29">
        <f t="shared" ref="W20:W24" ca="1" si="29">T20+RANDBETWEEN(W$8,W$9)</f>
        <v>42764</v>
      </c>
      <c r="X20" s="17">
        <f t="shared" ca="1" si="11"/>
        <v>42780</v>
      </c>
      <c r="Y20" s="16">
        <f t="shared" ca="1" si="12"/>
        <v>16</v>
      </c>
      <c r="Z20" s="18">
        <f t="shared" ref="Z20:Z24" ca="1" si="30">W20-T20</f>
        <v>13</v>
      </c>
      <c r="AA20" s="15">
        <f t="shared" ref="AA20:AA24" ca="1" si="31">X20+RANDBETWEEN(AA$8,AA$9)</f>
        <v>42795</v>
      </c>
      <c r="AB20" s="15">
        <f t="shared" ca="1" si="13"/>
        <v>42804</v>
      </c>
      <c r="AC20" s="16">
        <f t="shared" ca="1" si="14"/>
        <v>9</v>
      </c>
      <c r="AD20" s="16">
        <f t="shared" ref="AD20:AD24" ca="1" si="32">AA20-X20</f>
        <v>15</v>
      </c>
      <c r="AE20" s="29">
        <f t="shared" ref="AE20:AE24" ca="1" si="33">AB20+RANDBETWEEN(AE$8,AE$9)</f>
        <v>42820</v>
      </c>
      <c r="AF20" s="17">
        <f t="shared" ca="1" si="15"/>
        <v>42832</v>
      </c>
      <c r="AG20" s="16">
        <f t="shared" ca="1" si="16"/>
        <v>12</v>
      </c>
      <c r="AH20" s="18">
        <f t="shared" ref="AH20:AH24" ca="1" si="34">AE20-AB20</f>
        <v>16</v>
      </c>
      <c r="AI20" s="25">
        <f t="shared" ref="AI20:AI24" ca="1" si="35">AF20+RANDBETWEEN(AI$8,AI$9)</f>
        <v>42846</v>
      </c>
      <c r="AJ20" s="15">
        <f t="shared" ca="1" si="17"/>
        <v>42847</v>
      </c>
      <c r="AK20" s="16">
        <f t="shared" ca="1" si="18"/>
        <v>1</v>
      </c>
      <c r="AL20" s="18">
        <f t="shared" ref="AL20:AL24" ca="1" si="36">AI20-AF20</f>
        <v>14</v>
      </c>
    </row>
    <row r="21" spans="1:41" x14ac:dyDescent="0.25">
      <c r="A21" s="6" t="s">
        <v>11</v>
      </c>
      <c r="B21" s="6" t="s">
        <v>1</v>
      </c>
      <c r="C21" s="25">
        <f t="shared" ca="1" si="1"/>
        <v>42683</v>
      </c>
      <c r="D21" s="15">
        <f t="shared" ca="1" si="2"/>
        <v>42706</v>
      </c>
      <c r="E21" s="16">
        <f t="shared" ca="1" si="19"/>
        <v>23</v>
      </c>
      <c r="F21" s="18">
        <f t="shared" ca="1" si="20"/>
        <v>8</v>
      </c>
      <c r="G21" s="29">
        <f t="shared" ca="1" si="21"/>
        <v>42707</v>
      </c>
      <c r="H21" s="17">
        <f t="shared" ca="1" si="3"/>
        <v>42719</v>
      </c>
      <c r="I21" s="16">
        <f t="shared" ca="1" si="4"/>
        <v>12</v>
      </c>
      <c r="J21" s="18">
        <f t="shared" ca="1" si="22"/>
        <v>1</v>
      </c>
      <c r="K21" s="15">
        <f t="shared" ca="1" si="23"/>
        <v>42723</v>
      </c>
      <c r="L21" s="15">
        <f t="shared" ca="1" si="5"/>
        <v>42742</v>
      </c>
      <c r="M21" s="16">
        <f t="shared" ca="1" si="6"/>
        <v>19</v>
      </c>
      <c r="N21" s="16">
        <f t="shared" ca="1" si="24"/>
        <v>4</v>
      </c>
      <c r="O21" s="29">
        <f t="shared" ca="1" si="25"/>
        <v>42745</v>
      </c>
      <c r="P21" s="17">
        <f t="shared" ca="1" si="7"/>
        <v>42745</v>
      </c>
      <c r="Q21" s="16">
        <f t="shared" ca="1" si="8"/>
        <v>0</v>
      </c>
      <c r="R21" s="18">
        <f t="shared" ca="1" si="26"/>
        <v>3</v>
      </c>
      <c r="S21" s="15">
        <f t="shared" ca="1" si="27"/>
        <v>42746</v>
      </c>
      <c r="T21" s="15">
        <f t="shared" ca="1" si="9"/>
        <v>42754</v>
      </c>
      <c r="U21" s="16">
        <f t="shared" ca="1" si="10"/>
        <v>8</v>
      </c>
      <c r="V21" s="16">
        <f t="shared" ca="1" si="28"/>
        <v>1</v>
      </c>
      <c r="W21" s="29">
        <f t="shared" ca="1" si="29"/>
        <v>42759</v>
      </c>
      <c r="X21" s="17">
        <f t="shared" ca="1" si="11"/>
        <v>42778</v>
      </c>
      <c r="Y21" s="16">
        <f t="shared" ca="1" si="12"/>
        <v>19</v>
      </c>
      <c r="Z21" s="18">
        <f t="shared" ca="1" si="30"/>
        <v>5</v>
      </c>
      <c r="AA21" s="15">
        <f t="shared" ca="1" si="31"/>
        <v>42791</v>
      </c>
      <c r="AB21" s="15">
        <f t="shared" ca="1" si="13"/>
        <v>42796</v>
      </c>
      <c r="AC21" s="16">
        <f t="shared" ca="1" si="14"/>
        <v>5</v>
      </c>
      <c r="AD21" s="16">
        <f t="shared" ca="1" si="32"/>
        <v>13</v>
      </c>
      <c r="AE21" s="29">
        <f t="shared" ca="1" si="33"/>
        <v>42807</v>
      </c>
      <c r="AF21" s="17">
        <f t="shared" ca="1" si="15"/>
        <v>42820</v>
      </c>
      <c r="AG21" s="16">
        <f t="shared" ca="1" si="16"/>
        <v>13</v>
      </c>
      <c r="AH21" s="18">
        <f t="shared" ca="1" si="34"/>
        <v>11</v>
      </c>
      <c r="AI21" s="25">
        <f t="shared" ca="1" si="35"/>
        <v>42838</v>
      </c>
      <c r="AJ21" s="15">
        <f t="shared" ca="1" si="17"/>
        <v>42839</v>
      </c>
      <c r="AK21" s="16">
        <f t="shared" ca="1" si="18"/>
        <v>1</v>
      </c>
      <c r="AL21" s="18">
        <f t="shared" ca="1" si="36"/>
        <v>18</v>
      </c>
    </row>
    <row r="22" spans="1:41" x14ac:dyDescent="0.25">
      <c r="A22" s="4" t="s">
        <v>11</v>
      </c>
      <c r="B22" s="4" t="s">
        <v>27</v>
      </c>
      <c r="C22" s="26">
        <f t="shared" ca="1" si="1"/>
        <v>42684</v>
      </c>
      <c r="D22" s="19">
        <f t="shared" ca="1" si="2"/>
        <v>42706</v>
      </c>
      <c r="E22" s="20">
        <f t="shared" ca="1" si="19"/>
        <v>22</v>
      </c>
      <c r="F22" s="22">
        <f t="shared" ca="1" si="20"/>
        <v>9</v>
      </c>
      <c r="G22" s="30">
        <f t="shared" ca="1" si="21"/>
        <v>42711</v>
      </c>
      <c r="H22" s="21">
        <f t="shared" ca="1" si="3"/>
        <v>42723</v>
      </c>
      <c r="I22" s="20">
        <f t="shared" ca="1" si="4"/>
        <v>12</v>
      </c>
      <c r="J22" s="22">
        <f t="shared" ca="1" si="22"/>
        <v>5</v>
      </c>
      <c r="K22" s="19">
        <f t="shared" ca="1" si="23"/>
        <v>42727</v>
      </c>
      <c r="L22" s="19">
        <f t="shared" ca="1" si="5"/>
        <v>42737</v>
      </c>
      <c r="M22" s="20">
        <f t="shared" ca="1" si="6"/>
        <v>10</v>
      </c>
      <c r="N22" s="20">
        <f t="shared" ca="1" si="24"/>
        <v>4</v>
      </c>
      <c r="O22" s="30">
        <f t="shared" ca="1" si="25"/>
        <v>42742</v>
      </c>
      <c r="P22" s="21">
        <f t="shared" ca="1" si="7"/>
        <v>42747</v>
      </c>
      <c r="Q22" s="20">
        <f t="shared" ca="1" si="8"/>
        <v>5</v>
      </c>
      <c r="R22" s="22">
        <f t="shared" ca="1" si="26"/>
        <v>5</v>
      </c>
      <c r="S22" s="19">
        <f t="shared" ca="1" si="27"/>
        <v>42750</v>
      </c>
      <c r="T22" s="19">
        <f t="shared" ca="1" si="9"/>
        <v>42757</v>
      </c>
      <c r="U22" s="20">
        <f t="shared" ca="1" si="10"/>
        <v>7</v>
      </c>
      <c r="V22" s="20">
        <f t="shared" ca="1" si="28"/>
        <v>3</v>
      </c>
      <c r="W22" s="30">
        <f t="shared" ca="1" si="29"/>
        <v>42765</v>
      </c>
      <c r="X22" s="21">
        <f t="shared" ca="1" si="11"/>
        <v>42784</v>
      </c>
      <c r="Y22" s="20">
        <f t="shared" ca="1" si="12"/>
        <v>19</v>
      </c>
      <c r="Z22" s="22">
        <f t="shared" ca="1" si="30"/>
        <v>8</v>
      </c>
      <c r="AA22" s="19">
        <f t="shared" ca="1" si="31"/>
        <v>42797</v>
      </c>
      <c r="AB22" s="19">
        <f t="shared" ca="1" si="13"/>
        <v>42803</v>
      </c>
      <c r="AC22" s="20">
        <f t="shared" ca="1" si="14"/>
        <v>6</v>
      </c>
      <c r="AD22" s="20">
        <f t="shared" ca="1" si="32"/>
        <v>13</v>
      </c>
      <c r="AE22" s="30">
        <f t="shared" ca="1" si="33"/>
        <v>42819</v>
      </c>
      <c r="AF22" s="21">
        <f t="shared" ca="1" si="15"/>
        <v>42837</v>
      </c>
      <c r="AG22" s="20">
        <f t="shared" ca="1" si="16"/>
        <v>18</v>
      </c>
      <c r="AH22" s="22">
        <f t="shared" ca="1" si="34"/>
        <v>16</v>
      </c>
      <c r="AI22" s="26">
        <f t="shared" ca="1" si="35"/>
        <v>42857</v>
      </c>
      <c r="AJ22" s="19">
        <f t="shared" ca="1" si="17"/>
        <v>42858</v>
      </c>
      <c r="AK22" s="20">
        <f t="shared" ca="1" si="18"/>
        <v>1</v>
      </c>
      <c r="AL22" s="22">
        <f t="shared" ca="1" si="36"/>
        <v>20</v>
      </c>
    </row>
    <row r="23" spans="1:41" x14ac:dyDescent="0.25">
      <c r="A23" s="5" t="s">
        <v>12</v>
      </c>
      <c r="B23" s="5" t="s">
        <v>28</v>
      </c>
      <c r="C23" s="24">
        <f t="shared" ca="1" si="1"/>
        <v>42680</v>
      </c>
      <c r="D23" s="11">
        <f t="shared" ca="1" si="2"/>
        <v>42704</v>
      </c>
      <c r="E23" s="12">
        <f t="shared" ca="1" si="19"/>
        <v>24</v>
      </c>
      <c r="F23" s="14">
        <f t="shared" ca="1" si="20"/>
        <v>5</v>
      </c>
      <c r="G23" s="28">
        <f t="shared" ca="1" si="21"/>
        <v>42712</v>
      </c>
      <c r="H23" s="13">
        <f t="shared" ca="1" si="3"/>
        <v>42732</v>
      </c>
      <c r="I23" s="12">
        <f t="shared" ca="1" si="4"/>
        <v>20</v>
      </c>
      <c r="J23" s="14">
        <f t="shared" ca="1" si="22"/>
        <v>8</v>
      </c>
      <c r="K23" s="11">
        <f t="shared" ca="1" si="23"/>
        <v>42732</v>
      </c>
      <c r="L23" s="11">
        <f t="shared" ca="1" si="5"/>
        <v>42743</v>
      </c>
      <c r="M23" s="12">
        <f t="shared" ca="1" si="6"/>
        <v>11</v>
      </c>
      <c r="N23" s="12">
        <f t="shared" ca="1" si="24"/>
        <v>0</v>
      </c>
      <c r="O23" s="28">
        <f t="shared" ca="1" si="25"/>
        <v>42744</v>
      </c>
      <c r="P23" s="13">
        <f t="shared" ca="1" si="7"/>
        <v>42749</v>
      </c>
      <c r="Q23" s="12">
        <f t="shared" ca="1" si="8"/>
        <v>5</v>
      </c>
      <c r="R23" s="14">
        <f t="shared" ca="1" si="26"/>
        <v>1</v>
      </c>
      <c r="S23" s="11">
        <f t="shared" ca="1" si="27"/>
        <v>42752</v>
      </c>
      <c r="T23" s="11">
        <f t="shared" ca="1" si="9"/>
        <v>42759</v>
      </c>
      <c r="U23" s="12">
        <f t="shared" ca="1" si="10"/>
        <v>7</v>
      </c>
      <c r="V23" s="12">
        <f t="shared" ca="1" si="28"/>
        <v>3</v>
      </c>
      <c r="W23" s="28">
        <f t="shared" ca="1" si="29"/>
        <v>42773</v>
      </c>
      <c r="X23" s="13">
        <f t="shared" ca="1" si="11"/>
        <v>42793</v>
      </c>
      <c r="Y23" s="12">
        <f t="shared" ca="1" si="12"/>
        <v>20</v>
      </c>
      <c r="Z23" s="14">
        <f t="shared" ca="1" si="30"/>
        <v>14</v>
      </c>
      <c r="AA23" s="11">
        <f t="shared" ca="1" si="31"/>
        <v>42801</v>
      </c>
      <c r="AB23" s="11">
        <f t="shared" ca="1" si="13"/>
        <v>42808</v>
      </c>
      <c r="AC23" s="12">
        <f t="shared" ca="1" si="14"/>
        <v>7</v>
      </c>
      <c r="AD23" s="12">
        <f t="shared" ca="1" si="32"/>
        <v>8</v>
      </c>
      <c r="AE23" s="28">
        <f t="shared" ca="1" si="33"/>
        <v>42820</v>
      </c>
      <c r="AF23" s="13">
        <f t="shared" ca="1" si="15"/>
        <v>42835</v>
      </c>
      <c r="AG23" s="12">
        <f t="shared" ca="1" si="16"/>
        <v>15</v>
      </c>
      <c r="AH23" s="14">
        <f t="shared" ca="1" si="34"/>
        <v>12</v>
      </c>
      <c r="AI23" s="24">
        <f t="shared" ca="1" si="35"/>
        <v>42851</v>
      </c>
      <c r="AJ23" s="11">
        <f t="shared" ca="1" si="17"/>
        <v>42853</v>
      </c>
      <c r="AK23" s="12">
        <f t="shared" ca="1" si="18"/>
        <v>2</v>
      </c>
      <c r="AL23" s="14">
        <f t="shared" ca="1" si="36"/>
        <v>16</v>
      </c>
    </row>
    <row r="24" spans="1:41" x14ac:dyDescent="0.25">
      <c r="A24" s="4" t="s">
        <v>12</v>
      </c>
      <c r="B24" s="4" t="s">
        <v>29</v>
      </c>
      <c r="C24" s="26">
        <f t="shared" ca="1" si="1"/>
        <v>42682</v>
      </c>
      <c r="D24" s="19">
        <f t="shared" ca="1" si="2"/>
        <v>42707</v>
      </c>
      <c r="E24" s="20">
        <f t="shared" ca="1" si="19"/>
        <v>25</v>
      </c>
      <c r="F24" s="22">
        <f t="shared" ca="1" si="20"/>
        <v>7</v>
      </c>
      <c r="G24" s="30">
        <f t="shared" ca="1" si="21"/>
        <v>42710</v>
      </c>
      <c r="H24" s="21">
        <f t="shared" ca="1" si="3"/>
        <v>42724</v>
      </c>
      <c r="I24" s="20">
        <f t="shared" ca="1" si="4"/>
        <v>14</v>
      </c>
      <c r="J24" s="22">
        <f t="shared" ca="1" si="22"/>
        <v>3</v>
      </c>
      <c r="K24" s="19">
        <f t="shared" ca="1" si="23"/>
        <v>42726</v>
      </c>
      <c r="L24" s="19">
        <f t="shared" ca="1" si="5"/>
        <v>42743</v>
      </c>
      <c r="M24" s="20">
        <f t="shared" ca="1" si="6"/>
        <v>17</v>
      </c>
      <c r="N24" s="20">
        <f t="shared" ca="1" si="24"/>
        <v>2</v>
      </c>
      <c r="O24" s="30">
        <f t="shared" ca="1" si="25"/>
        <v>42745</v>
      </c>
      <c r="P24" s="21">
        <f t="shared" ca="1" si="7"/>
        <v>42749</v>
      </c>
      <c r="Q24" s="20">
        <f t="shared" ca="1" si="8"/>
        <v>4</v>
      </c>
      <c r="R24" s="22">
        <f t="shared" ca="1" si="26"/>
        <v>2</v>
      </c>
      <c r="S24" s="19">
        <f t="shared" ca="1" si="27"/>
        <v>42749</v>
      </c>
      <c r="T24" s="19">
        <f t="shared" ca="1" si="9"/>
        <v>42758</v>
      </c>
      <c r="U24" s="20">
        <f t="shared" ca="1" si="10"/>
        <v>9</v>
      </c>
      <c r="V24" s="20">
        <f t="shared" ca="1" si="28"/>
        <v>0</v>
      </c>
      <c r="W24" s="30">
        <f t="shared" ca="1" si="29"/>
        <v>42765</v>
      </c>
      <c r="X24" s="21">
        <f t="shared" ca="1" si="11"/>
        <v>42775</v>
      </c>
      <c r="Y24" s="20">
        <f t="shared" ca="1" si="12"/>
        <v>10</v>
      </c>
      <c r="Z24" s="22">
        <f t="shared" ca="1" si="30"/>
        <v>7</v>
      </c>
      <c r="AA24" s="19">
        <f t="shared" ca="1" si="31"/>
        <v>42786</v>
      </c>
      <c r="AB24" s="19">
        <f t="shared" ca="1" si="13"/>
        <v>42794</v>
      </c>
      <c r="AC24" s="20">
        <f t="shared" ca="1" si="14"/>
        <v>8</v>
      </c>
      <c r="AD24" s="20">
        <f t="shared" ca="1" si="32"/>
        <v>11</v>
      </c>
      <c r="AE24" s="30">
        <f t="shared" ca="1" si="33"/>
        <v>42804</v>
      </c>
      <c r="AF24" s="21">
        <f t="shared" ca="1" si="15"/>
        <v>42823</v>
      </c>
      <c r="AG24" s="20">
        <f t="shared" ca="1" si="16"/>
        <v>19</v>
      </c>
      <c r="AH24" s="22">
        <f t="shared" ca="1" si="34"/>
        <v>10</v>
      </c>
      <c r="AI24" s="26">
        <f t="shared" ca="1" si="35"/>
        <v>42842</v>
      </c>
      <c r="AJ24" s="19">
        <f t="shared" ca="1" si="17"/>
        <v>42843</v>
      </c>
      <c r="AK24" s="20">
        <f t="shared" ca="1" si="18"/>
        <v>1</v>
      </c>
      <c r="AL24" s="22">
        <f t="shared" ca="1" si="36"/>
        <v>19</v>
      </c>
    </row>
    <row r="30" spans="1:41" ht="26.25" x14ac:dyDescent="0.4">
      <c r="A30" s="40" t="s">
        <v>25</v>
      </c>
    </row>
    <row r="31" spans="1:41" ht="18.75" x14ac:dyDescent="0.3">
      <c r="A31" s="41"/>
      <c r="C31" s="43">
        <f ca="1">C3</f>
        <v>42837</v>
      </c>
      <c r="D31" s="44"/>
      <c r="E31" s="44"/>
      <c r="F31" s="44"/>
      <c r="G31" s="44"/>
      <c r="H31" s="44"/>
      <c r="I31" s="44"/>
      <c r="J31" s="44"/>
      <c r="K31" s="45" t="s">
        <v>46</v>
      </c>
      <c r="M31" s="43">
        <f ca="1">C31+14</f>
        <v>42851</v>
      </c>
      <c r="N31" s="44"/>
      <c r="O31" s="44"/>
      <c r="P31" s="44"/>
      <c r="Q31" s="44"/>
      <c r="R31" s="44"/>
      <c r="S31" s="44"/>
      <c r="T31" s="44"/>
      <c r="U31" s="45" t="s">
        <v>45</v>
      </c>
      <c r="W31" s="43">
        <f ca="1">M31+14</f>
        <v>42865</v>
      </c>
      <c r="X31" s="44"/>
      <c r="Y31" s="44"/>
      <c r="Z31" s="44"/>
      <c r="AA31" s="44"/>
      <c r="AB31" s="44"/>
      <c r="AC31" s="44"/>
      <c r="AD31" s="44"/>
      <c r="AE31" s="45" t="s">
        <v>44</v>
      </c>
      <c r="AG31" s="43">
        <f ca="1">W31+14</f>
        <v>42879</v>
      </c>
      <c r="AH31" s="44"/>
      <c r="AI31" s="44"/>
      <c r="AJ31" s="44"/>
      <c r="AK31" s="44"/>
      <c r="AL31" s="44"/>
      <c r="AM31" s="44"/>
      <c r="AN31" s="44"/>
      <c r="AO31" s="45" t="s">
        <v>43</v>
      </c>
    </row>
    <row r="32" spans="1:41" ht="45" x14ac:dyDescent="0.25">
      <c r="C32" s="52" t="s">
        <v>3</v>
      </c>
      <c r="D32" s="52" t="s">
        <v>4</v>
      </c>
      <c r="E32" s="52" t="s">
        <v>5</v>
      </c>
      <c r="F32" s="52" t="s">
        <v>13</v>
      </c>
      <c r="G32" s="52" t="s">
        <v>6</v>
      </c>
      <c r="H32" s="52" t="s">
        <v>7</v>
      </c>
      <c r="I32" s="52" t="s">
        <v>8</v>
      </c>
      <c r="J32" s="52" t="s">
        <v>9</v>
      </c>
      <c r="K32" s="52" t="s">
        <v>10</v>
      </c>
      <c r="L32" s="41"/>
      <c r="M32" s="52" t="s">
        <v>3</v>
      </c>
      <c r="N32" s="52" t="s">
        <v>4</v>
      </c>
      <c r="O32" s="52" t="s">
        <v>5</v>
      </c>
      <c r="P32" s="52" t="s">
        <v>13</v>
      </c>
      <c r="Q32" s="52" t="s">
        <v>6</v>
      </c>
      <c r="R32" s="52" t="s">
        <v>7</v>
      </c>
      <c r="S32" s="52" t="s">
        <v>8</v>
      </c>
      <c r="T32" s="52" t="s">
        <v>9</v>
      </c>
      <c r="U32" s="52" t="s">
        <v>10</v>
      </c>
      <c r="V32" s="41"/>
      <c r="W32" s="52" t="s">
        <v>3</v>
      </c>
      <c r="X32" s="52" t="s">
        <v>4</v>
      </c>
      <c r="Y32" s="52" t="s">
        <v>5</v>
      </c>
      <c r="Z32" s="52" t="s">
        <v>13</v>
      </c>
      <c r="AA32" s="52" t="s">
        <v>6</v>
      </c>
      <c r="AB32" s="52" t="s">
        <v>7</v>
      </c>
      <c r="AC32" s="52" t="s">
        <v>8</v>
      </c>
      <c r="AD32" s="52" t="s">
        <v>9</v>
      </c>
      <c r="AE32" s="52" t="s">
        <v>10</v>
      </c>
      <c r="AF32" s="41"/>
      <c r="AG32" s="52" t="s">
        <v>3</v>
      </c>
      <c r="AH32" s="52" t="s">
        <v>4</v>
      </c>
      <c r="AI32" s="52" t="s">
        <v>5</v>
      </c>
      <c r="AJ32" s="52" t="s">
        <v>13</v>
      </c>
      <c r="AK32" s="52" t="s">
        <v>6</v>
      </c>
      <c r="AL32" s="52" t="s">
        <v>7</v>
      </c>
      <c r="AM32" s="52" t="s">
        <v>8</v>
      </c>
      <c r="AN32" s="52" t="s">
        <v>9</v>
      </c>
      <c r="AO32" s="52" t="s">
        <v>10</v>
      </c>
    </row>
    <row r="33" spans="1:41" x14ac:dyDescent="0.25">
      <c r="B33" t="s">
        <v>11</v>
      </c>
      <c r="C33" s="42">
        <f ca="1">RANDBETWEEN(20, 40)</f>
        <v>25</v>
      </c>
      <c r="D33" s="42">
        <f ca="1">RANDBETWEEN(10, 20)</f>
        <v>14</v>
      </c>
      <c r="E33" s="42">
        <f ca="1">RANDBETWEEN(100, 400)</f>
        <v>177</v>
      </c>
      <c r="F33" s="46">
        <f ca="1">MAX($AJ$19:$AJ$22)-MIN($C$19:$C$22)</f>
        <v>182</v>
      </c>
      <c r="G33" s="42">
        <f ca="1">AVERAGE($M$19:$M$22,$U$19:$U$22,$AC$19:$AC$22,$AK$19:$AK$22)</f>
        <v>7.1875</v>
      </c>
      <c r="H33" s="42">
        <f ca="1">ROUND(D33*0.15,0)</f>
        <v>2</v>
      </c>
      <c r="I33" s="42">
        <f ca="1">ROUND(E33*0.1,0)</f>
        <v>18</v>
      </c>
      <c r="J33" s="42">
        <f ca="1">RANDBETWEEN(60, 80)</f>
        <v>70</v>
      </c>
      <c r="K33" s="42">
        <f ca="1">ROUND(C33*0.1, 0)</f>
        <v>3</v>
      </c>
      <c r="M33" s="42">
        <f ca="1">RANDBETWEEN(20, 40)</f>
        <v>27</v>
      </c>
      <c r="N33" s="42">
        <f ca="1">RANDBETWEEN(10, 20)</f>
        <v>15</v>
      </c>
      <c r="O33" s="42">
        <f ca="1">RANDBETWEEN(100, 400)</f>
        <v>120</v>
      </c>
      <c r="P33" s="46">
        <f ca="1">MAX($AJ$19:$AJ$22)-MIN($C$19:$C$22)</f>
        <v>182</v>
      </c>
      <c r="Q33" s="42">
        <f ca="1">AVERAGE($M$19:$M$22,$U$19:$U$22,$AC$19:$AC$22,$AK$19:$AK$22)</f>
        <v>7.1875</v>
      </c>
      <c r="R33" s="42">
        <f ca="1">ROUND(N33*0.15,0)</f>
        <v>2</v>
      </c>
      <c r="S33" s="42">
        <f ca="1">ROUND(O33*0.1,0)</f>
        <v>12</v>
      </c>
      <c r="T33" s="42">
        <f ca="1">J33+RANDBETWEEN(-20, 20)</f>
        <v>90</v>
      </c>
      <c r="U33" s="42">
        <f ca="1">ROUND(M33*0.1, 0)</f>
        <v>3</v>
      </c>
      <c r="W33" s="42">
        <f ca="1">RANDBETWEEN(20, 40)</f>
        <v>34</v>
      </c>
      <c r="X33" s="42">
        <f ca="1">RANDBETWEEN(10, 20)</f>
        <v>19</v>
      </c>
      <c r="Y33" s="42">
        <f ca="1">RANDBETWEEN(100, 400)</f>
        <v>364</v>
      </c>
      <c r="Z33" s="46">
        <f ca="1">MAX($AJ$19:$AJ$22)-MIN($C$19:$C$22)</f>
        <v>182</v>
      </c>
      <c r="AA33" s="42">
        <f ca="1">AVERAGE($M$19:$M$22,$U$19:$U$22,$AC$19:$AC$22,$AK$19:$AK$22)</f>
        <v>7.1875</v>
      </c>
      <c r="AB33" s="42">
        <f ca="1">ROUND(X33*0.15,0)</f>
        <v>3</v>
      </c>
      <c r="AC33" s="42">
        <f ca="1">ROUND(Y33*0.1,0)</f>
        <v>36</v>
      </c>
      <c r="AD33" s="42">
        <f ca="1">T33+RANDBETWEEN(-20, 20)</f>
        <v>86</v>
      </c>
      <c r="AE33" s="42">
        <f ca="1">ROUND(W33*0.1, 0)</f>
        <v>3</v>
      </c>
      <c r="AG33" s="42">
        <f ca="1">RANDBETWEEN(20, 40)</f>
        <v>30</v>
      </c>
      <c r="AH33" s="42">
        <f ca="1">RANDBETWEEN(10, 20)</f>
        <v>10</v>
      </c>
      <c r="AI33" s="42">
        <f ca="1">RANDBETWEEN(100, 400)</f>
        <v>221</v>
      </c>
      <c r="AJ33" s="46">
        <f ca="1">MAX($AJ$19:$AJ$22)-MIN($C$19:$C$22)</f>
        <v>182</v>
      </c>
      <c r="AK33" s="42">
        <f ca="1">AVERAGE($M$19:$M$22,$U$19:$U$22,$AC$19:$AC$22,$AK$19:$AK$22)</f>
        <v>7.1875</v>
      </c>
      <c r="AL33" s="42">
        <f ca="1">ROUND(AH33*0.15,0)</f>
        <v>2</v>
      </c>
      <c r="AM33" s="42">
        <f ca="1">ROUND(AI33*0.1,0)</f>
        <v>22</v>
      </c>
      <c r="AN33" s="42">
        <f ca="1">AD33+RANDBETWEEN(-20, 20)</f>
        <v>72</v>
      </c>
      <c r="AO33" s="42">
        <f ca="1">ROUND(AG33*0.1, 0)</f>
        <v>3</v>
      </c>
    </row>
    <row r="34" spans="1:41" x14ac:dyDescent="0.25">
      <c r="B34" t="s">
        <v>12</v>
      </c>
      <c r="C34" s="42">
        <f ca="1">RANDBETWEEN(20, 40)</f>
        <v>26</v>
      </c>
      <c r="D34" s="42">
        <f ca="1">RANDBETWEEN(10, 20)</f>
        <v>17</v>
      </c>
      <c r="E34" s="42">
        <f ca="1">RANDBETWEEN(100, 400)</f>
        <v>289</v>
      </c>
      <c r="F34" s="46">
        <f ca="1">MAX($AJ$23:$AJ$24)-MIN($C$23:$C$24)</f>
        <v>173</v>
      </c>
      <c r="G34" s="42">
        <f ca="1">AVERAGE($M$23:$M$24,$U$23:$U$24,$AC$23:$AC$24,$AK$23:$AK$24)</f>
        <v>7.75</v>
      </c>
      <c r="H34" s="42">
        <f ca="1">ROUND(D34*0.15,0)</f>
        <v>3</v>
      </c>
      <c r="I34" s="42">
        <f ca="1">ROUND(E34*0.1,0)</f>
        <v>29</v>
      </c>
      <c r="J34" s="42">
        <f ca="1">RANDBETWEEN(60, 80)</f>
        <v>61</v>
      </c>
      <c r="K34" s="42">
        <f ca="1">ROUND(C34*0.1, 0)</f>
        <v>3</v>
      </c>
      <c r="M34" s="42">
        <f ca="1">RANDBETWEEN(20, 40)</f>
        <v>39</v>
      </c>
      <c r="N34" s="42">
        <f ca="1">RANDBETWEEN(10, 20)</f>
        <v>20</v>
      </c>
      <c r="O34" s="42">
        <f ca="1">RANDBETWEEN(100, 400)</f>
        <v>343</v>
      </c>
      <c r="P34" s="46">
        <f ca="1">MAX($AJ$23:$AJ$24)-MIN($C$23:$C$24)</f>
        <v>173</v>
      </c>
      <c r="Q34" s="42">
        <f ca="1">AVERAGE($M$23:$M$24,$U$23:$U$24,$AC$23:$AC$24,$AK$23:$AK$24)</f>
        <v>7.75</v>
      </c>
      <c r="R34" s="42">
        <f ca="1">ROUND(N34*0.15,0)</f>
        <v>3</v>
      </c>
      <c r="S34" s="42">
        <f ca="1">ROUND(O34*0.1,0)</f>
        <v>34</v>
      </c>
      <c r="T34" s="42">
        <f ca="1">J34+RANDBETWEEN(-20, 20)</f>
        <v>56</v>
      </c>
      <c r="U34" s="42">
        <f ca="1">ROUND(M34*0.1, 0)</f>
        <v>4</v>
      </c>
      <c r="W34" s="42">
        <f ca="1">RANDBETWEEN(20, 40)</f>
        <v>40</v>
      </c>
      <c r="X34" s="42">
        <f ca="1">RANDBETWEEN(10, 20)</f>
        <v>15</v>
      </c>
      <c r="Y34" s="42">
        <f ca="1">RANDBETWEEN(100, 400)</f>
        <v>154</v>
      </c>
      <c r="Z34" s="46">
        <f ca="1">MAX($AJ$23:$AJ$24)-MIN($C$23:$C$24)</f>
        <v>173</v>
      </c>
      <c r="AA34" s="42">
        <f ca="1">AVERAGE($M$23:$M$24,$U$23:$U$24,$AC$23:$AC$24,$AK$23:$AK$24)</f>
        <v>7.75</v>
      </c>
      <c r="AB34" s="42">
        <f ca="1">ROUND(X34*0.15,0)</f>
        <v>2</v>
      </c>
      <c r="AC34" s="42">
        <f ca="1">ROUND(Y34*0.1,0)</f>
        <v>15</v>
      </c>
      <c r="AD34" s="42">
        <f ca="1">T34+RANDBETWEEN(-20, 20)</f>
        <v>54</v>
      </c>
      <c r="AE34" s="42">
        <f ca="1">ROUND(W34*0.1, 0)</f>
        <v>4</v>
      </c>
      <c r="AG34" s="42">
        <f ca="1">RANDBETWEEN(20, 40)</f>
        <v>29</v>
      </c>
      <c r="AH34" s="42">
        <f ca="1">RANDBETWEEN(10, 20)</f>
        <v>10</v>
      </c>
      <c r="AI34" s="42">
        <f ca="1">RANDBETWEEN(100, 400)</f>
        <v>243</v>
      </c>
      <c r="AJ34" s="46">
        <f ca="1">MAX($AJ$23:$AJ$24)-MIN($C$23:$C$24)</f>
        <v>173</v>
      </c>
      <c r="AK34" s="42">
        <f ca="1">AVERAGE($M$23:$M$24,$U$23:$U$24,$AC$23:$AC$24,$AK$23:$AK$24)</f>
        <v>7.75</v>
      </c>
      <c r="AL34" s="42">
        <f ca="1">ROUND(AH34*0.15,0)</f>
        <v>2</v>
      </c>
      <c r="AM34" s="42">
        <f ca="1">ROUND(AI34*0.1,0)</f>
        <v>24</v>
      </c>
      <c r="AN34" s="42">
        <f ca="1">AD34+RANDBETWEEN(-20, 20)</f>
        <v>65</v>
      </c>
      <c r="AO34" s="42">
        <f ca="1">ROUND(AG34*0.1, 0)</f>
        <v>3</v>
      </c>
    </row>
    <row r="35" spans="1:41" x14ac:dyDescent="0.25">
      <c r="C35" t="s">
        <v>50</v>
      </c>
      <c r="D35" t="s">
        <v>49</v>
      </c>
      <c r="E35" t="s">
        <v>51</v>
      </c>
      <c r="F35" t="s">
        <v>52</v>
      </c>
      <c r="G35" t="s">
        <v>52</v>
      </c>
      <c r="H35" t="s">
        <v>48</v>
      </c>
      <c r="I35" t="s">
        <v>53</v>
      </c>
      <c r="J35" t="s">
        <v>54</v>
      </c>
      <c r="K35" t="s">
        <v>55</v>
      </c>
    </row>
    <row r="41" spans="1:41" ht="26.25" x14ac:dyDescent="0.4">
      <c r="A41" s="40" t="s">
        <v>24</v>
      </c>
      <c r="R41" t="s">
        <v>47</v>
      </c>
    </row>
    <row r="42" spans="1:41" ht="18.75" x14ac:dyDescent="0.3">
      <c r="C42" s="47">
        <f ca="1">C31</f>
        <v>42837</v>
      </c>
      <c r="D42" s="48"/>
      <c r="E42" s="48"/>
      <c r="F42" s="49" t="s">
        <v>46</v>
      </c>
      <c r="M42" s="47">
        <f ca="1">M31</f>
        <v>42851</v>
      </c>
      <c r="N42" s="48"/>
      <c r="O42" s="48"/>
      <c r="P42" s="49" t="s">
        <v>45</v>
      </c>
      <c r="W42" s="47">
        <f ca="1">W31</f>
        <v>42865</v>
      </c>
      <c r="X42" s="48"/>
      <c r="Y42" s="48"/>
      <c r="Z42" s="49" t="s">
        <v>44</v>
      </c>
      <c r="AG42" s="47">
        <f ca="1">AG31</f>
        <v>42879</v>
      </c>
      <c r="AH42" s="48"/>
      <c r="AI42" s="48"/>
      <c r="AJ42" s="49" t="s">
        <v>43</v>
      </c>
    </row>
    <row r="43" spans="1:41" ht="30" x14ac:dyDescent="0.25">
      <c r="C43" s="51" t="s">
        <v>13</v>
      </c>
      <c r="D43" s="51" t="s">
        <v>8</v>
      </c>
      <c r="E43" s="51" t="s">
        <v>9</v>
      </c>
      <c r="F43" s="51" t="s">
        <v>10</v>
      </c>
      <c r="G43" s="41"/>
      <c r="H43" s="41"/>
      <c r="I43" s="41"/>
      <c r="J43" s="41"/>
      <c r="K43" s="41"/>
      <c r="L43" s="41"/>
      <c r="M43" s="51" t="s">
        <v>13</v>
      </c>
      <c r="N43" s="51" t="s">
        <v>8</v>
      </c>
      <c r="O43" s="51" t="s">
        <v>9</v>
      </c>
      <c r="P43" s="51" t="s">
        <v>10</v>
      </c>
      <c r="Q43" s="41"/>
      <c r="R43" s="41"/>
      <c r="S43" s="41"/>
      <c r="T43" s="41"/>
      <c r="U43" s="41"/>
      <c r="V43" s="41"/>
      <c r="W43" s="51" t="s">
        <v>13</v>
      </c>
      <c r="X43" s="51" t="s">
        <v>8</v>
      </c>
      <c r="Y43" s="51" t="s">
        <v>9</v>
      </c>
      <c r="Z43" s="51" t="s">
        <v>10</v>
      </c>
      <c r="AA43" s="41"/>
      <c r="AB43" s="41"/>
      <c r="AC43" s="41"/>
      <c r="AD43" s="41"/>
      <c r="AE43" s="41"/>
      <c r="AF43" s="41"/>
      <c r="AG43" s="51" t="s">
        <v>13</v>
      </c>
      <c r="AH43" s="51" t="s">
        <v>8</v>
      </c>
      <c r="AI43" s="51" t="s">
        <v>9</v>
      </c>
      <c r="AJ43" s="51" t="s">
        <v>10</v>
      </c>
    </row>
    <row r="44" spans="1:41" x14ac:dyDescent="0.25">
      <c r="B44" t="s">
        <v>11</v>
      </c>
      <c r="C44" s="50">
        <f ca="1">F33</f>
        <v>182</v>
      </c>
      <c r="D44" s="50">
        <f t="shared" ref="D44:F45" ca="1" si="37">I33</f>
        <v>18</v>
      </c>
      <c r="E44" s="50">
        <f t="shared" ca="1" si="37"/>
        <v>70</v>
      </c>
      <c r="F44" s="50">
        <f t="shared" ca="1" si="37"/>
        <v>3</v>
      </c>
      <c r="M44" s="50">
        <f ca="1">P33</f>
        <v>182</v>
      </c>
      <c r="N44" s="50">
        <f t="shared" ref="N44:P45" ca="1" si="38">S33</f>
        <v>12</v>
      </c>
      <c r="O44" s="50">
        <f t="shared" ca="1" si="38"/>
        <v>90</v>
      </c>
      <c r="P44" s="50">
        <f t="shared" ca="1" si="38"/>
        <v>3</v>
      </c>
      <c r="W44" s="50">
        <f ca="1">Z33</f>
        <v>182</v>
      </c>
      <c r="X44" s="50">
        <f t="shared" ref="X44:Z45" ca="1" si="39">AC33</f>
        <v>36</v>
      </c>
      <c r="Y44" s="50">
        <f t="shared" ca="1" si="39"/>
        <v>86</v>
      </c>
      <c r="Z44" s="50">
        <f t="shared" ca="1" si="39"/>
        <v>3</v>
      </c>
      <c r="AG44" s="50">
        <f ca="1">AJ33</f>
        <v>182</v>
      </c>
      <c r="AH44" s="50">
        <f t="shared" ref="AH44:AJ45" ca="1" si="40">AM33</f>
        <v>22</v>
      </c>
      <c r="AI44" s="50">
        <f t="shared" ca="1" si="40"/>
        <v>72</v>
      </c>
      <c r="AJ44" s="50">
        <f t="shared" ca="1" si="40"/>
        <v>3</v>
      </c>
    </row>
    <row r="45" spans="1:41" x14ac:dyDescent="0.25">
      <c r="B45" t="s">
        <v>12</v>
      </c>
      <c r="C45" s="50">
        <f ca="1">F34</f>
        <v>173</v>
      </c>
      <c r="D45" s="50">
        <f t="shared" ca="1" si="37"/>
        <v>29</v>
      </c>
      <c r="E45" s="50">
        <f t="shared" ca="1" si="37"/>
        <v>61</v>
      </c>
      <c r="F45" s="50">
        <f t="shared" ca="1" si="37"/>
        <v>3</v>
      </c>
      <c r="M45" s="50">
        <f ca="1">P34</f>
        <v>173</v>
      </c>
      <c r="N45" s="50">
        <f t="shared" ca="1" si="38"/>
        <v>34</v>
      </c>
      <c r="O45" s="50">
        <f t="shared" ca="1" si="38"/>
        <v>56</v>
      </c>
      <c r="P45" s="50">
        <f t="shared" ca="1" si="38"/>
        <v>4</v>
      </c>
      <c r="W45" s="50">
        <f ca="1">Z34</f>
        <v>173</v>
      </c>
      <c r="X45" s="50">
        <f t="shared" ca="1" si="39"/>
        <v>15</v>
      </c>
      <c r="Y45" s="50">
        <f t="shared" ca="1" si="39"/>
        <v>54</v>
      </c>
      <c r="Z45" s="50">
        <f t="shared" ca="1" si="39"/>
        <v>4</v>
      </c>
      <c r="AG45" s="50">
        <f ca="1">AJ34</f>
        <v>173</v>
      </c>
      <c r="AH45" s="50">
        <f t="shared" ca="1" si="40"/>
        <v>24</v>
      </c>
      <c r="AI45" s="50">
        <f t="shared" ca="1" si="40"/>
        <v>65</v>
      </c>
      <c r="AJ45" s="50">
        <f t="shared" ca="1" si="40"/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A3" sqref="A3"/>
    </sheetView>
  </sheetViews>
  <sheetFormatPr defaultRowHeight="15" x14ac:dyDescent="0.25"/>
  <cols>
    <col min="1" max="1" width="15.7109375" customWidth="1"/>
    <col min="2" max="2" width="12.5703125" customWidth="1"/>
    <col min="3" max="4" width="15.5703125" customWidth="1"/>
    <col min="5" max="5" width="10.42578125" customWidth="1"/>
    <col min="6" max="6" width="25.7109375" customWidth="1"/>
    <col min="7" max="7" width="20.5703125" customWidth="1"/>
    <col min="8" max="8" width="25.7109375" customWidth="1"/>
    <col min="9" max="9" width="20.5703125" customWidth="1"/>
    <col min="10" max="10" width="32" customWidth="1"/>
    <col min="11" max="11" width="26.85546875" customWidth="1"/>
    <col min="12" max="12" width="21" customWidth="1"/>
    <col min="13" max="13" width="15.85546875" customWidth="1"/>
    <col min="14" max="14" width="25.42578125" customWidth="1"/>
    <col min="15" max="15" width="20.28515625" customWidth="1"/>
    <col min="16" max="16" width="24.28515625" customWidth="1"/>
    <col min="17" max="17" width="19.140625" customWidth="1"/>
    <col min="18" max="18" width="26.7109375" customWidth="1"/>
    <col min="19" max="19" width="22.42578125" customWidth="1"/>
  </cols>
  <sheetData>
    <row r="1" spans="1:19" x14ac:dyDescent="0.25">
      <c r="A1" t="s">
        <v>0</v>
      </c>
      <c r="B1" t="s">
        <v>32</v>
      </c>
      <c r="C1" t="s">
        <v>152</v>
      </c>
      <c r="D1" t="s">
        <v>68</v>
      </c>
      <c r="E1" t="s">
        <v>67</v>
      </c>
      <c r="F1" t="s">
        <v>69</v>
      </c>
      <c r="G1" t="s">
        <v>4</v>
      </c>
      <c r="H1" t="s">
        <v>70</v>
      </c>
      <c r="I1" t="s">
        <v>5</v>
      </c>
      <c r="J1" t="s">
        <v>71</v>
      </c>
      <c r="K1" t="s">
        <v>7</v>
      </c>
      <c r="L1" t="s">
        <v>72</v>
      </c>
      <c r="M1" t="s">
        <v>8</v>
      </c>
      <c r="N1" t="s">
        <v>73</v>
      </c>
      <c r="O1" t="s">
        <v>9</v>
      </c>
      <c r="P1" t="s">
        <v>74</v>
      </c>
      <c r="Q1" t="s">
        <v>10</v>
      </c>
      <c r="R1" t="s">
        <v>163</v>
      </c>
      <c r="S1" t="s">
        <v>158</v>
      </c>
    </row>
    <row r="2" spans="1:19" x14ac:dyDescent="0.25">
      <c r="A2" t="s">
        <v>11</v>
      </c>
      <c r="B2" t="s">
        <v>1</v>
      </c>
      <c r="C2" t="s">
        <v>150</v>
      </c>
      <c r="D2" s="2">
        <v>42964</v>
      </c>
      <c r="E2">
        <v>120</v>
      </c>
      <c r="F2" s="2">
        <v>42964</v>
      </c>
      <c r="G2">
        <v>15</v>
      </c>
      <c r="H2" s="2">
        <v>42964</v>
      </c>
      <c r="I2">
        <v>200</v>
      </c>
      <c r="J2" s="2">
        <v>42964</v>
      </c>
      <c r="K2">
        <v>2</v>
      </c>
      <c r="L2" s="2">
        <v>42964</v>
      </c>
      <c r="M2">
        <v>12</v>
      </c>
      <c r="N2" s="2">
        <v>42964</v>
      </c>
      <c r="O2">
        <v>23</v>
      </c>
      <c r="P2" s="2">
        <v>42964</v>
      </c>
      <c r="Q2">
        <v>12</v>
      </c>
      <c r="R2">
        <v>139</v>
      </c>
      <c r="S2">
        <v>4.5</v>
      </c>
    </row>
    <row r="3" spans="1:19" x14ac:dyDescent="0.25">
      <c r="A3" t="s">
        <v>11</v>
      </c>
      <c r="B3" t="s">
        <v>1</v>
      </c>
      <c r="C3" t="s">
        <v>150</v>
      </c>
      <c r="D3" s="2">
        <v>42958</v>
      </c>
      <c r="E3">
        <v>140</v>
      </c>
      <c r="F3" s="2">
        <v>42958</v>
      </c>
      <c r="G3">
        <v>13</v>
      </c>
      <c r="H3" s="2">
        <v>42958</v>
      </c>
      <c r="I3">
        <v>150</v>
      </c>
      <c r="J3" s="2">
        <v>42958</v>
      </c>
      <c r="K3">
        <v>2</v>
      </c>
      <c r="L3" s="2">
        <v>42958</v>
      </c>
      <c r="M3">
        <v>14</v>
      </c>
      <c r="N3" s="2">
        <v>42958</v>
      </c>
      <c r="O3">
        <v>26</v>
      </c>
      <c r="P3" s="2">
        <v>42958</v>
      </c>
      <c r="Q3">
        <v>14</v>
      </c>
    </row>
    <row r="4" spans="1:19" x14ac:dyDescent="0.25">
      <c r="A4" t="s">
        <v>11</v>
      </c>
      <c r="B4" t="s">
        <v>1</v>
      </c>
      <c r="C4" t="s">
        <v>150</v>
      </c>
      <c r="D4" s="2">
        <v>42951</v>
      </c>
      <c r="E4">
        <v>100</v>
      </c>
      <c r="F4" s="2">
        <v>42951</v>
      </c>
      <c r="G4">
        <v>15</v>
      </c>
      <c r="H4" s="2">
        <v>42951</v>
      </c>
      <c r="I4">
        <v>170</v>
      </c>
      <c r="J4" s="2">
        <v>42951</v>
      </c>
      <c r="K4">
        <v>2</v>
      </c>
      <c r="L4" s="2">
        <v>42951</v>
      </c>
      <c r="M4">
        <v>16</v>
      </c>
      <c r="N4" s="2">
        <v>42951</v>
      </c>
      <c r="O4">
        <v>22</v>
      </c>
      <c r="P4" s="2">
        <v>42951</v>
      </c>
      <c r="Q4">
        <v>10</v>
      </c>
    </row>
    <row r="5" spans="1:19" x14ac:dyDescent="0.25">
      <c r="A5" t="s">
        <v>11</v>
      </c>
      <c r="B5" t="s">
        <v>1</v>
      </c>
      <c r="C5" t="s">
        <v>150</v>
      </c>
      <c r="D5" s="2">
        <v>42944</v>
      </c>
      <c r="E5">
        <v>120</v>
      </c>
      <c r="F5" s="2">
        <v>42944</v>
      </c>
      <c r="G5">
        <v>13</v>
      </c>
      <c r="H5" s="2">
        <v>42944</v>
      </c>
      <c r="I5">
        <v>100</v>
      </c>
      <c r="J5" s="2">
        <v>42944</v>
      </c>
      <c r="K5">
        <v>2</v>
      </c>
      <c r="L5" s="2">
        <v>42944</v>
      </c>
      <c r="M5">
        <v>17</v>
      </c>
      <c r="N5" s="2">
        <v>42944</v>
      </c>
      <c r="O5">
        <v>20</v>
      </c>
      <c r="P5" s="2">
        <v>42944</v>
      </c>
      <c r="Q5">
        <v>12</v>
      </c>
    </row>
    <row r="6" spans="1:19" x14ac:dyDescent="0.25">
      <c r="A6" t="s">
        <v>11</v>
      </c>
      <c r="B6" t="s">
        <v>1</v>
      </c>
      <c r="C6" t="s">
        <v>150</v>
      </c>
      <c r="D6" s="2">
        <v>42937</v>
      </c>
      <c r="E6">
        <v>100</v>
      </c>
      <c r="F6" s="2">
        <v>42937</v>
      </c>
      <c r="G6">
        <v>25</v>
      </c>
      <c r="H6" s="2">
        <v>42937</v>
      </c>
      <c r="I6">
        <v>120</v>
      </c>
      <c r="J6" s="2">
        <v>42937</v>
      </c>
      <c r="K6">
        <v>4</v>
      </c>
      <c r="L6" s="2">
        <v>42937</v>
      </c>
      <c r="M6">
        <v>18</v>
      </c>
      <c r="N6" s="2">
        <v>42937</v>
      </c>
      <c r="O6">
        <v>24</v>
      </c>
      <c r="P6" s="2">
        <v>42937</v>
      </c>
      <c r="Q6">
        <v>10</v>
      </c>
    </row>
    <row r="7" spans="1:19" x14ac:dyDescent="0.25">
      <c r="A7" t="s">
        <v>11</v>
      </c>
      <c r="B7" t="s">
        <v>1</v>
      </c>
      <c r="C7" t="s">
        <v>150</v>
      </c>
      <c r="D7" s="2">
        <v>42930</v>
      </c>
      <c r="E7">
        <v>150</v>
      </c>
      <c r="F7" s="2">
        <v>42930</v>
      </c>
      <c r="G7">
        <v>20</v>
      </c>
      <c r="H7" s="2">
        <v>42930</v>
      </c>
      <c r="I7">
        <v>150</v>
      </c>
      <c r="J7" s="2">
        <v>42930</v>
      </c>
      <c r="K7">
        <v>3</v>
      </c>
      <c r="L7" s="2">
        <v>42930</v>
      </c>
      <c r="M7">
        <v>16</v>
      </c>
      <c r="N7" s="2">
        <v>42930</v>
      </c>
      <c r="O7">
        <v>28</v>
      </c>
      <c r="P7" s="2">
        <v>42930</v>
      </c>
      <c r="Q7">
        <v>15</v>
      </c>
    </row>
    <row r="8" spans="1:19" x14ac:dyDescent="0.25">
      <c r="A8" t="s">
        <v>11</v>
      </c>
      <c r="B8" t="s">
        <v>1</v>
      </c>
      <c r="C8" t="s">
        <v>151</v>
      </c>
      <c r="D8" s="2">
        <v>42923</v>
      </c>
      <c r="E8">
        <v>170</v>
      </c>
      <c r="F8" s="2">
        <v>42923</v>
      </c>
      <c r="G8">
        <v>18</v>
      </c>
      <c r="H8" s="2">
        <v>42923</v>
      </c>
      <c r="I8">
        <v>200</v>
      </c>
      <c r="J8" s="2">
        <v>42923</v>
      </c>
      <c r="K8">
        <v>3</v>
      </c>
      <c r="L8" s="2">
        <v>42923</v>
      </c>
      <c r="M8">
        <v>15</v>
      </c>
      <c r="N8" s="2">
        <v>42923</v>
      </c>
      <c r="O8">
        <v>22</v>
      </c>
      <c r="P8" s="2">
        <v>42923</v>
      </c>
      <c r="Q8">
        <v>17</v>
      </c>
      <c r="R8">
        <v>128</v>
      </c>
      <c r="S8">
        <v>4.75</v>
      </c>
    </row>
    <row r="9" spans="1:19" x14ac:dyDescent="0.25">
      <c r="A9" t="s">
        <v>11</v>
      </c>
      <c r="B9" t="s">
        <v>1</v>
      </c>
      <c r="C9" t="s">
        <v>151</v>
      </c>
      <c r="D9" s="2">
        <v>42916</v>
      </c>
      <c r="E9">
        <v>140</v>
      </c>
      <c r="F9" s="2">
        <v>42916</v>
      </c>
      <c r="G9">
        <v>17</v>
      </c>
      <c r="H9" s="2">
        <v>42916</v>
      </c>
      <c r="I9">
        <v>250</v>
      </c>
      <c r="J9" s="2">
        <v>42916</v>
      </c>
      <c r="K9">
        <v>3</v>
      </c>
      <c r="L9" s="2">
        <v>42916</v>
      </c>
      <c r="M9">
        <v>13</v>
      </c>
      <c r="N9" s="2">
        <v>42916</v>
      </c>
      <c r="O9">
        <v>25</v>
      </c>
      <c r="P9" s="2">
        <v>42916</v>
      </c>
      <c r="Q9">
        <v>14</v>
      </c>
    </row>
    <row r="10" spans="1:19" x14ac:dyDescent="0.25">
      <c r="A10" t="s">
        <v>11</v>
      </c>
      <c r="B10" t="s">
        <v>1</v>
      </c>
      <c r="C10" t="s">
        <v>151</v>
      </c>
      <c r="D10" s="2">
        <v>42909</v>
      </c>
      <c r="E10">
        <v>190</v>
      </c>
      <c r="F10" s="2">
        <v>42909</v>
      </c>
      <c r="G10">
        <v>15</v>
      </c>
      <c r="H10" s="2">
        <v>42909</v>
      </c>
      <c r="I10">
        <v>300</v>
      </c>
      <c r="J10" s="2">
        <v>42909</v>
      </c>
      <c r="K10">
        <v>2</v>
      </c>
      <c r="L10" s="2">
        <v>42909</v>
      </c>
      <c r="M10">
        <v>15</v>
      </c>
      <c r="N10" s="2">
        <v>42909</v>
      </c>
      <c r="O10">
        <v>24</v>
      </c>
      <c r="P10" s="2">
        <v>42909</v>
      </c>
      <c r="Q10">
        <v>19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"/>
  <sheetViews>
    <sheetView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18.5703125" customWidth="1"/>
    <col min="3" max="3" width="12.85546875" bestFit="1" customWidth="1"/>
    <col min="4" max="4" width="15" bestFit="1" customWidth="1"/>
    <col min="5" max="5" width="13.42578125" bestFit="1" customWidth="1"/>
    <col min="6" max="6" width="8" bestFit="1" customWidth="1"/>
    <col min="7" max="7" width="9.42578125" bestFit="1" customWidth="1"/>
    <col min="8" max="8" width="10.85546875" customWidth="1"/>
    <col min="9" max="9" width="10.5703125" customWidth="1"/>
    <col min="10" max="10" width="12" bestFit="1" customWidth="1"/>
  </cols>
  <sheetData>
    <row r="3" spans="1:10" s="1" customFormat="1" ht="62.25" customHeight="1" x14ac:dyDescent="0.25">
      <c r="A3" s="73" t="s">
        <v>114</v>
      </c>
      <c r="B3" s="74" t="s">
        <v>138</v>
      </c>
      <c r="C3" s="74" t="s">
        <v>155</v>
      </c>
      <c r="D3" s="74" t="s">
        <v>156</v>
      </c>
      <c r="E3" s="74" t="s">
        <v>157</v>
      </c>
      <c r="F3" s="74" t="s">
        <v>159</v>
      </c>
      <c r="G3" s="74" t="s">
        <v>160</v>
      </c>
      <c r="H3" s="74" t="s">
        <v>161</v>
      </c>
      <c r="I3" s="74" t="s">
        <v>153</v>
      </c>
      <c r="J3" s="74" t="s">
        <v>164</v>
      </c>
    </row>
    <row r="4" spans="1:10" x14ac:dyDescent="0.25">
      <c r="A4" s="70" t="s">
        <v>185</v>
      </c>
      <c r="B4" s="71">
        <v>136.66666666666666</v>
      </c>
      <c r="C4" s="71">
        <v>151</v>
      </c>
      <c r="D4" s="71">
        <v>1640</v>
      </c>
      <c r="E4" s="71">
        <v>23</v>
      </c>
      <c r="F4" s="71">
        <v>18</v>
      </c>
      <c r="G4" s="71">
        <v>28</v>
      </c>
      <c r="H4" s="71">
        <v>19</v>
      </c>
      <c r="I4" s="71">
        <v>145</v>
      </c>
      <c r="J4" s="71">
        <v>10.25</v>
      </c>
    </row>
    <row r="5" spans="1:10" x14ac:dyDescent="0.25">
      <c r="A5" s="70" t="s">
        <v>1</v>
      </c>
      <c r="B5" s="71">
        <v>136.66666666666666</v>
      </c>
      <c r="C5" s="71">
        <v>151</v>
      </c>
      <c r="D5" s="71">
        <v>1640</v>
      </c>
      <c r="E5" s="71">
        <v>23</v>
      </c>
      <c r="F5" s="71">
        <v>18</v>
      </c>
      <c r="G5" s="71">
        <v>28</v>
      </c>
      <c r="H5" s="71">
        <v>19</v>
      </c>
      <c r="I5" s="71">
        <v>145</v>
      </c>
      <c r="J5" s="71">
        <v>10.25</v>
      </c>
    </row>
    <row r="6" spans="1:10" x14ac:dyDescent="0.25">
      <c r="A6" s="70" t="s">
        <v>186</v>
      </c>
      <c r="B6" s="71">
        <v>93.333333333333329</v>
      </c>
      <c r="C6" s="71">
        <v>108</v>
      </c>
      <c r="D6" s="71">
        <v>1710</v>
      </c>
      <c r="E6" s="71">
        <v>18</v>
      </c>
      <c r="F6" s="71">
        <v>16</v>
      </c>
      <c r="G6" s="71">
        <v>27</v>
      </c>
      <c r="H6" s="71">
        <v>11</v>
      </c>
      <c r="I6" s="71">
        <v>77</v>
      </c>
      <c r="J6" s="71">
        <v>4.5</v>
      </c>
    </row>
    <row r="7" spans="1:10" x14ac:dyDescent="0.25">
      <c r="A7" s="70" t="s">
        <v>1</v>
      </c>
      <c r="B7" s="71">
        <v>95</v>
      </c>
      <c r="C7" s="71">
        <v>73</v>
      </c>
      <c r="D7" s="71">
        <v>990</v>
      </c>
      <c r="E7" s="71">
        <v>12</v>
      </c>
      <c r="F7" s="71">
        <v>16</v>
      </c>
      <c r="G7" s="71">
        <v>27</v>
      </c>
      <c r="H7" s="71">
        <v>11</v>
      </c>
      <c r="I7" s="71">
        <v>84</v>
      </c>
      <c r="J7" s="71">
        <v>2.75</v>
      </c>
    </row>
    <row r="8" spans="1:10" x14ac:dyDescent="0.25">
      <c r="A8" s="70" t="s">
        <v>2</v>
      </c>
      <c r="B8" s="71">
        <v>90</v>
      </c>
      <c r="C8" s="71">
        <v>35</v>
      </c>
      <c r="D8" s="71">
        <v>720</v>
      </c>
      <c r="E8" s="71">
        <v>6</v>
      </c>
      <c r="F8" s="71">
        <v>15</v>
      </c>
      <c r="G8" s="71">
        <v>26</v>
      </c>
      <c r="H8" s="71">
        <v>10</v>
      </c>
      <c r="I8" s="71">
        <v>70</v>
      </c>
      <c r="J8" s="71">
        <v>1.75</v>
      </c>
    </row>
    <row r="9" spans="1:10" x14ac:dyDescent="0.25">
      <c r="A9" s="70" t="s">
        <v>187</v>
      </c>
      <c r="B9" s="71">
        <v>90.444444444444443</v>
      </c>
      <c r="C9" s="71">
        <v>96</v>
      </c>
      <c r="D9" s="71">
        <v>1636</v>
      </c>
      <c r="E9" s="71">
        <v>17</v>
      </c>
      <c r="F9" s="71">
        <v>16</v>
      </c>
      <c r="G9" s="71">
        <v>26</v>
      </c>
      <c r="H9" s="71">
        <v>10</v>
      </c>
      <c r="I9" s="71">
        <v>68.5</v>
      </c>
      <c r="J9" s="71">
        <v>7</v>
      </c>
    </row>
    <row r="10" spans="1:10" x14ac:dyDescent="0.25">
      <c r="A10" s="70" t="s">
        <v>1</v>
      </c>
      <c r="B10" s="71">
        <v>91.5</v>
      </c>
      <c r="C10" s="71">
        <v>62</v>
      </c>
      <c r="D10" s="71">
        <v>1081</v>
      </c>
      <c r="E10" s="71">
        <v>11</v>
      </c>
      <c r="F10" s="71">
        <v>13</v>
      </c>
      <c r="G10" s="71">
        <v>26</v>
      </c>
      <c r="H10" s="71">
        <v>10</v>
      </c>
      <c r="I10" s="71">
        <v>73</v>
      </c>
      <c r="J10" s="71">
        <v>4.25</v>
      </c>
    </row>
    <row r="11" spans="1:10" x14ac:dyDescent="0.25">
      <c r="A11" s="70" t="s">
        <v>2</v>
      </c>
      <c r="B11" s="71">
        <v>88.333333333333329</v>
      </c>
      <c r="C11" s="71">
        <v>34</v>
      </c>
      <c r="D11" s="71">
        <v>555</v>
      </c>
      <c r="E11" s="71">
        <v>6</v>
      </c>
      <c r="F11" s="71">
        <v>16</v>
      </c>
      <c r="G11" s="71">
        <v>26</v>
      </c>
      <c r="H11" s="71">
        <v>9</v>
      </c>
      <c r="I11" s="71">
        <v>64</v>
      </c>
      <c r="J11" s="71">
        <v>2.75</v>
      </c>
    </row>
    <row r="12" spans="1:10" x14ac:dyDescent="0.25">
      <c r="A12" s="70" t="s">
        <v>115</v>
      </c>
      <c r="B12" s="71">
        <v>106.81481481481481</v>
      </c>
      <c r="C12" s="71">
        <v>355</v>
      </c>
      <c r="D12" s="71">
        <v>4986</v>
      </c>
      <c r="E12" s="71">
        <v>58</v>
      </c>
      <c r="F12" s="71">
        <v>18</v>
      </c>
      <c r="G12" s="71">
        <v>28</v>
      </c>
      <c r="H12" s="71">
        <v>19</v>
      </c>
      <c r="I12" s="71">
        <v>96.833333333333329</v>
      </c>
      <c r="J12" s="71">
        <v>21.75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8"/>
  <sheetViews>
    <sheetView zoomScaleNormal="100" workbookViewId="0"/>
  </sheetViews>
  <sheetFormatPr defaultRowHeight="15" x14ac:dyDescent="0.25"/>
  <cols>
    <col min="1" max="1" width="13.140625" style="58" customWidth="1"/>
    <col min="2" max="2" width="12.140625" style="58" customWidth="1"/>
    <col min="3" max="3" width="11.7109375" style="58" customWidth="1"/>
    <col min="4" max="4" width="12.140625" style="58" customWidth="1"/>
    <col min="5" max="5" width="11.7109375" style="58" customWidth="1"/>
    <col min="6" max="6" width="12.140625" style="58" customWidth="1"/>
    <col min="7" max="7" width="11.7109375" style="58" customWidth="1"/>
    <col min="8" max="8" width="12.140625" style="58" customWidth="1"/>
    <col min="9" max="10" width="11.7109375" style="58" customWidth="1"/>
    <col min="11" max="12" width="12.140625" style="58" customWidth="1"/>
    <col min="13" max="13" width="11.7109375" style="58" customWidth="1"/>
    <col min="14" max="14" width="12.140625" style="58" customWidth="1"/>
    <col min="15" max="15" width="11.7109375" style="58" customWidth="1"/>
    <col min="16" max="16" width="12.140625" style="58" customWidth="1"/>
    <col min="17" max="17" width="11.7109375" style="58" customWidth="1"/>
    <col min="18" max="18" width="12.140625" style="58" customWidth="1"/>
    <col min="19" max="19" width="11.7109375" style="58" customWidth="1"/>
    <col min="20" max="20" width="13.28515625" style="58" customWidth="1"/>
    <col min="21" max="21" width="12.7109375" style="58" customWidth="1"/>
    <col min="22" max="22" width="10.5703125" style="58" customWidth="1"/>
    <col min="23" max="23" width="16.85546875" style="58" customWidth="1"/>
    <col min="24" max="16384" width="9.140625" style="58"/>
  </cols>
  <sheetData>
    <row r="2" spans="1:23" s="1" customFormat="1" ht="28.5" customHeight="1" x14ac:dyDescent="0.25">
      <c r="C2" s="62" t="s">
        <v>137</v>
      </c>
      <c r="E2" s="62" t="s">
        <v>59</v>
      </c>
      <c r="G2" s="62" t="s">
        <v>58</v>
      </c>
      <c r="I2" s="62" t="s">
        <v>60</v>
      </c>
      <c r="K2" s="62" t="s">
        <v>61</v>
      </c>
      <c r="M2" s="62" t="s">
        <v>62</v>
      </c>
      <c r="O2" s="62" t="s">
        <v>63</v>
      </c>
      <c r="Q2" s="62" t="s">
        <v>64</v>
      </c>
      <c r="S2" s="62" t="s">
        <v>65</v>
      </c>
      <c r="U2" s="62" t="s">
        <v>66</v>
      </c>
    </row>
    <row r="3" spans="1:23" s="66" customFormat="1" ht="39" customHeight="1" x14ac:dyDescent="0.25">
      <c r="A3" s="63" t="s">
        <v>114</v>
      </c>
      <c r="B3" s="67" t="s">
        <v>117</v>
      </c>
      <c r="C3" s="65" t="s">
        <v>116</v>
      </c>
      <c r="D3" s="64" t="s">
        <v>134</v>
      </c>
      <c r="E3" s="65" t="s">
        <v>118</v>
      </c>
      <c r="F3" s="64" t="s">
        <v>123</v>
      </c>
      <c r="G3" s="66" t="s">
        <v>135</v>
      </c>
      <c r="H3" s="64" t="s">
        <v>125</v>
      </c>
      <c r="I3" s="65" t="s">
        <v>124</v>
      </c>
      <c r="J3" s="64" t="s">
        <v>126</v>
      </c>
      <c r="K3" s="65" t="s">
        <v>127</v>
      </c>
      <c r="L3" s="64" t="s">
        <v>129</v>
      </c>
      <c r="M3" s="65" t="s">
        <v>128</v>
      </c>
      <c r="N3" s="64" t="s">
        <v>131</v>
      </c>
      <c r="O3" s="65" t="s">
        <v>130</v>
      </c>
      <c r="P3" s="64" t="s">
        <v>133</v>
      </c>
      <c r="Q3" s="65" t="s">
        <v>132</v>
      </c>
      <c r="R3" s="64" t="s">
        <v>121</v>
      </c>
      <c r="S3" s="65" t="s">
        <v>122</v>
      </c>
      <c r="T3" s="64" t="s">
        <v>120</v>
      </c>
      <c r="U3" s="65" t="s">
        <v>119</v>
      </c>
      <c r="V3" s="69" t="s">
        <v>153</v>
      </c>
      <c r="W3"/>
    </row>
    <row r="4" spans="1:23" x14ac:dyDescent="0.25">
      <c r="A4" s="57" t="s">
        <v>11</v>
      </c>
      <c r="B4" s="59">
        <v>3.3333333333333335</v>
      </c>
      <c r="C4" s="59">
        <v>25.5</v>
      </c>
      <c r="D4" s="59">
        <v>2.3333333333333335</v>
      </c>
      <c r="E4" s="59">
        <v>26.833333333333332</v>
      </c>
      <c r="F4" s="59">
        <v>2.75</v>
      </c>
      <c r="G4" s="59">
        <v>4.5</v>
      </c>
      <c r="H4" s="59">
        <v>2.75</v>
      </c>
      <c r="I4" s="59">
        <v>6.25</v>
      </c>
      <c r="J4" s="59">
        <v>4.5</v>
      </c>
      <c r="K4" s="59">
        <v>2.9166666666666665</v>
      </c>
      <c r="L4" s="59">
        <v>3.25</v>
      </c>
      <c r="M4" s="59">
        <v>19.666666666666668</v>
      </c>
      <c r="N4" s="59">
        <v>2.25</v>
      </c>
      <c r="O4" s="59">
        <v>4.25</v>
      </c>
      <c r="P4" s="59">
        <v>4.416666666666667</v>
      </c>
      <c r="Q4" s="59">
        <v>9.8333333333333339</v>
      </c>
      <c r="R4" s="59">
        <v>3.0833333333333335</v>
      </c>
      <c r="S4" s="59">
        <v>2</v>
      </c>
      <c r="T4" s="59">
        <v>3.9166666666666665</v>
      </c>
      <c r="U4" s="59">
        <v>5.833333333333333</v>
      </c>
      <c r="V4" s="59">
        <v>136.83333333333334</v>
      </c>
      <c r="W4"/>
    </row>
    <row r="5" spans="1:23" x14ac:dyDescent="0.25">
      <c r="A5" s="57" t="s">
        <v>12</v>
      </c>
      <c r="B5" s="59">
        <v>2</v>
      </c>
      <c r="C5" s="59">
        <v>8.6</v>
      </c>
      <c r="D5" s="59">
        <v>1.6666666666666667</v>
      </c>
      <c r="E5" s="59">
        <v>19.600000000000001</v>
      </c>
      <c r="F5" s="59">
        <v>0</v>
      </c>
      <c r="G5" s="59">
        <v>1.4</v>
      </c>
      <c r="H5" s="59">
        <v>0.93333333333333335</v>
      </c>
      <c r="I5" s="59">
        <v>2.9333333333333331</v>
      </c>
      <c r="J5" s="59">
        <v>0.93333333333333335</v>
      </c>
      <c r="K5" s="59">
        <v>0.73333333333333328</v>
      </c>
      <c r="L5" s="59">
        <v>6.6666666666666666E-2</v>
      </c>
      <c r="M5" s="59">
        <v>11.8</v>
      </c>
      <c r="N5" s="59">
        <v>1.2</v>
      </c>
      <c r="O5" s="59">
        <v>3.9333333333333331</v>
      </c>
      <c r="P5" s="59">
        <v>2.5333333333333332</v>
      </c>
      <c r="Q5" s="59">
        <v>8.6666666666666661</v>
      </c>
      <c r="R5" s="59">
        <v>2.5333333333333332</v>
      </c>
      <c r="S5" s="59">
        <v>1.8</v>
      </c>
      <c r="T5" s="59">
        <v>2.5333333333333332</v>
      </c>
      <c r="U5" s="59">
        <v>2.4666666666666668</v>
      </c>
      <c r="V5" s="59">
        <v>74.333333333333329</v>
      </c>
      <c r="W5"/>
    </row>
    <row r="6" spans="1:23" x14ac:dyDescent="0.25">
      <c r="A6" s="57" t="s">
        <v>154</v>
      </c>
      <c r="B6" s="59">
        <v>1.9333333333333333</v>
      </c>
      <c r="C6" s="59">
        <v>5.666666666666667</v>
      </c>
      <c r="D6" s="59">
        <v>1.6</v>
      </c>
      <c r="E6" s="59">
        <v>13.866666666666667</v>
      </c>
      <c r="F6" s="59">
        <v>0.33333333333333331</v>
      </c>
      <c r="G6" s="59">
        <v>1.2666666666666666</v>
      </c>
      <c r="H6" s="59">
        <v>0.53333333333333333</v>
      </c>
      <c r="I6" s="59">
        <v>3.1333333333333333</v>
      </c>
      <c r="J6" s="59">
        <v>1.2</v>
      </c>
      <c r="K6" s="59">
        <v>1.4</v>
      </c>
      <c r="L6" s="59">
        <v>0.6</v>
      </c>
      <c r="M6" s="59">
        <v>8.9333333333333336</v>
      </c>
      <c r="N6" s="59">
        <v>0.8</v>
      </c>
      <c r="O6" s="59">
        <v>4.5333333333333332</v>
      </c>
      <c r="P6" s="59">
        <v>2.4666666666666668</v>
      </c>
      <c r="Q6" s="59">
        <v>4.8666666666666663</v>
      </c>
      <c r="R6" s="59">
        <v>2.8</v>
      </c>
      <c r="S6" s="59">
        <v>2.9333333333333331</v>
      </c>
      <c r="T6" s="59">
        <v>5</v>
      </c>
      <c r="U6" s="59">
        <v>4.9333333333333336</v>
      </c>
      <c r="V6" s="59">
        <v>66.86666666666666</v>
      </c>
      <c r="W6"/>
    </row>
    <row r="7" spans="1:23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showGridLines="0" workbookViewId="0">
      <selection activeCell="D16" sqref="D16"/>
    </sheetView>
  </sheetViews>
  <sheetFormatPr defaultRowHeight="15" x14ac:dyDescent="0.25"/>
  <cols>
    <col min="1" max="1" width="13.42578125" customWidth="1"/>
    <col min="2" max="2" width="13.5703125" customWidth="1"/>
    <col min="4" max="4" width="12.42578125" customWidth="1"/>
    <col min="6" max="6" width="13.5703125" customWidth="1"/>
    <col min="7" max="7" width="14.42578125" customWidth="1"/>
    <col min="8" max="8" width="13.28515625" customWidth="1"/>
    <col min="9" max="9" width="11.5703125" customWidth="1"/>
  </cols>
  <sheetData>
    <row r="1" spans="1:7" s="1" customFormat="1" x14ac:dyDescent="0.25">
      <c r="A1" s="156" t="s">
        <v>225</v>
      </c>
      <c r="B1" s="156" t="s">
        <v>220</v>
      </c>
    </row>
    <row r="2" spans="1:7" x14ac:dyDescent="0.25">
      <c r="A2" s="155" t="s">
        <v>193</v>
      </c>
      <c r="B2" s="155" t="s">
        <v>194</v>
      </c>
    </row>
    <row r="4" spans="1:7" x14ac:dyDescent="0.25">
      <c r="A4" s="1"/>
      <c r="B4" s="1"/>
      <c r="C4" s="1"/>
      <c r="D4" s="1"/>
      <c r="E4" s="1"/>
      <c r="F4" s="1"/>
      <c r="G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showGridLines="0" workbookViewId="0">
      <selection activeCell="C10" sqref="C10"/>
    </sheetView>
  </sheetViews>
  <sheetFormatPr defaultRowHeight="15" x14ac:dyDescent="0.25"/>
  <cols>
    <col min="1" max="1" width="19.7109375" bestFit="1" customWidth="1"/>
    <col min="2" max="2" width="11.7109375" customWidth="1"/>
    <col min="3" max="3" width="12.85546875" customWidth="1"/>
    <col min="4" max="4" width="18" customWidth="1"/>
    <col min="6" max="6" width="14.85546875" bestFit="1" customWidth="1"/>
    <col min="7" max="7" width="21.7109375" customWidth="1"/>
    <col min="8" max="8" width="13.28515625" customWidth="1"/>
  </cols>
  <sheetData>
    <row r="1" spans="1:8" x14ac:dyDescent="0.25">
      <c r="A1" s="156" t="s">
        <v>222</v>
      </c>
      <c r="B1" s="156" t="s">
        <v>195</v>
      </c>
      <c r="C1" s="156" t="s">
        <v>196</v>
      </c>
      <c r="D1" s="156" t="s">
        <v>197</v>
      </c>
      <c r="E1" s="156" t="s">
        <v>200</v>
      </c>
      <c r="F1" s="156" t="s">
        <v>198</v>
      </c>
      <c r="G1" s="156" t="s">
        <v>199</v>
      </c>
      <c r="H1" s="156" t="s">
        <v>221</v>
      </c>
    </row>
    <row r="2" spans="1:8" x14ac:dyDescent="0.25">
      <c r="A2" s="79" t="s">
        <v>201</v>
      </c>
      <c r="B2" s="79" t="s">
        <v>202</v>
      </c>
      <c r="C2" s="79" t="s">
        <v>203</v>
      </c>
      <c r="D2" s="79" t="s">
        <v>204</v>
      </c>
      <c r="E2" s="79" t="b">
        <v>0</v>
      </c>
      <c r="F2" s="159">
        <v>42938.416666666664</v>
      </c>
      <c r="G2" s="159">
        <v>43303.999988425923</v>
      </c>
      <c r="H2" s="70" t="s">
        <v>193</v>
      </c>
    </row>
    <row r="3" spans="1:8" x14ac:dyDescent="0.25">
      <c r="A3" s="79"/>
      <c r="B3" s="79"/>
      <c r="C3" s="79"/>
      <c r="D3" s="79"/>
      <c r="E3" s="79"/>
      <c r="F3" s="79"/>
      <c r="G3" s="79"/>
      <c r="H3" s="7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GridLines="0" workbookViewId="0">
      <selection activeCell="B11" sqref="B11"/>
    </sheetView>
  </sheetViews>
  <sheetFormatPr defaultRowHeight="12.75" x14ac:dyDescent="0.2"/>
  <cols>
    <col min="1" max="1" width="17.7109375" style="157" bestFit="1" customWidth="1"/>
    <col min="2" max="2" width="12.7109375" style="157" bestFit="1" customWidth="1"/>
    <col min="3" max="3" width="9.140625" style="157"/>
    <col min="4" max="4" width="29.42578125" style="157" bestFit="1" customWidth="1"/>
    <col min="5" max="5" width="12" style="157" customWidth="1"/>
    <col min="6" max="16384" width="9.140625" style="157"/>
  </cols>
  <sheetData>
    <row r="1" spans="1:5" ht="15" x14ac:dyDescent="0.2">
      <c r="A1" s="156" t="s">
        <v>209</v>
      </c>
      <c r="B1" s="156" t="s">
        <v>205</v>
      </c>
      <c r="C1" s="156" t="s">
        <v>206</v>
      </c>
      <c r="D1" s="156" t="s">
        <v>207</v>
      </c>
      <c r="E1" s="156" t="s">
        <v>208</v>
      </c>
    </row>
    <row r="2" spans="1:5" x14ac:dyDescent="0.2">
      <c r="A2" s="158" t="s">
        <v>210</v>
      </c>
      <c r="B2" s="158" t="s">
        <v>57</v>
      </c>
      <c r="C2" s="158">
        <v>1</v>
      </c>
      <c r="D2" s="158" t="s">
        <v>57</v>
      </c>
      <c r="E2" s="158" t="s">
        <v>211</v>
      </c>
    </row>
    <row r="3" spans="1:5" x14ac:dyDescent="0.2">
      <c r="A3" s="158" t="s">
        <v>210</v>
      </c>
      <c r="B3" s="158" t="s">
        <v>165</v>
      </c>
      <c r="C3" s="158">
        <v>2</v>
      </c>
      <c r="D3" s="158" t="s">
        <v>59</v>
      </c>
      <c r="E3" s="158" t="s">
        <v>212</v>
      </c>
    </row>
    <row r="4" spans="1:5" x14ac:dyDescent="0.2">
      <c r="A4" s="158" t="s">
        <v>210</v>
      </c>
      <c r="B4" s="158" t="s">
        <v>166</v>
      </c>
      <c r="C4" s="158">
        <v>3</v>
      </c>
      <c r="D4" s="158" t="s">
        <v>58</v>
      </c>
      <c r="E4" s="158" t="s">
        <v>213</v>
      </c>
    </row>
    <row r="5" spans="1:5" x14ac:dyDescent="0.2">
      <c r="A5" s="158" t="s">
        <v>210</v>
      </c>
      <c r="B5" s="158" t="s">
        <v>167</v>
      </c>
      <c r="C5" s="158">
        <v>4</v>
      </c>
      <c r="D5" s="158" t="s">
        <v>60</v>
      </c>
      <c r="E5" s="158" t="s">
        <v>214</v>
      </c>
    </row>
    <row r="6" spans="1:5" x14ac:dyDescent="0.2">
      <c r="A6" s="158" t="s">
        <v>210</v>
      </c>
      <c r="B6" s="158" t="s">
        <v>168</v>
      </c>
      <c r="C6" s="158">
        <v>5</v>
      </c>
      <c r="D6" s="158" t="s">
        <v>215</v>
      </c>
      <c r="E6" s="158" t="s">
        <v>213</v>
      </c>
    </row>
    <row r="7" spans="1:5" x14ac:dyDescent="0.2">
      <c r="A7" s="158" t="s">
        <v>210</v>
      </c>
      <c r="B7" s="158" t="s">
        <v>169</v>
      </c>
      <c r="C7" s="158">
        <v>6</v>
      </c>
      <c r="D7" s="158" t="s">
        <v>62</v>
      </c>
      <c r="E7" s="158" t="s">
        <v>216</v>
      </c>
    </row>
    <row r="8" spans="1:5" x14ac:dyDescent="0.2">
      <c r="A8" s="158" t="s">
        <v>210</v>
      </c>
      <c r="B8" s="158" t="s">
        <v>170</v>
      </c>
      <c r="C8" s="158">
        <v>7</v>
      </c>
      <c r="D8" s="158" t="s">
        <v>63</v>
      </c>
      <c r="E8" s="158" t="s">
        <v>213</v>
      </c>
    </row>
    <row r="9" spans="1:5" x14ac:dyDescent="0.2">
      <c r="A9" s="158" t="s">
        <v>210</v>
      </c>
      <c r="B9" s="158" t="s">
        <v>171</v>
      </c>
      <c r="C9" s="158">
        <v>8</v>
      </c>
      <c r="D9" s="158" t="s">
        <v>64</v>
      </c>
      <c r="E9" s="158" t="s">
        <v>217</v>
      </c>
    </row>
    <row r="10" spans="1:5" x14ac:dyDescent="0.2">
      <c r="A10" s="158" t="s">
        <v>210</v>
      </c>
      <c r="B10" s="158" t="s">
        <v>172</v>
      </c>
      <c r="C10" s="158">
        <v>9</v>
      </c>
      <c r="D10" s="158" t="s">
        <v>65</v>
      </c>
      <c r="E10" s="158" t="s">
        <v>218</v>
      </c>
    </row>
    <row r="11" spans="1:5" x14ac:dyDescent="0.2">
      <c r="A11" s="158" t="s">
        <v>210</v>
      </c>
      <c r="B11" s="158" t="s">
        <v>173</v>
      </c>
      <c r="C11" s="158">
        <v>10</v>
      </c>
      <c r="D11" s="158" t="s">
        <v>66</v>
      </c>
      <c r="E11" s="158" t="s">
        <v>213</v>
      </c>
    </row>
    <row r="12" spans="1:5" x14ac:dyDescent="0.2">
      <c r="A12" s="158"/>
      <c r="B12" s="158"/>
      <c r="C12" s="158"/>
      <c r="D12" s="158"/>
      <c r="E12" s="15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GridLines="0" workbookViewId="0">
      <selection activeCell="A2" sqref="A2"/>
    </sheetView>
  </sheetViews>
  <sheetFormatPr defaultRowHeight="12.75" x14ac:dyDescent="0.2"/>
  <cols>
    <col min="1" max="1" width="17.28515625" style="157" customWidth="1"/>
    <col min="2" max="2" width="14.85546875" style="157" customWidth="1"/>
    <col min="3" max="3" width="18.28515625" style="157" bestFit="1" customWidth="1"/>
    <col min="4" max="4" width="15.5703125" style="157" bestFit="1" customWidth="1"/>
    <col min="5" max="16384" width="9.140625" style="157"/>
  </cols>
  <sheetData>
    <row r="1" spans="1:4" ht="15" x14ac:dyDescent="0.2">
      <c r="A1" s="156" t="s">
        <v>219</v>
      </c>
      <c r="B1" s="156" t="s">
        <v>223</v>
      </c>
      <c r="C1" s="156" t="s">
        <v>0</v>
      </c>
      <c r="D1" s="156" t="s">
        <v>224</v>
      </c>
    </row>
    <row r="2" spans="1:4" x14ac:dyDescent="0.2">
      <c r="A2" s="158" t="s">
        <v>193</v>
      </c>
      <c r="B2" s="158" t="s">
        <v>185</v>
      </c>
      <c r="C2" s="158" t="s">
        <v>190</v>
      </c>
      <c r="D2" s="158" t="s">
        <v>210</v>
      </c>
    </row>
    <row r="3" spans="1:4" x14ac:dyDescent="0.2">
      <c r="A3" s="158"/>
      <c r="B3" s="158"/>
      <c r="C3" s="158"/>
      <c r="D3" s="158"/>
    </row>
    <row r="4" spans="1:4" x14ac:dyDescent="0.2">
      <c r="A4" s="158"/>
      <c r="B4" s="158"/>
      <c r="C4" s="158"/>
      <c r="D4" s="158"/>
    </row>
    <row r="5" spans="1:4" x14ac:dyDescent="0.2">
      <c r="A5" s="158"/>
      <c r="B5" s="158"/>
      <c r="C5" s="158"/>
      <c r="D5" s="15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zoomScale="80" zoomScaleNormal="80" workbookViewId="0">
      <pane ySplit="1" topLeftCell="A2" activePane="bottomLeft" state="frozen"/>
      <selection activeCell="C4" sqref="C4"/>
      <selection pane="bottomLeft" activeCell="G10" sqref="G10"/>
    </sheetView>
  </sheetViews>
  <sheetFormatPr defaultRowHeight="15" x14ac:dyDescent="0.25"/>
  <cols>
    <col min="1" max="1" width="13.7109375" bestFit="1" customWidth="1"/>
    <col min="2" max="2" width="10.28515625" customWidth="1"/>
    <col min="3" max="3" width="13.5703125" customWidth="1"/>
    <col min="4" max="4" width="11.5703125" style="76" bestFit="1" customWidth="1"/>
    <col min="5" max="5" width="8.85546875" bestFit="1" customWidth="1"/>
    <col min="6" max="6" width="12.85546875" style="76" bestFit="1" customWidth="1"/>
    <col min="7" max="7" width="9" bestFit="1" customWidth="1"/>
    <col min="8" max="8" width="11.5703125" style="76" bestFit="1" customWidth="1"/>
    <col min="9" max="9" width="8.42578125" bestFit="1" customWidth="1"/>
    <col min="10" max="10" width="12" style="76" bestFit="1" customWidth="1"/>
    <col min="11" max="11" width="9" bestFit="1" customWidth="1"/>
    <col min="12" max="12" width="12" style="76" bestFit="1" customWidth="1"/>
    <col min="13" max="13" width="8" bestFit="1" customWidth="1"/>
    <col min="14" max="14" width="9.7109375" style="76" bestFit="1" customWidth="1"/>
    <col min="15" max="15" width="8.7109375" bestFit="1" customWidth="1"/>
    <col min="16" max="16" width="11.5703125" style="76" bestFit="1" customWidth="1"/>
    <col min="17" max="17" width="8.7109375" bestFit="1" customWidth="1"/>
    <col min="18" max="18" width="8.28515625" bestFit="1" customWidth="1"/>
    <col min="19" max="19" width="9" bestFit="1" customWidth="1"/>
  </cols>
  <sheetData>
    <row r="1" spans="1:19" ht="60" x14ac:dyDescent="0.25">
      <c r="A1" s="1" t="s">
        <v>0</v>
      </c>
      <c r="B1" s="1" t="s">
        <v>32</v>
      </c>
      <c r="C1" s="1" t="s">
        <v>152</v>
      </c>
      <c r="D1" s="75" t="s">
        <v>68</v>
      </c>
      <c r="E1" s="60" t="s">
        <v>67</v>
      </c>
      <c r="F1" s="75" t="s">
        <v>69</v>
      </c>
      <c r="G1" s="61" t="s">
        <v>4</v>
      </c>
      <c r="H1" s="75" t="s">
        <v>70</v>
      </c>
      <c r="I1" s="61" t="s">
        <v>5</v>
      </c>
      <c r="J1" s="77" t="s">
        <v>71</v>
      </c>
      <c r="K1" s="61" t="s">
        <v>7</v>
      </c>
      <c r="L1" s="75" t="s">
        <v>72</v>
      </c>
      <c r="M1" s="60" t="s">
        <v>8</v>
      </c>
      <c r="N1" s="75" t="s">
        <v>73</v>
      </c>
      <c r="O1" s="60" t="s">
        <v>9</v>
      </c>
      <c r="P1" s="75" t="s">
        <v>74</v>
      </c>
      <c r="Q1" s="60" t="s">
        <v>10</v>
      </c>
      <c r="R1" s="72" t="s">
        <v>163</v>
      </c>
      <c r="S1" s="72" t="s">
        <v>158</v>
      </c>
    </row>
    <row r="2" spans="1:19" x14ac:dyDescent="0.25">
      <c r="A2" s="80" t="str">
        <f>Core_Calc_ng!I7</f>
        <v>Product 4</v>
      </c>
      <c r="B2" s="80" t="s">
        <v>1</v>
      </c>
      <c r="C2" s="81" t="s">
        <v>189</v>
      </c>
      <c r="D2" s="142">
        <f ca="1">Core_Calc_ng!J7</f>
        <v>43036</v>
      </c>
      <c r="E2" s="80">
        <v>92</v>
      </c>
      <c r="F2" s="142">
        <f ca="1">$D2</f>
        <v>43036</v>
      </c>
      <c r="G2" s="80">
        <f ca="1">ROUND(RANDBETWEEN(E2*0.12, E2*0.15),0)</f>
        <v>13</v>
      </c>
      <c r="H2" s="142">
        <f ca="1">$D2</f>
        <v>43036</v>
      </c>
      <c r="I2" s="80">
        <f ca="1">ROUND(RANDBETWEEN(E2, E2*1.5),0)</f>
        <v>94</v>
      </c>
      <c r="J2" s="142">
        <f ca="1">$D2</f>
        <v>43036</v>
      </c>
      <c r="K2" s="80">
        <f ca="1">ROUND(RANDBETWEEN(G2*0.1, G2*0.3),0)</f>
        <v>3</v>
      </c>
      <c r="L2" s="142">
        <f ca="1">$D2</f>
        <v>43036</v>
      </c>
      <c r="M2" s="80">
        <f ca="1">ROUND(RANDBETWEEN(I2*G2*0.007, I2*G2*0.01),0)</f>
        <v>11</v>
      </c>
      <c r="N2" s="142">
        <f ca="1">$D2</f>
        <v>43036</v>
      </c>
      <c r="O2" s="80">
        <f t="shared" ref="O2:O10" ca="1" si="0">ROUND(RANDBETWEEN(I2*E2*0.004, I2*E2*0.006),0)</f>
        <v>42</v>
      </c>
      <c r="P2" s="142">
        <f ca="1">$D2</f>
        <v>43036</v>
      </c>
      <c r="Q2" s="80">
        <f ca="1">ROUND(RANDBETWEEN(E2*0.05, E2*0.15),0)</f>
        <v>11</v>
      </c>
      <c r="R2" s="80">
        <f ca="1">Core_Calc_ng!AE7</f>
        <v>109</v>
      </c>
      <c r="S2" s="80">
        <f>Level3_Data!BC2</f>
        <v>5.75</v>
      </c>
    </row>
    <row r="3" spans="1:19" x14ac:dyDescent="0.25">
      <c r="A3" s="80" t="str">
        <f>Core_Calc_ng!I8</f>
        <v>Product 4</v>
      </c>
      <c r="B3" s="80" t="s">
        <v>1</v>
      </c>
      <c r="C3" s="81" t="s">
        <v>189</v>
      </c>
      <c r="D3" s="142">
        <f ca="1">Core_Calc_ng!J8</f>
        <v>43038</v>
      </c>
      <c r="E3" s="80">
        <v>85</v>
      </c>
      <c r="F3" s="142">
        <f t="shared" ref="F3:F43" ca="1" si="1">$D3</f>
        <v>43038</v>
      </c>
      <c r="G3" s="80">
        <f t="shared" ref="G3:G43" ca="1" si="2">ROUND(RANDBETWEEN(E3*0.12, E3*0.15),0)</f>
        <v>12</v>
      </c>
      <c r="H3" s="142">
        <f t="shared" ref="H3:H43" ca="1" si="3">$D3</f>
        <v>43038</v>
      </c>
      <c r="I3" s="80">
        <f t="shared" ref="I3:I43" ca="1" si="4">ROUND(RANDBETWEEN(E3, E3*1.5),0)</f>
        <v>124</v>
      </c>
      <c r="J3" s="142">
        <f t="shared" ref="J3:J43" ca="1" si="5">$D3</f>
        <v>43038</v>
      </c>
      <c r="K3" s="80">
        <f t="shared" ref="K3:K43" ca="1" si="6">ROUND(RANDBETWEEN(G3*0.1, G3*0.3),0)</f>
        <v>2</v>
      </c>
      <c r="L3" s="142">
        <f ca="1">$D3</f>
        <v>43038</v>
      </c>
      <c r="M3" s="80">
        <f t="shared" ref="M3:M40" ca="1" si="7">ROUND(RANDBETWEEN(I3*G3*0.007, I3*G3*0.01),0)</f>
        <v>14</v>
      </c>
      <c r="N3" s="142">
        <f ca="1">$D3</f>
        <v>43038</v>
      </c>
      <c r="O3" s="80">
        <f t="shared" ca="1" si="0"/>
        <v>48</v>
      </c>
      <c r="P3" s="142">
        <f ca="1">$D3</f>
        <v>43038</v>
      </c>
      <c r="Q3" s="80">
        <f t="shared" ref="Q3:Q43" ca="1" si="8">ROUND(RANDBETWEEN(E3*0.05, E3*0.15),0)</f>
        <v>8</v>
      </c>
      <c r="R3" s="80">
        <f ca="1">Core_Calc_ng!AE8</f>
        <v>115</v>
      </c>
      <c r="S3" s="80">
        <f>Level3_Data!BC3</f>
        <v>6.25</v>
      </c>
    </row>
    <row r="4" spans="1:19" x14ac:dyDescent="0.25">
      <c r="A4" s="80" t="str">
        <f>Core_Calc_ng!I9</f>
        <v>Product 4</v>
      </c>
      <c r="B4" s="80" t="s">
        <v>1</v>
      </c>
      <c r="C4" s="81" t="s">
        <v>189</v>
      </c>
      <c r="D4" s="142">
        <f ca="1">Core_Calc_ng!J9</f>
        <v>43041</v>
      </c>
      <c r="E4" s="80">
        <v>84</v>
      </c>
      <c r="F4" s="142">
        <f t="shared" ca="1" si="1"/>
        <v>43041</v>
      </c>
      <c r="G4" s="80">
        <f t="shared" ca="1" si="2"/>
        <v>11</v>
      </c>
      <c r="H4" s="142">
        <f t="shared" ca="1" si="3"/>
        <v>43041</v>
      </c>
      <c r="I4" s="80">
        <f t="shared" ca="1" si="4"/>
        <v>110</v>
      </c>
      <c r="J4" s="142">
        <f t="shared" ca="1" si="5"/>
        <v>43041</v>
      </c>
      <c r="K4" s="80">
        <f t="shared" ca="1" si="6"/>
        <v>2</v>
      </c>
      <c r="L4" s="142">
        <f t="shared" ref="L4:P29" ca="1" si="9">$D4</f>
        <v>43041</v>
      </c>
      <c r="M4" s="80">
        <f t="shared" ca="1" si="7"/>
        <v>12</v>
      </c>
      <c r="N4" s="142">
        <f t="shared" ca="1" si="9"/>
        <v>43041</v>
      </c>
      <c r="O4" s="80">
        <f t="shared" ca="1" si="0"/>
        <v>48</v>
      </c>
      <c r="P4" s="142">
        <f t="shared" ca="1" si="9"/>
        <v>43041</v>
      </c>
      <c r="Q4" s="80">
        <f t="shared" ca="1" si="8"/>
        <v>9</v>
      </c>
      <c r="R4" s="80">
        <f ca="1">Core_Calc_ng!AE9</f>
        <v>106</v>
      </c>
      <c r="S4" s="80">
        <f>Level3_Data!BC4</f>
        <v>5.25</v>
      </c>
    </row>
    <row r="5" spans="1:19" x14ac:dyDescent="0.25">
      <c r="A5" s="80" t="str">
        <f>Core_Calc_ng!I10</f>
        <v>Product 4</v>
      </c>
      <c r="B5" s="80" t="s">
        <v>1</v>
      </c>
      <c r="C5" s="81" t="s">
        <v>189</v>
      </c>
      <c r="D5" s="142">
        <f ca="1">Core_Calc_ng!J10</f>
        <v>43051</v>
      </c>
      <c r="E5" s="80">
        <v>90</v>
      </c>
      <c r="F5" s="142">
        <f t="shared" ca="1" si="1"/>
        <v>43051</v>
      </c>
      <c r="G5" s="80">
        <f t="shared" ca="1" si="2"/>
        <v>12</v>
      </c>
      <c r="H5" s="142">
        <f t="shared" ca="1" si="3"/>
        <v>43051</v>
      </c>
      <c r="I5" s="80">
        <f t="shared" ca="1" si="4"/>
        <v>91</v>
      </c>
      <c r="J5" s="142">
        <f t="shared" ca="1" si="5"/>
        <v>43051</v>
      </c>
      <c r="K5" s="80">
        <f t="shared" ca="1" si="6"/>
        <v>2</v>
      </c>
      <c r="L5" s="142">
        <f t="shared" ca="1" si="9"/>
        <v>43051</v>
      </c>
      <c r="M5" s="80">
        <f t="shared" ca="1" si="7"/>
        <v>9</v>
      </c>
      <c r="N5" s="142">
        <f t="shared" ca="1" si="9"/>
        <v>43051</v>
      </c>
      <c r="O5" s="80">
        <f t="shared" ca="1" si="0"/>
        <v>46</v>
      </c>
      <c r="P5" s="142">
        <f t="shared" ca="1" si="9"/>
        <v>43051</v>
      </c>
      <c r="Q5" s="80">
        <f t="shared" ca="1" si="8"/>
        <v>7</v>
      </c>
      <c r="R5" s="80">
        <f ca="1">Core_Calc_ng!AE10</f>
        <v>105</v>
      </c>
      <c r="S5" s="80">
        <f>Level3_Data!BC5</f>
        <v>5.25</v>
      </c>
    </row>
    <row r="6" spans="1:19" x14ac:dyDescent="0.25">
      <c r="A6" s="80" t="str">
        <f>Core_Calc_ng!I11</f>
        <v>Product 4</v>
      </c>
      <c r="B6" s="80" t="s">
        <v>1</v>
      </c>
      <c r="C6" s="81" t="s">
        <v>189</v>
      </c>
      <c r="D6" s="142">
        <f ca="1">Core_Calc_ng!J11</f>
        <v>43054</v>
      </c>
      <c r="E6" s="80">
        <v>92</v>
      </c>
      <c r="F6" s="142">
        <f t="shared" ca="1" si="1"/>
        <v>43054</v>
      </c>
      <c r="G6" s="80">
        <f t="shared" ca="1" si="2"/>
        <v>13</v>
      </c>
      <c r="H6" s="142">
        <f t="shared" ca="1" si="3"/>
        <v>43054</v>
      </c>
      <c r="I6" s="80">
        <f t="shared" ca="1" si="4"/>
        <v>110</v>
      </c>
      <c r="J6" s="142">
        <f t="shared" ca="1" si="5"/>
        <v>43054</v>
      </c>
      <c r="K6" s="80">
        <f t="shared" ca="1" si="6"/>
        <v>3</v>
      </c>
      <c r="L6" s="142">
        <f t="shared" ca="1" si="9"/>
        <v>43054</v>
      </c>
      <c r="M6" s="80">
        <f t="shared" ca="1" si="7"/>
        <v>11</v>
      </c>
      <c r="N6" s="142">
        <f t="shared" ca="1" si="9"/>
        <v>43054</v>
      </c>
      <c r="O6" s="80">
        <f t="shared" ca="1" si="0"/>
        <v>42</v>
      </c>
      <c r="P6" s="142">
        <f t="shared" ca="1" si="9"/>
        <v>43054</v>
      </c>
      <c r="Q6" s="80">
        <f t="shared" ca="1" si="8"/>
        <v>12</v>
      </c>
      <c r="R6" s="80">
        <f ca="1">Core_Calc_ng!AE11</f>
        <v>96</v>
      </c>
      <c r="S6" s="80">
        <f>Level3_Data!BC6</f>
        <v>4.5</v>
      </c>
    </row>
    <row r="7" spans="1:19" x14ac:dyDescent="0.25">
      <c r="A7" s="80" t="str">
        <f>Core_Calc_ng!I12</f>
        <v>Product 4</v>
      </c>
      <c r="B7" s="80" t="s">
        <v>1</v>
      </c>
      <c r="C7" s="81" t="s">
        <v>189</v>
      </c>
      <c r="D7" s="142">
        <f ca="1">Core_Calc_ng!J12</f>
        <v>43056</v>
      </c>
      <c r="E7" s="80">
        <v>89</v>
      </c>
      <c r="F7" s="142">
        <f t="shared" ca="1" si="1"/>
        <v>43056</v>
      </c>
      <c r="G7" s="80">
        <f t="shared" ca="1" si="2"/>
        <v>13</v>
      </c>
      <c r="H7" s="142">
        <f t="shared" ca="1" si="3"/>
        <v>43056</v>
      </c>
      <c r="I7" s="80">
        <f t="shared" ca="1" si="4"/>
        <v>111</v>
      </c>
      <c r="J7" s="142">
        <f t="shared" ca="1" si="5"/>
        <v>43056</v>
      </c>
      <c r="K7" s="80">
        <f t="shared" ca="1" si="6"/>
        <v>2</v>
      </c>
      <c r="L7" s="142">
        <f t="shared" ca="1" si="9"/>
        <v>43056</v>
      </c>
      <c r="M7" s="80">
        <f t="shared" ca="1" si="7"/>
        <v>11</v>
      </c>
      <c r="N7" s="142">
        <f t="shared" ca="1" si="9"/>
        <v>43056</v>
      </c>
      <c r="O7" s="80">
        <f t="shared" ca="1" si="0"/>
        <v>43</v>
      </c>
      <c r="P7" s="142">
        <f t="shared" ca="1" si="9"/>
        <v>43056</v>
      </c>
      <c r="Q7" s="80">
        <f t="shared" ca="1" si="8"/>
        <v>13</v>
      </c>
      <c r="R7" s="80">
        <f ca="1">Core_Calc_ng!AE12</f>
        <v>94</v>
      </c>
      <c r="S7" s="80">
        <f>Level3_Data!BC7</f>
        <v>5</v>
      </c>
    </row>
    <row r="8" spans="1:19" x14ac:dyDescent="0.25">
      <c r="A8" s="80" t="str">
        <f>Core_Calc_ng!I13</f>
        <v>Product 4</v>
      </c>
      <c r="B8" s="80" t="s">
        <v>1</v>
      </c>
      <c r="C8" s="81" t="s">
        <v>189</v>
      </c>
      <c r="D8" s="142">
        <f ca="1">Core_Calc_ng!J13</f>
        <v>43067</v>
      </c>
      <c r="E8" s="80">
        <v>90</v>
      </c>
      <c r="F8" s="142">
        <f t="shared" ca="1" si="1"/>
        <v>43067</v>
      </c>
      <c r="G8" s="80">
        <f t="shared" ca="1" si="2"/>
        <v>11</v>
      </c>
      <c r="H8" s="142">
        <f t="shared" ca="1" si="3"/>
        <v>43067</v>
      </c>
      <c r="I8" s="80">
        <f t="shared" ca="1" si="4"/>
        <v>110</v>
      </c>
      <c r="J8" s="142">
        <f t="shared" ca="1" si="5"/>
        <v>43067</v>
      </c>
      <c r="K8" s="80">
        <f t="shared" ca="1" si="6"/>
        <v>3</v>
      </c>
      <c r="L8" s="142">
        <f t="shared" ca="1" si="9"/>
        <v>43067</v>
      </c>
      <c r="M8" s="80">
        <f t="shared" ca="1" si="7"/>
        <v>11</v>
      </c>
      <c r="N8" s="142">
        <f t="shared" ca="1" si="9"/>
        <v>43067</v>
      </c>
      <c r="O8" s="80">
        <f t="shared" ca="1" si="0"/>
        <v>57</v>
      </c>
      <c r="P8" s="142">
        <f t="shared" ca="1" si="9"/>
        <v>43067</v>
      </c>
      <c r="Q8" s="80">
        <f t="shared" ca="1" si="8"/>
        <v>6</v>
      </c>
      <c r="R8" s="80">
        <f ca="1">Core_Calc_ng!AE13</f>
        <v>94</v>
      </c>
      <c r="S8" s="80">
        <f>Level3_Data!BC8</f>
        <v>3.75</v>
      </c>
    </row>
    <row r="9" spans="1:19" x14ac:dyDescent="0.25">
      <c r="A9" s="80" t="str">
        <f>Core_Calc_ng!I14</f>
        <v>Product 4</v>
      </c>
      <c r="B9" s="80" t="s">
        <v>1</v>
      </c>
      <c r="C9" s="81" t="s">
        <v>189</v>
      </c>
      <c r="D9" s="142">
        <f ca="1">Core_Calc_ng!J14</f>
        <v>43068</v>
      </c>
      <c r="E9" s="80">
        <v>92</v>
      </c>
      <c r="F9" s="142">
        <f t="shared" ca="1" si="1"/>
        <v>43068</v>
      </c>
      <c r="G9" s="80">
        <f t="shared" ca="1" si="2"/>
        <v>12</v>
      </c>
      <c r="H9" s="142">
        <f t="shared" ca="1" si="3"/>
        <v>43068</v>
      </c>
      <c r="I9" s="80">
        <f t="shared" ca="1" si="4"/>
        <v>114</v>
      </c>
      <c r="J9" s="142">
        <f t="shared" ca="1" si="5"/>
        <v>43068</v>
      </c>
      <c r="K9" s="80">
        <f t="shared" ca="1" si="6"/>
        <v>2</v>
      </c>
      <c r="L9" s="142">
        <f t="shared" ca="1" si="9"/>
        <v>43068</v>
      </c>
      <c r="M9" s="80">
        <f t="shared" ca="1" si="7"/>
        <v>13</v>
      </c>
      <c r="N9" s="142">
        <f t="shared" ca="1" si="9"/>
        <v>43068</v>
      </c>
      <c r="O9" s="80">
        <f t="shared" ca="1" si="0"/>
        <v>60</v>
      </c>
      <c r="P9" s="142">
        <f t="shared" ca="1" si="9"/>
        <v>43068</v>
      </c>
      <c r="Q9" s="80">
        <f t="shared" ca="1" si="8"/>
        <v>9</v>
      </c>
      <c r="R9" s="80">
        <f ca="1">Core_Calc_ng!AE14</f>
        <v>103</v>
      </c>
      <c r="S9" s="80">
        <f>Level3_Data!BC9</f>
        <v>3.75</v>
      </c>
    </row>
    <row r="10" spans="1:19" x14ac:dyDescent="0.25">
      <c r="A10" s="80" t="str">
        <f>Core_Calc_ng!I15</f>
        <v>Product 4</v>
      </c>
      <c r="B10" s="80" t="s">
        <v>1</v>
      </c>
      <c r="C10" s="81" t="s">
        <v>189</v>
      </c>
      <c r="D10" s="142">
        <f ca="1">Core_Calc_ng!J15</f>
        <v>43071</v>
      </c>
      <c r="E10" s="80">
        <v>98</v>
      </c>
      <c r="F10" s="142">
        <f t="shared" ca="1" si="1"/>
        <v>43071</v>
      </c>
      <c r="G10" s="80">
        <f t="shared" ca="1" si="2"/>
        <v>13</v>
      </c>
      <c r="H10" s="142">
        <f t="shared" ca="1" si="3"/>
        <v>43071</v>
      </c>
      <c r="I10" s="80">
        <f t="shared" ca="1" si="4"/>
        <v>128</v>
      </c>
      <c r="J10" s="142">
        <f t="shared" ca="1" si="5"/>
        <v>43071</v>
      </c>
      <c r="K10" s="80">
        <f t="shared" ca="1" si="6"/>
        <v>2</v>
      </c>
      <c r="L10" s="142">
        <f t="shared" ca="1" si="9"/>
        <v>43071</v>
      </c>
      <c r="M10" s="80">
        <f t="shared" ca="1" si="7"/>
        <v>13</v>
      </c>
      <c r="N10" s="142">
        <f t="shared" ca="1" si="9"/>
        <v>43071</v>
      </c>
      <c r="O10" s="80">
        <f t="shared" ca="1" si="0"/>
        <v>72</v>
      </c>
      <c r="P10" s="142">
        <f t="shared" ca="1" si="9"/>
        <v>43071</v>
      </c>
      <c r="Q10" s="80">
        <f t="shared" ca="1" si="8"/>
        <v>13</v>
      </c>
      <c r="R10" s="80">
        <f ca="1">Core_Calc_ng!AE15</f>
        <v>94</v>
      </c>
      <c r="S10" s="80">
        <f>Level3_Data!BC10</f>
        <v>3.5</v>
      </c>
    </row>
    <row r="11" spans="1:19" x14ac:dyDescent="0.25">
      <c r="A11" s="80" t="str">
        <f>Core_Calc_ng!I16</f>
        <v>Product 4</v>
      </c>
      <c r="B11" s="80" t="s">
        <v>1</v>
      </c>
      <c r="C11" s="81" t="s">
        <v>189</v>
      </c>
      <c r="D11" s="142">
        <f ca="1">Core_Calc_ng!J16</f>
        <v>43083</v>
      </c>
      <c r="E11" s="80">
        <v>86</v>
      </c>
      <c r="F11" s="142">
        <f t="shared" ca="1" si="1"/>
        <v>43083</v>
      </c>
      <c r="G11" s="80">
        <f t="shared" ca="1" si="2"/>
        <v>12</v>
      </c>
      <c r="H11" s="142">
        <f t="shared" ca="1" si="3"/>
        <v>43083</v>
      </c>
      <c r="I11" s="80">
        <f t="shared" ca="1" si="4"/>
        <v>126</v>
      </c>
      <c r="J11" s="142">
        <f t="shared" ca="1" si="5"/>
        <v>43083</v>
      </c>
      <c r="K11" s="80">
        <f t="shared" ca="1" si="6"/>
        <v>3</v>
      </c>
      <c r="L11" s="142">
        <f t="shared" ca="1" si="9"/>
        <v>43083</v>
      </c>
      <c r="M11" s="80">
        <f t="shared" ca="1" si="7"/>
        <v>15</v>
      </c>
      <c r="N11" s="142">
        <f t="shared" ca="1" si="9"/>
        <v>43083</v>
      </c>
      <c r="O11" s="80">
        <f ca="1">ROUND(RANDBETWEEN(I11*E11*0.004, I11*E11*0.006),0)</f>
        <v>58</v>
      </c>
      <c r="P11" s="142">
        <f t="shared" ca="1" si="9"/>
        <v>43083</v>
      </c>
      <c r="Q11" s="80">
        <f t="shared" ca="1" si="8"/>
        <v>5</v>
      </c>
      <c r="R11" s="80">
        <f ca="1">Core_Calc_ng!AE16</f>
        <v>113</v>
      </c>
      <c r="S11" s="80">
        <f>Level3_Data!BC11</f>
        <v>3.25</v>
      </c>
    </row>
    <row r="12" spans="1:19" x14ac:dyDescent="0.25">
      <c r="A12" s="80" t="str">
        <f>Core_Calc_ng!I17</f>
        <v>Product 4</v>
      </c>
      <c r="B12" s="80" t="s">
        <v>1</v>
      </c>
      <c r="C12" s="81" t="s">
        <v>189</v>
      </c>
      <c r="D12" s="142">
        <f ca="1">Core_Calc_ng!J17</f>
        <v>43085</v>
      </c>
      <c r="E12" s="80">
        <v>98</v>
      </c>
      <c r="F12" s="142">
        <f t="shared" ca="1" si="1"/>
        <v>43085</v>
      </c>
      <c r="G12" s="80">
        <f t="shared" ca="1" si="2"/>
        <v>13</v>
      </c>
      <c r="H12" s="142">
        <f t="shared" ca="1" si="3"/>
        <v>43085</v>
      </c>
      <c r="I12" s="80">
        <f t="shared" ca="1" si="4"/>
        <v>115</v>
      </c>
      <c r="J12" s="142">
        <f t="shared" ca="1" si="5"/>
        <v>43085</v>
      </c>
      <c r="K12" s="80">
        <f t="shared" ca="1" si="6"/>
        <v>3</v>
      </c>
      <c r="L12" s="142">
        <f t="shared" ca="1" si="9"/>
        <v>43085</v>
      </c>
      <c r="M12" s="80">
        <f t="shared" ca="1" si="7"/>
        <v>14</v>
      </c>
      <c r="N12" s="142">
        <f t="shared" ca="1" si="9"/>
        <v>43085</v>
      </c>
      <c r="O12" s="80">
        <f ca="1">ROUND(RANDBETWEEN(I12*E12*0.004, I12*E12*0.006),0)</f>
        <v>48</v>
      </c>
      <c r="P12" s="142">
        <f t="shared" ca="1" si="9"/>
        <v>43085</v>
      </c>
      <c r="Q12" s="80">
        <f t="shared" ca="1" si="8"/>
        <v>10</v>
      </c>
      <c r="R12" s="80">
        <f ca="1">Core_Calc_ng!AE17</f>
        <v>112</v>
      </c>
      <c r="S12" s="80">
        <f>Level3_Data!BC12</f>
        <v>3.75</v>
      </c>
    </row>
    <row r="13" spans="1:19" x14ac:dyDescent="0.25">
      <c r="A13" s="80" t="str">
        <f>Core_Calc_ng!I18</f>
        <v>Product 4</v>
      </c>
      <c r="B13" s="80" t="s">
        <v>1</v>
      </c>
      <c r="C13" s="81" t="s">
        <v>189</v>
      </c>
      <c r="D13" s="142">
        <f ca="1">Core_Calc_ng!J18</f>
        <v>43088</v>
      </c>
      <c r="E13" s="80">
        <v>95</v>
      </c>
      <c r="F13" s="142">
        <f t="shared" ca="1" si="1"/>
        <v>43088</v>
      </c>
      <c r="G13" s="80">
        <f t="shared" ca="1" si="2"/>
        <v>12</v>
      </c>
      <c r="H13" s="142">
        <f t="shared" ca="1" si="3"/>
        <v>43088</v>
      </c>
      <c r="I13" s="80">
        <f t="shared" ca="1" si="4"/>
        <v>119</v>
      </c>
      <c r="J13" s="142">
        <f t="shared" ca="1" si="5"/>
        <v>43088</v>
      </c>
      <c r="K13" s="80">
        <f t="shared" ca="1" si="6"/>
        <v>2</v>
      </c>
      <c r="L13" s="142">
        <f t="shared" ca="1" si="9"/>
        <v>43088</v>
      </c>
      <c r="M13" s="80">
        <f t="shared" ca="1" si="7"/>
        <v>10</v>
      </c>
      <c r="N13" s="142">
        <f t="shared" ca="1" si="9"/>
        <v>43088</v>
      </c>
      <c r="O13" s="80">
        <f t="shared" ref="O13" ca="1" si="10">ROUND(RANDBETWEEN(I13*E13*0.004, I13*E13*0.006),0)</f>
        <v>58</v>
      </c>
      <c r="P13" s="142">
        <f t="shared" ca="1" si="9"/>
        <v>43088</v>
      </c>
      <c r="Q13" s="80">
        <f t="shared" ca="1" si="8"/>
        <v>8</v>
      </c>
      <c r="R13" s="80">
        <f ca="1">Core_Calc_ng!AE18</f>
        <v>114</v>
      </c>
      <c r="S13" s="80">
        <f>Level3_Data!BC13</f>
        <v>2</v>
      </c>
    </row>
    <row r="14" spans="1:19" x14ac:dyDescent="0.25">
      <c r="A14" s="78"/>
      <c r="B14" s="78" t="s">
        <v>1</v>
      </c>
      <c r="C14" s="85" t="s">
        <v>189</v>
      </c>
      <c r="D14" s="143">
        <f ca="1">Core_Calc_ng!J19</f>
        <v>43021</v>
      </c>
      <c r="E14" s="78">
        <v>90</v>
      </c>
      <c r="F14" s="143">
        <f t="shared" ca="1" si="1"/>
        <v>43021</v>
      </c>
      <c r="G14" s="78">
        <f t="shared" ca="1" si="2"/>
        <v>11</v>
      </c>
      <c r="H14" s="143">
        <f t="shared" ca="1" si="3"/>
        <v>43021</v>
      </c>
      <c r="I14" s="78">
        <f t="shared" ca="1" si="4"/>
        <v>111</v>
      </c>
      <c r="J14" s="143">
        <f t="shared" ca="1" si="5"/>
        <v>43021</v>
      </c>
      <c r="K14" s="78">
        <f t="shared" ca="1" si="6"/>
        <v>2</v>
      </c>
      <c r="L14" s="143">
        <f t="shared" ca="1" si="9"/>
        <v>43021</v>
      </c>
      <c r="M14" s="78">
        <f t="shared" ca="1" si="7"/>
        <v>10</v>
      </c>
      <c r="N14" s="143">
        <f t="shared" ca="1" si="9"/>
        <v>43021</v>
      </c>
      <c r="O14" s="78">
        <f t="shared" ref="O14:O24" ca="1" si="11">ROUND(RANDBETWEEN(I14*E14*0.006, I14*E14*0.008),0)</f>
        <v>65</v>
      </c>
      <c r="P14" s="143">
        <f t="shared" ca="1" si="9"/>
        <v>43021</v>
      </c>
      <c r="Q14" s="78">
        <f t="shared" ca="1" si="8"/>
        <v>6</v>
      </c>
      <c r="R14" s="78">
        <f ca="1">Core_Calc_ng!AE19</f>
        <v>82</v>
      </c>
      <c r="S14" s="78">
        <f>Level3_Data!BC14</f>
        <v>2.75</v>
      </c>
    </row>
    <row r="15" spans="1:19" x14ac:dyDescent="0.25">
      <c r="A15" s="78"/>
      <c r="B15" s="78" t="s">
        <v>1</v>
      </c>
      <c r="C15" s="85" t="s">
        <v>189</v>
      </c>
      <c r="D15" s="143">
        <f ca="1">Core_Calc_ng!J20</f>
        <v>43023</v>
      </c>
      <c r="E15" s="78">
        <v>92</v>
      </c>
      <c r="F15" s="143">
        <f t="shared" ca="1" si="1"/>
        <v>43023</v>
      </c>
      <c r="G15" s="78">
        <f t="shared" ca="1" si="2"/>
        <v>12</v>
      </c>
      <c r="H15" s="143">
        <f t="shared" ca="1" si="3"/>
        <v>43023</v>
      </c>
      <c r="I15" s="78">
        <f t="shared" ca="1" si="4"/>
        <v>97</v>
      </c>
      <c r="J15" s="143">
        <f t="shared" ca="1" si="5"/>
        <v>43023</v>
      </c>
      <c r="K15" s="78">
        <f t="shared" ca="1" si="6"/>
        <v>3</v>
      </c>
      <c r="L15" s="143">
        <f t="shared" ca="1" si="9"/>
        <v>43023</v>
      </c>
      <c r="M15" s="78">
        <f t="shared" ca="1" si="7"/>
        <v>9</v>
      </c>
      <c r="N15" s="143">
        <f t="shared" ca="1" si="9"/>
        <v>43023</v>
      </c>
      <c r="O15" s="78">
        <f t="shared" ca="1" si="11"/>
        <v>60</v>
      </c>
      <c r="P15" s="143">
        <f t="shared" ca="1" si="9"/>
        <v>43023</v>
      </c>
      <c r="Q15" s="78">
        <f t="shared" ca="1" si="8"/>
        <v>10</v>
      </c>
      <c r="R15" s="78">
        <f ca="1">Core_Calc_ng!AE20</f>
        <v>77</v>
      </c>
      <c r="S15" s="78">
        <f>Level3_Data!BC15</f>
        <v>1.75</v>
      </c>
    </row>
    <row r="16" spans="1:19" x14ac:dyDescent="0.25">
      <c r="A16" s="78"/>
      <c r="B16" s="78" t="s">
        <v>1</v>
      </c>
      <c r="C16" s="85" t="s">
        <v>189</v>
      </c>
      <c r="D16" s="143">
        <f ca="1">Core_Calc_ng!J21</f>
        <v>43026</v>
      </c>
      <c r="E16" s="78">
        <v>85</v>
      </c>
      <c r="F16" s="143">
        <f t="shared" ca="1" si="1"/>
        <v>43026</v>
      </c>
      <c r="G16" s="78">
        <f t="shared" ca="1" si="2"/>
        <v>11</v>
      </c>
      <c r="H16" s="143">
        <f t="shared" ca="1" si="3"/>
        <v>43026</v>
      </c>
      <c r="I16" s="78">
        <f t="shared" ca="1" si="4"/>
        <v>99</v>
      </c>
      <c r="J16" s="143">
        <f t="shared" ca="1" si="5"/>
        <v>43026</v>
      </c>
      <c r="K16" s="78">
        <f t="shared" ca="1" si="6"/>
        <v>2</v>
      </c>
      <c r="L16" s="143">
        <f t="shared" ca="1" si="9"/>
        <v>43026</v>
      </c>
      <c r="M16" s="78">
        <f t="shared" ca="1" si="7"/>
        <v>8</v>
      </c>
      <c r="N16" s="143">
        <f t="shared" ca="1" si="9"/>
        <v>43026</v>
      </c>
      <c r="O16" s="78">
        <f t="shared" ca="1" si="11"/>
        <v>52</v>
      </c>
      <c r="P16" s="143">
        <f t="shared" ca="1" si="9"/>
        <v>43026</v>
      </c>
      <c r="Q16" s="78">
        <f t="shared" ca="1" si="8"/>
        <v>8</v>
      </c>
      <c r="R16" s="78">
        <f ca="1">Core_Calc_ng!AE21</f>
        <v>84</v>
      </c>
      <c r="S16" s="78">
        <f>Level3_Data!BC16</f>
        <v>2.25</v>
      </c>
    </row>
    <row r="17" spans="1:19" x14ac:dyDescent="0.25">
      <c r="A17" s="78"/>
      <c r="B17" s="78" t="s">
        <v>2</v>
      </c>
      <c r="C17" s="85" t="s">
        <v>189</v>
      </c>
      <c r="D17" s="143">
        <f ca="1">Core_Calc_ng!J22</f>
        <v>43036</v>
      </c>
      <c r="E17" s="78">
        <v>84</v>
      </c>
      <c r="F17" s="143">
        <f t="shared" ca="1" si="1"/>
        <v>43036</v>
      </c>
      <c r="G17" s="78">
        <f t="shared" ca="1" si="2"/>
        <v>11</v>
      </c>
      <c r="H17" s="143">
        <f t="shared" ca="1" si="3"/>
        <v>43036</v>
      </c>
      <c r="I17" s="78">
        <f t="shared" ca="1" si="4"/>
        <v>107</v>
      </c>
      <c r="J17" s="143">
        <f t="shared" ca="1" si="5"/>
        <v>43036</v>
      </c>
      <c r="K17" s="78">
        <f t="shared" ca="1" si="6"/>
        <v>2</v>
      </c>
      <c r="L17" s="143">
        <f t="shared" ca="1" si="9"/>
        <v>43036</v>
      </c>
      <c r="M17" s="78">
        <f t="shared" ca="1" si="7"/>
        <v>11</v>
      </c>
      <c r="N17" s="143">
        <f t="shared" ca="1" si="9"/>
        <v>43036</v>
      </c>
      <c r="O17" s="78">
        <f t="shared" ca="1" si="11"/>
        <v>58</v>
      </c>
      <c r="P17" s="143">
        <f t="shared" ca="1" si="9"/>
        <v>43036</v>
      </c>
      <c r="Q17" s="78">
        <f t="shared" ca="1" si="8"/>
        <v>7</v>
      </c>
      <c r="R17" s="78">
        <f ca="1">Core_Calc_ng!AE22</f>
        <v>81</v>
      </c>
      <c r="S17" s="78">
        <f>Level3_Data!BC17</f>
        <v>2.25</v>
      </c>
    </row>
    <row r="18" spans="1:19" x14ac:dyDescent="0.25">
      <c r="A18" s="78"/>
      <c r="B18" s="78" t="s">
        <v>2</v>
      </c>
      <c r="C18" s="85" t="s">
        <v>189</v>
      </c>
      <c r="D18" s="143">
        <f ca="1">Core_Calc_ng!J23</f>
        <v>43038</v>
      </c>
      <c r="E18" s="78">
        <v>90</v>
      </c>
      <c r="F18" s="143">
        <f t="shared" ca="1" si="1"/>
        <v>43038</v>
      </c>
      <c r="G18" s="78">
        <f t="shared" ca="1" si="2"/>
        <v>11</v>
      </c>
      <c r="H18" s="143">
        <f t="shared" ca="1" si="3"/>
        <v>43038</v>
      </c>
      <c r="I18" s="78">
        <f t="shared" ca="1" si="4"/>
        <v>109</v>
      </c>
      <c r="J18" s="143">
        <f t="shared" ca="1" si="5"/>
        <v>43038</v>
      </c>
      <c r="K18" s="78">
        <f t="shared" ca="1" si="6"/>
        <v>3</v>
      </c>
      <c r="L18" s="143">
        <f t="shared" ca="1" si="9"/>
        <v>43038</v>
      </c>
      <c r="M18" s="78">
        <f t="shared" ca="1" si="7"/>
        <v>10</v>
      </c>
      <c r="N18" s="143">
        <f t="shared" ca="1" si="9"/>
        <v>43038</v>
      </c>
      <c r="O18" s="78">
        <f t="shared" ca="1" si="11"/>
        <v>59</v>
      </c>
      <c r="P18" s="143">
        <f t="shared" ca="1" si="9"/>
        <v>43038</v>
      </c>
      <c r="Q18" s="78">
        <f t="shared" ca="1" si="8"/>
        <v>8</v>
      </c>
      <c r="R18" s="78">
        <f ca="1">Core_Calc_ng!AE23</f>
        <v>85</v>
      </c>
      <c r="S18" s="78">
        <f>Level3_Data!BC18</f>
        <v>2.75</v>
      </c>
    </row>
    <row r="19" spans="1:19" x14ac:dyDescent="0.25">
      <c r="A19" s="78"/>
      <c r="B19" s="78" t="s">
        <v>2</v>
      </c>
      <c r="C19" s="85" t="s">
        <v>189</v>
      </c>
      <c r="D19" s="143">
        <f ca="1">Core_Calc_ng!J24</f>
        <v>43041</v>
      </c>
      <c r="E19" s="78">
        <v>92</v>
      </c>
      <c r="F19" s="143">
        <f t="shared" ca="1" si="1"/>
        <v>43041</v>
      </c>
      <c r="G19" s="78">
        <f t="shared" ca="1" si="2"/>
        <v>12</v>
      </c>
      <c r="H19" s="143">
        <f t="shared" ca="1" si="3"/>
        <v>43041</v>
      </c>
      <c r="I19" s="78">
        <f t="shared" ca="1" si="4"/>
        <v>92</v>
      </c>
      <c r="J19" s="143">
        <f t="shared" ca="1" si="5"/>
        <v>43041</v>
      </c>
      <c r="K19" s="78">
        <f t="shared" ca="1" si="6"/>
        <v>2</v>
      </c>
      <c r="L19" s="143">
        <f t="shared" ca="1" si="9"/>
        <v>43041</v>
      </c>
      <c r="M19" s="78">
        <f t="shared" ca="1" si="7"/>
        <v>9</v>
      </c>
      <c r="N19" s="143">
        <f t="shared" ca="1" si="9"/>
        <v>43041</v>
      </c>
      <c r="O19" s="78">
        <f t="shared" ca="1" si="11"/>
        <v>64</v>
      </c>
      <c r="P19" s="143">
        <f t="shared" ca="1" si="9"/>
        <v>43041</v>
      </c>
      <c r="Q19" s="78">
        <f t="shared" ca="1" si="8"/>
        <v>12</v>
      </c>
      <c r="R19" s="78">
        <f ca="1">Core_Calc_ng!AE24</f>
        <v>83</v>
      </c>
      <c r="S19" s="78">
        <f>Level3_Data!BC19</f>
        <v>1.5</v>
      </c>
    </row>
    <row r="20" spans="1:19" x14ac:dyDescent="0.25">
      <c r="A20" s="78"/>
      <c r="B20" s="78" t="s">
        <v>1</v>
      </c>
      <c r="C20" s="85" t="s">
        <v>189</v>
      </c>
      <c r="D20" s="143">
        <f ca="1">Core_Calc_ng!J25</f>
        <v>43051</v>
      </c>
      <c r="E20" s="78">
        <v>89</v>
      </c>
      <c r="F20" s="143">
        <f t="shared" ca="1" si="1"/>
        <v>43051</v>
      </c>
      <c r="G20" s="78">
        <f t="shared" ca="1" si="2"/>
        <v>11</v>
      </c>
      <c r="H20" s="143">
        <f t="shared" ca="1" si="3"/>
        <v>43051</v>
      </c>
      <c r="I20" s="78">
        <f t="shared" ca="1" si="4"/>
        <v>119</v>
      </c>
      <c r="J20" s="143">
        <f t="shared" ca="1" si="5"/>
        <v>43051</v>
      </c>
      <c r="K20" s="78">
        <f t="shared" ca="1" si="6"/>
        <v>2</v>
      </c>
      <c r="L20" s="143">
        <f t="shared" ca="1" si="9"/>
        <v>43051</v>
      </c>
      <c r="M20" s="78">
        <f t="shared" ca="1" si="7"/>
        <v>13</v>
      </c>
      <c r="N20" s="143">
        <f t="shared" ca="1" si="9"/>
        <v>43051</v>
      </c>
      <c r="O20" s="78">
        <f t="shared" ca="1" si="11"/>
        <v>66</v>
      </c>
      <c r="P20" s="143">
        <f t="shared" ca="1" si="9"/>
        <v>43051</v>
      </c>
      <c r="Q20" s="78">
        <f t="shared" ca="1" si="8"/>
        <v>5</v>
      </c>
      <c r="R20" s="78">
        <f ca="1">Core_Calc_ng!AE25</f>
        <v>84</v>
      </c>
      <c r="S20" s="78">
        <f>Level3_Data!BC20</f>
        <v>2.25</v>
      </c>
    </row>
    <row r="21" spans="1:19" x14ac:dyDescent="0.25">
      <c r="A21" s="78"/>
      <c r="B21" s="78" t="s">
        <v>1</v>
      </c>
      <c r="C21" s="85" t="s">
        <v>189</v>
      </c>
      <c r="D21" s="143">
        <f ca="1">Core_Calc_ng!J26</f>
        <v>43054</v>
      </c>
      <c r="E21" s="78">
        <v>90</v>
      </c>
      <c r="F21" s="143">
        <f t="shared" ca="1" si="1"/>
        <v>43054</v>
      </c>
      <c r="G21" s="78">
        <f t="shared" ca="1" si="2"/>
        <v>12</v>
      </c>
      <c r="H21" s="143">
        <f t="shared" ca="1" si="3"/>
        <v>43054</v>
      </c>
      <c r="I21" s="78">
        <f t="shared" ca="1" si="4"/>
        <v>111</v>
      </c>
      <c r="J21" s="143">
        <f t="shared" ca="1" si="5"/>
        <v>43054</v>
      </c>
      <c r="K21" s="78">
        <f t="shared" ca="1" si="6"/>
        <v>3</v>
      </c>
      <c r="L21" s="143">
        <f t="shared" ca="1" si="9"/>
        <v>43054</v>
      </c>
      <c r="M21" s="78">
        <f t="shared" ca="1" si="7"/>
        <v>10</v>
      </c>
      <c r="N21" s="143">
        <f t="shared" ca="1" si="9"/>
        <v>43054</v>
      </c>
      <c r="O21" s="78">
        <f t="shared" ca="1" si="11"/>
        <v>68</v>
      </c>
      <c r="P21" s="143">
        <f t="shared" ca="1" si="9"/>
        <v>43054</v>
      </c>
      <c r="Q21" s="78">
        <f t="shared" ca="1" si="8"/>
        <v>9</v>
      </c>
      <c r="R21" s="78">
        <f ca="1">Core_Calc_ng!AE26</f>
        <v>85</v>
      </c>
      <c r="S21" s="78">
        <f>Level3_Data!BC21</f>
        <v>2.5</v>
      </c>
    </row>
    <row r="22" spans="1:19" x14ac:dyDescent="0.25">
      <c r="A22" s="78"/>
      <c r="B22" s="78" t="s">
        <v>1</v>
      </c>
      <c r="C22" s="85" t="s">
        <v>189</v>
      </c>
      <c r="D22" s="143">
        <f ca="1">Core_Calc_ng!J27</f>
        <v>43056</v>
      </c>
      <c r="E22" s="78">
        <v>95</v>
      </c>
      <c r="F22" s="143">
        <f t="shared" ca="1" si="1"/>
        <v>43056</v>
      </c>
      <c r="G22" s="78">
        <f t="shared" ca="1" si="2"/>
        <v>13</v>
      </c>
      <c r="H22" s="143">
        <f t="shared" ca="1" si="3"/>
        <v>43056</v>
      </c>
      <c r="I22" s="78">
        <f t="shared" ca="1" si="4"/>
        <v>134</v>
      </c>
      <c r="J22" s="143">
        <f t="shared" ca="1" si="5"/>
        <v>43056</v>
      </c>
      <c r="K22" s="78">
        <f t="shared" ca="1" si="6"/>
        <v>3</v>
      </c>
      <c r="L22" s="143">
        <f t="shared" ca="1" si="9"/>
        <v>43056</v>
      </c>
      <c r="M22" s="78">
        <f t="shared" ca="1" si="7"/>
        <v>16</v>
      </c>
      <c r="N22" s="143">
        <f t="shared" ca="1" si="9"/>
        <v>43056</v>
      </c>
      <c r="O22" s="78">
        <f t="shared" ca="1" si="11"/>
        <v>90</v>
      </c>
      <c r="P22" s="143">
        <f t="shared" ca="1" si="9"/>
        <v>43056</v>
      </c>
      <c r="Q22" s="78">
        <f t="shared" ca="1" si="8"/>
        <v>11</v>
      </c>
      <c r="R22" s="78">
        <f ca="1">Core_Calc_ng!AE27</f>
        <v>84</v>
      </c>
      <c r="S22" s="78">
        <f>Level3_Data!BC22</f>
        <v>1.5</v>
      </c>
    </row>
    <row r="23" spans="1:19" x14ac:dyDescent="0.25">
      <c r="A23" s="78"/>
      <c r="B23" s="78" t="s">
        <v>1</v>
      </c>
      <c r="C23" s="85" t="s">
        <v>189</v>
      </c>
      <c r="D23" s="143">
        <f ca="1">Core_Calc_ng!J28</f>
        <v>43067</v>
      </c>
      <c r="E23" s="78">
        <v>99</v>
      </c>
      <c r="F23" s="143">
        <f t="shared" ca="1" si="1"/>
        <v>43067</v>
      </c>
      <c r="G23" s="78">
        <f t="shared" ca="1" si="2"/>
        <v>14</v>
      </c>
      <c r="H23" s="143">
        <f t="shared" ca="1" si="3"/>
        <v>43067</v>
      </c>
      <c r="I23" s="78">
        <f t="shared" ca="1" si="4"/>
        <v>144</v>
      </c>
      <c r="J23" s="143">
        <f t="shared" ca="1" si="5"/>
        <v>43067</v>
      </c>
      <c r="K23" s="78">
        <f t="shared" ca="1" si="6"/>
        <v>3</v>
      </c>
      <c r="L23" s="143">
        <f t="shared" ca="1" si="9"/>
        <v>43067</v>
      </c>
      <c r="M23" s="78">
        <f t="shared" ca="1" si="7"/>
        <v>20</v>
      </c>
      <c r="N23" s="143">
        <f t="shared" ca="1" si="9"/>
        <v>43067</v>
      </c>
      <c r="O23" s="78">
        <f t="shared" ca="1" si="11"/>
        <v>95</v>
      </c>
      <c r="P23" s="143">
        <f t="shared" ca="1" si="9"/>
        <v>43067</v>
      </c>
      <c r="Q23" s="78">
        <f t="shared" ca="1" si="8"/>
        <v>13</v>
      </c>
      <c r="R23" s="78">
        <f ca="1">Core_Calc_ng!AE28</f>
        <v>80</v>
      </c>
      <c r="S23" s="78">
        <f>Level3_Data!BC23</f>
        <v>2.25</v>
      </c>
    </row>
    <row r="24" spans="1:19" x14ac:dyDescent="0.25">
      <c r="A24" s="78"/>
      <c r="B24" s="78" t="s">
        <v>1</v>
      </c>
      <c r="C24" s="85" t="s">
        <v>189</v>
      </c>
      <c r="D24" s="143">
        <f ca="1">Core_Calc_ng!J29</f>
        <v>43068</v>
      </c>
      <c r="E24" s="78">
        <v>100</v>
      </c>
      <c r="F24" s="143">
        <f t="shared" ca="1" si="1"/>
        <v>43068</v>
      </c>
      <c r="G24" s="78">
        <f t="shared" ca="1" si="2"/>
        <v>13</v>
      </c>
      <c r="H24" s="143">
        <f t="shared" ca="1" si="3"/>
        <v>43068</v>
      </c>
      <c r="I24" s="78">
        <f t="shared" ca="1" si="4"/>
        <v>126</v>
      </c>
      <c r="J24" s="143">
        <f t="shared" ca="1" si="5"/>
        <v>43068</v>
      </c>
      <c r="K24" s="78">
        <f t="shared" ca="1" si="6"/>
        <v>2</v>
      </c>
      <c r="L24" s="143">
        <f t="shared" ca="1" si="9"/>
        <v>43068</v>
      </c>
      <c r="M24" s="78">
        <f t="shared" ca="1" si="7"/>
        <v>13</v>
      </c>
      <c r="N24" s="143">
        <f t="shared" ca="1" si="9"/>
        <v>43068</v>
      </c>
      <c r="O24" s="78">
        <f t="shared" ca="1" si="11"/>
        <v>81</v>
      </c>
      <c r="P24" s="143">
        <f t="shared" ca="1" si="9"/>
        <v>43068</v>
      </c>
      <c r="Q24" s="78">
        <f t="shared" ca="1" si="8"/>
        <v>8</v>
      </c>
      <c r="R24" s="78">
        <f ca="1">Core_Calc_ng!AE29</f>
        <v>85</v>
      </c>
      <c r="S24" s="78">
        <f>Level3_Data!BC24</f>
        <v>2.75</v>
      </c>
    </row>
    <row r="25" spans="1:19" x14ac:dyDescent="0.25">
      <c r="A25" s="78"/>
      <c r="B25" s="78" t="s">
        <v>1</v>
      </c>
      <c r="C25" s="85" t="s">
        <v>189</v>
      </c>
      <c r="D25" s="143">
        <f ca="1">Core_Calc_ng!J30</f>
        <v>43071</v>
      </c>
      <c r="E25" s="78">
        <v>90</v>
      </c>
      <c r="F25" s="143">
        <f t="shared" ca="1" si="1"/>
        <v>43071</v>
      </c>
      <c r="G25" s="78">
        <f t="shared" ca="1" si="2"/>
        <v>11</v>
      </c>
      <c r="H25" s="143">
        <f t="shared" ca="1" si="3"/>
        <v>43071</v>
      </c>
      <c r="I25" s="78">
        <f t="shared" ca="1" si="4"/>
        <v>99</v>
      </c>
      <c r="J25" s="143">
        <f t="shared" ca="1" si="5"/>
        <v>43071</v>
      </c>
      <c r="K25" s="78">
        <f t="shared" ca="1" si="6"/>
        <v>3</v>
      </c>
      <c r="L25" s="143">
        <f t="shared" ca="1" si="9"/>
        <v>43071</v>
      </c>
      <c r="M25" s="78">
        <f t="shared" ca="1" si="7"/>
        <v>10</v>
      </c>
      <c r="N25" s="143">
        <f t="shared" ca="1" si="9"/>
        <v>43071</v>
      </c>
      <c r="O25" s="78">
        <f ca="1">ROUND(RANDBETWEEN(I25*E25*0.006, I25*E25*0.008),0)</f>
        <v>66</v>
      </c>
      <c r="P25" s="143">
        <f t="shared" ca="1" si="9"/>
        <v>43071</v>
      </c>
      <c r="Q25" s="78">
        <f t="shared" ca="1" si="8"/>
        <v>10</v>
      </c>
      <c r="R25" s="78">
        <f ca="1">Core_Calc_ng!AE30</f>
        <v>82</v>
      </c>
      <c r="S25" s="78">
        <f>Level3_Data!BC25</f>
        <v>2.25</v>
      </c>
    </row>
    <row r="26" spans="1:19" x14ac:dyDescent="0.25">
      <c r="A26" s="78"/>
      <c r="B26" s="78" t="s">
        <v>2</v>
      </c>
      <c r="C26" s="78" t="s">
        <v>189</v>
      </c>
      <c r="D26" s="143">
        <f ca="1">Core_Calc_ng!J31</f>
        <v>43083</v>
      </c>
      <c r="E26" s="78">
        <v>92</v>
      </c>
      <c r="F26" s="143">
        <f t="shared" ca="1" si="1"/>
        <v>43083</v>
      </c>
      <c r="G26" s="78">
        <f t="shared" ca="1" si="2"/>
        <v>12</v>
      </c>
      <c r="H26" s="143">
        <f t="shared" ca="1" si="3"/>
        <v>43083</v>
      </c>
      <c r="I26" s="78">
        <f t="shared" ca="1" si="4"/>
        <v>121</v>
      </c>
      <c r="J26" s="143">
        <f t="shared" ca="1" si="5"/>
        <v>43083</v>
      </c>
      <c r="K26" s="78">
        <f t="shared" ca="1" si="6"/>
        <v>2</v>
      </c>
      <c r="L26" s="143">
        <f t="shared" ca="1" si="9"/>
        <v>43083</v>
      </c>
      <c r="M26" s="78">
        <f t="shared" ca="1" si="7"/>
        <v>13</v>
      </c>
      <c r="N26" s="143">
        <f t="shared" ca="1" si="9"/>
        <v>43083</v>
      </c>
      <c r="O26" s="78">
        <f ca="1">ROUND(RANDBETWEEN(I26*E26*0.003, I26*E26*0.006),0)</f>
        <v>39</v>
      </c>
      <c r="P26" s="143">
        <f t="shared" ca="1" si="9"/>
        <v>43083</v>
      </c>
      <c r="Q26" s="78">
        <f t="shared" ca="1" si="8"/>
        <v>10</v>
      </c>
      <c r="R26" s="78">
        <f ca="1">Core_Calc_ng!AE31</f>
        <v>98</v>
      </c>
      <c r="S26" s="78">
        <f>Level3_Data!BC26</f>
        <v>3</v>
      </c>
    </row>
    <row r="27" spans="1:19" x14ac:dyDescent="0.25">
      <c r="A27" s="78"/>
      <c r="B27" s="78" t="s">
        <v>2</v>
      </c>
      <c r="C27" s="78" t="s">
        <v>189</v>
      </c>
      <c r="D27" s="143">
        <f ca="1">Core_Calc_ng!J32</f>
        <v>43085</v>
      </c>
      <c r="E27" s="78">
        <v>89</v>
      </c>
      <c r="F27" s="143">
        <f t="shared" ca="1" si="1"/>
        <v>43085</v>
      </c>
      <c r="G27" s="78">
        <f t="shared" ca="1" si="2"/>
        <v>13</v>
      </c>
      <c r="H27" s="143">
        <f t="shared" ca="1" si="3"/>
        <v>43085</v>
      </c>
      <c r="I27" s="78">
        <f t="shared" ca="1" si="4"/>
        <v>121</v>
      </c>
      <c r="J27" s="143">
        <f t="shared" ca="1" si="5"/>
        <v>43085</v>
      </c>
      <c r="K27" s="78">
        <f t="shared" ca="1" si="6"/>
        <v>3</v>
      </c>
      <c r="L27" s="143">
        <f t="shared" ca="1" si="9"/>
        <v>43085</v>
      </c>
      <c r="M27" s="78">
        <f t="shared" ca="1" si="7"/>
        <v>15</v>
      </c>
      <c r="N27" s="143">
        <f t="shared" ca="1" si="9"/>
        <v>43085</v>
      </c>
      <c r="O27" s="78">
        <f t="shared" ref="O27:O28" ca="1" si="12">ROUND(RANDBETWEEN(I27*E27*0.003, I27*E27*0.006),0)</f>
        <v>59</v>
      </c>
      <c r="P27" s="143">
        <f t="shared" ca="1" si="9"/>
        <v>43085</v>
      </c>
      <c r="Q27" s="78">
        <f t="shared" ca="1" si="8"/>
        <v>6</v>
      </c>
      <c r="R27" s="78">
        <f ca="1">Core_Calc_ng!AE32</f>
        <v>99</v>
      </c>
      <c r="S27" s="78">
        <f>Level3_Data!BC27</f>
        <v>3</v>
      </c>
    </row>
    <row r="28" spans="1:19" x14ac:dyDescent="0.25">
      <c r="A28" s="78"/>
      <c r="B28" s="78" t="s">
        <v>2</v>
      </c>
      <c r="C28" s="78" t="s">
        <v>189</v>
      </c>
      <c r="D28" s="143">
        <f ca="1">Core_Calc_ng!J33</f>
        <v>43088</v>
      </c>
      <c r="E28" s="78">
        <v>84</v>
      </c>
      <c r="F28" s="143">
        <f t="shared" ca="1" si="1"/>
        <v>43088</v>
      </c>
      <c r="G28" s="78">
        <f t="shared" ca="1" si="2"/>
        <v>12</v>
      </c>
      <c r="H28" s="143">
        <f t="shared" ca="1" si="3"/>
        <v>43088</v>
      </c>
      <c r="I28" s="78">
        <f t="shared" ca="1" si="4"/>
        <v>104</v>
      </c>
      <c r="J28" s="143">
        <f t="shared" ca="1" si="5"/>
        <v>43088</v>
      </c>
      <c r="K28" s="78">
        <f t="shared" ca="1" si="6"/>
        <v>2</v>
      </c>
      <c r="L28" s="143">
        <f t="shared" ca="1" si="9"/>
        <v>43088</v>
      </c>
      <c r="M28" s="78">
        <f t="shared" ca="1" si="7"/>
        <v>10</v>
      </c>
      <c r="N28" s="143">
        <f t="shared" ca="1" si="9"/>
        <v>43088</v>
      </c>
      <c r="O28" s="78">
        <f t="shared" ca="1" si="12"/>
        <v>27</v>
      </c>
      <c r="P28" s="143">
        <f t="shared" ca="1" si="9"/>
        <v>43088</v>
      </c>
      <c r="Q28" s="78">
        <f t="shared" ca="1" si="8"/>
        <v>6</v>
      </c>
      <c r="R28" s="78">
        <f ca="1">Core_Calc_ng!AE33</f>
        <v>100</v>
      </c>
      <c r="S28" s="78">
        <f>Level3_Data!BC28</f>
        <v>2</v>
      </c>
    </row>
    <row r="29" spans="1:19" x14ac:dyDescent="0.25">
      <c r="A29" s="88"/>
      <c r="B29" s="145" t="s">
        <v>188</v>
      </c>
      <c r="C29" s="145" t="s">
        <v>189</v>
      </c>
      <c r="D29" s="144">
        <f ca="1">Core_Calc_ng!J34</f>
        <v>43021</v>
      </c>
      <c r="E29" s="88">
        <v>90</v>
      </c>
      <c r="F29" s="144">
        <f t="shared" ca="1" si="1"/>
        <v>43021</v>
      </c>
      <c r="G29" s="88">
        <f t="shared" ca="1" si="2"/>
        <v>12</v>
      </c>
      <c r="H29" s="144">
        <f t="shared" ca="1" si="3"/>
        <v>43021</v>
      </c>
      <c r="I29" s="88">
        <f t="shared" ca="1" si="4"/>
        <v>129</v>
      </c>
      <c r="J29" s="144">
        <f t="shared" ca="1" si="5"/>
        <v>43021</v>
      </c>
      <c r="K29" s="88">
        <f t="shared" ca="1" si="6"/>
        <v>3</v>
      </c>
      <c r="L29" s="144">
        <f t="shared" ca="1" si="9"/>
        <v>43021</v>
      </c>
      <c r="M29" s="88">
        <f t="shared" ca="1" si="7"/>
        <v>14</v>
      </c>
      <c r="N29" s="144">
        <f t="shared" ca="1" si="9"/>
        <v>43021</v>
      </c>
      <c r="O29" s="88">
        <f ca="1">ROUND(RANDBETWEEN(I29*E29*0.006, I29*E29*0.008),0)</f>
        <v>72</v>
      </c>
      <c r="P29" s="144">
        <f t="shared" ca="1" si="9"/>
        <v>43021</v>
      </c>
      <c r="Q29" s="88">
        <f t="shared" ca="1" si="8"/>
        <v>5</v>
      </c>
      <c r="R29" s="88">
        <f ca="1">Core_Calc_ng!AE34</f>
        <v>93</v>
      </c>
      <c r="S29" s="88">
        <f>Level3_Data!BC29</f>
        <v>4.25</v>
      </c>
    </row>
    <row r="30" spans="1:19" x14ac:dyDescent="0.25">
      <c r="A30" s="88"/>
      <c r="B30" s="145" t="s">
        <v>188</v>
      </c>
      <c r="C30" s="145" t="s">
        <v>189</v>
      </c>
      <c r="D30" s="144">
        <f ca="1">Core_Calc_ng!J35</f>
        <v>43023</v>
      </c>
      <c r="E30" s="88">
        <v>92</v>
      </c>
      <c r="F30" s="144">
        <f t="shared" ca="1" si="1"/>
        <v>43023</v>
      </c>
      <c r="G30" s="88">
        <f t="shared" ca="1" si="2"/>
        <v>12</v>
      </c>
      <c r="H30" s="144">
        <f t="shared" ca="1" si="3"/>
        <v>43023</v>
      </c>
      <c r="I30" s="88">
        <f t="shared" ca="1" si="4"/>
        <v>130</v>
      </c>
      <c r="J30" s="144">
        <f t="shared" ca="1" si="5"/>
        <v>43023</v>
      </c>
      <c r="K30" s="88">
        <f t="shared" ca="1" si="6"/>
        <v>2</v>
      </c>
      <c r="L30" s="144">
        <f t="shared" ref="L30:P43" ca="1" si="13">$D30</f>
        <v>43023</v>
      </c>
      <c r="M30" s="88">
        <f t="shared" ca="1" si="7"/>
        <v>12</v>
      </c>
      <c r="N30" s="144">
        <f t="shared" ca="1" si="13"/>
        <v>43023</v>
      </c>
      <c r="O30" s="88">
        <f t="shared" ref="O30:O43" ca="1" si="14">ROUND(RANDBETWEEN(I30*E30*0.006, I30*E30*0.008),0)</f>
        <v>92</v>
      </c>
      <c r="P30" s="144">
        <f t="shared" ca="1" si="13"/>
        <v>43023</v>
      </c>
      <c r="Q30" s="88">
        <f t="shared" ca="1" si="8"/>
        <v>5</v>
      </c>
      <c r="R30" s="88">
        <f ca="1">Core_Calc_ng!AE35</f>
        <v>85</v>
      </c>
      <c r="S30" s="88">
        <f>Level3_Data!BC30</f>
        <v>2.75</v>
      </c>
    </row>
    <row r="31" spans="1:19" x14ac:dyDescent="0.25">
      <c r="A31" s="88"/>
      <c r="B31" s="145" t="s">
        <v>188</v>
      </c>
      <c r="C31" s="145" t="s">
        <v>189</v>
      </c>
      <c r="D31" s="144">
        <f ca="1">Core_Calc_ng!J36</f>
        <v>43026</v>
      </c>
      <c r="E31" s="88">
        <v>85</v>
      </c>
      <c r="F31" s="144">
        <f t="shared" ca="1" si="1"/>
        <v>43026</v>
      </c>
      <c r="G31" s="88">
        <f t="shared" ca="1" si="2"/>
        <v>11</v>
      </c>
      <c r="H31" s="144">
        <f t="shared" ca="1" si="3"/>
        <v>43026</v>
      </c>
      <c r="I31" s="88">
        <f t="shared" ca="1" si="4"/>
        <v>110</v>
      </c>
      <c r="J31" s="144">
        <f t="shared" ca="1" si="5"/>
        <v>43026</v>
      </c>
      <c r="K31" s="88">
        <f t="shared" ca="1" si="6"/>
        <v>2</v>
      </c>
      <c r="L31" s="144">
        <f t="shared" ca="1" si="13"/>
        <v>43026</v>
      </c>
      <c r="M31" s="88">
        <f t="shared" ca="1" si="7"/>
        <v>10</v>
      </c>
      <c r="N31" s="144">
        <f t="shared" ca="1" si="13"/>
        <v>43026</v>
      </c>
      <c r="O31" s="88">
        <f t="shared" ca="1" si="14"/>
        <v>68</v>
      </c>
      <c r="P31" s="144">
        <f t="shared" ca="1" si="13"/>
        <v>43026</v>
      </c>
      <c r="Q31" s="88">
        <f t="shared" ca="1" si="8"/>
        <v>9</v>
      </c>
      <c r="R31" s="88">
        <f ca="1">Core_Calc_ng!AE36</f>
        <v>85</v>
      </c>
      <c r="S31" s="88">
        <f>Level3_Data!BC31</f>
        <v>2.25</v>
      </c>
    </row>
    <row r="32" spans="1:19" x14ac:dyDescent="0.25">
      <c r="A32" s="88"/>
      <c r="B32" s="145" t="s">
        <v>188</v>
      </c>
      <c r="C32" s="145" t="s">
        <v>189</v>
      </c>
      <c r="D32" s="144">
        <f ca="1">Core_Calc_ng!J37</f>
        <v>43036</v>
      </c>
      <c r="E32" s="88">
        <v>84</v>
      </c>
      <c r="F32" s="144">
        <f t="shared" ca="1" si="1"/>
        <v>43036</v>
      </c>
      <c r="G32" s="88">
        <f t="shared" ca="1" si="2"/>
        <v>12</v>
      </c>
      <c r="H32" s="144">
        <f t="shared" ca="1" si="3"/>
        <v>43036</v>
      </c>
      <c r="I32" s="88">
        <f t="shared" ca="1" si="4"/>
        <v>88</v>
      </c>
      <c r="J32" s="144">
        <f t="shared" ca="1" si="5"/>
        <v>43036</v>
      </c>
      <c r="K32" s="88">
        <f t="shared" ca="1" si="6"/>
        <v>2</v>
      </c>
      <c r="L32" s="144">
        <f t="shared" ca="1" si="13"/>
        <v>43036</v>
      </c>
      <c r="M32" s="88">
        <f t="shared" ca="1" si="7"/>
        <v>8</v>
      </c>
      <c r="N32" s="144">
        <f t="shared" ca="1" si="13"/>
        <v>43036</v>
      </c>
      <c r="O32" s="88">
        <f t="shared" ca="1" si="14"/>
        <v>45</v>
      </c>
      <c r="P32" s="144">
        <f t="shared" ca="1" si="13"/>
        <v>43036</v>
      </c>
      <c r="Q32" s="88">
        <f t="shared" ca="1" si="8"/>
        <v>5</v>
      </c>
      <c r="R32" s="88">
        <f ca="1">Core_Calc_ng!AE37</f>
        <v>75</v>
      </c>
      <c r="S32" s="88">
        <f>Level3_Data!BC32</f>
        <v>2.5</v>
      </c>
    </row>
    <row r="33" spans="1:19" x14ac:dyDescent="0.25">
      <c r="A33" s="88"/>
      <c r="B33" s="145" t="s">
        <v>188</v>
      </c>
      <c r="C33" s="145" t="s">
        <v>189</v>
      </c>
      <c r="D33" s="144">
        <f ca="1">Core_Calc_ng!J38</f>
        <v>43038</v>
      </c>
      <c r="E33" s="88">
        <v>90</v>
      </c>
      <c r="F33" s="144">
        <f t="shared" ca="1" si="1"/>
        <v>43038</v>
      </c>
      <c r="G33" s="88">
        <f t="shared" ca="1" si="2"/>
        <v>11</v>
      </c>
      <c r="H33" s="144">
        <f t="shared" ca="1" si="3"/>
        <v>43038</v>
      </c>
      <c r="I33" s="88">
        <f t="shared" ca="1" si="4"/>
        <v>121</v>
      </c>
      <c r="J33" s="144">
        <f t="shared" ca="1" si="5"/>
        <v>43038</v>
      </c>
      <c r="K33" s="88">
        <f t="shared" ca="1" si="6"/>
        <v>2</v>
      </c>
      <c r="L33" s="144">
        <f t="shared" ca="1" si="13"/>
        <v>43038</v>
      </c>
      <c r="M33" s="88">
        <f t="shared" ca="1" si="7"/>
        <v>12</v>
      </c>
      <c r="N33" s="144">
        <f t="shared" ca="1" si="13"/>
        <v>43038</v>
      </c>
      <c r="O33" s="88">
        <f t="shared" ca="1" si="14"/>
        <v>87</v>
      </c>
      <c r="P33" s="144">
        <f t="shared" ca="1" si="13"/>
        <v>43038</v>
      </c>
      <c r="Q33" s="88">
        <f t="shared" ca="1" si="8"/>
        <v>8</v>
      </c>
      <c r="R33" s="88">
        <f ca="1">Core_Calc_ng!AE38</f>
        <v>78</v>
      </c>
      <c r="S33" s="88">
        <f>Level3_Data!BC33</f>
        <v>2.75</v>
      </c>
    </row>
    <row r="34" spans="1:19" x14ac:dyDescent="0.25">
      <c r="A34" s="88"/>
      <c r="B34" s="145" t="s">
        <v>188</v>
      </c>
      <c r="C34" s="145" t="s">
        <v>189</v>
      </c>
      <c r="D34" s="144">
        <f ca="1">Core_Calc_ng!J39</f>
        <v>43041</v>
      </c>
      <c r="E34" s="88">
        <v>92</v>
      </c>
      <c r="F34" s="144">
        <f t="shared" ca="1" si="1"/>
        <v>43041</v>
      </c>
      <c r="G34" s="88">
        <f t="shared" ca="1" si="2"/>
        <v>12</v>
      </c>
      <c r="H34" s="144">
        <f t="shared" ca="1" si="3"/>
        <v>43041</v>
      </c>
      <c r="I34" s="88">
        <f t="shared" ca="1" si="4"/>
        <v>107</v>
      </c>
      <c r="J34" s="144">
        <f t="shared" ca="1" si="5"/>
        <v>43041</v>
      </c>
      <c r="K34" s="88">
        <f t="shared" ca="1" si="6"/>
        <v>3</v>
      </c>
      <c r="L34" s="144">
        <f t="shared" ca="1" si="13"/>
        <v>43041</v>
      </c>
      <c r="M34" s="88">
        <f t="shared" ca="1" si="7"/>
        <v>9</v>
      </c>
      <c r="N34" s="144">
        <f t="shared" ca="1" si="13"/>
        <v>43041</v>
      </c>
      <c r="O34" s="88">
        <f t="shared" ca="1" si="14"/>
        <v>65</v>
      </c>
      <c r="P34" s="144">
        <f t="shared" ca="1" si="13"/>
        <v>43041</v>
      </c>
      <c r="Q34" s="88">
        <f t="shared" ca="1" si="8"/>
        <v>6</v>
      </c>
      <c r="R34" s="88">
        <f ca="1">Core_Calc_ng!AE39</f>
        <v>72</v>
      </c>
      <c r="S34" s="88">
        <f>Level3_Data!BC34</f>
        <v>3.5</v>
      </c>
    </row>
    <row r="35" spans="1:19" x14ac:dyDescent="0.25">
      <c r="A35" s="88"/>
      <c r="B35" s="145" t="s">
        <v>188</v>
      </c>
      <c r="C35" s="145" t="s">
        <v>189</v>
      </c>
      <c r="D35" s="144">
        <f ca="1">Core_Calc_ng!J40</f>
        <v>43051</v>
      </c>
      <c r="E35" s="88">
        <v>89</v>
      </c>
      <c r="F35" s="144">
        <f t="shared" ca="1" si="1"/>
        <v>43051</v>
      </c>
      <c r="G35" s="88">
        <f t="shared" ca="1" si="2"/>
        <v>13</v>
      </c>
      <c r="H35" s="144">
        <f t="shared" ca="1" si="3"/>
        <v>43051</v>
      </c>
      <c r="I35" s="88">
        <f t="shared" ca="1" si="4"/>
        <v>117</v>
      </c>
      <c r="J35" s="144">
        <f t="shared" ca="1" si="5"/>
        <v>43051</v>
      </c>
      <c r="K35" s="88">
        <f t="shared" ca="1" si="6"/>
        <v>2</v>
      </c>
      <c r="L35" s="144">
        <f t="shared" ca="1" si="13"/>
        <v>43051</v>
      </c>
      <c r="M35" s="88">
        <f t="shared" ca="1" si="7"/>
        <v>15</v>
      </c>
      <c r="N35" s="144">
        <f t="shared" ca="1" si="13"/>
        <v>43051</v>
      </c>
      <c r="O35" s="88">
        <f t="shared" ca="1" si="14"/>
        <v>69</v>
      </c>
      <c r="P35" s="144">
        <f t="shared" ca="1" si="13"/>
        <v>43051</v>
      </c>
      <c r="Q35" s="88">
        <f t="shared" ca="1" si="8"/>
        <v>8</v>
      </c>
      <c r="R35" s="88">
        <f ca="1">Core_Calc_ng!AE40</f>
        <v>71</v>
      </c>
      <c r="S35" s="88">
        <f>Level3_Data!BC35</f>
        <v>2.5</v>
      </c>
    </row>
    <row r="36" spans="1:19" x14ac:dyDescent="0.25">
      <c r="A36" s="88"/>
      <c r="B36" s="145" t="s">
        <v>188</v>
      </c>
      <c r="C36" s="145" t="s">
        <v>189</v>
      </c>
      <c r="D36" s="144">
        <f ca="1">Core_Calc_ng!J41</f>
        <v>43054</v>
      </c>
      <c r="E36" s="88">
        <v>90</v>
      </c>
      <c r="F36" s="144">
        <f t="shared" ca="1" si="1"/>
        <v>43054</v>
      </c>
      <c r="G36" s="88">
        <f t="shared" ca="1" si="2"/>
        <v>13</v>
      </c>
      <c r="H36" s="144">
        <f t="shared" ca="1" si="3"/>
        <v>43054</v>
      </c>
      <c r="I36" s="88">
        <f t="shared" ca="1" si="4"/>
        <v>103</v>
      </c>
      <c r="J36" s="144">
        <f t="shared" ca="1" si="5"/>
        <v>43054</v>
      </c>
      <c r="K36" s="88">
        <f t="shared" ca="1" si="6"/>
        <v>3</v>
      </c>
      <c r="L36" s="144">
        <f t="shared" ca="1" si="13"/>
        <v>43054</v>
      </c>
      <c r="M36" s="88">
        <f t="shared" ca="1" si="7"/>
        <v>11</v>
      </c>
      <c r="N36" s="144">
        <f t="shared" ca="1" si="13"/>
        <v>43054</v>
      </c>
      <c r="O36" s="88">
        <f t="shared" ca="1" si="14"/>
        <v>67</v>
      </c>
      <c r="P36" s="144">
        <f t="shared" ca="1" si="13"/>
        <v>43054</v>
      </c>
      <c r="Q36" s="88">
        <f t="shared" ca="1" si="8"/>
        <v>10</v>
      </c>
      <c r="R36" s="88">
        <f ca="1">Core_Calc_ng!AE41</f>
        <v>76</v>
      </c>
      <c r="S36" s="88">
        <f>Level3_Data!BC36</f>
        <v>3.25</v>
      </c>
    </row>
    <row r="37" spans="1:19" x14ac:dyDescent="0.25">
      <c r="A37" s="88"/>
      <c r="B37" s="145" t="s">
        <v>188</v>
      </c>
      <c r="C37" s="145" t="s">
        <v>189</v>
      </c>
      <c r="D37" s="144">
        <f ca="1">Core_Calc_ng!J42</f>
        <v>43056</v>
      </c>
      <c r="E37" s="88">
        <v>95</v>
      </c>
      <c r="F37" s="144">
        <f t="shared" ca="1" si="1"/>
        <v>43056</v>
      </c>
      <c r="G37" s="88">
        <f t="shared" ca="1" si="2"/>
        <v>12</v>
      </c>
      <c r="H37" s="144">
        <f t="shared" ca="1" si="3"/>
        <v>43056</v>
      </c>
      <c r="I37" s="88">
        <f t="shared" ca="1" si="4"/>
        <v>104</v>
      </c>
      <c r="J37" s="144">
        <f t="shared" ca="1" si="5"/>
        <v>43056</v>
      </c>
      <c r="K37" s="88">
        <f t="shared" ca="1" si="6"/>
        <v>2</v>
      </c>
      <c r="L37" s="144">
        <f t="shared" ca="1" si="13"/>
        <v>43056</v>
      </c>
      <c r="M37" s="88">
        <f t="shared" ca="1" si="7"/>
        <v>12</v>
      </c>
      <c r="N37" s="144">
        <f t="shared" ca="1" si="13"/>
        <v>43056</v>
      </c>
      <c r="O37" s="88">
        <f t="shared" ca="1" si="14"/>
        <v>75</v>
      </c>
      <c r="P37" s="144">
        <f t="shared" ca="1" si="13"/>
        <v>43056</v>
      </c>
      <c r="Q37" s="88">
        <f t="shared" ca="1" si="8"/>
        <v>5</v>
      </c>
      <c r="R37" s="88">
        <f ca="1">Core_Calc_ng!AE42</f>
        <v>78</v>
      </c>
      <c r="S37" s="88">
        <f>Level3_Data!BC37</f>
        <v>3.75</v>
      </c>
    </row>
    <row r="38" spans="1:19" x14ac:dyDescent="0.25">
      <c r="A38" s="88"/>
      <c r="B38" s="145" t="s">
        <v>188</v>
      </c>
      <c r="C38" s="145" t="s">
        <v>189</v>
      </c>
      <c r="D38" s="144">
        <f ca="1">Core_Calc_ng!J43</f>
        <v>43067</v>
      </c>
      <c r="E38" s="88">
        <v>99</v>
      </c>
      <c r="F38" s="144">
        <f t="shared" ca="1" si="1"/>
        <v>43067</v>
      </c>
      <c r="G38" s="88">
        <f t="shared" ca="1" si="2"/>
        <v>12</v>
      </c>
      <c r="H38" s="144">
        <f t="shared" ca="1" si="3"/>
        <v>43067</v>
      </c>
      <c r="I38" s="88">
        <f t="shared" ca="1" si="4"/>
        <v>136</v>
      </c>
      <c r="J38" s="144">
        <f t="shared" ca="1" si="5"/>
        <v>43067</v>
      </c>
      <c r="K38" s="88">
        <f t="shared" ca="1" si="6"/>
        <v>3</v>
      </c>
      <c r="L38" s="144">
        <f t="shared" ca="1" si="13"/>
        <v>43067</v>
      </c>
      <c r="M38" s="88">
        <f t="shared" ca="1" si="7"/>
        <v>16</v>
      </c>
      <c r="N38" s="144">
        <f t="shared" ca="1" si="13"/>
        <v>43067</v>
      </c>
      <c r="O38" s="88">
        <f t="shared" ca="1" si="14"/>
        <v>97</v>
      </c>
      <c r="P38" s="144">
        <f t="shared" ca="1" si="13"/>
        <v>43067</v>
      </c>
      <c r="Q38" s="88">
        <f t="shared" ca="1" si="8"/>
        <v>11</v>
      </c>
      <c r="R38" s="88">
        <f ca="1">Core_Calc_ng!AE43</f>
        <v>73</v>
      </c>
      <c r="S38" s="88">
        <f>Level3_Data!BC38</f>
        <v>2</v>
      </c>
    </row>
    <row r="39" spans="1:19" x14ac:dyDescent="0.25">
      <c r="A39" s="88"/>
      <c r="B39" s="145" t="s">
        <v>188</v>
      </c>
      <c r="C39" s="145" t="s">
        <v>189</v>
      </c>
      <c r="D39" s="144">
        <f ca="1">Core_Calc_ng!J44</f>
        <v>43068</v>
      </c>
      <c r="E39" s="88">
        <v>100</v>
      </c>
      <c r="F39" s="144">
        <f t="shared" ca="1" si="1"/>
        <v>43068</v>
      </c>
      <c r="G39" s="88">
        <f t="shared" ca="1" si="2"/>
        <v>14</v>
      </c>
      <c r="H39" s="144">
        <f t="shared" ca="1" si="3"/>
        <v>43068</v>
      </c>
      <c r="I39" s="88">
        <f t="shared" ca="1" si="4"/>
        <v>138</v>
      </c>
      <c r="J39" s="144">
        <f t="shared" ca="1" si="5"/>
        <v>43068</v>
      </c>
      <c r="K39" s="88">
        <f t="shared" ca="1" si="6"/>
        <v>4</v>
      </c>
      <c r="L39" s="144">
        <f t="shared" ca="1" si="13"/>
        <v>43068</v>
      </c>
      <c r="M39" s="88">
        <f t="shared" ca="1" si="7"/>
        <v>15</v>
      </c>
      <c r="N39" s="144">
        <f t="shared" ca="1" si="13"/>
        <v>43068</v>
      </c>
      <c r="O39" s="88">
        <f t="shared" ca="1" si="14"/>
        <v>103</v>
      </c>
      <c r="P39" s="144">
        <f t="shared" ca="1" si="13"/>
        <v>43068</v>
      </c>
      <c r="Q39" s="88">
        <f t="shared" ca="1" si="8"/>
        <v>6</v>
      </c>
      <c r="R39" s="88">
        <f ca="1">Core_Calc_ng!AE44</f>
        <v>64</v>
      </c>
      <c r="S39" s="88">
        <f>Level3_Data!BC39</f>
        <v>3.5</v>
      </c>
    </row>
    <row r="40" spans="1:19" x14ac:dyDescent="0.25">
      <c r="A40" s="88"/>
      <c r="B40" s="145" t="s">
        <v>188</v>
      </c>
      <c r="C40" s="145" t="s">
        <v>189</v>
      </c>
      <c r="D40" s="144">
        <f ca="1">Core_Calc_ng!J45</f>
        <v>43071</v>
      </c>
      <c r="E40" s="88">
        <v>100</v>
      </c>
      <c r="F40" s="144">
        <f t="shared" ca="1" si="1"/>
        <v>43071</v>
      </c>
      <c r="G40" s="88">
        <f t="shared" ca="1" si="2"/>
        <v>13</v>
      </c>
      <c r="H40" s="144">
        <f t="shared" ca="1" si="3"/>
        <v>43071</v>
      </c>
      <c r="I40" s="88">
        <f t="shared" ca="1" si="4"/>
        <v>108</v>
      </c>
      <c r="J40" s="144">
        <f t="shared" ca="1" si="5"/>
        <v>43071</v>
      </c>
      <c r="K40" s="88">
        <f t="shared" ca="1" si="6"/>
        <v>3</v>
      </c>
      <c r="L40" s="144">
        <f t="shared" ca="1" si="13"/>
        <v>43071</v>
      </c>
      <c r="M40" s="88">
        <f t="shared" ca="1" si="7"/>
        <v>10</v>
      </c>
      <c r="N40" s="144">
        <f t="shared" ca="1" si="13"/>
        <v>43071</v>
      </c>
      <c r="O40" s="88">
        <f ca="1">ROUND(RANDBETWEEN(I40*E40*0.006, I40*E40*0.008),0)</f>
        <v>72</v>
      </c>
      <c r="P40" s="144">
        <f t="shared" ca="1" si="13"/>
        <v>43071</v>
      </c>
      <c r="Q40" s="88">
        <f t="shared" ca="1" si="8"/>
        <v>6</v>
      </c>
      <c r="R40" s="88">
        <f ca="1">Core_Calc_ng!AE45</f>
        <v>66</v>
      </c>
      <c r="S40" s="88">
        <f>Level3_Data!BC40</f>
        <v>2.75</v>
      </c>
    </row>
    <row r="41" spans="1:19" x14ac:dyDescent="0.25">
      <c r="A41" s="88"/>
      <c r="B41" s="145" t="s">
        <v>188</v>
      </c>
      <c r="C41" s="145" t="s">
        <v>189</v>
      </c>
      <c r="D41" s="144">
        <f ca="1">Core_Calc_ng!J46</f>
        <v>43083</v>
      </c>
      <c r="E41" s="88">
        <v>120</v>
      </c>
      <c r="F41" s="144">
        <f t="shared" ca="1" si="1"/>
        <v>43083</v>
      </c>
      <c r="G41" s="88">
        <f t="shared" ca="1" si="2"/>
        <v>16</v>
      </c>
      <c r="H41" s="144">
        <f t="shared" ca="1" si="3"/>
        <v>43083</v>
      </c>
      <c r="I41" s="88">
        <f t="shared" ca="1" si="4"/>
        <v>167</v>
      </c>
      <c r="J41" s="144">
        <f t="shared" ca="1" si="5"/>
        <v>43083</v>
      </c>
      <c r="K41" s="88">
        <f t="shared" ca="1" si="6"/>
        <v>3</v>
      </c>
      <c r="L41" s="144">
        <f t="shared" ca="1" si="13"/>
        <v>43083</v>
      </c>
      <c r="M41" s="88">
        <f t="shared" ref="M41:M42" ca="1" si="15">ROUND(RANDBETWEEN(I41*G41*0.004, I41*G41*0.006),0)</f>
        <v>12</v>
      </c>
      <c r="N41" s="144">
        <f t="shared" ca="1" si="13"/>
        <v>43083</v>
      </c>
      <c r="O41" s="88">
        <f t="shared" ca="1" si="14"/>
        <v>140</v>
      </c>
      <c r="P41" s="144">
        <f t="shared" ca="1" si="13"/>
        <v>43083</v>
      </c>
      <c r="Q41" s="88">
        <f t="shared" ca="1" si="8"/>
        <v>7</v>
      </c>
      <c r="R41" s="88">
        <f ca="1">Core_Calc_ng!AE46</f>
        <v>67</v>
      </c>
      <c r="S41" s="88">
        <f>Level3_Data!BC41</f>
        <v>3.25</v>
      </c>
    </row>
    <row r="42" spans="1:19" x14ac:dyDescent="0.25">
      <c r="A42" s="88"/>
      <c r="B42" s="145" t="s">
        <v>188</v>
      </c>
      <c r="C42" s="145" t="s">
        <v>189</v>
      </c>
      <c r="D42" s="144">
        <f ca="1">Core_Calc_ng!J47</f>
        <v>43085</v>
      </c>
      <c r="E42" s="88">
        <v>130</v>
      </c>
      <c r="F42" s="144">
        <f t="shared" ca="1" si="1"/>
        <v>43085</v>
      </c>
      <c r="G42" s="88">
        <f t="shared" ca="1" si="2"/>
        <v>17</v>
      </c>
      <c r="H42" s="144">
        <f t="shared" ca="1" si="3"/>
        <v>43085</v>
      </c>
      <c r="I42" s="88">
        <f t="shared" ca="1" si="4"/>
        <v>131</v>
      </c>
      <c r="J42" s="144">
        <f t="shared" ca="1" si="5"/>
        <v>43085</v>
      </c>
      <c r="K42" s="88">
        <f t="shared" ca="1" si="6"/>
        <v>5</v>
      </c>
      <c r="L42" s="144">
        <f t="shared" ca="1" si="13"/>
        <v>43085</v>
      </c>
      <c r="M42" s="88">
        <f t="shared" ca="1" si="15"/>
        <v>10</v>
      </c>
      <c r="N42" s="144">
        <f t="shared" ca="1" si="13"/>
        <v>43085</v>
      </c>
      <c r="O42" s="88">
        <f ca="1">ROUND(RANDBETWEEN(I42*E42*0.006, I42*E42*0.008),0)</f>
        <v>119</v>
      </c>
      <c r="P42" s="144">
        <f t="shared" ca="1" si="13"/>
        <v>43085</v>
      </c>
      <c r="Q42" s="88">
        <f t="shared" ca="1" si="8"/>
        <v>7</v>
      </c>
      <c r="R42" s="88">
        <f ca="1">Core_Calc_ng!AE47</f>
        <v>65</v>
      </c>
      <c r="S42" s="88">
        <f>Level3_Data!BC42</f>
        <v>3</v>
      </c>
    </row>
    <row r="43" spans="1:19" x14ac:dyDescent="0.25">
      <c r="A43" s="88"/>
      <c r="B43" s="145" t="s">
        <v>188</v>
      </c>
      <c r="C43" s="145" t="s">
        <v>189</v>
      </c>
      <c r="D43" s="144">
        <f ca="1">Core_Calc_ng!J48</f>
        <v>43088</v>
      </c>
      <c r="E43" s="88">
        <v>128</v>
      </c>
      <c r="F43" s="144">
        <f t="shared" ca="1" si="1"/>
        <v>43088</v>
      </c>
      <c r="G43" s="88">
        <f t="shared" ca="1" si="2"/>
        <v>18</v>
      </c>
      <c r="H43" s="144">
        <f t="shared" ca="1" si="3"/>
        <v>43088</v>
      </c>
      <c r="I43" s="88">
        <f t="shared" ca="1" si="4"/>
        <v>177</v>
      </c>
      <c r="J43" s="144">
        <f t="shared" ca="1" si="5"/>
        <v>43088</v>
      </c>
      <c r="K43" s="88">
        <f t="shared" ca="1" si="6"/>
        <v>4</v>
      </c>
      <c r="L43" s="144">
        <f t="shared" ca="1" si="13"/>
        <v>43088</v>
      </c>
      <c r="M43" s="88">
        <f ca="1">ROUND(RANDBETWEEN(I43*G43*0.004, I43*G43*0.006),0)</f>
        <v>17</v>
      </c>
      <c r="N43" s="144">
        <f t="shared" ca="1" si="13"/>
        <v>43088</v>
      </c>
      <c r="O43" s="88">
        <f t="shared" ca="1" si="14"/>
        <v>175</v>
      </c>
      <c r="P43" s="144">
        <f t="shared" ca="1" si="13"/>
        <v>43088</v>
      </c>
      <c r="Q43" s="88">
        <f t="shared" ca="1" si="8"/>
        <v>10</v>
      </c>
      <c r="R43" s="88">
        <f ca="1">Core_Calc_ng!AE48</f>
        <v>61</v>
      </c>
      <c r="S43" s="88">
        <f>Level3_Data!BC43</f>
        <v>2.75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9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85546875" customWidth="1"/>
    <col min="2" max="2" width="11.85546875" customWidth="1"/>
    <col min="3" max="3" width="9.7109375" bestFit="1" customWidth="1"/>
    <col min="4" max="4" width="12.7109375" bestFit="1" customWidth="1"/>
    <col min="5" max="5" width="10.42578125" customWidth="1"/>
    <col min="6" max="6" width="9.85546875" customWidth="1"/>
    <col min="7" max="9" width="9.140625" customWidth="1"/>
    <col min="10" max="10" width="9.85546875" customWidth="1"/>
    <col min="11" max="11" width="12" customWidth="1"/>
    <col min="12" max="13" width="9.140625" customWidth="1"/>
    <col min="14" max="14" width="27.85546875" bestFit="1" customWidth="1"/>
    <col min="15" max="15" width="10.85546875" customWidth="1"/>
    <col min="16" max="16" width="10.28515625" customWidth="1"/>
    <col min="17" max="18" width="9.140625" customWidth="1"/>
    <col min="19" max="19" width="14" bestFit="1" customWidth="1"/>
    <col min="20" max="20" width="10" customWidth="1"/>
    <col min="21" max="21" width="11" customWidth="1"/>
    <col min="22" max="23" width="9.140625" customWidth="1"/>
    <col min="24" max="24" width="10" bestFit="1" customWidth="1"/>
    <col min="25" max="26" width="10.140625" bestFit="1" customWidth="1"/>
    <col min="27" max="28" width="9.140625" customWidth="1"/>
    <col min="29" max="29" width="12.42578125" bestFit="1" customWidth="1"/>
    <col min="30" max="31" width="10.140625" bestFit="1" customWidth="1"/>
    <col min="32" max="33" width="9.140625" customWidth="1"/>
    <col min="34" max="34" width="10.85546875" bestFit="1" customWidth="1"/>
    <col min="35" max="36" width="10.140625" bestFit="1" customWidth="1"/>
    <col min="37" max="39" width="9.140625" customWidth="1"/>
    <col min="40" max="41" width="10.140625" bestFit="1" customWidth="1"/>
    <col min="42" max="44" width="9.140625" customWidth="1"/>
    <col min="45" max="46" width="10.140625" bestFit="1" customWidth="1"/>
    <col min="47" max="48" width="9.140625" customWidth="1"/>
    <col min="49" max="49" width="11.42578125" bestFit="1" customWidth="1"/>
    <col min="50" max="51" width="10.140625" bestFit="1" customWidth="1"/>
    <col min="52" max="53" width="9.140625" customWidth="1"/>
    <col min="56" max="56" width="10.140625" bestFit="1" customWidth="1"/>
    <col min="57" max="57" width="7.140625" bestFit="1" customWidth="1"/>
    <col min="58" max="58" width="10.7109375" bestFit="1" customWidth="1"/>
    <col min="59" max="59" width="9.7109375" bestFit="1" customWidth="1"/>
    <col min="60" max="60" width="9.5703125" bestFit="1" customWidth="1"/>
    <col min="61" max="61" width="9.7109375" bestFit="1" customWidth="1"/>
  </cols>
  <sheetData>
    <row r="1" spans="1:16384" s="1" customFormat="1" ht="75" x14ac:dyDescent="0.25">
      <c r="A1" s="1" t="s">
        <v>0</v>
      </c>
      <c r="B1" s="1" t="s">
        <v>32</v>
      </c>
      <c r="C1" s="1" t="s">
        <v>56</v>
      </c>
      <c r="D1" s="61" t="s">
        <v>57</v>
      </c>
      <c r="E1" s="61" t="s">
        <v>76</v>
      </c>
      <c r="F1" s="61" t="s">
        <v>75</v>
      </c>
      <c r="G1" s="1" t="s">
        <v>77</v>
      </c>
      <c r="H1" s="1" t="s">
        <v>78</v>
      </c>
      <c r="I1" s="61" t="s">
        <v>59</v>
      </c>
      <c r="J1" s="61" t="s">
        <v>79</v>
      </c>
      <c r="K1" s="61" t="s">
        <v>80</v>
      </c>
      <c r="L1" s="1" t="s">
        <v>81</v>
      </c>
      <c r="M1" s="1" t="s">
        <v>82</v>
      </c>
      <c r="N1" s="61" t="s">
        <v>58</v>
      </c>
      <c r="O1" s="61" t="s">
        <v>83</v>
      </c>
      <c r="P1" s="61" t="s">
        <v>84</v>
      </c>
      <c r="Q1" s="1" t="s">
        <v>85</v>
      </c>
      <c r="R1" s="1" t="s">
        <v>86</v>
      </c>
      <c r="S1" s="61" t="s">
        <v>60</v>
      </c>
      <c r="T1" s="61" t="s">
        <v>87</v>
      </c>
      <c r="U1" s="61" t="s">
        <v>88</v>
      </c>
      <c r="V1" s="1" t="s">
        <v>89</v>
      </c>
      <c r="W1" s="1" t="s">
        <v>90</v>
      </c>
      <c r="X1" s="61" t="s">
        <v>61</v>
      </c>
      <c r="Y1" s="61" t="s">
        <v>91</v>
      </c>
      <c r="Z1" s="61" t="s">
        <v>92</v>
      </c>
      <c r="AA1" s="1" t="s">
        <v>93</v>
      </c>
      <c r="AB1" s="1" t="s">
        <v>94</v>
      </c>
      <c r="AC1" s="61" t="s">
        <v>62</v>
      </c>
      <c r="AD1" s="61" t="s">
        <v>95</v>
      </c>
      <c r="AE1" s="61" t="s">
        <v>162</v>
      </c>
      <c r="AF1" s="1" t="s">
        <v>96</v>
      </c>
      <c r="AG1" s="1" t="s">
        <v>97</v>
      </c>
      <c r="AH1" s="61" t="s">
        <v>63</v>
      </c>
      <c r="AI1" s="61" t="s">
        <v>98</v>
      </c>
      <c r="AJ1" s="61" t="s">
        <v>99</v>
      </c>
      <c r="AK1" s="1" t="s">
        <v>100</v>
      </c>
      <c r="AL1" s="1" t="s">
        <v>101</v>
      </c>
      <c r="AM1" s="61" t="s">
        <v>64</v>
      </c>
      <c r="AN1" s="61" t="s">
        <v>102</v>
      </c>
      <c r="AO1" s="61" t="s">
        <v>103</v>
      </c>
      <c r="AP1" s="1" t="s">
        <v>104</v>
      </c>
      <c r="AQ1" s="1" t="s">
        <v>105</v>
      </c>
      <c r="AR1" s="61" t="s">
        <v>65</v>
      </c>
      <c r="AS1" s="61" t="s">
        <v>106</v>
      </c>
      <c r="AT1" s="61" t="s">
        <v>107</v>
      </c>
      <c r="AU1" s="1" t="s">
        <v>108</v>
      </c>
      <c r="AV1" s="1" t="s">
        <v>109</v>
      </c>
      <c r="AW1" s="61" t="s">
        <v>66</v>
      </c>
      <c r="AX1" s="61" t="s">
        <v>110</v>
      </c>
      <c r="AY1" s="61" t="s">
        <v>111</v>
      </c>
      <c r="AZ1" s="1" t="s">
        <v>112</v>
      </c>
      <c r="BA1" s="1" t="s">
        <v>113</v>
      </c>
      <c r="BB1" s="1" t="s">
        <v>13</v>
      </c>
      <c r="BC1" s="1" t="s">
        <v>136</v>
      </c>
      <c r="BD1" s="1" t="s">
        <v>139</v>
      </c>
      <c r="BE1" s="1" t="s">
        <v>228</v>
      </c>
      <c r="BF1" s="1" t="s">
        <v>229</v>
      </c>
      <c r="BG1"/>
      <c r="BH1"/>
      <c r="BI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s="68" customFormat="1" x14ac:dyDescent="0.25">
      <c r="A2" s="121" t="s">
        <v>185</v>
      </c>
      <c r="B2" s="121" t="s">
        <v>141</v>
      </c>
      <c r="C2" s="122">
        <f t="shared" ref="C2:C43" ca="1" si="0">E2-H2</f>
        <v>42922</v>
      </c>
      <c r="D2" s="121" t="s">
        <v>57</v>
      </c>
      <c r="E2" s="123">
        <f t="shared" ref="E2:E43" ca="1" si="1">F2-G2</f>
        <v>42927</v>
      </c>
      <c r="F2" s="123">
        <f t="shared" ref="F2:F43" ca="1" si="2">J2-M2</f>
        <v>42935</v>
      </c>
      <c r="G2" s="121">
        <f>Core_Calc_ng!L7</f>
        <v>8</v>
      </c>
      <c r="H2" s="121">
        <f>Core_Calc_ng!K7</f>
        <v>5</v>
      </c>
      <c r="I2" s="121" t="s">
        <v>165</v>
      </c>
      <c r="J2" s="123">
        <f t="shared" ref="J2:J43" ca="1" si="3">K2-L2</f>
        <v>42939</v>
      </c>
      <c r="K2" s="123">
        <f t="shared" ref="K2:K43" ca="1" si="4">O2-R2</f>
        <v>42948</v>
      </c>
      <c r="L2" s="121">
        <f>Core_Calc_ng!N7</f>
        <v>9</v>
      </c>
      <c r="M2" s="121">
        <f>Core_Calc_ng!M7</f>
        <v>4</v>
      </c>
      <c r="N2" s="121" t="s">
        <v>166</v>
      </c>
      <c r="O2" s="123">
        <f t="shared" ref="O2:O43" ca="1" si="5">P2-Q2</f>
        <v>42951</v>
      </c>
      <c r="P2" s="123">
        <f t="shared" ref="P2:P43" ca="1" si="6">T2-W2</f>
        <v>42958</v>
      </c>
      <c r="Q2" s="121">
        <f>Core_Calc_ng!P7</f>
        <v>7</v>
      </c>
      <c r="R2" s="121">
        <f>Core_Calc_ng!O7</f>
        <v>3</v>
      </c>
      <c r="S2" s="121" t="s">
        <v>167</v>
      </c>
      <c r="T2" s="123">
        <f t="shared" ref="T2:T43" ca="1" si="7">U2-V2</f>
        <v>42961</v>
      </c>
      <c r="U2" s="123">
        <f t="shared" ref="U2:U43" ca="1" si="8">Y2-AB2</f>
        <v>42966</v>
      </c>
      <c r="V2" s="121">
        <f>Core_Calc_ng!R7</f>
        <v>5</v>
      </c>
      <c r="W2" s="121">
        <f>Core_Calc_ng!Q7</f>
        <v>3</v>
      </c>
      <c r="X2" s="121" t="s">
        <v>168</v>
      </c>
      <c r="Y2" s="124">
        <f t="shared" ref="Y2:Y43" ca="1" si="9">Z2-AA2</f>
        <v>42968</v>
      </c>
      <c r="Z2" s="124">
        <f t="shared" ref="Z2:Z43" ca="1" si="10">AD2-AG2</f>
        <v>42975</v>
      </c>
      <c r="AA2" s="121">
        <f>Core_Calc_ng!T7</f>
        <v>7</v>
      </c>
      <c r="AB2" s="121">
        <f>Core_Calc_ng!S7</f>
        <v>2</v>
      </c>
      <c r="AC2" s="121" t="s">
        <v>169</v>
      </c>
      <c r="AD2" s="124">
        <f t="shared" ref="AD2:AD43" ca="1" si="11">AE2-AF2</f>
        <v>42980</v>
      </c>
      <c r="AE2" s="124">
        <f t="shared" ref="AE2:AE43" ca="1" si="12">AI2-AL2</f>
        <v>42999</v>
      </c>
      <c r="AF2" s="121">
        <f>Core_Calc_ng!V7</f>
        <v>19</v>
      </c>
      <c r="AG2" s="121">
        <f>Core_Calc_ng!U7</f>
        <v>5</v>
      </c>
      <c r="AH2" s="121" t="s">
        <v>170</v>
      </c>
      <c r="AI2" s="124">
        <f t="shared" ref="AI2:AI43" ca="1" si="13">AJ2-AK2</f>
        <v>43003</v>
      </c>
      <c r="AJ2" s="124">
        <f t="shared" ref="AJ2:AJ43" ca="1" si="14">AN2-AQ2</f>
        <v>43008</v>
      </c>
      <c r="AK2" s="121">
        <f>Core_Calc_ng!X7</f>
        <v>5</v>
      </c>
      <c r="AL2" s="121">
        <f>Core_Calc_ng!W7</f>
        <v>4</v>
      </c>
      <c r="AM2" s="121" t="s">
        <v>171</v>
      </c>
      <c r="AN2" s="124">
        <f t="shared" ref="AN2:AN43" ca="1" si="15">AO2-AP2</f>
        <v>43011</v>
      </c>
      <c r="AO2" s="124">
        <f t="shared" ref="AO2:AO43" ca="1" si="16">AS2-AV2</f>
        <v>43024</v>
      </c>
      <c r="AP2" s="121">
        <f>Core_Calc_ng!Z7</f>
        <v>13</v>
      </c>
      <c r="AQ2" s="121">
        <f>Core_Calc_ng!Y7</f>
        <v>3</v>
      </c>
      <c r="AR2" s="121" t="s">
        <v>172</v>
      </c>
      <c r="AS2" s="124">
        <f t="shared" ref="AS2:AS43" ca="1" si="17">AT2-AU2</f>
        <v>43026</v>
      </c>
      <c r="AT2" s="124">
        <f t="shared" ref="AT2:AT43" ca="1" si="18">AX2-BA2</f>
        <v>43029</v>
      </c>
      <c r="AU2" s="121">
        <f>Core_Calc_ng!AB7</f>
        <v>3</v>
      </c>
      <c r="AV2" s="121">
        <f>Core_Calc_ng!AA7</f>
        <v>2</v>
      </c>
      <c r="AW2" s="121" t="s">
        <v>173</v>
      </c>
      <c r="AX2" s="124">
        <f t="shared" ref="AX2:AX43" ca="1" si="19">AY2-AZ2</f>
        <v>43032</v>
      </c>
      <c r="AY2" s="124">
        <f t="shared" ref="AY2:AY43" ca="1" si="20">BD2</f>
        <v>43036</v>
      </c>
      <c r="AZ2" s="121">
        <f>Core_Calc_ng!AD7</f>
        <v>4</v>
      </c>
      <c r="BA2" s="121">
        <f>Core_Calc_ng!AC7</f>
        <v>3</v>
      </c>
      <c r="BB2" s="121">
        <f t="shared" ref="BB2:BB43" ca="1" si="21">AY2-E2</f>
        <v>109</v>
      </c>
      <c r="BC2" s="121">
        <f t="shared" ref="BC2:BC43" si="22">AVERAGE(AZ2,AK2,AA2,Q2)</f>
        <v>5.75</v>
      </c>
      <c r="BD2" s="125">
        <f ca="1">Core_Calc_ng!$H$6-Core_Calc_ng!$H7</f>
        <v>43036</v>
      </c>
      <c r="BE2" t="s">
        <v>226</v>
      </c>
      <c r="BF2" t="s">
        <v>227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x14ac:dyDescent="0.25">
      <c r="A3" s="80" t="s">
        <v>185</v>
      </c>
      <c r="B3" s="80" t="s">
        <v>27</v>
      </c>
      <c r="C3" s="81">
        <f t="shared" ca="1" si="0"/>
        <v>42934</v>
      </c>
      <c r="D3" s="80" t="s">
        <v>57</v>
      </c>
      <c r="E3" s="82">
        <f t="shared" ca="1" si="1"/>
        <v>42939</v>
      </c>
      <c r="F3" s="82">
        <f t="shared" ca="1" si="2"/>
        <v>42946</v>
      </c>
      <c r="G3" s="80">
        <f>Core_Calc_ng!L8</f>
        <v>7</v>
      </c>
      <c r="H3" s="80">
        <f>Core_Calc_ng!K8</f>
        <v>5</v>
      </c>
      <c r="I3" s="80" t="s">
        <v>165</v>
      </c>
      <c r="J3" s="82">
        <f t="shared" ca="1" si="3"/>
        <v>42949</v>
      </c>
      <c r="K3" s="82">
        <f t="shared" ca="1" si="4"/>
        <v>42960</v>
      </c>
      <c r="L3" s="80">
        <f>Core_Calc_ng!N8</f>
        <v>11</v>
      </c>
      <c r="M3" s="80">
        <f>Core_Calc_ng!M8</f>
        <v>3</v>
      </c>
      <c r="N3" s="80" t="s">
        <v>166</v>
      </c>
      <c r="O3" s="82">
        <f t="shared" ca="1" si="5"/>
        <v>42965</v>
      </c>
      <c r="P3" s="82">
        <f t="shared" ca="1" si="6"/>
        <v>42970</v>
      </c>
      <c r="Q3" s="80">
        <f>Core_Calc_ng!P8</f>
        <v>5</v>
      </c>
      <c r="R3" s="80">
        <f>Core_Calc_ng!O8</f>
        <v>5</v>
      </c>
      <c r="S3" s="80" t="s">
        <v>167</v>
      </c>
      <c r="T3" s="82">
        <f t="shared" ca="1" si="7"/>
        <v>42972</v>
      </c>
      <c r="U3" s="82">
        <f t="shared" ca="1" si="8"/>
        <v>42979</v>
      </c>
      <c r="V3" s="80">
        <f>Core_Calc_ng!R8</f>
        <v>7</v>
      </c>
      <c r="W3" s="80">
        <f>Core_Calc_ng!Q8</f>
        <v>2</v>
      </c>
      <c r="X3" s="80" t="s">
        <v>168</v>
      </c>
      <c r="Y3" s="83">
        <f t="shared" ca="1" si="9"/>
        <v>42983</v>
      </c>
      <c r="Z3" s="83">
        <f t="shared" ca="1" si="10"/>
        <v>42988</v>
      </c>
      <c r="AA3" s="80">
        <f>Core_Calc_ng!T8</f>
        <v>5</v>
      </c>
      <c r="AB3" s="80">
        <f>Core_Calc_ng!S8</f>
        <v>4</v>
      </c>
      <c r="AC3" s="80" t="s">
        <v>169</v>
      </c>
      <c r="AD3" s="83">
        <f t="shared" ca="1" si="11"/>
        <v>42992</v>
      </c>
      <c r="AE3" s="83">
        <f t="shared" ca="1" si="12"/>
        <v>43013</v>
      </c>
      <c r="AF3" s="80">
        <f>Core_Calc_ng!V8</f>
        <v>21</v>
      </c>
      <c r="AG3" s="80">
        <f>Core_Calc_ng!U8</f>
        <v>4</v>
      </c>
      <c r="AH3" s="80" t="s">
        <v>170</v>
      </c>
      <c r="AI3" s="83">
        <f t="shared" ca="1" si="13"/>
        <v>43015</v>
      </c>
      <c r="AJ3" s="83">
        <f t="shared" ca="1" si="14"/>
        <v>43020</v>
      </c>
      <c r="AK3" s="80">
        <f>Core_Calc_ng!X8</f>
        <v>5</v>
      </c>
      <c r="AL3" s="80">
        <f>Core_Calc_ng!W8</f>
        <v>2</v>
      </c>
      <c r="AM3" s="80" t="s">
        <v>171</v>
      </c>
      <c r="AN3" s="83">
        <f t="shared" ca="1" si="15"/>
        <v>43023</v>
      </c>
      <c r="AO3" s="83">
        <f t="shared" ca="1" si="16"/>
        <v>43033</v>
      </c>
      <c r="AP3" s="80">
        <f>Core_Calc_ng!Z8</f>
        <v>10</v>
      </c>
      <c r="AQ3" s="80">
        <f>Core_Calc_ng!Y8</f>
        <v>3</v>
      </c>
      <c r="AR3" s="80" t="s">
        <v>172</v>
      </c>
      <c r="AS3" s="83">
        <f t="shared" ca="1" si="17"/>
        <v>43036</v>
      </c>
      <c r="AT3" s="83">
        <f t="shared" ca="1" si="18"/>
        <v>43039</v>
      </c>
      <c r="AU3" s="80">
        <f>Core_Calc_ng!AB8</f>
        <v>3</v>
      </c>
      <c r="AV3" s="80">
        <f>Core_Calc_ng!AA8</f>
        <v>3</v>
      </c>
      <c r="AW3" s="80" t="s">
        <v>173</v>
      </c>
      <c r="AX3" s="83">
        <f t="shared" ca="1" si="19"/>
        <v>43044</v>
      </c>
      <c r="AY3" s="83">
        <f t="shared" ca="1" si="20"/>
        <v>43054</v>
      </c>
      <c r="AZ3" s="80">
        <f>Core_Calc_ng!AD8</f>
        <v>10</v>
      </c>
      <c r="BA3" s="80">
        <f>Core_Calc_ng!AC8</f>
        <v>5</v>
      </c>
      <c r="BB3" s="80">
        <f t="shared" ca="1" si="21"/>
        <v>115</v>
      </c>
      <c r="BC3" s="80">
        <f t="shared" si="22"/>
        <v>6.25</v>
      </c>
      <c r="BD3" s="84">
        <f ca="1">Core_Calc_ng!$H$6-Core_Calc_ng!$H11</f>
        <v>43054</v>
      </c>
      <c r="BE3" t="s">
        <v>226</v>
      </c>
      <c r="BF3" t="s">
        <v>227</v>
      </c>
    </row>
    <row r="4" spans="1:16384" x14ac:dyDescent="0.25">
      <c r="A4" s="80" t="s">
        <v>185</v>
      </c>
      <c r="B4" s="80" t="s">
        <v>146</v>
      </c>
      <c r="C4" s="81">
        <f t="shared" ca="1" si="0"/>
        <v>42947</v>
      </c>
      <c r="D4" s="80" t="s">
        <v>57</v>
      </c>
      <c r="E4" s="82">
        <f t="shared" ca="1" si="1"/>
        <v>42950</v>
      </c>
      <c r="F4" s="82">
        <f t="shared" ca="1" si="2"/>
        <v>42956</v>
      </c>
      <c r="G4" s="80">
        <f>Core_Calc_ng!L9</f>
        <v>6</v>
      </c>
      <c r="H4" s="80">
        <f>Core_Calc_ng!K9</f>
        <v>3</v>
      </c>
      <c r="I4" s="80" t="s">
        <v>165</v>
      </c>
      <c r="J4" s="82">
        <f t="shared" ca="1" si="3"/>
        <v>42958</v>
      </c>
      <c r="K4" s="82">
        <f t="shared" ca="1" si="4"/>
        <v>42969</v>
      </c>
      <c r="L4" s="80">
        <f>Core_Calc_ng!N9</f>
        <v>11</v>
      </c>
      <c r="M4" s="80">
        <f>Core_Calc_ng!M9</f>
        <v>2</v>
      </c>
      <c r="N4" s="80" t="s">
        <v>166</v>
      </c>
      <c r="O4" s="82">
        <f t="shared" ca="1" si="5"/>
        <v>42972</v>
      </c>
      <c r="P4" s="82">
        <f t="shared" ca="1" si="6"/>
        <v>42977</v>
      </c>
      <c r="Q4" s="80">
        <f>Core_Calc_ng!P9</f>
        <v>5</v>
      </c>
      <c r="R4" s="80">
        <f>Core_Calc_ng!O9</f>
        <v>3</v>
      </c>
      <c r="S4" s="80" t="s">
        <v>167</v>
      </c>
      <c r="T4" s="82">
        <f t="shared" ca="1" si="7"/>
        <v>42980</v>
      </c>
      <c r="U4" s="82">
        <f t="shared" ca="1" si="8"/>
        <v>42988</v>
      </c>
      <c r="V4" s="80">
        <f>Core_Calc_ng!R9</f>
        <v>8</v>
      </c>
      <c r="W4" s="80">
        <f>Core_Calc_ng!Q9</f>
        <v>3</v>
      </c>
      <c r="X4" s="80" t="s">
        <v>168</v>
      </c>
      <c r="Y4" s="83">
        <f t="shared" ca="1" si="9"/>
        <v>42991</v>
      </c>
      <c r="Z4" s="83">
        <f t="shared" ca="1" si="10"/>
        <v>42998</v>
      </c>
      <c r="AA4" s="80">
        <f>Core_Calc_ng!T9</f>
        <v>7</v>
      </c>
      <c r="AB4" s="80">
        <f>Core_Calc_ng!S9</f>
        <v>3</v>
      </c>
      <c r="AC4" s="80" t="s">
        <v>169</v>
      </c>
      <c r="AD4" s="83">
        <f t="shared" ca="1" si="11"/>
        <v>43002</v>
      </c>
      <c r="AE4" s="83">
        <f t="shared" ca="1" si="12"/>
        <v>43023</v>
      </c>
      <c r="AF4" s="80">
        <f>Core_Calc_ng!V9</f>
        <v>21</v>
      </c>
      <c r="AG4" s="80">
        <f>Core_Calc_ng!U9</f>
        <v>4</v>
      </c>
      <c r="AH4" s="80" t="s">
        <v>170</v>
      </c>
      <c r="AI4" s="83">
        <f t="shared" ca="1" si="13"/>
        <v>43025</v>
      </c>
      <c r="AJ4" s="83">
        <f t="shared" ca="1" si="14"/>
        <v>43028</v>
      </c>
      <c r="AK4" s="80">
        <f>Core_Calc_ng!X9</f>
        <v>3</v>
      </c>
      <c r="AL4" s="80">
        <f>Core_Calc_ng!W9</f>
        <v>2</v>
      </c>
      <c r="AM4" s="80" t="s">
        <v>171</v>
      </c>
      <c r="AN4" s="83">
        <f t="shared" ca="1" si="15"/>
        <v>43034</v>
      </c>
      <c r="AO4" s="83">
        <f t="shared" ca="1" si="16"/>
        <v>43045</v>
      </c>
      <c r="AP4" s="80">
        <f>Core_Calc_ng!Z9</f>
        <v>11</v>
      </c>
      <c r="AQ4" s="80">
        <f>Core_Calc_ng!Y9</f>
        <v>6</v>
      </c>
      <c r="AR4" s="80" t="s">
        <v>172</v>
      </c>
      <c r="AS4" s="83">
        <f t="shared" ca="1" si="17"/>
        <v>43046</v>
      </c>
      <c r="AT4" s="83">
        <f t="shared" ca="1" si="18"/>
        <v>43047</v>
      </c>
      <c r="AU4" s="80">
        <f>Core_Calc_ng!AB9</f>
        <v>1</v>
      </c>
      <c r="AV4" s="80">
        <f>Core_Calc_ng!AA9</f>
        <v>1</v>
      </c>
      <c r="AW4" s="80" t="s">
        <v>173</v>
      </c>
      <c r="AX4" s="83">
        <f t="shared" ca="1" si="19"/>
        <v>43050</v>
      </c>
      <c r="AY4" s="83">
        <f t="shared" ca="1" si="20"/>
        <v>43056</v>
      </c>
      <c r="AZ4" s="80">
        <f>Core_Calc_ng!AD9</f>
        <v>6</v>
      </c>
      <c r="BA4" s="80">
        <f>Core_Calc_ng!AC9</f>
        <v>3</v>
      </c>
      <c r="BB4" s="80">
        <f t="shared" ca="1" si="21"/>
        <v>106</v>
      </c>
      <c r="BC4" s="80">
        <f t="shared" si="22"/>
        <v>5.25</v>
      </c>
      <c r="BD4" s="84">
        <f ca="1">Core_Calc_ng!$H$6-Core_Calc_ng!$H12</f>
        <v>43056</v>
      </c>
      <c r="BE4" t="s">
        <v>226</v>
      </c>
      <c r="BF4" t="s">
        <v>227</v>
      </c>
    </row>
    <row r="5" spans="1:16384" x14ac:dyDescent="0.25">
      <c r="A5" s="80" t="s">
        <v>185</v>
      </c>
      <c r="B5" s="80" t="s">
        <v>140</v>
      </c>
      <c r="C5" s="81">
        <f t="shared" ca="1" si="0"/>
        <v>42929</v>
      </c>
      <c r="D5" s="80" t="s">
        <v>57</v>
      </c>
      <c r="E5" s="82">
        <f t="shared" ca="1" si="1"/>
        <v>42933</v>
      </c>
      <c r="F5" s="82">
        <f t="shared" ca="1" si="2"/>
        <v>42941</v>
      </c>
      <c r="G5" s="80">
        <f>Core_Calc_ng!L10</f>
        <v>8</v>
      </c>
      <c r="H5" s="80">
        <f>Core_Calc_ng!K10</f>
        <v>4</v>
      </c>
      <c r="I5" s="80" t="s">
        <v>165</v>
      </c>
      <c r="J5" s="82">
        <f t="shared" ca="1" si="3"/>
        <v>42943</v>
      </c>
      <c r="K5" s="82">
        <f t="shared" ca="1" si="4"/>
        <v>42954</v>
      </c>
      <c r="L5" s="80">
        <f>Core_Calc_ng!N10</f>
        <v>11</v>
      </c>
      <c r="M5" s="80">
        <f>Core_Calc_ng!M10</f>
        <v>2</v>
      </c>
      <c r="N5" s="80" t="s">
        <v>166</v>
      </c>
      <c r="O5" s="82">
        <f t="shared" ca="1" si="5"/>
        <v>42956</v>
      </c>
      <c r="P5" s="82">
        <f t="shared" ca="1" si="6"/>
        <v>42960</v>
      </c>
      <c r="Q5" s="80">
        <f>Core_Calc_ng!P10</f>
        <v>4</v>
      </c>
      <c r="R5" s="80">
        <f>Core_Calc_ng!O10</f>
        <v>2</v>
      </c>
      <c r="S5" s="80" t="s">
        <v>167</v>
      </c>
      <c r="T5" s="82">
        <f t="shared" ca="1" si="7"/>
        <v>42964</v>
      </c>
      <c r="U5" s="82">
        <f t="shared" ca="1" si="8"/>
        <v>42970</v>
      </c>
      <c r="V5" s="80">
        <f>Core_Calc_ng!R10</f>
        <v>6</v>
      </c>
      <c r="W5" s="80">
        <f>Core_Calc_ng!Q10</f>
        <v>4</v>
      </c>
      <c r="X5" s="80" t="s">
        <v>168</v>
      </c>
      <c r="Y5" s="83">
        <f t="shared" ca="1" si="9"/>
        <v>42973</v>
      </c>
      <c r="Z5" s="83">
        <f t="shared" ca="1" si="10"/>
        <v>42978</v>
      </c>
      <c r="AA5" s="80">
        <f>Core_Calc_ng!T10</f>
        <v>5</v>
      </c>
      <c r="AB5" s="80">
        <f>Core_Calc_ng!S10</f>
        <v>3</v>
      </c>
      <c r="AC5" s="80" t="s">
        <v>169</v>
      </c>
      <c r="AD5" s="83">
        <f t="shared" ca="1" si="11"/>
        <v>42982</v>
      </c>
      <c r="AE5" s="83">
        <f t="shared" ca="1" si="12"/>
        <v>42999</v>
      </c>
      <c r="AF5" s="80">
        <f>Core_Calc_ng!V10</f>
        <v>17</v>
      </c>
      <c r="AG5" s="80">
        <f>Core_Calc_ng!U10</f>
        <v>4</v>
      </c>
      <c r="AH5" s="80" t="s">
        <v>170</v>
      </c>
      <c r="AI5" s="83">
        <f t="shared" ca="1" si="13"/>
        <v>43002</v>
      </c>
      <c r="AJ5" s="83">
        <f t="shared" ca="1" si="14"/>
        <v>43008</v>
      </c>
      <c r="AK5" s="80">
        <f>Core_Calc_ng!X10</f>
        <v>6</v>
      </c>
      <c r="AL5" s="80">
        <f>Core_Calc_ng!W10</f>
        <v>3</v>
      </c>
      <c r="AM5" s="80" t="s">
        <v>171</v>
      </c>
      <c r="AN5" s="83">
        <f t="shared" ca="1" si="15"/>
        <v>43010</v>
      </c>
      <c r="AO5" s="83">
        <f t="shared" ca="1" si="16"/>
        <v>43021</v>
      </c>
      <c r="AP5" s="80">
        <f>Core_Calc_ng!Z10</f>
        <v>11</v>
      </c>
      <c r="AQ5" s="80">
        <f>Core_Calc_ng!Y10</f>
        <v>2</v>
      </c>
      <c r="AR5" s="80" t="s">
        <v>172</v>
      </c>
      <c r="AS5" s="83">
        <f t="shared" ca="1" si="17"/>
        <v>43025</v>
      </c>
      <c r="AT5" s="83">
        <f t="shared" ca="1" si="18"/>
        <v>43027</v>
      </c>
      <c r="AU5" s="80">
        <f>Core_Calc_ng!AB10</f>
        <v>2</v>
      </c>
      <c r="AV5" s="80">
        <f>Core_Calc_ng!AA10</f>
        <v>4</v>
      </c>
      <c r="AW5" s="80" t="s">
        <v>173</v>
      </c>
      <c r="AX5" s="83">
        <f t="shared" ca="1" si="19"/>
        <v>43032</v>
      </c>
      <c r="AY5" s="83">
        <f t="shared" ca="1" si="20"/>
        <v>43038</v>
      </c>
      <c r="AZ5" s="80">
        <f>Core_Calc_ng!AD10</f>
        <v>6</v>
      </c>
      <c r="BA5" s="80">
        <f>Core_Calc_ng!AC10</f>
        <v>5</v>
      </c>
      <c r="BB5" s="80">
        <f t="shared" ca="1" si="21"/>
        <v>105</v>
      </c>
      <c r="BC5" s="80">
        <f t="shared" si="22"/>
        <v>5.25</v>
      </c>
      <c r="BD5" s="84">
        <f ca="1">Core_Calc_ng!$H$6-Core_Calc_ng!$H8</f>
        <v>43038</v>
      </c>
      <c r="BE5" t="s">
        <v>226</v>
      </c>
      <c r="BF5" t="s">
        <v>227</v>
      </c>
    </row>
    <row r="6" spans="1:16384" x14ac:dyDescent="0.25">
      <c r="A6" s="80" t="s">
        <v>185</v>
      </c>
      <c r="B6" s="80" t="s">
        <v>29</v>
      </c>
      <c r="C6" s="81">
        <f t="shared" ca="1" si="0"/>
        <v>42942</v>
      </c>
      <c r="D6" s="80" t="s">
        <v>57</v>
      </c>
      <c r="E6" s="82">
        <f t="shared" ca="1" si="1"/>
        <v>42945</v>
      </c>
      <c r="F6" s="82">
        <f t="shared" ca="1" si="2"/>
        <v>42950</v>
      </c>
      <c r="G6" s="80">
        <f>Core_Calc_ng!L11</f>
        <v>5</v>
      </c>
      <c r="H6" s="80">
        <f>Core_Calc_ng!K11</f>
        <v>3</v>
      </c>
      <c r="I6" s="80" t="s">
        <v>165</v>
      </c>
      <c r="J6" s="82">
        <f t="shared" ca="1" si="3"/>
        <v>42953</v>
      </c>
      <c r="K6" s="82">
        <f t="shared" ca="1" si="4"/>
        <v>42963</v>
      </c>
      <c r="L6" s="80">
        <f>Core_Calc_ng!N11</f>
        <v>10</v>
      </c>
      <c r="M6" s="80">
        <f>Core_Calc_ng!M11</f>
        <v>3</v>
      </c>
      <c r="N6" s="80" t="s">
        <v>166</v>
      </c>
      <c r="O6" s="82">
        <f t="shared" ca="1" si="5"/>
        <v>42967</v>
      </c>
      <c r="P6" s="82">
        <f t="shared" ca="1" si="6"/>
        <v>42971</v>
      </c>
      <c r="Q6" s="80">
        <f>Core_Calc_ng!P11</f>
        <v>4</v>
      </c>
      <c r="R6" s="80">
        <f>Core_Calc_ng!O11</f>
        <v>4</v>
      </c>
      <c r="S6" s="80" t="s">
        <v>167</v>
      </c>
      <c r="T6" s="82">
        <f t="shared" ca="1" si="7"/>
        <v>42973</v>
      </c>
      <c r="U6" s="82">
        <f t="shared" ca="1" si="8"/>
        <v>42978</v>
      </c>
      <c r="V6" s="80">
        <f>Core_Calc_ng!R11</f>
        <v>5</v>
      </c>
      <c r="W6" s="80">
        <f>Core_Calc_ng!Q11</f>
        <v>2</v>
      </c>
      <c r="X6" s="80" t="s">
        <v>168</v>
      </c>
      <c r="Y6" s="83">
        <f t="shared" ca="1" si="9"/>
        <v>42982</v>
      </c>
      <c r="Z6" s="83">
        <f t="shared" ca="1" si="10"/>
        <v>42986</v>
      </c>
      <c r="AA6" s="80">
        <f>Core_Calc_ng!T11</f>
        <v>4</v>
      </c>
      <c r="AB6" s="80">
        <f>Core_Calc_ng!S11</f>
        <v>4</v>
      </c>
      <c r="AC6" s="80" t="s">
        <v>169</v>
      </c>
      <c r="AD6" s="83">
        <f t="shared" ca="1" si="11"/>
        <v>42989</v>
      </c>
      <c r="AE6" s="83">
        <f t="shared" ca="1" si="12"/>
        <v>43004</v>
      </c>
      <c r="AF6" s="80">
        <f>Core_Calc_ng!V11</f>
        <v>15</v>
      </c>
      <c r="AG6" s="80">
        <f>Core_Calc_ng!U11</f>
        <v>3</v>
      </c>
      <c r="AH6" s="80" t="s">
        <v>170</v>
      </c>
      <c r="AI6" s="83">
        <f t="shared" ca="1" si="13"/>
        <v>43006</v>
      </c>
      <c r="AJ6" s="83">
        <f t="shared" ca="1" si="14"/>
        <v>43009</v>
      </c>
      <c r="AK6" s="80">
        <f>Core_Calc_ng!X11</f>
        <v>3</v>
      </c>
      <c r="AL6" s="80">
        <f>Core_Calc_ng!W11</f>
        <v>2</v>
      </c>
      <c r="AM6" s="80" t="s">
        <v>171</v>
      </c>
      <c r="AN6" s="83">
        <f t="shared" ca="1" si="15"/>
        <v>43014</v>
      </c>
      <c r="AO6" s="83">
        <f t="shared" ca="1" si="16"/>
        <v>43026</v>
      </c>
      <c r="AP6" s="80">
        <f>Core_Calc_ng!Z11</f>
        <v>12</v>
      </c>
      <c r="AQ6" s="80">
        <f>Core_Calc_ng!Y11</f>
        <v>5</v>
      </c>
      <c r="AR6" s="80" t="s">
        <v>172</v>
      </c>
      <c r="AS6" s="83">
        <f t="shared" ca="1" si="17"/>
        <v>43029</v>
      </c>
      <c r="AT6" s="83">
        <f t="shared" ca="1" si="18"/>
        <v>43030</v>
      </c>
      <c r="AU6" s="80">
        <f>Core_Calc_ng!AB11</f>
        <v>1</v>
      </c>
      <c r="AV6" s="80">
        <f>Core_Calc_ng!AA11</f>
        <v>3</v>
      </c>
      <c r="AW6" s="80" t="s">
        <v>173</v>
      </c>
      <c r="AX6" s="83">
        <f t="shared" ca="1" si="19"/>
        <v>43034</v>
      </c>
      <c r="AY6" s="83">
        <f t="shared" ca="1" si="20"/>
        <v>43041</v>
      </c>
      <c r="AZ6" s="80">
        <f>Core_Calc_ng!AD11</f>
        <v>7</v>
      </c>
      <c r="BA6" s="80">
        <f>Core_Calc_ng!AC11</f>
        <v>4</v>
      </c>
      <c r="BB6" s="80">
        <f t="shared" ca="1" si="21"/>
        <v>96</v>
      </c>
      <c r="BC6" s="80">
        <f t="shared" si="22"/>
        <v>4.5</v>
      </c>
      <c r="BD6" s="84">
        <f ca="1">Core_Calc_ng!$H$6-Core_Calc_ng!$H9</f>
        <v>43041</v>
      </c>
      <c r="BE6" t="s">
        <v>226</v>
      </c>
      <c r="BF6" t="s">
        <v>227</v>
      </c>
    </row>
    <row r="7" spans="1:16384" x14ac:dyDescent="0.25">
      <c r="A7" s="80" t="s">
        <v>185</v>
      </c>
      <c r="B7" s="80" t="s">
        <v>2</v>
      </c>
      <c r="C7" s="81">
        <f t="shared" ca="1" si="0"/>
        <v>42971</v>
      </c>
      <c r="D7" s="80" t="s">
        <v>57</v>
      </c>
      <c r="E7" s="82">
        <f t="shared" ca="1" si="1"/>
        <v>42973</v>
      </c>
      <c r="F7" s="82">
        <f t="shared" ca="1" si="2"/>
        <v>42979</v>
      </c>
      <c r="G7" s="80">
        <f>Core_Calc_ng!L12</f>
        <v>6</v>
      </c>
      <c r="H7" s="80">
        <f>Core_Calc_ng!K12</f>
        <v>2</v>
      </c>
      <c r="I7" s="80" t="s">
        <v>165</v>
      </c>
      <c r="J7" s="82">
        <f t="shared" ca="1" si="3"/>
        <v>42981</v>
      </c>
      <c r="K7" s="82">
        <f t="shared" ca="1" si="4"/>
        <v>42991</v>
      </c>
      <c r="L7" s="80">
        <f>Core_Calc_ng!N12</f>
        <v>10</v>
      </c>
      <c r="M7" s="80">
        <f>Core_Calc_ng!M12</f>
        <v>2</v>
      </c>
      <c r="N7" s="80" t="s">
        <v>166</v>
      </c>
      <c r="O7" s="82">
        <f t="shared" ca="1" si="5"/>
        <v>42994</v>
      </c>
      <c r="P7" s="82">
        <f t="shared" ca="1" si="6"/>
        <v>42998</v>
      </c>
      <c r="Q7" s="80">
        <f>Core_Calc_ng!P12</f>
        <v>4</v>
      </c>
      <c r="R7" s="80">
        <f>Core_Calc_ng!O12</f>
        <v>3</v>
      </c>
      <c r="S7" s="80" t="s">
        <v>167</v>
      </c>
      <c r="T7" s="82">
        <f t="shared" ca="1" si="7"/>
        <v>43000</v>
      </c>
      <c r="U7" s="82">
        <f t="shared" ca="1" si="8"/>
        <v>43004</v>
      </c>
      <c r="V7" s="80">
        <f>Core_Calc_ng!R12</f>
        <v>4</v>
      </c>
      <c r="W7" s="80">
        <f>Core_Calc_ng!Q12</f>
        <v>2</v>
      </c>
      <c r="X7" s="80" t="s">
        <v>168</v>
      </c>
      <c r="Y7" s="83">
        <f t="shared" ca="1" si="9"/>
        <v>43007</v>
      </c>
      <c r="Z7" s="83">
        <f t="shared" ca="1" si="10"/>
        <v>43011</v>
      </c>
      <c r="AA7" s="80">
        <f>Core_Calc_ng!T12</f>
        <v>4</v>
      </c>
      <c r="AB7" s="80">
        <f>Core_Calc_ng!S12</f>
        <v>3</v>
      </c>
      <c r="AC7" s="80" t="s">
        <v>169</v>
      </c>
      <c r="AD7" s="83">
        <f t="shared" ca="1" si="11"/>
        <v>43013</v>
      </c>
      <c r="AE7" s="83">
        <f t="shared" ca="1" si="12"/>
        <v>43038</v>
      </c>
      <c r="AF7" s="80">
        <f>Core_Calc_ng!V12</f>
        <v>25</v>
      </c>
      <c r="AG7" s="80">
        <f>Core_Calc_ng!U12</f>
        <v>2</v>
      </c>
      <c r="AH7" s="80" t="s">
        <v>170</v>
      </c>
      <c r="AI7" s="83">
        <f t="shared" ca="1" si="13"/>
        <v>43039</v>
      </c>
      <c r="AJ7" s="83">
        <f t="shared" ca="1" si="14"/>
        <v>43045</v>
      </c>
      <c r="AK7" s="80">
        <f>Core_Calc_ng!X12</f>
        <v>6</v>
      </c>
      <c r="AL7" s="80">
        <f>Core_Calc_ng!W12</f>
        <v>1</v>
      </c>
      <c r="AM7" s="80" t="s">
        <v>171</v>
      </c>
      <c r="AN7" s="83">
        <f t="shared" ca="1" si="15"/>
        <v>43047</v>
      </c>
      <c r="AO7" s="83">
        <f t="shared" ca="1" si="16"/>
        <v>43055</v>
      </c>
      <c r="AP7" s="80">
        <f>Core_Calc_ng!Z12</f>
        <v>8</v>
      </c>
      <c r="AQ7" s="80">
        <f>Core_Calc_ng!Y12</f>
        <v>2</v>
      </c>
      <c r="AR7" s="80" t="s">
        <v>172</v>
      </c>
      <c r="AS7" s="83">
        <f t="shared" ca="1" si="17"/>
        <v>43057</v>
      </c>
      <c r="AT7" s="83">
        <f t="shared" ca="1" si="18"/>
        <v>43059</v>
      </c>
      <c r="AU7" s="80">
        <f>Core_Calc_ng!AB12</f>
        <v>2</v>
      </c>
      <c r="AV7" s="80">
        <f>Core_Calc_ng!AA12</f>
        <v>2</v>
      </c>
      <c r="AW7" s="80" t="s">
        <v>173</v>
      </c>
      <c r="AX7" s="83">
        <f t="shared" ca="1" si="19"/>
        <v>43061</v>
      </c>
      <c r="AY7" s="83">
        <f t="shared" ca="1" si="20"/>
        <v>43067</v>
      </c>
      <c r="AZ7" s="80">
        <f>Core_Calc_ng!AD12</f>
        <v>6</v>
      </c>
      <c r="BA7" s="80">
        <f>Core_Calc_ng!AC12</f>
        <v>2</v>
      </c>
      <c r="BB7" s="80">
        <f t="shared" ca="1" si="21"/>
        <v>94</v>
      </c>
      <c r="BC7" s="80">
        <f t="shared" si="22"/>
        <v>5</v>
      </c>
      <c r="BD7" s="83">
        <f ca="1">Core_Calc_ng!$H$6-Core_Calc_ng!$H13</f>
        <v>43067</v>
      </c>
      <c r="BE7" t="s">
        <v>226</v>
      </c>
      <c r="BF7" t="s">
        <v>227</v>
      </c>
    </row>
    <row r="8" spans="1:16384" x14ac:dyDescent="0.25">
      <c r="A8" s="80" t="s">
        <v>185</v>
      </c>
      <c r="B8" s="80" t="s">
        <v>28</v>
      </c>
      <c r="C8" s="81">
        <f t="shared" ca="1" si="0"/>
        <v>42955</v>
      </c>
      <c r="D8" s="80" t="s">
        <v>57</v>
      </c>
      <c r="E8" s="82">
        <f t="shared" ca="1" si="1"/>
        <v>42957</v>
      </c>
      <c r="F8" s="82">
        <f t="shared" ca="1" si="2"/>
        <v>42963</v>
      </c>
      <c r="G8" s="80">
        <f>Core_Calc_ng!L13</f>
        <v>6</v>
      </c>
      <c r="H8" s="80">
        <f>Core_Calc_ng!K13</f>
        <v>2</v>
      </c>
      <c r="I8" s="80" t="s">
        <v>165</v>
      </c>
      <c r="J8" s="82">
        <f t="shared" ca="1" si="3"/>
        <v>42964</v>
      </c>
      <c r="K8" s="82">
        <f t="shared" ca="1" si="4"/>
        <v>42975</v>
      </c>
      <c r="L8" s="80">
        <f>Core_Calc_ng!N13</f>
        <v>11</v>
      </c>
      <c r="M8" s="80">
        <f>Core_Calc_ng!M13</f>
        <v>1</v>
      </c>
      <c r="N8" s="80" t="s">
        <v>166</v>
      </c>
      <c r="O8" s="82">
        <f t="shared" ca="1" si="5"/>
        <v>42976</v>
      </c>
      <c r="P8" s="82">
        <f t="shared" ca="1" si="6"/>
        <v>42979</v>
      </c>
      <c r="Q8" s="80">
        <f>Core_Calc_ng!P13</f>
        <v>3</v>
      </c>
      <c r="R8" s="80">
        <f>Core_Calc_ng!O13</f>
        <v>1</v>
      </c>
      <c r="S8" s="80" t="s">
        <v>167</v>
      </c>
      <c r="T8" s="82">
        <f t="shared" ca="1" si="7"/>
        <v>42981</v>
      </c>
      <c r="U8" s="82">
        <f t="shared" ca="1" si="8"/>
        <v>42984</v>
      </c>
      <c r="V8" s="80">
        <f>Core_Calc_ng!R13</f>
        <v>3</v>
      </c>
      <c r="W8" s="80">
        <f>Core_Calc_ng!Q13</f>
        <v>2</v>
      </c>
      <c r="X8" s="80" t="s">
        <v>168</v>
      </c>
      <c r="Y8" s="83">
        <f t="shared" ca="1" si="9"/>
        <v>42986</v>
      </c>
      <c r="Z8" s="83">
        <f t="shared" ca="1" si="10"/>
        <v>42989</v>
      </c>
      <c r="AA8" s="80">
        <f>Core_Calc_ng!T13</f>
        <v>3</v>
      </c>
      <c r="AB8" s="80">
        <f>Core_Calc_ng!S13</f>
        <v>2</v>
      </c>
      <c r="AC8" s="80" t="s">
        <v>169</v>
      </c>
      <c r="AD8" s="83">
        <f t="shared" ca="1" si="11"/>
        <v>42995</v>
      </c>
      <c r="AE8" s="83">
        <f t="shared" ca="1" si="12"/>
        <v>43019</v>
      </c>
      <c r="AF8" s="80">
        <f>Core_Calc_ng!V13</f>
        <v>24</v>
      </c>
      <c r="AG8" s="80">
        <f>Core_Calc_ng!U13</f>
        <v>6</v>
      </c>
      <c r="AH8" s="80" t="s">
        <v>170</v>
      </c>
      <c r="AI8" s="83">
        <f t="shared" ca="1" si="13"/>
        <v>43020</v>
      </c>
      <c r="AJ8" s="83">
        <f t="shared" ca="1" si="14"/>
        <v>43024</v>
      </c>
      <c r="AK8" s="80">
        <f>Core_Calc_ng!X13</f>
        <v>4</v>
      </c>
      <c r="AL8" s="80">
        <f>Core_Calc_ng!W13</f>
        <v>1</v>
      </c>
      <c r="AM8" s="80" t="s">
        <v>171</v>
      </c>
      <c r="AN8" s="83">
        <f t="shared" ca="1" si="15"/>
        <v>43027</v>
      </c>
      <c r="AO8" s="83">
        <f t="shared" ca="1" si="16"/>
        <v>43039</v>
      </c>
      <c r="AP8" s="80">
        <f>Core_Calc_ng!Z13</f>
        <v>12</v>
      </c>
      <c r="AQ8" s="80">
        <f>Core_Calc_ng!Y13</f>
        <v>3</v>
      </c>
      <c r="AR8" s="80" t="s">
        <v>172</v>
      </c>
      <c r="AS8" s="83">
        <f t="shared" ca="1" si="17"/>
        <v>43042</v>
      </c>
      <c r="AT8" s="83">
        <f t="shared" ca="1" si="18"/>
        <v>43044</v>
      </c>
      <c r="AU8" s="80">
        <f>Core_Calc_ng!AB13</f>
        <v>2</v>
      </c>
      <c r="AV8" s="80">
        <f>Core_Calc_ng!AA13</f>
        <v>3</v>
      </c>
      <c r="AW8" s="80" t="s">
        <v>173</v>
      </c>
      <c r="AX8" s="83">
        <f t="shared" ca="1" si="19"/>
        <v>43046</v>
      </c>
      <c r="AY8" s="83">
        <f t="shared" ca="1" si="20"/>
        <v>43051</v>
      </c>
      <c r="AZ8" s="80">
        <f>Core_Calc_ng!AD13</f>
        <v>5</v>
      </c>
      <c r="BA8" s="80">
        <f>Core_Calc_ng!AC13</f>
        <v>2</v>
      </c>
      <c r="BB8" s="80">
        <f t="shared" ca="1" si="21"/>
        <v>94</v>
      </c>
      <c r="BC8" s="80">
        <f t="shared" si="22"/>
        <v>3.75</v>
      </c>
      <c r="BD8" s="84">
        <f ca="1">Core_Calc_ng!$H$6-Core_Calc_ng!$H10</f>
        <v>43051</v>
      </c>
      <c r="BE8" t="s">
        <v>226</v>
      </c>
      <c r="BF8" t="s">
        <v>227</v>
      </c>
    </row>
    <row r="9" spans="1:16384" x14ac:dyDescent="0.25">
      <c r="A9" s="80" t="s">
        <v>185</v>
      </c>
      <c r="B9" s="80" t="s">
        <v>143</v>
      </c>
      <c r="C9" s="81">
        <f t="shared" ca="1" si="0"/>
        <v>42979</v>
      </c>
      <c r="D9" s="80" t="s">
        <v>57</v>
      </c>
      <c r="E9" s="82">
        <f t="shared" ca="1" si="1"/>
        <v>42982</v>
      </c>
      <c r="F9" s="82">
        <f t="shared" ca="1" si="2"/>
        <v>42989</v>
      </c>
      <c r="G9" s="80">
        <f>Core_Calc_ng!L14</f>
        <v>7</v>
      </c>
      <c r="H9" s="80">
        <f>Core_Calc_ng!K14</f>
        <v>3</v>
      </c>
      <c r="I9" s="80" t="s">
        <v>165</v>
      </c>
      <c r="J9" s="82">
        <f t="shared" ca="1" si="3"/>
        <v>42992</v>
      </c>
      <c r="K9" s="82">
        <f t="shared" ca="1" si="4"/>
        <v>43001</v>
      </c>
      <c r="L9" s="80">
        <f>Core_Calc_ng!N14</f>
        <v>9</v>
      </c>
      <c r="M9" s="80">
        <f>Core_Calc_ng!M14</f>
        <v>3</v>
      </c>
      <c r="N9" s="80" t="s">
        <v>166</v>
      </c>
      <c r="O9" s="82">
        <f t="shared" ca="1" si="5"/>
        <v>43004</v>
      </c>
      <c r="P9" s="82">
        <f t="shared" ca="1" si="6"/>
        <v>43007</v>
      </c>
      <c r="Q9" s="80">
        <f>Core_Calc_ng!P14</f>
        <v>3</v>
      </c>
      <c r="R9" s="80">
        <f>Core_Calc_ng!O14</f>
        <v>3</v>
      </c>
      <c r="S9" s="80" t="s">
        <v>167</v>
      </c>
      <c r="T9" s="82">
        <f t="shared" ca="1" si="7"/>
        <v>43012</v>
      </c>
      <c r="U9" s="82">
        <f t="shared" ca="1" si="8"/>
        <v>43014</v>
      </c>
      <c r="V9" s="80">
        <f>Core_Calc_ng!R14</f>
        <v>2</v>
      </c>
      <c r="W9" s="80">
        <f>Core_Calc_ng!Q14</f>
        <v>5</v>
      </c>
      <c r="X9" s="80" t="s">
        <v>168</v>
      </c>
      <c r="Y9" s="83">
        <f t="shared" ca="1" si="9"/>
        <v>43018</v>
      </c>
      <c r="Z9" s="83">
        <f t="shared" ca="1" si="10"/>
        <v>43021</v>
      </c>
      <c r="AA9" s="80">
        <f>Core_Calc_ng!T14</f>
        <v>3</v>
      </c>
      <c r="AB9" s="80">
        <f>Core_Calc_ng!S14</f>
        <v>4</v>
      </c>
      <c r="AC9" s="80" t="s">
        <v>169</v>
      </c>
      <c r="AD9" s="83">
        <f t="shared" ca="1" si="11"/>
        <v>43025</v>
      </c>
      <c r="AE9" s="83">
        <f t="shared" ca="1" si="12"/>
        <v>43047</v>
      </c>
      <c r="AF9" s="80">
        <f>Core_Calc_ng!V14</f>
        <v>22</v>
      </c>
      <c r="AG9" s="80">
        <f>Core_Calc_ng!U14</f>
        <v>4</v>
      </c>
      <c r="AH9" s="80" t="s">
        <v>170</v>
      </c>
      <c r="AI9" s="83">
        <f t="shared" ca="1" si="13"/>
        <v>43049</v>
      </c>
      <c r="AJ9" s="83">
        <f t="shared" ca="1" si="14"/>
        <v>43052</v>
      </c>
      <c r="AK9" s="80">
        <f>Core_Calc_ng!X14</f>
        <v>3</v>
      </c>
      <c r="AL9" s="80">
        <f>Core_Calc_ng!W14</f>
        <v>2</v>
      </c>
      <c r="AM9" s="80" t="s">
        <v>171</v>
      </c>
      <c r="AN9" s="83">
        <f t="shared" ca="1" si="15"/>
        <v>43059</v>
      </c>
      <c r="AO9" s="83">
        <f t="shared" ca="1" si="16"/>
        <v>43066</v>
      </c>
      <c r="AP9" s="80">
        <f>Core_Calc_ng!Z14</f>
        <v>7</v>
      </c>
      <c r="AQ9" s="80">
        <f>Core_Calc_ng!Y14</f>
        <v>7</v>
      </c>
      <c r="AR9" s="80" t="s">
        <v>172</v>
      </c>
      <c r="AS9" s="83">
        <f t="shared" ca="1" si="17"/>
        <v>43071</v>
      </c>
      <c r="AT9" s="83">
        <f t="shared" ca="1" si="18"/>
        <v>43073</v>
      </c>
      <c r="AU9" s="80">
        <f>Core_Calc_ng!AB14</f>
        <v>2</v>
      </c>
      <c r="AV9" s="80">
        <f>Core_Calc_ng!AA14</f>
        <v>5</v>
      </c>
      <c r="AW9" s="80" t="s">
        <v>173</v>
      </c>
      <c r="AX9" s="83">
        <f t="shared" ca="1" si="19"/>
        <v>43079</v>
      </c>
      <c r="AY9" s="83">
        <f t="shared" ca="1" si="20"/>
        <v>43085</v>
      </c>
      <c r="AZ9" s="80">
        <f>Core_Calc_ng!AD14</f>
        <v>6</v>
      </c>
      <c r="BA9" s="80">
        <f>Core_Calc_ng!AC14</f>
        <v>6</v>
      </c>
      <c r="BB9" s="80">
        <f t="shared" ca="1" si="21"/>
        <v>103</v>
      </c>
      <c r="BC9" s="80">
        <f t="shared" si="22"/>
        <v>3.75</v>
      </c>
      <c r="BD9" s="83">
        <f ca="1">Core_Calc_ng!$H$6-Core_Calc_ng!$H17</f>
        <v>43085</v>
      </c>
      <c r="BE9" t="s">
        <v>226</v>
      </c>
      <c r="BF9" t="s">
        <v>227</v>
      </c>
    </row>
    <row r="10" spans="1:16384" x14ac:dyDescent="0.25">
      <c r="A10" s="80" t="s">
        <v>185</v>
      </c>
      <c r="B10" s="80" t="s">
        <v>145</v>
      </c>
      <c r="C10" s="81">
        <f t="shared" ca="1" si="0"/>
        <v>42975</v>
      </c>
      <c r="D10" s="80" t="s">
        <v>57</v>
      </c>
      <c r="E10" s="82">
        <f t="shared" ca="1" si="1"/>
        <v>42977</v>
      </c>
      <c r="F10" s="82">
        <f t="shared" ca="1" si="2"/>
        <v>42983</v>
      </c>
      <c r="G10" s="80">
        <f>Core_Calc_ng!L15</f>
        <v>6</v>
      </c>
      <c r="H10" s="80">
        <f>Core_Calc_ng!K15</f>
        <v>2</v>
      </c>
      <c r="I10" s="80" t="s">
        <v>165</v>
      </c>
      <c r="J10" s="82">
        <f t="shared" ca="1" si="3"/>
        <v>42986</v>
      </c>
      <c r="K10" s="82">
        <f t="shared" ca="1" si="4"/>
        <v>42998</v>
      </c>
      <c r="L10" s="80">
        <f>Core_Calc_ng!N15</f>
        <v>12</v>
      </c>
      <c r="M10" s="80">
        <f>Core_Calc_ng!M15</f>
        <v>3</v>
      </c>
      <c r="N10" s="80" t="s">
        <v>166</v>
      </c>
      <c r="O10" s="82">
        <f t="shared" ca="1" si="5"/>
        <v>43000</v>
      </c>
      <c r="P10" s="82">
        <f t="shared" ca="1" si="6"/>
        <v>43002</v>
      </c>
      <c r="Q10" s="80">
        <f>Core_Calc_ng!P15</f>
        <v>2</v>
      </c>
      <c r="R10" s="80">
        <f>Core_Calc_ng!O15</f>
        <v>2</v>
      </c>
      <c r="S10" s="80" t="s">
        <v>167</v>
      </c>
      <c r="T10" s="82">
        <f t="shared" ca="1" si="7"/>
        <v>43004</v>
      </c>
      <c r="U10" s="82">
        <f t="shared" ca="1" si="8"/>
        <v>43006</v>
      </c>
      <c r="V10" s="80">
        <f>Core_Calc_ng!R15</f>
        <v>2</v>
      </c>
      <c r="W10" s="80">
        <f>Core_Calc_ng!Q15</f>
        <v>2</v>
      </c>
      <c r="X10" s="80" t="s">
        <v>168</v>
      </c>
      <c r="Y10" s="83">
        <f t="shared" ca="1" si="9"/>
        <v>43008</v>
      </c>
      <c r="Z10" s="83">
        <f t="shared" ca="1" si="10"/>
        <v>43010</v>
      </c>
      <c r="AA10" s="80">
        <f>Core_Calc_ng!T15</f>
        <v>2</v>
      </c>
      <c r="AB10" s="80">
        <f>Core_Calc_ng!S15</f>
        <v>2</v>
      </c>
      <c r="AC10" s="80" t="s">
        <v>169</v>
      </c>
      <c r="AD10" s="83">
        <f t="shared" ca="1" si="11"/>
        <v>43013</v>
      </c>
      <c r="AE10" s="83">
        <f t="shared" ca="1" si="12"/>
        <v>43033</v>
      </c>
      <c r="AF10" s="80">
        <f>Core_Calc_ng!V15</f>
        <v>20</v>
      </c>
      <c r="AG10" s="80">
        <f>Core_Calc_ng!U15</f>
        <v>3</v>
      </c>
      <c r="AH10" s="80" t="s">
        <v>170</v>
      </c>
      <c r="AI10" s="83">
        <f t="shared" ca="1" si="13"/>
        <v>43036</v>
      </c>
      <c r="AJ10" s="83">
        <f t="shared" ca="1" si="14"/>
        <v>43041</v>
      </c>
      <c r="AK10" s="80">
        <f>Core_Calc_ng!X15</f>
        <v>5</v>
      </c>
      <c r="AL10" s="80">
        <f>Core_Calc_ng!W15</f>
        <v>3</v>
      </c>
      <c r="AM10" s="80" t="s">
        <v>171</v>
      </c>
      <c r="AN10" s="83">
        <f t="shared" ca="1" si="15"/>
        <v>43046</v>
      </c>
      <c r="AO10" s="83">
        <f t="shared" ca="1" si="16"/>
        <v>43058</v>
      </c>
      <c r="AP10" s="80">
        <f>Core_Calc_ng!Z15</f>
        <v>12</v>
      </c>
      <c r="AQ10" s="80">
        <f>Core_Calc_ng!Y15</f>
        <v>5</v>
      </c>
      <c r="AR10" s="80" t="s">
        <v>172</v>
      </c>
      <c r="AS10" s="83">
        <f t="shared" ca="1" si="17"/>
        <v>43060</v>
      </c>
      <c r="AT10" s="83">
        <f t="shared" ca="1" si="18"/>
        <v>43062</v>
      </c>
      <c r="AU10" s="80">
        <f>Core_Calc_ng!AB15</f>
        <v>2</v>
      </c>
      <c r="AV10" s="80">
        <f>Core_Calc_ng!AA15</f>
        <v>2</v>
      </c>
      <c r="AW10" s="80" t="s">
        <v>173</v>
      </c>
      <c r="AX10" s="83">
        <f t="shared" ca="1" si="19"/>
        <v>43066</v>
      </c>
      <c r="AY10" s="83">
        <f t="shared" ca="1" si="20"/>
        <v>43071</v>
      </c>
      <c r="AZ10" s="80">
        <f>Core_Calc_ng!AD15</f>
        <v>5</v>
      </c>
      <c r="BA10" s="80">
        <f>Core_Calc_ng!AC15</f>
        <v>4</v>
      </c>
      <c r="BB10" s="80">
        <f t="shared" ca="1" si="21"/>
        <v>94</v>
      </c>
      <c r="BC10" s="80">
        <f t="shared" si="22"/>
        <v>3.5</v>
      </c>
      <c r="BD10" s="83">
        <f ca="1">Core_Calc_ng!$H$6-Core_Calc_ng!$H15</f>
        <v>43071</v>
      </c>
      <c r="BE10" t="s">
        <v>226</v>
      </c>
      <c r="BF10" t="s">
        <v>227</v>
      </c>
    </row>
    <row r="11" spans="1:16384" x14ac:dyDescent="0.25">
      <c r="A11" s="80" t="s">
        <v>185</v>
      </c>
      <c r="B11" s="80" t="s">
        <v>144</v>
      </c>
      <c r="C11" s="81">
        <f t="shared" ca="1" si="0"/>
        <v>42964</v>
      </c>
      <c r="D11" s="80" t="s">
        <v>57</v>
      </c>
      <c r="E11" s="82">
        <f t="shared" ca="1" si="1"/>
        <v>42970</v>
      </c>
      <c r="F11" s="82">
        <f t="shared" ca="1" si="2"/>
        <v>42989</v>
      </c>
      <c r="G11" s="80">
        <f>Core_Calc_ng!L16</f>
        <v>19</v>
      </c>
      <c r="H11" s="80">
        <f>Core_Calc_ng!K16</f>
        <v>6</v>
      </c>
      <c r="I11" s="80" t="s">
        <v>165</v>
      </c>
      <c r="J11" s="82">
        <f t="shared" ca="1" si="3"/>
        <v>42990</v>
      </c>
      <c r="K11" s="82">
        <f t="shared" ca="1" si="4"/>
        <v>43019</v>
      </c>
      <c r="L11" s="80">
        <f>Core_Calc_ng!N16</f>
        <v>29</v>
      </c>
      <c r="M11" s="80">
        <f>Core_Calc_ng!M16</f>
        <v>1</v>
      </c>
      <c r="N11" s="80" t="s">
        <v>166</v>
      </c>
      <c r="O11" s="82">
        <f t="shared" ca="1" si="5"/>
        <v>43023</v>
      </c>
      <c r="P11" s="82">
        <f t="shared" ca="1" si="6"/>
        <v>43025</v>
      </c>
      <c r="Q11" s="80">
        <f>Core_Calc_ng!P16</f>
        <v>2</v>
      </c>
      <c r="R11" s="80">
        <f>Core_Calc_ng!O16</f>
        <v>4</v>
      </c>
      <c r="S11" s="80" t="s">
        <v>167</v>
      </c>
      <c r="T11" s="82">
        <f t="shared" ca="1" si="7"/>
        <v>43028</v>
      </c>
      <c r="U11" s="82">
        <f t="shared" ca="1" si="8"/>
        <v>43029</v>
      </c>
      <c r="V11" s="80">
        <f>Core_Calc_ng!R16</f>
        <v>1</v>
      </c>
      <c r="W11" s="80">
        <f>Core_Calc_ng!Q16</f>
        <v>3</v>
      </c>
      <c r="X11" s="80" t="s">
        <v>168</v>
      </c>
      <c r="Y11" s="83">
        <f t="shared" ca="1" si="9"/>
        <v>43031</v>
      </c>
      <c r="Z11" s="83">
        <f t="shared" ca="1" si="10"/>
        <v>43033</v>
      </c>
      <c r="AA11" s="80">
        <f>Core_Calc_ng!T16</f>
        <v>2</v>
      </c>
      <c r="AB11" s="80">
        <f>Core_Calc_ng!S16</f>
        <v>2</v>
      </c>
      <c r="AC11" s="80" t="s">
        <v>169</v>
      </c>
      <c r="AD11" s="83">
        <f t="shared" ca="1" si="11"/>
        <v>43036</v>
      </c>
      <c r="AE11" s="83">
        <f t="shared" ca="1" si="12"/>
        <v>43048</v>
      </c>
      <c r="AF11" s="80">
        <f>Core_Calc_ng!V16</f>
        <v>12</v>
      </c>
      <c r="AG11" s="80">
        <f>Core_Calc_ng!U16</f>
        <v>3</v>
      </c>
      <c r="AH11" s="80" t="s">
        <v>170</v>
      </c>
      <c r="AI11" s="83">
        <f t="shared" ca="1" si="13"/>
        <v>43051</v>
      </c>
      <c r="AJ11" s="83">
        <f t="shared" ca="1" si="14"/>
        <v>43053</v>
      </c>
      <c r="AK11" s="80">
        <f>Core_Calc_ng!X16</f>
        <v>2</v>
      </c>
      <c r="AL11" s="80">
        <f>Core_Calc_ng!W16</f>
        <v>3</v>
      </c>
      <c r="AM11" s="80" t="s">
        <v>171</v>
      </c>
      <c r="AN11" s="83">
        <f t="shared" ca="1" si="15"/>
        <v>43059</v>
      </c>
      <c r="AO11" s="83">
        <f t="shared" ca="1" si="16"/>
        <v>43067</v>
      </c>
      <c r="AP11" s="80">
        <f>Core_Calc_ng!Z16</f>
        <v>8</v>
      </c>
      <c r="AQ11" s="80">
        <f>Core_Calc_ng!Y16</f>
        <v>6</v>
      </c>
      <c r="AR11" s="80" t="s">
        <v>172</v>
      </c>
      <c r="AS11" s="83">
        <f t="shared" ca="1" si="17"/>
        <v>43071</v>
      </c>
      <c r="AT11" s="83">
        <f t="shared" ca="1" si="18"/>
        <v>43072</v>
      </c>
      <c r="AU11" s="80">
        <f>Core_Calc_ng!AB16</f>
        <v>1</v>
      </c>
      <c r="AV11" s="80">
        <f>Core_Calc_ng!AA16</f>
        <v>4</v>
      </c>
      <c r="AW11" s="80" t="s">
        <v>173</v>
      </c>
      <c r="AX11" s="83">
        <f t="shared" ca="1" si="19"/>
        <v>43076</v>
      </c>
      <c r="AY11" s="83">
        <f t="shared" ca="1" si="20"/>
        <v>43083</v>
      </c>
      <c r="AZ11" s="80">
        <f>Core_Calc_ng!AD16</f>
        <v>7</v>
      </c>
      <c r="BA11" s="80">
        <f>Core_Calc_ng!AC16</f>
        <v>4</v>
      </c>
      <c r="BB11" s="80">
        <f t="shared" ca="1" si="21"/>
        <v>113</v>
      </c>
      <c r="BC11" s="80">
        <f t="shared" si="22"/>
        <v>3.25</v>
      </c>
      <c r="BD11" s="83">
        <f ca="1">Core_Calc_ng!$H$6-Core_Calc_ng!$H16</f>
        <v>43083</v>
      </c>
      <c r="BE11" t="s">
        <v>226</v>
      </c>
      <c r="BF11" t="s">
        <v>227</v>
      </c>
    </row>
    <row r="12" spans="1:16384" x14ac:dyDescent="0.25">
      <c r="A12" s="80" t="s">
        <v>185</v>
      </c>
      <c r="B12" s="80" t="s">
        <v>142</v>
      </c>
      <c r="C12" s="81">
        <f t="shared" ca="1" si="0"/>
        <v>42974</v>
      </c>
      <c r="D12" s="80" t="s">
        <v>57</v>
      </c>
      <c r="E12" s="82">
        <f t="shared" ca="1" si="1"/>
        <v>42976</v>
      </c>
      <c r="F12" s="82">
        <f t="shared" ca="1" si="2"/>
        <v>42996</v>
      </c>
      <c r="G12" s="80">
        <f>Core_Calc_ng!L17</f>
        <v>20</v>
      </c>
      <c r="H12" s="80">
        <f>Core_Calc_ng!K17</f>
        <v>2</v>
      </c>
      <c r="I12" s="80" t="s">
        <v>165</v>
      </c>
      <c r="J12" s="82">
        <f t="shared" ca="1" si="3"/>
        <v>42998</v>
      </c>
      <c r="K12" s="82">
        <f t="shared" ca="1" si="4"/>
        <v>43021</v>
      </c>
      <c r="L12" s="80">
        <f>Core_Calc_ng!N17</f>
        <v>23</v>
      </c>
      <c r="M12" s="80">
        <f>Core_Calc_ng!M17</f>
        <v>2</v>
      </c>
      <c r="N12" s="80" t="s">
        <v>166</v>
      </c>
      <c r="O12" s="82">
        <f t="shared" ca="1" si="5"/>
        <v>43022</v>
      </c>
      <c r="P12" s="82">
        <f t="shared" ca="1" si="6"/>
        <v>43023</v>
      </c>
      <c r="Q12" s="80">
        <f>Core_Calc_ng!P17</f>
        <v>1</v>
      </c>
      <c r="R12" s="80">
        <f>Core_Calc_ng!O17</f>
        <v>1</v>
      </c>
      <c r="S12" s="80" t="s">
        <v>167</v>
      </c>
      <c r="T12" s="82">
        <f t="shared" ca="1" si="7"/>
        <v>43025</v>
      </c>
      <c r="U12" s="82">
        <f t="shared" ca="1" si="8"/>
        <v>43026</v>
      </c>
      <c r="V12" s="80">
        <f>Core_Calc_ng!R17</f>
        <v>1</v>
      </c>
      <c r="W12" s="80">
        <f>Core_Calc_ng!Q17</f>
        <v>2</v>
      </c>
      <c r="X12" s="80" t="s">
        <v>168</v>
      </c>
      <c r="Y12" s="83">
        <f t="shared" ca="1" si="9"/>
        <v>43029</v>
      </c>
      <c r="Z12" s="83">
        <f t="shared" ca="1" si="10"/>
        <v>43031</v>
      </c>
      <c r="AA12" s="80">
        <f>Core_Calc_ng!T17</f>
        <v>2</v>
      </c>
      <c r="AB12" s="80">
        <f>Core_Calc_ng!S17</f>
        <v>3</v>
      </c>
      <c r="AC12" s="80" t="s">
        <v>169</v>
      </c>
      <c r="AD12" s="83">
        <f t="shared" ca="1" si="11"/>
        <v>43033</v>
      </c>
      <c r="AE12" s="83">
        <f t="shared" ca="1" si="12"/>
        <v>43050</v>
      </c>
      <c r="AF12" s="80">
        <f>Core_Calc_ng!V17</f>
        <v>17</v>
      </c>
      <c r="AG12" s="80">
        <f>Core_Calc_ng!U17</f>
        <v>2</v>
      </c>
      <c r="AH12" s="80" t="s">
        <v>170</v>
      </c>
      <c r="AI12" s="83">
        <f t="shared" ca="1" si="13"/>
        <v>43051</v>
      </c>
      <c r="AJ12" s="83">
        <f t="shared" ca="1" si="14"/>
        <v>43058</v>
      </c>
      <c r="AK12" s="80">
        <f>Core_Calc_ng!X17</f>
        <v>7</v>
      </c>
      <c r="AL12" s="80">
        <f>Core_Calc_ng!W17</f>
        <v>1</v>
      </c>
      <c r="AM12" s="80" t="s">
        <v>171</v>
      </c>
      <c r="AN12" s="83">
        <f t="shared" ca="1" si="15"/>
        <v>43062</v>
      </c>
      <c r="AO12" s="83">
        <f t="shared" ca="1" si="16"/>
        <v>43072</v>
      </c>
      <c r="AP12" s="80">
        <f>Core_Calc_ng!Z17</f>
        <v>10</v>
      </c>
      <c r="AQ12" s="80">
        <f>Core_Calc_ng!Y17</f>
        <v>4</v>
      </c>
      <c r="AR12" s="80" t="s">
        <v>172</v>
      </c>
      <c r="AS12" s="83">
        <f t="shared" ca="1" si="17"/>
        <v>43075</v>
      </c>
      <c r="AT12" s="83">
        <f t="shared" ca="1" si="18"/>
        <v>43079</v>
      </c>
      <c r="AU12" s="80">
        <f>Core_Calc_ng!AB17</f>
        <v>4</v>
      </c>
      <c r="AV12" s="80">
        <f>Core_Calc_ng!AA17</f>
        <v>3</v>
      </c>
      <c r="AW12" s="80" t="s">
        <v>173</v>
      </c>
      <c r="AX12" s="83">
        <f t="shared" ca="1" si="19"/>
        <v>43083</v>
      </c>
      <c r="AY12" s="83">
        <f t="shared" ca="1" si="20"/>
        <v>43088</v>
      </c>
      <c r="AZ12" s="80">
        <f>Core_Calc_ng!AD17</f>
        <v>5</v>
      </c>
      <c r="BA12" s="80">
        <f>Core_Calc_ng!AC17</f>
        <v>4</v>
      </c>
      <c r="BB12" s="80">
        <f t="shared" ca="1" si="21"/>
        <v>112</v>
      </c>
      <c r="BC12" s="80">
        <f t="shared" si="22"/>
        <v>3.75</v>
      </c>
      <c r="BD12" s="83">
        <f ca="1">Core_Calc_ng!$H$6-Core_Calc_ng!$H18</f>
        <v>43088</v>
      </c>
      <c r="BE12" t="s">
        <v>226</v>
      </c>
      <c r="BF12" t="s">
        <v>227</v>
      </c>
    </row>
    <row r="13" spans="1:16384" x14ac:dyDescent="0.25">
      <c r="A13" s="80" t="s">
        <v>185</v>
      </c>
      <c r="B13" s="80" t="s">
        <v>1</v>
      </c>
      <c r="C13" s="83">
        <f t="shared" ca="1" si="0"/>
        <v>42951</v>
      </c>
      <c r="D13" s="80" t="s">
        <v>57</v>
      </c>
      <c r="E13" s="82">
        <f t="shared" ca="1" si="1"/>
        <v>42954</v>
      </c>
      <c r="F13" s="82">
        <f t="shared" ca="1" si="2"/>
        <v>42979</v>
      </c>
      <c r="G13" s="80">
        <f>Core_Calc_ng!L18</f>
        <v>25</v>
      </c>
      <c r="H13" s="80">
        <f>Core_Calc_ng!K18</f>
        <v>3</v>
      </c>
      <c r="I13" s="80" t="s">
        <v>165</v>
      </c>
      <c r="J13" s="82">
        <f t="shared" ca="1" si="3"/>
        <v>42981</v>
      </c>
      <c r="K13" s="82">
        <f t="shared" ca="1" si="4"/>
        <v>43006</v>
      </c>
      <c r="L13" s="80">
        <f>Core_Calc_ng!N18</f>
        <v>25</v>
      </c>
      <c r="M13" s="80">
        <f>Core_Calc_ng!M18</f>
        <v>2</v>
      </c>
      <c r="N13" s="80" t="s">
        <v>166</v>
      </c>
      <c r="O13" s="82">
        <f t="shared" ca="1" si="5"/>
        <v>43008</v>
      </c>
      <c r="P13" s="82">
        <f t="shared" ca="1" si="6"/>
        <v>43009</v>
      </c>
      <c r="Q13" s="80">
        <f>Core_Calc_ng!P18</f>
        <v>1</v>
      </c>
      <c r="R13" s="80">
        <f>Core_Calc_ng!O18</f>
        <v>2</v>
      </c>
      <c r="S13" s="80" t="s">
        <v>167</v>
      </c>
      <c r="T13" s="82">
        <f t="shared" ca="1" si="7"/>
        <v>43012</v>
      </c>
      <c r="U13" s="82">
        <f t="shared" ca="1" si="8"/>
        <v>43013</v>
      </c>
      <c r="V13" s="80">
        <f>Core_Calc_ng!R18</f>
        <v>1</v>
      </c>
      <c r="W13" s="80">
        <f>Core_Calc_ng!Q18</f>
        <v>3</v>
      </c>
      <c r="X13" s="80" t="s">
        <v>168</v>
      </c>
      <c r="Y13" s="83">
        <f t="shared" ca="1" si="9"/>
        <v>43016</v>
      </c>
      <c r="Z13" s="83">
        <f t="shared" ca="1" si="10"/>
        <v>43018</v>
      </c>
      <c r="AA13" s="80">
        <f>Core_Calc_ng!T18</f>
        <v>2</v>
      </c>
      <c r="AB13" s="80">
        <f>Core_Calc_ng!S18</f>
        <v>3</v>
      </c>
      <c r="AC13" s="80" t="s">
        <v>169</v>
      </c>
      <c r="AD13" s="83">
        <f t="shared" ca="1" si="11"/>
        <v>43020</v>
      </c>
      <c r="AE13" s="83">
        <f t="shared" ca="1" si="12"/>
        <v>43033</v>
      </c>
      <c r="AF13" s="80">
        <f>Core_Calc_ng!V18</f>
        <v>13</v>
      </c>
      <c r="AG13" s="80">
        <f>Core_Calc_ng!U18</f>
        <v>2</v>
      </c>
      <c r="AH13" s="80" t="s">
        <v>170</v>
      </c>
      <c r="AI13" s="83">
        <f t="shared" ca="1" si="13"/>
        <v>43036</v>
      </c>
      <c r="AJ13" s="83">
        <f t="shared" ca="1" si="14"/>
        <v>43038</v>
      </c>
      <c r="AK13" s="80">
        <f>Core_Calc_ng!X18</f>
        <v>2</v>
      </c>
      <c r="AL13" s="80">
        <f>Core_Calc_ng!W18</f>
        <v>3</v>
      </c>
      <c r="AM13" s="80" t="s">
        <v>171</v>
      </c>
      <c r="AN13" s="83">
        <f t="shared" ca="1" si="15"/>
        <v>43045</v>
      </c>
      <c r="AO13" s="83">
        <f t="shared" ca="1" si="16"/>
        <v>43054</v>
      </c>
      <c r="AP13" s="80">
        <f>Core_Calc_ng!Z18</f>
        <v>9</v>
      </c>
      <c r="AQ13" s="80">
        <f>Core_Calc_ng!Y18</f>
        <v>7</v>
      </c>
      <c r="AR13" s="80" t="s">
        <v>172</v>
      </c>
      <c r="AS13" s="83">
        <f t="shared" ca="1" si="17"/>
        <v>43059</v>
      </c>
      <c r="AT13" s="83">
        <f t="shared" ca="1" si="18"/>
        <v>43060</v>
      </c>
      <c r="AU13" s="80">
        <f>Core_Calc_ng!AB18</f>
        <v>1</v>
      </c>
      <c r="AV13" s="80">
        <f>Core_Calc_ng!AA18</f>
        <v>5</v>
      </c>
      <c r="AW13" s="80" t="s">
        <v>173</v>
      </c>
      <c r="AX13" s="83">
        <f t="shared" ca="1" si="19"/>
        <v>43065</v>
      </c>
      <c r="AY13" s="83">
        <f t="shared" ca="1" si="20"/>
        <v>43068</v>
      </c>
      <c r="AZ13" s="80">
        <f>Core_Calc_ng!AD18</f>
        <v>3</v>
      </c>
      <c r="BA13" s="80">
        <f>Core_Calc_ng!AC18</f>
        <v>5</v>
      </c>
      <c r="BB13" s="80">
        <f t="shared" ca="1" si="21"/>
        <v>114</v>
      </c>
      <c r="BC13" s="80">
        <f t="shared" si="22"/>
        <v>2</v>
      </c>
      <c r="BD13" s="83">
        <f ca="1">Core_Calc_ng!$H$6-Core_Calc_ng!$H14</f>
        <v>43068</v>
      </c>
      <c r="BE13" t="s">
        <v>226</v>
      </c>
      <c r="BF13" t="s">
        <v>227</v>
      </c>
    </row>
    <row r="14" spans="1:16384" s="68" customFormat="1" x14ac:dyDescent="0.25">
      <c r="A14" s="78"/>
      <c r="B14" s="78" t="s">
        <v>146</v>
      </c>
      <c r="C14" s="85">
        <f t="shared" ca="1" si="0"/>
        <v>42943</v>
      </c>
      <c r="D14" s="78" t="s">
        <v>57</v>
      </c>
      <c r="E14" s="86">
        <f t="shared" ca="1" si="1"/>
        <v>42944</v>
      </c>
      <c r="F14" s="86">
        <f t="shared" ca="1" si="2"/>
        <v>42952</v>
      </c>
      <c r="G14" s="78">
        <f>Core_Calc_ng!L19</f>
        <v>8</v>
      </c>
      <c r="H14" s="78">
        <f>Core_Calc_ng!K19</f>
        <v>1</v>
      </c>
      <c r="I14" s="78" t="s">
        <v>165</v>
      </c>
      <c r="J14" s="86">
        <f t="shared" ca="1" si="3"/>
        <v>42954</v>
      </c>
      <c r="K14" s="86">
        <f t="shared" ca="1" si="4"/>
        <v>42963</v>
      </c>
      <c r="L14" s="78">
        <f>Core_Calc_ng!N19</f>
        <v>9</v>
      </c>
      <c r="M14" s="78">
        <f>Core_Calc_ng!M19</f>
        <v>2</v>
      </c>
      <c r="N14" s="78" t="s">
        <v>166</v>
      </c>
      <c r="O14" s="86">
        <f t="shared" ca="1" si="5"/>
        <v>42963</v>
      </c>
      <c r="P14" s="86">
        <f t="shared" ca="1" si="6"/>
        <v>42965</v>
      </c>
      <c r="Q14" s="78">
        <f>Core_Calc_ng!P19</f>
        <v>2</v>
      </c>
      <c r="R14" s="78">
        <f>Core_Calc_ng!O19</f>
        <v>0</v>
      </c>
      <c r="S14" s="78" t="s">
        <v>167</v>
      </c>
      <c r="T14" s="86">
        <f t="shared" ca="1" si="7"/>
        <v>42967</v>
      </c>
      <c r="U14" s="86">
        <f t="shared" ca="1" si="8"/>
        <v>42969</v>
      </c>
      <c r="V14" s="78">
        <f>Core_Calc_ng!R19</f>
        <v>2</v>
      </c>
      <c r="W14" s="78">
        <f>Core_Calc_ng!Q19</f>
        <v>2</v>
      </c>
      <c r="X14" s="78" t="s">
        <v>168</v>
      </c>
      <c r="Y14" s="87">
        <f t="shared" ca="1" si="9"/>
        <v>42971</v>
      </c>
      <c r="Z14" s="87">
        <f t="shared" ca="1" si="10"/>
        <v>42972</v>
      </c>
      <c r="AA14" s="78">
        <f>Core_Calc_ng!T19</f>
        <v>1</v>
      </c>
      <c r="AB14" s="78">
        <f>Core_Calc_ng!S19</f>
        <v>2</v>
      </c>
      <c r="AC14" s="78" t="s">
        <v>169</v>
      </c>
      <c r="AD14" s="87">
        <f t="shared" ca="1" si="11"/>
        <v>42972</v>
      </c>
      <c r="AE14" s="87">
        <f t="shared" ca="1" si="12"/>
        <v>42991</v>
      </c>
      <c r="AF14" s="78">
        <f>Core_Calc_ng!V19</f>
        <v>19</v>
      </c>
      <c r="AG14" s="78">
        <f>Core_Calc_ng!U19</f>
        <v>0</v>
      </c>
      <c r="AH14" s="78" t="s">
        <v>170</v>
      </c>
      <c r="AI14" s="87">
        <f t="shared" ca="1" si="13"/>
        <v>42993</v>
      </c>
      <c r="AJ14" s="87">
        <f t="shared" ca="1" si="14"/>
        <v>42999</v>
      </c>
      <c r="AK14" s="78">
        <f>Core_Calc_ng!X19</f>
        <v>6</v>
      </c>
      <c r="AL14" s="78">
        <f>Core_Calc_ng!W19</f>
        <v>2</v>
      </c>
      <c r="AM14" s="78" t="s">
        <v>171</v>
      </c>
      <c r="AN14" s="87">
        <f t="shared" ca="1" si="15"/>
        <v>43002</v>
      </c>
      <c r="AO14" s="87">
        <f t="shared" ca="1" si="16"/>
        <v>43010</v>
      </c>
      <c r="AP14" s="78">
        <f>Core_Calc_ng!Z19</f>
        <v>8</v>
      </c>
      <c r="AQ14" s="78">
        <f>Core_Calc_ng!Y19</f>
        <v>3</v>
      </c>
      <c r="AR14" s="78" t="s">
        <v>172</v>
      </c>
      <c r="AS14" s="87">
        <f t="shared" ca="1" si="17"/>
        <v>43013</v>
      </c>
      <c r="AT14" s="87">
        <f t="shared" ca="1" si="18"/>
        <v>43023</v>
      </c>
      <c r="AU14" s="78">
        <f>Core_Calc_ng!AB19</f>
        <v>10</v>
      </c>
      <c r="AV14" s="78">
        <f>Core_Calc_ng!AA19</f>
        <v>3</v>
      </c>
      <c r="AW14" s="78" t="s">
        <v>173</v>
      </c>
      <c r="AX14" s="87">
        <f t="shared" ca="1" si="19"/>
        <v>43024</v>
      </c>
      <c r="AY14" s="87">
        <f t="shared" ca="1" si="20"/>
        <v>43026</v>
      </c>
      <c r="AZ14" s="78">
        <f>Core_Calc_ng!AD19</f>
        <v>2</v>
      </c>
      <c r="BA14" s="78">
        <f>Core_Calc_ng!AC19</f>
        <v>1</v>
      </c>
      <c r="BB14" s="78">
        <f t="shared" ca="1" si="21"/>
        <v>82</v>
      </c>
      <c r="BC14" s="78">
        <f t="shared" si="22"/>
        <v>2.75</v>
      </c>
      <c r="BD14" s="87">
        <f ca="1">Core_Calc_ng!$H$6-Core_Calc_ng!$H21</f>
        <v>43026</v>
      </c>
      <c r="BE14" t="s">
        <v>226</v>
      </c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  <row r="15" spans="1:16384" x14ac:dyDescent="0.25">
      <c r="A15" s="78"/>
      <c r="B15" s="78" t="s">
        <v>143</v>
      </c>
      <c r="C15" s="85">
        <f t="shared" ca="1" si="0"/>
        <v>42941</v>
      </c>
      <c r="D15" s="78" t="s">
        <v>57</v>
      </c>
      <c r="E15" s="86">
        <f t="shared" ca="1" si="1"/>
        <v>42944</v>
      </c>
      <c r="F15" s="86">
        <f t="shared" ca="1" si="2"/>
        <v>42951</v>
      </c>
      <c r="G15" s="78">
        <f>Core_Calc_ng!L20</f>
        <v>7</v>
      </c>
      <c r="H15" s="78">
        <f>Core_Calc_ng!K20</f>
        <v>3</v>
      </c>
      <c r="I15" s="78" t="s">
        <v>165</v>
      </c>
      <c r="J15" s="86">
        <f t="shared" ca="1" si="3"/>
        <v>42953</v>
      </c>
      <c r="K15" s="86">
        <f t="shared" ca="1" si="4"/>
        <v>42964</v>
      </c>
      <c r="L15" s="78">
        <f>Core_Calc_ng!N20</f>
        <v>11</v>
      </c>
      <c r="M15" s="78">
        <f>Core_Calc_ng!M20</f>
        <v>2</v>
      </c>
      <c r="N15" s="78" t="s">
        <v>166</v>
      </c>
      <c r="O15" s="86">
        <f t="shared" ca="1" si="5"/>
        <v>42964</v>
      </c>
      <c r="P15" s="86">
        <f t="shared" ca="1" si="6"/>
        <v>42965</v>
      </c>
      <c r="Q15" s="78">
        <f>Core_Calc_ng!P20</f>
        <v>1</v>
      </c>
      <c r="R15" s="78">
        <f>Core_Calc_ng!O20</f>
        <v>0</v>
      </c>
      <c r="S15" s="78" t="s">
        <v>167</v>
      </c>
      <c r="T15" s="86">
        <f t="shared" ca="1" si="7"/>
        <v>42965</v>
      </c>
      <c r="U15" s="86">
        <f t="shared" ca="1" si="8"/>
        <v>42967</v>
      </c>
      <c r="V15" s="78">
        <f>Core_Calc_ng!R20</f>
        <v>2</v>
      </c>
      <c r="W15" s="78">
        <f>Core_Calc_ng!Q20</f>
        <v>0</v>
      </c>
      <c r="X15" s="78" t="s">
        <v>168</v>
      </c>
      <c r="Y15" s="87">
        <f t="shared" ca="1" si="9"/>
        <v>42967</v>
      </c>
      <c r="Z15" s="87">
        <f t="shared" ca="1" si="10"/>
        <v>42967</v>
      </c>
      <c r="AA15" s="78">
        <f>Core_Calc_ng!T20</f>
        <v>0</v>
      </c>
      <c r="AB15" s="78">
        <f>Core_Calc_ng!S20</f>
        <v>0</v>
      </c>
      <c r="AC15" s="78" t="s">
        <v>169</v>
      </c>
      <c r="AD15" s="87">
        <f t="shared" ca="1" si="11"/>
        <v>42967</v>
      </c>
      <c r="AE15" s="87">
        <f t="shared" ca="1" si="12"/>
        <v>42988</v>
      </c>
      <c r="AF15" s="78">
        <f>Core_Calc_ng!V20</f>
        <v>21</v>
      </c>
      <c r="AG15" s="78">
        <f>Core_Calc_ng!U20</f>
        <v>0</v>
      </c>
      <c r="AH15" s="78" t="s">
        <v>170</v>
      </c>
      <c r="AI15" s="87">
        <f t="shared" ca="1" si="13"/>
        <v>42988</v>
      </c>
      <c r="AJ15" s="87">
        <f t="shared" ca="1" si="14"/>
        <v>42991</v>
      </c>
      <c r="AK15" s="78">
        <f>Core_Calc_ng!X20</f>
        <v>3</v>
      </c>
      <c r="AL15" s="78">
        <f>Core_Calc_ng!W20</f>
        <v>0</v>
      </c>
      <c r="AM15" s="78" t="s">
        <v>171</v>
      </c>
      <c r="AN15" s="87">
        <f t="shared" ca="1" si="15"/>
        <v>42993</v>
      </c>
      <c r="AO15" s="87">
        <f t="shared" ca="1" si="16"/>
        <v>43002</v>
      </c>
      <c r="AP15" s="78">
        <f>Core_Calc_ng!Z20</f>
        <v>9</v>
      </c>
      <c r="AQ15" s="78">
        <f>Core_Calc_ng!Y20</f>
        <v>2</v>
      </c>
      <c r="AR15" s="78" t="s">
        <v>172</v>
      </c>
      <c r="AS15" s="87">
        <f t="shared" ca="1" si="17"/>
        <v>43004</v>
      </c>
      <c r="AT15" s="87">
        <f t="shared" ca="1" si="18"/>
        <v>43016</v>
      </c>
      <c r="AU15" s="78">
        <f>Core_Calc_ng!AB20</f>
        <v>12</v>
      </c>
      <c r="AV15" s="78">
        <f>Core_Calc_ng!AA20</f>
        <v>2</v>
      </c>
      <c r="AW15" s="78" t="s">
        <v>173</v>
      </c>
      <c r="AX15" s="87">
        <f t="shared" ca="1" si="19"/>
        <v>43018</v>
      </c>
      <c r="AY15" s="87">
        <f t="shared" ca="1" si="20"/>
        <v>43021</v>
      </c>
      <c r="AZ15" s="78">
        <f>Core_Calc_ng!AD20</f>
        <v>3</v>
      </c>
      <c r="BA15" s="78">
        <f>Core_Calc_ng!AC20</f>
        <v>2</v>
      </c>
      <c r="BB15" s="78">
        <f t="shared" ca="1" si="21"/>
        <v>77</v>
      </c>
      <c r="BC15" s="78">
        <f t="shared" si="22"/>
        <v>1.75</v>
      </c>
      <c r="BD15" s="87">
        <f ca="1">Core_Calc_ng!$H$6-Core_Calc_ng!$H19</f>
        <v>43021</v>
      </c>
      <c r="BE15" t="s">
        <v>226</v>
      </c>
    </row>
    <row r="16" spans="1:16384" x14ac:dyDescent="0.25">
      <c r="A16" s="78"/>
      <c r="B16" s="78" t="s">
        <v>149</v>
      </c>
      <c r="C16" s="85">
        <f t="shared" ca="1" si="0"/>
        <v>42938</v>
      </c>
      <c r="D16" s="78" t="s">
        <v>57</v>
      </c>
      <c r="E16" s="86">
        <f t="shared" ca="1" si="1"/>
        <v>42939</v>
      </c>
      <c r="F16" s="86">
        <f t="shared" ca="1" si="2"/>
        <v>42945</v>
      </c>
      <c r="G16" s="78">
        <f>Core_Calc_ng!L21</f>
        <v>6</v>
      </c>
      <c r="H16" s="78">
        <f>Core_Calc_ng!K21</f>
        <v>1</v>
      </c>
      <c r="I16" s="78" t="s">
        <v>165</v>
      </c>
      <c r="J16" s="86">
        <f t="shared" ca="1" si="3"/>
        <v>42946</v>
      </c>
      <c r="K16" s="86">
        <f t="shared" ca="1" si="4"/>
        <v>42957</v>
      </c>
      <c r="L16" s="78">
        <f>Core_Calc_ng!N21</f>
        <v>11</v>
      </c>
      <c r="M16" s="78">
        <f>Core_Calc_ng!M21</f>
        <v>1</v>
      </c>
      <c r="N16" s="78" t="s">
        <v>166</v>
      </c>
      <c r="O16" s="86">
        <f t="shared" ca="1" si="5"/>
        <v>42957</v>
      </c>
      <c r="P16" s="86">
        <f t="shared" ca="1" si="6"/>
        <v>42959</v>
      </c>
      <c r="Q16" s="78">
        <f>Core_Calc_ng!P21</f>
        <v>2</v>
      </c>
      <c r="R16" s="78">
        <f>Core_Calc_ng!O21</f>
        <v>0</v>
      </c>
      <c r="S16" s="78" t="s">
        <v>167</v>
      </c>
      <c r="T16" s="86">
        <f t="shared" ca="1" si="7"/>
        <v>42959</v>
      </c>
      <c r="U16" s="86">
        <f t="shared" ca="1" si="8"/>
        <v>42961</v>
      </c>
      <c r="V16" s="78">
        <f>Core_Calc_ng!R21</f>
        <v>2</v>
      </c>
      <c r="W16" s="78">
        <f>Core_Calc_ng!Q21</f>
        <v>0</v>
      </c>
      <c r="X16" s="78" t="s">
        <v>168</v>
      </c>
      <c r="Y16" s="87">
        <f t="shared" ca="1" si="9"/>
        <v>42962</v>
      </c>
      <c r="Z16" s="87">
        <f t="shared" ca="1" si="10"/>
        <v>42963</v>
      </c>
      <c r="AA16" s="78">
        <f>Core_Calc_ng!T21</f>
        <v>1</v>
      </c>
      <c r="AB16" s="78">
        <f>Core_Calc_ng!S21</f>
        <v>1</v>
      </c>
      <c r="AC16" s="78" t="s">
        <v>169</v>
      </c>
      <c r="AD16" s="87">
        <f t="shared" ca="1" si="11"/>
        <v>42963</v>
      </c>
      <c r="AE16" s="87">
        <f t="shared" ca="1" si="12"/>
        <v>42984</v>
      </c>
      <c r="AF16" s="78">
        <f>Core_Calc_ng!V21</f>
        <v>21</v>
      </c>
      <c r="AG16" s="78">
        <f>Core_Calc_ng!U21</f>
        <v>0</v>
      </c>
      <c r="AH16" s="78" t="s">
        <v>170</v>
      </c>
      <c r="AI16" s="87">
        <f t="shared" ca="1" si="13"/>
        <v>42985</v>
      </c>
      <c r="AJ16" s="87">
        <f t="shared" ca="1" si="14"/>
        <v>42990</v>
      </c>
      <c r="AK16" s="78">
        <f>Core_Calc_ng!X21</f>
        <v>5</v>
      </c>
      <c r="AL16" s="78">
        <f>Core_Calc_ng!W21</f>
        <v>1</v>
      </c>
      <c r="AM16" s="78" t="s">
        <v>171</v>
      </c>
      <c r="AN16" s="87">
        <f t="shared" ca="1" si="15"/>
        <v>42992</v>
      </c>
      <c r="AO16" s="87">
        <f t="shared" ca="1" si="16"/>
        <v>43005</v>
      </c>
      <c r="AP16" s="78">
        <f>Core_Calc_ng!Z21</f>
        <v>13</v>
      </c>
      <c r="AQ16" s="78">
        <f>Core_Calc_ng!Y21</f>
        <v>2</v>
      </c>
      <c r="AR16" s="78" t="s">
        <v>172</v>
      </c>
      <c r="AS16" s="87">
        <f t="shared" ca="1" si="17"/>
        <v>43009</v>
      </c>
      <c r="AT16" s="87">
        <f t="shared" ca="1" si="18"/>
        <v>43021</v>
      </c>
      <c r="AU16" s="78">
        <f>Core_Calc_ng!AB21</f>
        <v>12</v>
      </c>
      <c r="AV16" s="78">
        <f>Core_Calc_ng!AA21</f>
        <v>4</v>
      </c>
      <c r="AW16" s="78" t="s">
        <v>173</v>
      </c>
      <c r="AX16" s="87">
        <f t="shared" ca="1" si="19"/>
        <v>43022</v>
      </c>
      <c r="AY16" s="87">
        <f t="shared" ca="1" si="20"/>
        <v>43023</v>
      </c>
      <c r="AZ16" s="78">
        <f>Core_Calc_ng!AD21</f>
        <v>1</v>
      </c>
      <c r="BA16" s="78">
        <f>Core_Calc_ng!AC21</f>
        <v>1</v>
      </c>
      <c r="BB16" s="78">
        <f t="shared" ca="1" si="21"/>
        <v>84</v>
      </c>
      <c r="BC16" s="78">
        <f t="shared" si="22"/>
        <v>2.25</v>
      </c>
      <c r="BD16" s="87">
        <f ca="1">Core_Calc_ng!$H$6-Core_Calc_ng!$H20</f>
        <v>43023</v>
      </c>
      <c r="BE16" t="s">
        <v>226</v>
      </c>
    </row>
    <row r="17" spans="1:16384" x14ac:dyDescent="0.25">
      <c r="A17" s="78"/>
      <c r="B17" s="78" t="s">
        <v>147</v>
      </c>
      <c r="C17" s="85">
        <f t="shared" ca="1" si="0"/>
        <v>42960</v>
      </c>
      <c r="D17" s="78" t="s">
        <v>57</v>
      </c>
      <c r="E17" s="86">
        <f t="shared" ca="1" si="1"/>
        <v>42960</v>
      </c>
      <c r="F17" s="86">
        <f t="shared" ca="1" si="2"/>
        <v>42968</v>
      </c>
      <c r="G17" s="78">
        <f>Core_Calc_ng!L22</f>
        <v>8</v>
      </c>
      <c r="H17" s="78">
        <f>Core_Calc_ng!K22</f>
        <v>0</v>
      </c>
      <c r="I17" s="78" t="s">
        <v>165</v>
      </c>
      <c r="J17" s="86">
        <f t="shared" ca="1" si="3"/>
        <v>42971</v>
      </c>
      <c r="K17" s="86">
        <f t="shared" ca="1" si="4"/>
        <v>42982</v>
      </c>
      <c r="L17" s="78">
        <f>Core_Calc_ng!N22</f>
        <v>11</v>
      </c>
      <c r="M17" s="78">
        <f>Core_Calc_ng!M22</f>
        <v>3</v>
      </c>
      <c r="N17" s="78" t="s">
        <v>166</v>
      </c>
      <c r="O17" s="86">
        <f t="shared" ca="1" si="5"/>
        <v>42982</v>
      </c>
      <c r="P17" s="86">
        <f t="shared" ca="1" si="6"/>
        <v>42983</v>
      </c>
      <c r="Q17" s="78">
        <f>Core_Calc_ng!P22</f>
        <v>1</v>
      </c>
      <c r="R17" s="78">
        <f>Core_Calc_ng!O22</f>
        <v>0</v>
      </c>
      <c r="S17" s="78" t="s">
        <v>167</v>
      </c>
      <c r="T17" s="86">
        <f t="shared" ca="1" si="7"/>
        <v>42983</v>
      </c>
      <c r="U17" s="86">
        <f t="shared" ca="1" si="8"/>
        <v>42987</v>
      </c>
      <c r="V17" s="78">
        <f>Core_Calc_ng!R22</f>
        <v>4</v>
      </c>
      <c r="W17" s="78">
        <f>Core_Calc_ng!Q22</f>
        <v>0</v>
      </c>
      <c r="X17" s="78" t="s">
        <v>168</v>
      </c>
      <c r="Y17" s="87">
        <f t="shared" ca="1" si="9"/>
        <v>42988</v>
      </c>
      <c r="Z17" s="87">
        <f t="shared" ca="1" si="10"/>
        <v>42990</v>
      </c>
      <c r="AA17" s="78">
        <f>Core_Calc_ng!T22</f>
        <v>2</v>
      </c>
      <c r="AB17" s="78">
        <f>Core_Calc_ng!S22</f>
        <v>1</v>
      </c>
      <c r="AC17" s="78" t="s">
        <v>169</v>
      </c>
      <c r="AD17" s="87">
        <f t="shared" ca="1" si="11"/>
        <v>42990</v>
      </c>
      <c r="AE17" s="87">
        <f t="shared" ca="1" si="12"/>
        <v>43007</v>
      </c>
      <c r="AF17" s="78">
        <f>Core_Calc_ng!V22</f>
        <v>17</v>
      </c>
      <c r="AG17" s="78">
        <f>Core_Calc_ng!U22</f>
        <v>0</v>
      </c>
      <c r="AH17" s="78" t="s">
        <v>170</v>
      </c>
      <c r="AI17" s="87">
        <f t="shared" ca="1" si="13"/>
        <v>43007</v>
      </c>
      <c r="AJ17" s="87">
        <f t="shared" ca="1" si="14"/>
        <v>43010</v>
      </c>
      <c r="AK17" s="78">
        <f>Core_Calc_ng!X22</f>
        <v>3</v>
      </c>
      <c r="AL17" s="78">
        <f>Core_Calc_ng!W22</f>
        <v>0</v>
      </c>
      <c r="AM17" s="78" t="s">
        <v>171</v>
      </c>
      <c r="AN17" s="87">
        <f t="shared" ca="1" si="15"/>
        <v>43012</v>
      </c>
      <c r="AO17" s="87">
        <f t="shared" ca="1" si="16"/>
        <v>43022</v>
      </c>
      <c r="AP17" s="78">
        <f>Core_Calc_ng!Z22</f>
        <v>10</v>
      </c>
      <c r="AQ17" s="78">
        <f>Core_Calc_ng!Y22</f>
        <v>2</v>
      </c>
      <c r="AR17" s="78" t="s">
        <v>172</v>
      </c>
      <c r="AS17" s="87">
        <f t="shared" ca="1" si="17"/>
        <v>43024</v>
      </c>
      <c r="AT17" s="87">
        <f t="shared" ca="1" si="18"/>
        <v>43035</v>
      </c>
      <c r="AU17" s="78">
        <f>Core_Calc_ng!AB22</f>
        <v>11</v>
      </c>
      <c r="AV17" s="78">
        <f>Core_Calc_ng!AA22</f>
        <v>2</v>
      </c>
      <c r="AW17" s="78" t="s">
        <v>173</v>
      </c>
      <c r="AX17" s="87">
        <f t="shared" ca="1" si="19"/>
        <v>43038</v>
      </c>
      <c r="AY17" s="87">
        <f t="shared" ca="1" si="20"/>
        <v>43041</v>
      </c>
      <c r="AZ17" s="78">
        <f>Core_Calc_ng!AD22</f>
        <v>3</v>
      </c>
      <c r="BA17" s="78">
        <f>Core_Calc_ng!AC22</f>
        <v>3</v>
      </c>
      <c r="BB17" s="78">
        <f t="shared" ca="1" si="21"/>
        <v>81</v>
      </c>
      <c r="BC17" s="78">
        <f t="shared" si="22"/>
        <v>2.25</v>
      </c>
      <c r="BD17" s="87">
        <f ca="1">Core_Calc_ng!$H$6-Core_Calc_ng!$H24</f>
        <v>43041</v>
      </c>
      <c r="BE17" t="s">
        <v>226</v>
      </c>
    </row>
    <row r="18" spans="1:16384" x14ac:dyDescent="0.25">
      <c r="A18" s="78"/>
      <c r="B18" s="78" t="s">
        <v>27</v>
      </c>
      <c r="C18" s="85">
        <f t="shared" ca="1" si="0"/>
        <v>42980</v>
      </c>
      <c r="D18" s="78" t="s">
        <v>57</v>
      </c>
      <c r="E18" s="86">
        <f t="shared" ca="1" si="1"/>
        <v>42982</v>
      </c>
      <c r="F18" s="86">
        <f t="shared" ca="1" si="2"/>
        <v>42987</v>
      </c>
      <c r="G18" s="78">
        <f>Core_Calc_ng!L23</f>
        <v>5</v>
      </c>
      <c r="H18" s="78">
        <f>Core_Calc_ng!K23</f>
        <v>2</v>
      </c>
      <c r="I18" s="78" t="s">
        <v>165</v>
      </c>
      <c r="J18" s="86">
        <f t="shared" ca="1" si="3"/>
        <v>42990</v>
      </c>
      <c r="K18" s="86">
        <f t="shared" ca="1" si="4"/>
        <v>43000</v>
      </c>
      <c r="L18" s="78">
        <f>Core_Calc_ng!N23</f>
        <v>10</v>
      </c>
      <c r="M18" s="78">
        <f>Core_Calc_ng!M23</f>
        <v>3</v>
      </c>
      <c r="N18" s="78" t="s">
        <v>166</v>
      </c>
      <c r="O18" s="86">
        <f t="shared" ca="1" si="5"/>
        <v>43000</v>
      </c>
      <c r="P18" s="86">
        <f t="shared" ca="1" si="6"/>
        <v>43002</v>
      </c>
      <c r="Q18" s="78">
        <f>Core_Calc_ng!P23</f>
        <v>2</v>
      </c>
      <c r="R18" s="78">
        <f>Core_Calc_ng!O23</f>
        <v>0</v>
      </c>
      <c r="S18" s="78" t="s">
        <v>167</v>
      </c>
      <c r="T18" s="86">
        <f t="shared" ca="1" si="7"/>
        <v>43004</v>
      </c>
      <c r="U18" s="86">
        <f t="shared" ca="1" si="8"/>
        <v>43009</v>
      </c>
      <c r="V18" s="78">
        <f>Core_Calc_ng!R23</f>
        <v>5</v>
      </c>
      <c r="W18" s="78">
        <f>Core_Calc_ng!Q23</f>
        <v>2</v>
      </c>
      <c r="X18" s="78" t="s">
        <v>168</v>
      </c>
      <c r="Y18" s="87">
        <f t="shared" ca="1" si="9"/>
        <v>43011</v>
      </c>
      <c r="Z18" s="87">
        <f t="shared" ca="1" si="10"/>
        <v>43012</v>
      </c>
      <c r="AA18" s="78">
        <f>Core_Calc_ng!T23</f>
        <v>1</v>
      </c>
      <c r="AB18" s="78">
        <f>Core_Calc_ng!S23</f>
        <v>2</v>
      </c>
      <c r="AC18" s="78" t="s">
        <v>169</v>
      </c>
      <c r="AD18" s="87">
        <f t="shared" ca="1" si="11"/>
        <v>43012</v>
      </c>
      <c r="AE18" s="87">
        <f t="shared" ca="1" si="12"/>
        <v>43027</v>
      </c>
      <c r="AF18" s="78">
        <f>Core_Calc_ng!V23</f>
        <v>15</v>
      </c>
      <c r="AG18" s="78">
        <f>Core_Calc_ng!U23</f>
        <v>0</v>
      </c>
      <c r="AH18" s="78" t="s">
        <v>170</v>
      </c>
      <c r="AI18" s="87">
        <f t="shared" ca="1" si="13"/>
        <v>43029</v>
      </c>
      <c r="AJ18" s="87">
        <f t="shared" ca="1" si="14"/>
        <v>43035</v>
      </c>
      <c r="AK18" s="78">
        <f>Core_Calc_ng!X23</f>
        <v>6</v>
      </c>
      <c r="AL18" s="78">
        <f>Core_Calc_ng!W23</f>
        <v>2</v>
      </c>
      <c r="AM18" s="78" t="s">
        <v>171</v>
      </c>
      <c r="AN18" s="87">
        <f t="shared" ca="1" si="15"/>
        <v>43038</v>
      </c>
      <c r="AO18" s="87">
        <f t="shared" ca="1" si="16"/>
        <v>43049</v>
      </c>
      <c r="AP18" s="78">
        <f>Core_Calc_ng!Z23</f>
        <v>11</v>
      </c>
      <c r="AQ18" s="78">
        <f>Core_Calc_ng!Y23</f>
        <v>3</v>
      </c>
      <c r="AR18" s="78" t="s">
        <v>172</v>
      </c>
      <c r="AS18" s="87">
        <f t="shared" ca="1" si="17"/>
        <v>43052</v>
      </c>
      <c r="AT18" s="87">
        <f t="shared" ca="1" si="18"/>
        <v>43062</v>
      </c>
      <c r="AU18" s="78">
        <f>Core_Calc_ng!AB23</f>
        <v>10</v>
      </c>
      <c r="AV18" s="78">
        <f>Core_Calc_ng!AA23</f>
        <v>3</v>
      </c>
      <c r="AW18" s="78" t="s">
        <v>173</v>
      </c>
      <c r="AX18" s="87">
        <f t="shared" ca="1" si="19"/>
        <v>43065</v>
      </c>
      <c r="AY18" s="87">
        <f t="shared" ca="1" si="20"/>
        <v>43067</v>
      </c>
      <c r="AZ18" s="78">
        <f>Core_Calc_ng!AD23</f>
        <v>2</v>
      </c>
      <c r="BA18" s="78">
        <f>Core_Calc_ng!AC23</f>
        <v>3</v>
      </c>
      <c r="BB18" s="78">
        <f t="shared" ca="1" si="21"/>
        <v>85</v>
      </c>
      <c r="BC18" s="78">
        <f t="shared" si="22"/>
        <v>2.75</v>
      </c>
      <c r="BD18" s="87">
        <f ca="1">Core_Calc_ng!$H$6-Core_Calc_ng!$H28</f>
        <v>43067</v>
      </c>
      <c r="BE18" t="s">
        <v>226</v>
      </c>
    </row>
    <row r="19" spans="1:16384" x14ac:dyDescent="0.25">
      <c r="A19" s="78"/>
      <c r="B19" s="78" t="s">
        <v>144</v>
      </c>
      <c r="C19" s="85">
        <f t="shared" ca="1" si="0"/>
        <v>42953</v>
      </c>
      <c r="D19" s="78" t="s">
        <v>57</v>
      </c>
      <c r="E19" s="86">
        <f t="shared" ca="1" si="1"/>
        <v>42955</v>
      </c>
      <c r="F19" s="86">
        <f t="shared" ca="1" si="2"/>
        <v>42961</v>
      </c>
      <c r="G19" s="78">
        <f>Core_Calc_ng!L24</f>
        <v>6</v>
      </c>
      <c r="H19" s="78">
        <f>Core_Calc_ng!K24</f>
        <v>2</v>
      </c>
      <c r="I19" s="78" t="s">
        <v>165</v>
      </c>
      <c r="J19" s="86">
        <f t="shared" ca="1" si="3"/>
        <v>42961</v>
      </c>
      <c r="K19" s="86">
        <f t="shared" ca="1" si="4"/>
        <v>42971</v>
      </c>
      <c r="L19" s="78">
        <f>Core_Calc_ng!N24</f>
        <v>10</v>
      </c>
      <c r="M19" s="78">
        <f>Core_Calc_ng!M24</f>
        <v>0</v>
      </c>
      <c r="N19" s="78" t="s">
        <v>166</v>
      </c>
      <c r="O19" s="86">
        <f t="shared" ca="1" si="5"/>
        <v>42971</v>
      </c>
      <c r="P19" s="86">
        <f t="shared" ca="1" si="6"/>
        <v>42973</v>
      </c>
      <c r="Q19" s="78">
        <f>Core_Calc_ng!P24</f>
        <v>2</v>
      </c>
      <c r="R19" s="78">
        <f>Core_Calc_ng!O24</f>
        <v>0</v>
      </c>
      <c r="S19" s="78" t="s">
        <v>167</v>
      </c>
      <c r="T19" s="86">
        <f t="shared" ca="1" si="7"/>
        <v>42975</v>
      </c>
      <c r="U19" s="86">
        <f t="shared" ca="1" si="8"/>
        <v>42978</v>
      </c>
      <c r="V19" s="78">
        <f>Core_Calc_ng!R24</f>
        <v>3</v>
      </c>
      <c r="W19" s="78">
        <f>Core_Calc_ng!Q24</f>
        <v>2</v>
      </c>
      <c r="X19" s="78" t="s">
        <v>168</v>
      </c>
      <c r="Y19" s="87">
        <f t="shared" ca="1" si="9"/>
        <v>42978</v>
      </c>
      <c r="Z19" s="87">
        <f t="shared" ca="1" si="10"/>
        <v>42979</v>
      </c>
      <c r="AA19" s="78">
        <f>Core_Calc_ng!T24</f>
        <v>1</v>
      </c>
      <c r="AB19" s="78">
        <f>Core_Calc_ng!S24</f>
        <v>0</v>
      </c>
      <c r="AC19" s="78" t="s">
        <v>169</v>
      </c>
      <c r="AD19" s="87">
        <f t="shared" ca="1" si="11"/>
        <v>42979</v>
      </c>
      <c r="AE19" s="87">
        <f t="shared" ca="1" si="12"/>
        <v>43004</v>
      </c>
      <c r="AF19" s="78">
        <f>Core_Calc_ng!V24</f>
        <v>25</v>
      </c>
      <c r="AG19" s="78">
        <f>Core_Calc_ng!U24</f>
        <v>0</v>
      </c>
      <c r="AH19" s="78" t="s">
        <v>170</v>
      </c>
      <c r="AI19" s="87">
        <f t="shared" ca="1" si="13"/>
        <v>43004</v>
      </c>
      <c r="AJ19" s="87">
        <f t="shared" ca="1" si="14"/>
        <v>43006</v>
      </c>
      <c r="AK19" s="78">
        <f>Core_Calc_ng!X24</f>
        <v>2</v>
      </c>
      <c r="AL19" s="78">
        <f>Core_Calc_ng!W24</f>
        <v>0</v>
      </c>
      <c r="AM19" s="78" t="s">
        <v>171</v>
      </c>
      <c r="AN19" s="87">
        <f t="shared" ca="1" si="15"/>
        <v>43010</v>
      </c>
      <c r="AO19" s="87">
        <f t="shared" ca="1" si="16"/>
        <v>43021</v>
      </c>
      <c r="AP19" s="78">
        <f>Core_Calc_ng!Z24</f>
        <v>11</v>
      </c>
      <c r="AQ19" s="78">
        <f>Core_Calc_ng!Y24</f>
        <v>4</v>
      </c>
      <c r="AR19" s="78" t="s">
        <v>172</v>
      </c>
      <c r="AS19" s="87">
        <f t="shared" ca="1" si="17"/>
        <v>43024</v>
      </c>
      <c r="AT19" s="87">
        <f t="shared" ca="1" si="18"/>
        <v>43034</v>
      </c>
      <c r="AU19" s="78">
        <f>Core_Calc_ng!AB24</f>
        <v>10</v>
      </c>
      <c r="AV19" s="78">
        <f>Core_Calc_ng!AA24</f>
        <v>3</v>
      </c>
      <c r="AW19" s="78" t="s">
        <v>173</v>
      </c>
      <c r="AX19" s="87">
        <f t="shared" ca="1" si="19"/>
        <v>43037</v>
      </c>
      <c r="AY19" s="87">
        <f t="shared" ca="1" si="20"/>
        <v>43038</v>
      </c>
      <c r="AZ19" s="78">
        <f>Core_Calc_ng!AD24</f>
        <v>1</v>
      </c>
      <c r="BA19" s="78">
        <f>Core_Calc_ng!AC24</f>
        <v>3</v>
      </c>
      <c r="BB19" s="78">
        <f t="shared" ca="1" si="21"/>
        <v>83</v>
      </c>
      <c r="BC19" s="78">
        <f t="shared" si="22"/>
        <v>1.5</v>
      </c>
      <c r="BD19" s="87">
        <f ca="1">Core_Calc_ng!$H$6-Core_Calc_ng!$H23</f>
        <v>43038</v>
      </c>
      <c r="BE19" t="s">
        <v>226</v>
      </c>
    </row>
    <row r="20" spans="1:16384" x14ac:dyDescent="0.25">
      <c r="A20" s="78"/>
      <c r="B20" s="78" t="s">
        <v>145</v>
      </c>
      <c r="C20" s="85">
        <f t="shared" ca="1" si="0"/>
        <v>42949</v>
      </c>
      <c r="D20" s="78" t="s">
        <v>57</v>
      </c>
      <c r="E20" s="86">
        <f t="shared" ca="1" si="1"/>
        <v>42952</v>
      </c>
      <c r="F20" s="86">
        <f t="shared" ca="1" si="2"/>
        <v>42958</v>
      </c>
      <c r="G20" s="78">
        <f>Core_Calc_ng!L25</f>
        <v>6</v>
      </c>
      <c r="H20" s="78">
        <f>Core_Calc_ng!K25</f>
        <v>3</v>
      </c>
      <c r="I20" s="78" t="s">
        <v>165</v>
      </c>
      <c r="J20" s="86">
        <f t="shared" ca="1" si="3"/>
        <v>42959</v>
      </c>
      <c r="K20" s="86">
        <f t="shared" ca="1" si="4"/>
        <v>42970</v>
      </c>
      <c r="L20" s="78">
        <f>Core_Calc_ng!N25</f>
        <v>11</v>
      </c>
      <c r="M20" s="78">
        <f>Core_Calc_ng!M25</f>
        <v>1</v>
      </c>
      <c r="N20" s="78" t="s">
        <v>166</v>
      </c>
      <c r="O20" s="86">
        <f t="shared" ca="1" si="5"/>
        <v>42970</v>
      </c>
      <c r="P20" s="86">
        <f t="shared" ca="1" si="6"/>
        <v>42971</v>
      </c>
      <c r="Q20" s="78">
        <f>Core_Calc_ng!P25</f>
        <v>1</v>
      </c>
      <c r="R20" s="78">
        <f>Core_Calc_ng!O25</f>
        <v>0</v>
      </c>
      <c r="S20" s="78" t="s">
        <v>167</v>
      </c>
      <c r="T20" s="86">
        <f t="shared" ca="1" si="7"/>
        <v>42971</v>
      </c>
      <c r="U20" s="86">
        <f t="shared" ca="1" si="8"/>
        <v>42975</v>
      </c>
      <c r="V20" s="78">
        <f>Core_Calc_ng!R25</f>
        <v>4</v>
      </c>
      <c r="W20" s="78">
        <f>Core_Calc_ng!Q25</f>
        <v>0</v>
      </c>
      <c r="X20" s="78" t="s">
        <v>168</v>
      </c>
      <c r="Y20" s="87">
        <f t="shared" ca="1" si="9"/>
        <v>42975</v>
      </c>
      <c r="Z20" s="87">
        <f t="shared" ca="1" si="10"/>
        <v>42975</v>
      </c>
      <c r="AA20" s="78">
        <f>Core_Calc_ng!T25</f>
        <v>0</v>
      </c>
      <c r="AB20" s="78">
        <f>Core_Calc_ng!S25</f>
        <v>0</v>
      </c>
      <c r="AC20" s="78" t="s">
        <v>169</v>
      </c>
      <c r="AD20" s="87">
        <f t="shared" ca="1" si="11"/>
        <v>42975</v>
      </c>
      <c r="AE20" s="87">
        <f t="shared" ca="1" si="12"/>
        <v>42999</v>
      </c>
      <c r="AF20" s="78">
        <f>Core_Calc_ng!V25</f>
        <v>24</v>
      </c>
      <c r="AG20" s="78">
        <f>Core_Calc_ng!U25</f>
        <v>0</v>
      </c>
      <c r="AH20" s="78" t="s">
        <v>170</v>
      </c>
      <c r="AI20" s="87">
        <f t="shared" ca="1" si="13"/>
        <v>43000</v>
      </c>
      <c r="AJ20" s="87">
        <f t="shared" ca="1" si="14"/>
        <v>43004</v>
      </c>
      <c r="AK20" s="78">
        <f>Core_Calc_ng!X25</f>
        <v>4</v>
      </c>
      <c r="AL20" s="78">
        <f>Core_Calc_ng!W25</f>
        <v>1</v>
      </c>
      <c r="AM20" s="78" t="s">
        <v>171</v>
      </c>
      <c r="AN20" s="87">
        <f t="shared" ca="1" si="15"/>
        <v>43005</v>
      </c>
      <c r="AO20" s="87">
        <f t="shared" ca="1" si="16"/>
        <v>43017</v>
      </c>
      <c r="AP20" s="78">
        <f>Core_Calc_ng!Z25</f>
        <v>12</v>
      </c>
      <c r="AQ20" s="78">
        <f>Core_Calc_ng!Y25</f>
        <v>1</v>
      </c>
      <c r="AR20" s="78" t="s">
        <v>172</v>
      </c>
      <c r="AS20" s="87">
        <f t="shared" ca="1" si="17"/>
        <v>43019</v>
      </c>
      <c r="AT20" s="87">
        <f t="shared" ca="1" si="18"/>
        <v>43030</v>
      </c>
      <c r="AU20" s="78">
        <f>Core_Calc_ng!AB25</f>
        <v>11</v>
      </c>
      <c r="AV20" s="78">
        <f>Core_Calc_ng!AA25</f>
        <v>2</v>
      </c>
      <c r="AW20" s="78" t="s">
        <v>173</v>
      </c>
      <c r="AX20" s="87">
        <f t="shared" ca="1" si="19"/>
        <v>43032</v>
      </c>
      <c r="AY20" s="87">
        <f t="shared" ca="1" si="20"/>
        <v>43036</v>
      </c>
      <c r="AZ20" s="78">
        <f>Core_Calc_ng!AD25</f>
        <v>4</v>
      </c>
      <c r="BA20" s="78">
        <f>Core_Calc_ng!AC25</f>
        <v>2</v>
      </c>
      <c r="BB20" s="78">
        <f t="shared" ca="1" si="21"/>
        <v>84</v>
      </c>
      <c r="BC20" s="78">
        <f t="shared" si="22"/>
        <v>2.25</v>
      </c>
      <c r="BD20" s="87">
        <f ca="1">Core_Calc_ng!$H$6-Core_Calc_ng!$H22</f>
        <v>43036</v>
      </c>
      <c r="BE20" t="s">
        <v>226</v>
      </c>
    </row>
    <row r="21" spans="1:16384" x14ac:dyDescent="0.25">
      <c r="A21" s="78"/>
      <c r="B21" s="78" t="s">
        <v>142</v>
      </c>
      <c r="C21" s="85">
        <f t="shared" ca="1" si="0"/>
        <v>42968</v>
      </c>
      <c r="D21" s="78" t="s">
        <v>57</v>
      </c>
      <c r="E21" s="86">
        <f t="shared" ca="1" si="1"/>
        <v>42969</v>
      </c>
      <c r="F21" s="86">
        <f t="shared" ca="1" si="2"/>
        <v>42976</v>
      </c>
      <c r="G21" s="78">
        <f>Core_Calc_ng!L26</f>
        <v>7</v>
      </c>
      <c r="H21" s="78">
        <f>Core_Calc_ng!K26</f>
        <v>1</v>
      </c>
      <c r="I21" s="78" t="s">
        <v>165</v>
      </c>
      <c r="J21" s="86">
        <f t="shared" ca="1" si="3"/>
        <v>42977</v>
      </c>
      <c r="K21" s="86">
        <f t="shared" ca="1" si="4"/>
        <v>42986</v>
      </c>
      <c r="L21" s="78">
        <f>Core_Calc_ng!N26</f>
        <v>9</v>
      </c>
      <c r="M21" s="78">
        <f>Core_Calc_ng!M26</f>
        <v>1</v>
      </c>
      <c r="N21" s="78" t="s">
        <v>166</v>
      </c>
      <c r="O21" s="86">
        <f t="shared" ca="1" si="5"/>
        <v>42986</v>
      </c>
      <c r="P21" s="86">
        <f t="shared" ca="1" si="6"/>
        <v>42988</v>
      </c>
      <c r="Q21" s="78">
        <f>Core_Calc_ng!P26</f>
        <v>2</v>
      </c>
      <c r="R21" s="78">
        <f>Core_Calc_ng!O26</f>
        <v>0</v>
      </c>
      <c r="S21" s="78" t="s">
        <v>167</v>
      </c>
      <c r="T21" s="86">
        <f t="shared" ca="1" si="7"/>
        <v>42990</v>
      </c>
      <c r="U21" s="86">
        <f t="shared" ca="1" si="8"/>
        <v>42994</v>
      </c>
      <c r="V21" s="78">
        <f>Core_Calc_ng!R26</f>
        <v>4</v>
      </c>
      <c r="W21" s="78">
        <f>Core_Calc_ng!Q26</f>
        <v>2</v>
      </c>
      <c r="X21" s="78" t="s">
        <v>168</v>
      </c>
      <c r="Y21" s="87">
        <f t="shared" ca="1" si="9"/>
        <v>42994</v>
      </c>
      <c r="Z21" s="87">
        <f t="shared" ca="1" si="10"/>
        <v>42995</v>
      </c>
      <c r="AA21" s="78">
        <f>Core_Calc_ng!T26</f>
        <v>1</v>
      </c>
      <c r="AB21" s="78">
        <f>Core_Calc_ng!S26</f>
        <v>0</v>
      </c>
      <c r="AC21" s="78" t="s">
        <v>169</v>
      </c>
      <c r="AD21" s="87">
        <f t="shared" ca="1" si="11"/>
        <v>42995</v>
      </c>
      <c r="AE21" s="87">
        <f t="shared" ca="1" si="12"/>
        <v>43017</v>
      </c>
      <c r="AF21" s="78">
        <f>Core_Calc_ng!V26</f>
        <v>22</v>
      </c>
      <c r="AG21" s="78">
        <f>Core_Calc_ng!U26</f>
        <v>0</v>
      </c>
      <c r="AH21" s="78" t="s">
        <v>170</v>
      </c>
      <c r="AI21" s="87">
        <f t="shared" ca="1" si="13"/>
        <v>43018</v>
      </c>
      <c r="AJ21" s="87">
        <f t="shared" ca="1" si="14"/>
        <v>43023</v>
      </c>
      <c r="AK21" s="78">
        <f>Core_Calc_ng!X26</f>
        <v>5</v>
      </c>
      <c r="AL21" s="78">
        <f>Core_Calc_ng!W26</f>
        <v>1</v>
      </c>
      <c r="AM21" s="78" t="s">
        <v>171</v>
      </c>
      <c r="AN21" s="87">
        <f t="shared" ca="1" si="15"/>
        <v>43024</v>
      </c>
      <c r="AO21" s="87">
        <f t="shared" ca="1" si="16"/>
        <v>43036</v>
      </c>
      <c r="AP21" s="78">
        <f>Core_Calc_ng!Z26</f>
        <v>12</v>
      </c>
      <c r="AQ21" s="78">
        <f>Core_Calc_ng!Y26</f>
        <v>1</v>
      </c>
      <c r="AR21" s="78" t="s">
        <v>172</v>
      </c>
      <c r="AS21" s="87">
        <f t="shared" ca="1" si="17"/>
        <v>43039</v>
      </c>
      <c r="AT21" s="87">
        <f t="shared" ca="1" si="18"/>
        <v>43048</v>
      </c>
      <c r="AU21" s="78">
        <f>Core_Calc_ng!AB26</f>
        <v>9</v>
      </c>
      <c r="AV21" s="78">
        <f>Core_Calc_ng!AA26</f>
        <v>3</v>
      </c>
      <c r="AW21" s="78" t="s">
        <v>173</v>
      </c>
      <c r="AX21" s="87">
        <f t="shared" ca="1" si="19"/>
        <v>43052</v>
      </c>
      <c r="AY21" s="87">
        <f t="shared" ca="1" si="20"/>
        <v>43054</v>
      </c>
      <c r="AZ21" s="78">
        <f>Core_Calc_ng!AD26</f>
        <v>2</v>
      </c>
      <c r="BA21" s="78">
        <f>Core_Calc_ng!AC26</f>
        <v>4</v>
      </c>
      <c r="BB21" s="78">
        <f t="shared" ca="1" si="21"/>
        <v>85</v>
      </c>
      <c r="BC21" s="78">
        <f t="shared" si="22"/>
        <v>2.5</v>
      </c>
      <c r="BD21" s="87">
        <f ca="1">Core_Calc_ng!$H$6-Core_Calc_ng!$H26</f>
        <v>43054</v>
      </c>
      <c r="BE21" t="s">
        <v>226</v>
      </c>
    </row>
    <row r="22" spans="1:16384" x14ac:dyDescent="0.25">
      <c r="A22" s="78"/>
      <c r="B22" s="78" t="s">
        <v>148</v>
      </c>
      <c r="C22" s="85">
        <f t="shared" ca="1" si="0"/>
        <v>42965</v>
      </c>
      <c r="D22" s="78" t="s">
        <v>57</v>
      </c>
      <c r="E22" s="86">
        <f t="shared" ca="1" si="1"/>
        <v>42967</v>
      </c>
      <c r="F22" s="86">
        <f t="shared" ca="1" si="2"/>
        <v>42973</v>
      </c>
      <c r="G22" s="78">
        <f>Core_Calc_ng!L27</f>
        <v>6</v>
      </c>
      <c r="H22" s="78">
        <f>Core_Calc_ng!K27</f>
        <v>2</v>
      </c>
      <c r="I22" s="78" t="s">
        <v>165</v>
      </c>
      <c r="J22" s="86">
        <f t="shared" ca="1" si="3"/>
        <v>42975</v>
      </c>
      <c r="K22" s="86">
        <f t="shared" ca="1" si="4"/>
        <v>42987</v>
      </c>
      <c r="L22" s="78">
        <f>Core_Calc_ng!N27</f>
        <v>12</v>
      </c>
      <c r="M22" s="78">
        <f>Core_Calc_ng!M27</f>
        <v>2</v>
      </c>
      <c r="N22" s="78" t="s">
        <v>166</v>
      </c>
      <c r="O22" s="86">
        <f t="shared" ca="1" si="5"/>
        <v>42987</v>
      </c>
      <c r="P22" s="86">
        <f t="shared" ca="1" si="6"/>
        <v>42988</v>
      </c>
      <c r="Q22" s="78">
        <f>Core_Calc_ng!P27</f>
        <v>1</v>
      </c>
      <c r="R22" s="78">
        <f>Core_Calc_ng!O27</f>
        <v>0</v>
      </c>
      <c r="S22" s="78" t="s">
        <v>167</v>
      </c>
      <c r="T22" s="86">
        <f t="shared" ca="1" si="7"/>
        <v>42990</v>
      </c>
      <c r="U22" s="86">
        <f t="shared" ca="1" si="8"/>
        <v>42992</v>
      </c>
      <c r="V22" s="78">
        <f>Core_Calc_ng!R27</f>
        <v>2</v>
      </c>
      <c r="W22" s="78">
        <f>Core_Calc_ng!Q27</f>
        <v>2</v>
      </c>
      <c r="X22" s="78" t="s">
        <v>168</v>
      </c>
      <c r="Y22" s="87">
        <f t="shared" ca="1" si="9"/>
        <v>42992</v>
      </c>
      <c r="Z22" s="87">
        <f t="shared" ca="1" si="10"/>
        <v>42992</v>
      </c>
      <c r="AA22" s="78">
        <f>Core_Calc_ng!T27</f>
        <v>0</v>
      </c>
      <c r="AB22" s="78">
        <f>Core_Calc_ng!S27</f>
        <v>0</v>
      </c>
      <c r="AC22" s="78" t="s">
        <v>169</v>
      </c>
      <c r="AD22" s="87">
        <f t="shared" ca="1" si="11"/>
        <v>42992</v>
      </c>
      <c r="AE22" s="87">
        <f t="shared" ca="1" si="12"/>
        <v>43012</v>
      </c>
      <c r="AF22" s="78">
        <f>Core_Calc_ng!V27</f>
        <v>20</v>
      </c>
      <c r="AG22" s="78">
        <f>Core_Calc_ng!U27</f>
        <v>0</v>
      </c>
      <c r="AH22" s="78" t="s">
        <v>170</v>
      </c>
      <c r="AI22" s="87">
        <f t="shared" ca="1" si="13"/>
        <v>43014</v>
      </c>
      <c r="AJ22" s="87">
        <f t="shared" ca="1" si="14"/>
        <v>43018</v>
      </c>
      <c r="AK22" s="78">
        <f>Core_Calc_ng!X27</f>
        <v>4</v>
      </c>
      <c r="AL22" s="78">
        <f>Core_Calc_ng!W27</f>
        <v>2</v>
      </c>
      <c r="AM22" s="78" t="s">
        <v>171</v>
      </c>
      <c r="AN22" s="87">
        <f t="shared" ca="1" si="15"/>
        <v>43021</v>
      </c>
      <c r="AO22" s="87">
        <f t="shared" ca="1" si="16"/>
        <v>43033</v>
      </c>
      <c r="AP22" s="78">
        <f>Core_Calc_ng!Z27</f>
        <v>12</v>
      </c>
      <c r="AQ22" s="78">
        <f>Core_Calc_ng!Y27</f>
        <v>3</v>
      </c>
      <c r="AR22" s="78" t="s">
        <v>172</v>
      </c>
      <c r="AS22" s="87">
        <f t="shared" ca="1" si="17"/>
        <v>43036</v>
      </c>
      <c r="AT22" s="87">
        <f t="shared" ca="1" si="18"/>
        <v>43048</v>
      </c>
      <c r="AU22" s="78">
        <f>Core_Calc_ng!AB27</f>
        <v>12</v>
      </c>
      <c r="AV22" s="78">
        <f>Core_Calc_ng!AA27</f>
        <v>3</v>
      </c>
      <c r="AW22" s="78" t="s">
        <v>173</v>
      </c>
      <c r="AX22" s="87">
        <f t="shared" ca="1" si="19"/>
        <v>43050</v>
      </c>
      <c r="AY22" s="87">
        <f t="shared" ca="1" si="20"/>
        <v>43051</v>
      </c>
      <c r="AZ22" s="78">
        <f>Core_Calc_ng!AD27</f>
        <v>1</v>
      </c>
      <c r="BA22" s="78">
        <f>Core_Calc_ng!AC27</f>
        <v>2</v>
      </c>
      <c r="BB22" s="78">
        <f t="shared" ca="1" si="21"/>
        <v>84</v>
      </c>
      <c r="BC22" s="78">
        <f t="shared" si="22"/>
        <v>1.5</v>
      </c>
      <c r="BD22" s="87">
        <f ca="1">Core_Calc_ng!$H$6-Core_Calc_ng!$H25</f>
        <v>43051</v>
      </c>
      <c r="BE22" t="s">
        <v>226</v>
      </c>
    </row>
    <row r="23" spans="1:16384" x14ac:dyDescent="0.25">
      <c r="A23" s="78"/>
      <c r="B23" s="78" t="s">
        <v>29</v>
      </c>
      <c r="C23" s="85">
        <f t="shared" ca="1" si="0"/>
        <v>42974</v>
      </c>
      <c r="D23" s="78" t="s">
        <v>57</v>
      </c>
      <c r="E23" s="86">
        <f t="shared" ca="1" si="1"/>
        <v>42976</v>
      </c>
      <c r="F23" s="86">
        <f t="shared" ca="1" si="2"/>
        <v>42982</v>
      </c>
      <c r="G23" s="78">
        <f>Core_Calc_ng!L28</f>
        <v>6</v>
      </c>
      <c r="H23" s="78">
        <f>Core_Calc_ng!K28</f>
        <v>2</v>
      </c>
      <c r="I23" s="78" t="s">
        <v>165</v>
      </c>
      <c r="J23" s="86">
        <f t="shared" ca="1" si="3"/>
        <v>42983</v>
      </c>
      <c r="K23" s="86">
        <f t="shared" ca="1" si="4"/>
        <v>42994</v>
      </c>
      <c r="L23" s="78">
        <f>Core_Calc_ng!N28</f>
        <v>11</v>
      </c>
      <c r="M23" s="78">
        <f>Core_Calc_ng!M28</f>
        <v>1</v>
      </c>
      <c r="N23" s="78" t="s">
        <v>166</v>
      </c>
      <c r="O23" s="86">
        <f t="shared" ca="1" si="5"/>
        <v>42994</v>
      </c>
      <c r="P23" s="86">
        <f t="shared" ca="1" si="6"/>
        <v>42995</v>
      </c>
      <c r="Q23" s="78">
        <f>Core_Calc_ng!P28</f>
        <v>1</v>
      </c>
      <c r="R23" s="78">
        <f>Core_Calc_ng!O28</f>
        <v>0</v>
      </c>
      <c r="S23" s="78" t="s">
        <v>167</v>
      </c>
      <c r="T23" s="86">
        <f t="shared" ca="1" si="7"/>
        <v>42995</v>
      </c>
      <c r="U23" s="86">
        <f t="shared" ca="1" si="8"/>
        <v>42998</v>
      </c>
      <c r="V23" s="78">
        <f>Core_Calc_ng!R28</f>
        <v>3</v>
      </c>
      <c r="W23" s="78">
        <f>Core_Calc_ng!Q28</f>
        <v>0</v>
      </c>
      <c r="X23" s="78" t="s">
        <v>168</v>
      </c>
      <c r="Y23" s="87">
        <f t="shared" ca="1" si="9"/>
        <v>42998</v>
      </c>
      <c r="Z23" s="87">
        <f t="shared" ca="1" si="10"/>
        <v>43000</v>
      </c>
      <c r="AA23" s="78">
        <f>Core_Calc_ng!T28</f>
        <v>2</v>
      </c>
      <c r="AB23" s="78">
        <f>Core_Calc_ng!S28</f>
        <v>0</v>
      </c>
      <c r="AC23" s="78" t="s">
        <v>169</v>
      </c>
      <c r="AD23" s="87">
        <f t="shared" ca="1" si="11"/>
        <v>43000</v>
      </c>
      <c r="AE23" s="87">
        <f t="shared" ca="1" si="12"/>
        <v>43018</v>
      </c>
      <c r="AF23" s="78">
        <f>Core_Calc_ng!V28</f>
        <v>18</v>
      </c>
      <c r="AG23" s="78">
        <f>Core_Calc_ng!U28</f>
        <v>0</v>
      </c>
      <c r="AH23" s="78" t="s">
        <v>170</v>
      </c>
      <c r="AI23" s="87">
        <f t="shared" ca="1" si="13"/>
        <v>43021</v>
      </c>
      <c r="AJ23" s="87">
        <f t="shared" ca="1" si="14"/>
        <v>43023</v>
      </c>
      <c r="AK23" s="78">
        <f>Core_Calc_ng!X28</f>
        <v>2</v>
      </c>
      <c r="AL23" s="78">
        <f>Core_Calc_ng!W28</f>
        <v>3</v>
      </c>
      <c r="AM23" s="78" t="s">
        <v>171</v>
      </c>
      <c r="AN23" s="87">
        <f t="shared" ca="1" si="15"/>
        <v>43026</v>
      </c>
      <c r="AO23" s="87">
        <f t="shared" ca="1" si="16"/>
        <v>43036</v>
      </c>
      <c r="AP23" s="78">
        <f>Core_Calc_ng!Z28</f>
        <v>10</v>
      </c>
      <c r="AQ23" s="78">
        <f>Core_Calc_ng!Y28</f>
        <v>3</v>
      </c>
      <c r="AR23" s="78" t="s">
        <v>172</v>
      </c>
      <c r="AS23" s="87">
        <f t="shared" ca="1" si="17"/>
        <v>43040</v>
      </c>
      <c r="AT23" s="87">
        <f t="shared" ca="1" si="18"/>
        <v>43051</v>
      </c>
      <c r="AU23" s="78">
        <f>Core_Calc_ng!AB28</f>
        <v>11</v>
      </c>
      <c r="AV23" s="78">
        <f>Core_Calc_ng!AA28</f>
        <v>4</v>
      </c>
      <c r="AW23" s="78" t="s">
        <v>173</v>
      </c>
      <c r="AX23" s="87">
        <f t="shared" ca="1" si="19"/>
        <v>43052</v>
      </c>
      <c r="AY23" s="87">
        <f t="shared" ca="1" si="20"/>
        <v>43056</v>
      </c>
      <c r="AZ23" s="78">
        <f>Core_Calc_ng!AD28</f>
        <v>4</v>
      </c>
      <c r="BA23" s="78">
        <f>Core_Calc_ng!AC28</f>
        <v>1</v>
      </c>
      <c r="BB23" s="78">
        <f t="shared" ca="1" si="21"/>
        <v>80</v>
      </c>
      <c r="BC23" s="78">
        <f t="shared" si="22"/>
        <v>2.25</v>
      </c>
      <c r="BD23" s="87">
        <f ca="1">Core_Calc_ng!$H$6-Core_Calc_ng!$H27</f>
        <v>43056</v>
      </c>
      <c r="BE23" t="s">
        <v>226</v>
      </c>
    </row>
    <row r="24" spans="1:16384" x14ac:dyDescent="0.25">
      <c r="A24" s="78"/>
      <c r="B24" s="78" t="s">
        <v>1</v>
      </c>
      <c r="C24" s="85">
        <f t="shared" ca="1" si="0"/>
        <v>42981</v>
      </c>
      <c r="D24" s="78" t="s">
        <v>57</v>
      </c>
      <c r="E24" s="86">
        <f t="shared" ca="1" si="1"/>
        <v>42983</v>
      </c>
      <c r="F24" s="86">
        <f t="shared" ca="1" si="2"/>
        <v>42990</v>
      </c>
      <c r="G24" s="78">
        <f>Core_Calc_ng!L29</f>
        <v>7</v>
      </c>
      <c r="H24" s="78">
        <f>Core_Calc_ng!K29</f>
        <v>2</v>
      </c>
      <c r="I24" s="78" t="s">
        <v>165</v>
      </c>
      <c r="J24" s="86">
        <f t="shared" ca="1" si="3"/>
        <v>42991</v>
      </c>
      <c r="K24" s="86">
        <f t="shared" ca="1" si="4"/>
        <v>43001</v>
      </c>
      <c r="L24" s="78">
        <f>Core_Calc_ng!N29</f>
        <v>10</v>
      </c>
      <c r="M24" s="78">
        <f>Core_Calc_ng!M29</f>
        <v>1</v>
      </c>
      <c r="N24" s="78" t="s">
        <v>166</v>
      </c>
      <c r="O24" s="86">
        <f t="shared" ca="1" si="5"/>
        <v>43001</v>
      </c>
      <c r="P24" s="86">
        <f t="shared" ca="1" si="6"/>
        <v>43002</v>
      </c>
      <c r="Q24" s="78">
        <f>Core_Calc_ng!P29</f>
        <v>1</v>
      </c>
      <c r="R24" s="78">
        <f>Core_Calc_ng!O29</f>
        <v>0</v>
      </c>
      <c r="S24" s="78" t="s">
        <v>167</v>
      </c>
      <c r="T24" s="86">
        <f t="shared" ca="1" si="7"/>
        <v>43002</v>
      </c>
      <c r="U24" s="86">
        <f t="shared" ca="1" si="8"/>
        <v>43005</v>
      </c>
      <c r="V24" s="78">
        <f>Core_Calc_ng!R29</f>
        <v>3</v>
      </c>
      <c r="W24" s="78">
        <f>Core_Calc_ng!Q29</f>
        <v>0</v>
      </c>
      <c r="X24" s="78" t="s">
        <v>168</v>
      </c>
      <c r="Y24" s="87">
        <f t="shared" ca="1" si="9"/>
        <v>43006</v>
      </c>
      <c r="Z24" s="87">
        <f t="shared" ca="1" si="10"/>
        <v>43007</v>
      </c>
      <c r="AA24" s="78">
        <f>Core_Calc_ng!T29</f>
        <v>1</v>
      </c>
      <c r="AB24" s="78">
        <f>Core_Calc_ng!S29</f>
        <v>1</v>
      </c>
      <c r="AC24" s="78" t="s">
        <v>169</v>
      </c>
      <c r="AD24" s="87">
        <f t="shared" ca="1" si="11"/>
        <v>43008</v>
      </c>
      <c r="AE24" s="87">
        <f t="shared" ca="1" si="12"/>
        <v>43025</v>
      </c>
      <c r="AF24" s="78">
        <f>Core_Calc_ng!V29</f>
        <v>17</v>
      </c>
      <c r="AG24" s="78">
        <f>Core_Calc_ng!U29</f>
        <v>1</v>
      </c>
      <c r="AH24" s="78" t="s">
        <v>170</v>
      </c>
      <c r="AI24" s="87">
        <f t="shared" ca="1" si="13"/>
        <v>43026</v>
      </c>
      <c r="AJ24" s="87">
        <f t="shared" ca="1" si="14"/>
        <v>43030</v>
      </c>
      <c r="AK24" s="78">
        <f>Core_Calc_ng!X29</f>
        <v>4</v>
      </c>
      <c r="AL24" s="78">
        <f>Core_Calc_ng!W29</f>
        <v>1</v>
      </c>
      <c r="AM24" s="78" t="s">
        <v>171</v>
      </c>
      <c r="AN24" s="87">
        <f t="shared" ca="1" si="15"/>
        <v>43033</v>
      </c>
      <c r="AO24" s="87">
        <f t="shared" ca="1" si="16"/>
        <v>43045</v>
      </c>
      <c r="AP24" s="78">
        <f>Core_Calc_ng!Z29</f>
        <v>12</v>
      </c>
      <c r="AQ24" s="78">
        <f>Core_Calc_ng!Y29</f>
        <v>3</v>
      </c>
      <c r="AR24" s="78" t="s">
        <v>172</v>
      </c>
      <c r="AS24" s="87">
        <f t="shared" ca="1" si="17"/>
        <v>43048</v>
      </c>
      <c r="AT24" s="87">
        <f t="shared" ca="1" si="18"/>
        <v>43058</v>
      </c>
      <c r="AU24" s="78">
        <f>Core_Calc_ng!AB29</f>
        <v>10</v>
      </c>
      <c r="AV24" s="78">
        <f>Core_Calc_ng!AA29</f>
        <v>3</v>
      </c>
      <c r="AW24" s="78" t="s">
        <v>173</v>
      </c>
      <c r="AX24" s="87">
        <f t="shared" ca="1" si="19"/>
        <v>43063</v>
      </c>
      <c r="AY24" s="87">
        <f t="shared" ca="1" si="20"/>
        <v>43068</v>
      </c>
      <c r="AZ24" s="78">
        <f>Core_Calc_ng!AD29</f>
        <v>5</v>
      </c>
      <c r="BA24" s="78">
        <f>Core_Calc_ng!AC29</f>
        <v>5</v>
      </c>
      <c r="BB24" s="78">
        <f t="shared" ca="1" si="21"/>
        <v>85</v>
      </c>
      <c r="BC24" s="78">
        <f t="shared" si="22"/>
        <v>2.75</v>
      </c>
      <c r="BD24" s="87">
        <f ca="1">Core_Calc_ng!$H$6-Core_Calc_ng!$H29</f>
        <v>43068</v>
      </c>
      <c r="BE24" t="s">
        <v>226</v>
      </c>
    </row>
    <row r="25" spans="1:16384" x14ac:dyDescent="0.25">
      <c r="A25" s="78"/>
      <c r="B25" s="78" t="s">
        <v>141</v>
      </c>
      <c r="C25" s="85">
        <f t="shared" ca="1" si="0"/>
        <v>42987</v>
      </c>
      <c r="D25" s="78" t="s">
        <v>57</v>
      </c>
      <c r="E25" s="86">
        <f t="shared" ca="1" si="1"/>
        <v>42989</v>
      </c>
      <c r="F25" s="86">
        <f t="shared" ca="1" si="2"/>
        <v>42997</v>
      </c>
      <c r="G25" s="78">
        <f>Core_Calc_ng!L30</f>
        <v>8</v>
      </c>
      <c r="H25" s="78">
        <f>Core_Calc_ng!K30</f>
        <v>2</v>
      </c>
      <c r="I25" s="78" t="s">
        <v>165</v>
      </c>
      <c r="J25" s="86">
        <f t="shared" ca="1" si="3"/>
        <v>43000</v>
      </c>
      <c r="K25" s="86">
        <f t="shared" ca="1" si="4"/>
        <v>43010</v>
      </c>
      <c r="L25" s="78">
        <f>Core_Calc_ng!N30</f>
        <v>10</v>
      </c>
      <c r="M25" s="78">
        <f>Core_Calc_ng!M30</f>
        <v>3</v>
      </c>
      <c r="N25" s="78" t="s">
        <v>166</v>
      </c>
      <c r="O25" s="86">
        <f t="shared" ca="1" si="5"/>
        <v>43010</v>
      </c>
      <c r="P25" s="86">
        <f t="shared" ca="1" si="6"/>
        <v>43011</v>
      </c>
      <c r="Q25" s="78">
        <f>Core_Calc_ng!P30</f>
        <v>1</v>
      </c>
      <c r="R25" s="78">
        <f>Core_Calc_ng!O30</f>
        <v>0</v>
      </c>
      <c r="S25" s="78" t="s">
        <v>167</v>
      </c>
      <c r="T25" s="86">
        <f t="shared" ca="1" si="7"/>
        <v>43011</v>
      </c>
      <c r="U25" s="86">
        <f t="shared" ca="1" si="8"/>
        <v>43014</v>
      </c>
      <c r="V25" s="78">
        <f>Core_Calc_ng!R30</f>
        <v>3</v>
      </c>
      <c r="W25" s="78">
        <f>Core_Calc_ng!Q30</f>
        <v>0</v>
      </c>
      <c r="X25" s="78" t="s">
        <v>168</v>
      </c>
      <c r="Y25" s="87">
        <f t="shared" ca="1" si="9"/>
        <v>43016</v>
      </c>
      <c r="Z25" s="87">
        <f t="shared" ca="1" si="10"/>
        <v>43019</v>
      </c>
      <c r="AA25" s="78">
        <f>Core_Calc_ng!T30</f>
        <v>3</v>
      </c>
      <c r="AB25" s="78">
        <f>Core_Calc_ng!S30</f>
        <v>2</v>
      </c>
      <c r="AC25" s="78" t="s">
        <v>169</v>
      </c>
      <c r="AD25" s="87">
        <f t="shared" ca="1" si="11"/>
        <v>43019</v>
      </c>
      <c r="AE25" s="87">
        <f t="shared" ca="1" si="12"/>
        <v>43039</v>
      </c>
      <c r="AF25" s="78">
        <f>Core_Calc_ng!V30</f>
        <v>20</v>
      </c>
      <c r="AG25" s="78">
        <f>Core_Calc_ng!U30</f>
        <v>0</v>
      </c>
      <c r="AH25" s="78" t="s">
        <v>170</v>
      </c>
      <c r="AI25" s="87">
        <f t="shared" ca="1" si="13"/>
        <v>43041</v>
      </c>
      <c r="AJ25" s="87">
        <f t="shared" ca="1" si="14"/>
        <v>43044</v>
      </c>
      <c r="AK25" s="78">
        <f>Core_Calc_ng!X30</f>
        <v>3</v>
      </c>
      <c r="AL25" s="78">
        <f>Core_Calc_ng!W30</f>
        <v>2</v>
      </c>
      <c r="AM25" s="78" t="s">
        <v>171</v>
      </c>
      <c r="AN25" s="87">
        <f t="shared" ca="1" si="15"/>
        <v>43047</v>
      </c>
      <c r="AO25" s="87">
        <f t="shared" ca="1" si="16"/>
        <v>43056</v>
      </c>
      <c r="AP25" s="78">
        <f>Core_Calc_ng!Z30</f>
        <v>9</v>
      </c>
      <c r="AQ25" s="78">
        <f>Core_Calc_ng!Y30</f>
        <v>3</v>
      </c>
      <c r="AR25" s="78" t="s">
        <v>172</v>
      </c>
      <c r="AS25" s="87">
        <f t="shared" ca="1" si="17"/>
        <v>43057</v>
      </c>
      <c r="AT25" s="87">
        <f t="shared" ca="1" si="18"/>
        <v>43067</v>
      </c>
      <c r="AU25" s="78">
        <f>Core_Calc_ng!AB30</f>
        <v>10</v>
      </c>
      <c r="AV25" s="78">
        <f>Core_Calc_ng!AA30</f>
        <v>1</v>
      </c>
      <c r="AW25" s="78" t="s">
        <v>173</v>
      </c>
      <c r="AX25" s="87">
        <f t="shared" ca="1" si="19"/>
        <v>43069</v>
      </c>
      <c r="AY25" s="87">
        <f t="shared" ca="1" si="20"/>
        <v>43071</v>
      </c>
      <c r="AZ25" s="78">
        <f>Core_Calc_ng!AD30</f>
        <v>2</v>
      </c>
      <c r="BA25" s="78">
        <f>Core_Calc_ng!AC30</f>
        <v>2</v>
      </c>
      <c r="BB25" s="78">
        <f t="shared" ca="1" si="21"/>
        <v>82</v>
      </c>
      <c r="BC25" s="78">
        <f t="shared" si="22"/>
        <v>2.25</v>
      </c>
      <c r="BD25" s="87">
        <f ca="1">Core_Calc_ng!$H$6-Core_Calc_ng!$H30</f>
        <v>43071</v>
      </c>
      <c r="BE25" t="s">
        <v>226</v>
      </c>
    </row>
    <row r="26" spans="1:16384" x14ac:dyDescent="0.25">
      <c r="A26" s="78"/>
      <c r="B26" s="78" t="s">
        <v>28</v>
      </c>
      <c r="C26" s="85">
        <f t="shared" ca="1" si="0"/>
        <v>42981</v>
      </c>
      <c r="D26" s="78" t="s">
        <v>57</v>
      </c>
      <c r="E26" s="86">
        <f t="shared" ca="1" si="1"/>
        <v>42985</v>
      </c>
      <c r="F26" s="86">
        <f t="shared" ca="1" si="2"/>
        <v>42993</v>
      </c>
      <c r="G26" s="78">
        <f>Core_Calc_ng!L31</f>
        <v>8</v>
      </c>
      <c r="H26" s="78">
        <f>Core_Calc_ng!K31</f>
        <v>4</v>
      </c>
      <c r="I26" s="78" t="s">
        <v>165</v>
      </c>
      <c r="J26" s="86">
        <f t="shared" ca="1" si="3"/>
        <v>42995</v>
      </c>
      <c r="K26" s="86">
        <f t="shared" ca="1" si="4"/>
        <v>43007</v>
      </c>
      <c r="L26" s="78">
        <f>Core_Calc_ng!N31</f>
        <v>12</v>
      </c>
      <c r="M26" s="78">
        <f>Core_Calc_ng!M31</f>
        <v>2</v>
      </c>
      <c r="N26" s="78" t="s">
        <v>166</v>
      </c>
      <c r="O26" s="86">
        <f t="shared" ca="1" si="5"/>
        <v>43007</v>
      </c>
      <c r="P26" s="86">
        <f t="shared" ca="1" si="6"/>
        <v>43010</v>
      </c>
      <c r="Q26" s="78">
        <f>Core_Calc_ng!P31</f>
        <v>3</v>
      </c>
      <c r="R26" s="78">
        <f>Core_Calc_ng!O31</f>
        <v>0</v>
      </c>
      <c r="S26" s="78" t="s">
        <v>167</v>
      </c>
      <c r="T26" s="86">
        <f t="shared" ca="1" si="7"/>
        <v>43010</v>
      </c>
      <c r="U26" s="86">
        <f t="shared" ca="1" si="8"/>
        <v>43012</v>
      </c>
      <c r="V26" s="78">
        <f>Core_Calc_ng!R31</f>
        <v>2</v>
      </c>
      <c r="W26" s="78">
        <f>Core_Calc_ng!Q31</f>
        <v>0</v>
      </c>
      <c r="X26" s="78" t="s">
        <v>168</v>
      </c>
      <c r="Y26" s="87">
        <f t="shared" ca="1" si="9"/>
        <v>43013</v>
      </c>
      <c r="Z26" s="87">
        <f t="shared" ca="1" si="10"/>
        <v>43014</v>
      </c>
      <c r="AA26" s="78">
        <f>Core_Calc_ng!T31</f>
        <v>1</v>
      </c>
      <c r="AB26" s="78">
        <f>Core_Calc_ng!S31</f>
        <v>1</v>
      </c>
      <c r="AC26" s="78" t="s">
        <v>169</v>
      </c>
      <c r="AD26" s="87">
        <f t="shared" ca="1" si="11"/>
        <v>43014</v>
      </c>
      <c r="AE26" s="87">
        <f t="shared" ca="1" si="12"/>
        <v>43042</v>
      </c>
      <c r="AF26" s="78">
        <f>Core_Calc_ng!V31</f>
        <v>28</v>
      </c>
      <c r="AG26" s="78">
        <f>Core_Calc_ng!U31</f>
        <v>0</v>
      </c>
      <c r="AH26" s="78" t="s">
        <v>170</v>
      </c>
      <c r="AI26" s="87">
        <f t="shared" ca="1" si="13"/>
        <v>43043</v>
      </c>
      <c r="AJ26" s="87">
        <f t="shared" ca="1" si="14"/>
        <v>43048</v>
      </c>
      <c r="AK26" s="78">
        <f>Core_Calc_ng!X31</f>
        <v>5</v>
      </c>
      <c r="AL26" s="78">
        <f>Core_Calc_ng!W31</f>
        <v>1</v>
      </c>
      <c r="AM26" s="78" t="s">
        <v>171</v>
      </c>
      <c r="AN26" s="87">
        <f t="shared" ca="1" si="15"/>
        <v>43050</v>
      </c>
      <c r="AO26" s="87">
        <f t="shared" ca="1" si="16"/>
        <v>43066</v>
      </c>
      <c r="AP26" s="78">
        <f>Core_Calc_ng!Z31</f>
        <v>16</v>
      </c>
      <c r="AQ26" s="78">
        <f>Core_Calc_ng!Y31</f>
        <v>2</v>
      </c>
      <c r="AR26" s="78" t="s">
        <v>172</v>
      </c>
      <c r="AS26" s="87">
        <f t="shared" ca="1" si="17"/>
        <v>43067</v>
      </c>
      <c r="AT26" s="87">
        <f t="shared" ca="1" si="18"/>
        <v>43078</v>
      </c>
      <c r="AU26" s="78">
        <f>Core_Calc_ng!AB31</f>
        <v>11</v>
      </c>
      <c r="AV26" s="78">
        <f>Core_Calc_ng!AA31</f>
        <v>1</v>
      </c>
      <c r="AW26" s="78" t="s">
        <v>173</v>
      </c>
      <c r="AX26" s="87">
        <f t="shared" ca="1" si="19"/>
        <v>43080</v>
      </c>
      <c r="AY26" s="87">
        <f t="shared" ca="1" si="20"/>
        <v>43083</v>
      </c>
      <c r="AZ26" s="78">
        <f>Core_Calc_ng!AD31</f>
        <v>3</v>
      </c>
      <c r="BA26" s="78">
        <f>Core_Calc_ng!AC31</f>
        <v>2</v>
      </c>
      <c r="BB26" s="78">
        <f t="shared" ca="1" si="21"/>
        <v>98</v>
      </c>
      <c r="BC26" s="78">
        <f t="shared" si="22"/>
        <v>3</v>
      </c>
      <c r="BD26" s="87">
        <f ca="1">Core_Calc_ng!$H$6-Core_Calc_ng!$H31</f>
        <v>43083</v>
      </c>
      <c r="BE26" t="s">
        <v>226</v>
      </c>
    </row>
    <row r="27" spans="1:16384" x14ac:dyDescent="0.25">
      <c r="A27" s="78"/>
      <c r="B27" s="78" t="s">
        <v>140</v>
      </c>
      <c r="C27" s="85">
        <f t="shared" ca="1" si="0"/>
        <v>42982</v>
      </c>
      <c r="D27" s="78" t="s">
        <v>57</v>
      </c>
      <c r="E27" s="86">
        <f t="shared" ca="1" si="1"/>
        <v>42986</v>
      </c>
      <c r="F27" s="86">
        <f t="shared" ca="1" si="2"/>
        <v>42996</v>
      </c>
      <c r="G27" s="78">
        <f>Core_Calc_ng!L32</f>
        <v>10</v>
      </c>
      <c r="H27" s="78">
        <f>Core_Calc_ng!K32</f>
        <v>4</v>
      </c>
      <c r="I27" s="78" t="s">
        <v>165</v>
      </c>
      <c r="J27" s="86">
        <f t="shared" ca="1" si="3"/>
        <v>42998</v>
      </c>
      <c r="K27" s="86">
        <f t="shared" ca="1" si="4"/>
        <v>43010</v>
      </c>
      <c r="L27" s="78">
        <f>Core_Calc_ng!N32</f>
        <v>12</v>
      </c>
      <c r="M27" s="78">
        <f>Core_Calc_ng!M32</f>
        <v>2</v>
      </c>
      <c r="N27" s="78" t="s">
        <v>166</v>
      </c>
      <c r="O27" s="86">
        <f t="shared" ca="1" si="5"/>
        <v>43010</v>
      </c>
      <c r="P27" s="86">
        <f t="shared" ca="1" si="6"/>
        <v>43012</v>
      </c>
      <c r="Q27" s="78">
        <f>Core_Calc_ng!P32</f>
        <v>2</v>
      </c>
      <c r="R27" s="78">
        <f>Core_Calc_ng!O32</f>
        <v>0</v>
      </c>
      <c r="S27" s="78" t="s">
        <v>167</v>
      </c>
      <c r="T27" s="86">
        <f t="shared" ca="1" si="7"/>
        <v>43015</v>
      </c>
      <c r="U27" s="86">
        <f t="shared" ca="1" si="8"/>
        <v>43019</v>
      </c>
      <c r="V27" s="78">
        <f>Core_Calc_ng!R32</f>
        <v>4</v>
      </c>
      <c r="W27" s="78">
        <f>Core_Calc_ng!Q32</f>
        <v>3</v>
      </c>
      <c r="X27" s="78" t="s">
        <v>168</v>
      </c>
      <c r="Y27" s="87">
        <f t="shared" ca="1" si="9"/>
        <v>43020</v>
      </c>
      <c r="Z27" s="87">
        <f t="shared" ca="1" si="10"/>
        <v>43020</v>
      </c>
      <c r="AA27" s="78">
        <f>Core_Calc_ng!T32</f>
        <v>0</v>
      </c>
      <c r="AB27" s="78">
        <f>Core_Calc_ng!S32</f>
        <v>1</v>
      </c>
      <c r="AC27" s="78" t="s">
        <v>169</v>
      </c>
      <c r="AD27" s="87">
        <f t="shared" ca="1" si="11"/>
        <v>43020</v>
      </c>
      <c r="AE27" s="87">
        <f t="shared" ca="1" si="12"/>
        <v>43046</v>
      </c>
      <c r="AF27" s="78">
        <f>Core_Calc_ng!V32</f>
        <v>26</v>
      </c>
      <c r="AG27" s="78">
        <f>Core_Calc_ng!U32</f>
        <v>0</v>
      </c>
      <c r="AH27" s="78" t="s">
        <v>170</v>
      </c>
      <c r="AI27" s="87">
        <f t="shared" ca="1" si="13"/>
        <v>43047</v>
      </c>
      <c r="AJ27" s="87">
        <f t="shared" ca="1" si="14"/>
        <v>43054</v>
      </c>
      <c r="AK27" s="78">
        <f>Core_Calc_ng!X32</f>
        <v>7</v>
      </c>
      <c r="AL27" s="78">
        <f>Core_Calc_ng!W32</f>
        <v>1</v>
      </c>
      <c r="AM27" s="78" t="s">
        <v>171</v>
      </c>
      <c r="AN27" s="87">
        <f t="shared" ca="1" si="15"/>
        <v>43056</v>
      </c>
      <c r="AO27" s="87">
        <f t="shared" ca="1" si="16"/>
        <v>43068</v>
      </c>
      <c r="AP27" s="78">
        <f>Core_Calc_ng!Z32</f>
        <v>12</v>
      </c>
      <c r="AQ27" s="78">
        <f>Core_Calc_ng!Y32</f>
        <v>2</v>
      </c>
      <c r="AR27" s="78" t="s">
        <v>172</v>
      </c>
      <c r="AS27" s="87">
        <f t="shared" ca="1" si="17"/>
        <v>43070</v>
      </c>
      <c r="AT27" s="87">
        <f t="shared" ca="1" si="18"/>
        <v>43079</v>
      </c>
      <c r="AU27" s="78">
        <f>Core_Calc_ng!AB32</f>
        <v>9</v>
      </c>
      <c r="AV27" s="78">
        <f>Core_Calc_ng!AA32</f>
        <v>2</v>
      </c>
      <c r="AW27" s="78" t="s">
        <v>173</v>
      </c>
      <c r="AX27" s="87">
        <f t="shared" ca="1" si="19"/>
        <v>43082</v>
      </c>
      <c r="AY27" s="87">
        <f t="shared" ca="1" si="20"/>
        <v>43085</v>
      </c>
      <c r="AZ27" s="78">
        <f>Core_Calc_ng!AD32</f>
        <v>3</v>
      </c>
      <c r="BA27" s="78">
        <f>Core_Calc_ng!AC32</f>
        <v>3</v>
      </c>
      <c r="BB27" s="78">
        <f t="shared" ca="1" si="21"/>
        <v>99</v>
      </c>
      <c r="BC27" s="78">
        <f t="shared" si="22"/>
        <v>3</v>
      </c>
      <c r="BD27" s="87">
        <f ca="1">Core_Calc_ng!$H$6-Core_Calc_ng!$H32</f>
        <v>43085</v>
      </c>
      <c r="BE27" t="s">
        <v>226</v>
      </c>
    </row>
    <row r="28" spans="1:16384" x14ac:dyDescent="0.25">
      <c r="A28" s="78"/>
      <c r="B28" s="78" t="s">
        <v>2</v>
      </c>
      <c r="C28" s="85">
        <f t="shared" ca="1" si="0"/>
        <v>42987</v>
      </c>
      <c r="D28" s="78" t="s">
        <v>57</v>
      </c>
      <c r="E28" s="86">
        <f t="shared" ca="1" si="1"/>
        <v>42988</v>
      </c>
      <c r="F28" s="86">
        <f t="shared" ca="1" si="2"/>
        <v>42997</v>
      </c>
      <c r="G28" s="78">
        <f>Core_Calc_ng!L33</f>
        <v>9</v>
      </c>
      <c r="H28" s="78">
        <f>Core_Calc_ng!K33</f>
        <v>1</v>
      </c>
      <c r="I28" s="78" t="s">
        <v>165</v>
      </c>
      <c r="J28" s="86">
        <f t="shared" ca="1" si="3"/>
        <v>42998</v>
      </c>
      <c r="K28" s="86">
        <f t="shared" ca="1" si="4"/>
        <v>43009</v>
      </c>
      <c r="L28" s="78">
        <f>Core_Calc_ng!N33</f>
        <v>11</v>
      </c>
      <c r="M28" s="78">
        <f>Core_Calc_ng!M33</f>
        <v>1</v>
      </c>
      <c r="N28" s="78" t="s">
        <v>166</v>
      </c>
      <c r="O28" s="86">
        <f t="shared" ca="1" si="5"/>
        <v>43009</v>
      </c>
      <c r="P28" s="86">
        <f t="shared" ca="1" si="6"/>
        <v>43010</v>
      </c>
      <c r="Q28" s="78">
        <f>Core_Calc_ng!P33</f>
        <v>1</v>
      </c>
      <c r="R28" s="78">
        <f>Core_Calc_ng!O33</f>
        <v>0</v>
      </c>
      <c r="S28" s="78" t="s">
        <v>167</v>
      </c>
      <c r="T28" s="86">
        <f t="shared" ca="1" si="7"/>
        <v>43011</v>
      </c>
      <c r="U28" s="86">
        <f t="shared" ca="1" si="8"/>
        <v>43017</v>
      </c>
      <c r="V28" s="78">
        <f>Core_Calc_ng!R33</f>
        <v>6</v>
      </c>
      <c r="W28" s="78">
        <f>Core_Calc_ng!Q33</f>
        <v>1</v>
      </c>
      <c r="X28" s="78" t="s">
        <v>168</v>
      </c>
      <c r="Y28" s="87">
        <f t="shared" ca="1" si="9"/>
        <v>43018</v>
      </c>
      <c r="Z28" s="87">
        <f t="shared" ca="1" si="10"/>
        <v>43018</v>
      </c>
      <c r="AA28" s="78">
        <f>Core_Calc_ng!T33</f>
        <v>0</v>
      </c>
      <c r="AB28" s="78">
        <f>Core_Calc_ng!S33</f>
        <v>1</v>
      </c>
      <c r="AC28" s="78" t="s">
        <v>169</v>
      </c>
      <c r="AD28" s="87">
        <f t="shared" ca="1" si="11"/>
        <v>43018</v>
      </c>
      <c r="AE28" s="87">
        <f t="shared" ca="1" si="12"/>
        <v>43043</v>
      </c>
      <c r="AF28" s="78">
        <f>Core_Calc_ng!V33</f>
        <v>25</v>
      </c>
      <c r="AG28" s="78">
        <f>Core_Calc_ng!U33</f>
        <v>0</v>
      </c>
      <c r="AH28" s="78" t="s">
        <v>170</v>
      </c>
      <c r="AI28" s="87">
        <f t="shared" ca="1" si="13"/>
        <v>43044</v>
      </c>
      <c r="AJ28" s="87">
        <f t="shared" ca="1" si="14"/>
        <v>43049</v>
      </c>
      <c r="AK28" s="78">
        <f>Core_Calc_ng!X33</f>
        <v>5</v>
      </c>
      <c r="AL28" s="78">
        <f>Core_Calc_ng!W33</f>
        <v>1</v>
      </c>
      <c r="AM28" s="78" t="s">
        <v>171</v>
      </c>
      <c r="AN28" s="87">
        <f t="shared" ca="1" si="15"/>
        <v>43053</v>
      </c>
      <c r="AO28" s="87">
        <f t="shared" ca="1" si="16"/>
        <v>43070</v>
      </c>
      <c r="AP28" s="78">
        <f>Core_Calc_ng!Z33</f>
        <v>17</v>
      </c>
      <c r="AQ28" s="78">
        <f>Core_Calc_ng!Y33</f>
        <v>4</v>
      </c>
      <c r="AR28" s="78" t="s">
        <v>172</v>
      </c>
      <c r="AS28" s="87">
        <f t="shared" ca="1" si="17"/>
        <v>43072</v>
      </c>
      <c r="AT28" s="87">
        <f t="shared" ca="1" si="18"/>
        <v>43082</v>
      </c>
      <c r="AU28" s="78">
        <f>Core_Calc_ng!AB33</f>
        <v>10</v>
      </c>
      <c r="AV28" s="78">
        <f>Core_Calc_ng!AA33</f>
        <v>2</v>
      </c>
      <c r="AW28" s="78" t="s">
        <v>173</v>
      </c>
      <c r="AX28" s="87">
        <f t="shared" ca="1" si="19"/>
        <v>43086</v>
      </c>
      <c r="AY28" s="87">
        <f t="shared" ca="1" si="20"/>
        <v>43088</v>
      </c>
      <c r="AZ28" s="78">
        <f>Core_Calc_ng!AD33</f>
        <v>2</v>
      </c>
      <c r="BA28" s="78">
        <f>Core_Calc_ng!AC33</f>
        <v>4</v>
      </c>
      <c r="BB28" s="78">
        <f t="shared" ca="1" si="21"/>
        <v>100</v>
      </c>
      <c r="BC28" s="78">
        <f t="shared" si="22"/>
        <v>2</v>
      </c>
      <c r="BD28" s="87">
        <f ca="1">Core_Calc_ng!$H$6-Core_Calc_ng!$H33</f>
        <v>43088</v>
      </c>
      <c r="BE28" t="s">
        <v>226</v>
      </c>
    </row>
    <row r="29" spans="1:16384" s="68" customFormat="1" x14ac:dyDescent="0.25">
      <c r="A29" s="88"/>
      <c r="B29" s="88" t="s">
        <v>145</v>
      </c>
      <c r="C29" s="89">
        <f t="shared" ca="1" si="0"/>
        <v>42932</v>
      </c>
      <c r="D29" s="88" t="s">
        <v>57</v>
      </c>
      <c r="E29" s="90">
        <f t="shared" ca="1" si="1"/>
        <v>42933</v>
      </c>
      <c r="F29" s="90">
        <f t="shared" ca="1" si="2"/>
        <v>42946</v>
      </c>
      <c r="G29" s="88">
        <f>Core_Calc_ng!L34</f>
        <v>13</v>
      </c>
      <c r="H29" s="88">
        <f>Core_Calc_ng!K34</f>
        <v>1</v>
      </c>
      <c r="I29" s="88" t="s">
        <v>165</v>
      </c>
      <c r="J29" s="90">
        <f t="shared" ca="1" si="3"/>
        <v>42947</v>
      </c>
      <c r="K29" s="90">
        <f t="shared" ca="1" si="4"/>
        <v>42957</v>
      </c>
      <c r="L29" s="88">
        <f>Core_Calc_ng!N34</f>
        <v>10</v>
      </c>
      <c r="M29" s="88">
        <f>Core_Calc_ng!M34</f>
        <v>1</v>
      </c>
      <c r="N29" s="88" t="s">
        <v>166</v>
      </c>
      <c r="O29" s="90">
        <f t="shared" ca="1" si="5"/>
        <v>42957</v>
      </c>
      <c r="P29" s="90">
        <f t="shared" ca="1" si="6"/>
        <v>42959</v>
      </c>
      <c r="Q29" s="88">
        <f>Core_Calc_ng!P34</f>
        <v>2</v>
      </c>
      <c r="R29" s="88">
        <f>Core_Calc_ng!O34</f>
        <v>0</v>
      </c>
      <c r="S29" s="88" t="s">
        <v>167</v>
      </c>
      <c r="T29" s="90">
        <f t="shared" ca="1" si="7"/>
        <v>42961</v>
      </c>
      <c r="U29" s="90">
        <f t="shared" ca="1" si="8"/>
        <v>42965</v>
      </c>
      <c r="V29" s="88">
        <f>Core_Calc_ng!R34</f>
        <v>4</v>
      </c>
      <c r="W29" s="88">
        <f>Core_Calc_ng!Q34</f>
        <v>2</v>
      </c>
      <c r="X29" s="88" t="s">
        <v>168</v>
      </c>
      <c r="Y29" s="91">
        <f t="shared" ca="1" si="9"/>
        <v>42967</v>
      </c>
      <c r="Z29" s="91">
        <f t="shared" ca="1" si="10"/>
        <v>42969</v>
      </c>
      <c r="AA29" s="88">
        <f>Core_Calc_ng!T34</f>
        <v>2</v>
      </c>
      <c r="AB29" s="88">
        <f>Core_Calc_ng!S34</f>
        <v>2</v>
      </c>
      <c r="AC29" s="88" t="s">
        <v>169</v>
      </c>
      <c r="AD29" s="91">
        <f t="shared" ca="1" si="11"/>
        <v>42971</v>
      </c>
      <c r="AE29" s="91">
        <f t="shared" ca="1" si="12"/>
        <v>42990</v>
      </c>
      <c r="AF29" s="88">
        <f>Core_Calc_ng!V34</f>
        <v>19</v>
      </c>
      <c r="AG29" s="88">
        <f>Core_Calc_ng!U34</f>
        <v>2</v>
      </c>
      <c r="AH29" s="88" t="s">
        <v>170</v>
      </c>
      <c r="AI29" s="91">
        <f t="shared" ca="1" si="13"/>
        <v>42990</v>
      </c>
      <c r="AJ29" s="91">
        <f t="shared" ca="1" si="14"/>
        <v>42997</v>
      </c>
      <c r="AK29" s="88">
        <f>Core_Calc_ng!X34</f>
        <v>7</v>
      </c>
      <c r="AL29" s="88">
        <f>Core_Calc_ng!W34</f>
        <v>0</v>
      </c>
      <c r="AM29" s="88" t="s">
        <v>171</v>
      </c>
      <c r="AN29" s="91">
        <f t="shared" ca="1" si="15"/>
        <v>43001</v>
      </c>
      <c r="AO29" s="91">
        <f t="shared" ca="1" si="16"/>
        <v>43009</v>
      </c>
      <c r="AP29" s="88">
        <f>Core_Calc_ng!Z34</f>
        <v>8</v>
      </c>
      <c r="AQ29" s="88">
        <f>Core_Calc_ng!Y34</f>
        <v>4</v>
      </c>
      <c r="AR29" s="88" t="s">
        <v>172</v>
      </c>
      <c r="AS29" s="91">
        <f t="shared" ca="1" si="17"/>
        <v>43011</v>
      </c>
      <c r="AT29" s="91">
        <f t="shared" ca="1" si="18"/>
        <v>43015</v>
      </c>
      <c r="AU29" s="88">
        <f>Core_Calc_ng!AB34</f>
        <v>4</v>
      </c>
      <c r="AV29" s="88">
        <f>Core_Calc_ng!AA34</f>
        <v>2</v>
      </c>
      <c r="AW29" s="88" t="s">
        <v>173</v>
      </c>
      <c r="AX29" s="91">
        <f t="shared" ca="1" si="19"/>
        <v>43020</v>
      </c>
      <c r="AY29" s="91">
        <f t="shared" ca="1" si="20"/>
        <v>43026</v>
      </c>
      <c r="AZ29" s="88">
        <f>Core_Calc_ng!AD34</f>
        <v>6</v>
      </c>
      <c r="BA29" s="88">
        <f>Core_Calc_ng!AC34</f>
        <v>5</v>
      </c>
      <c r="BB29" s="88">
        <f t="shared" ca="1" si="21"/>
        <v>93</v>
      </c>
      <c r="BC29" s="88">
        <f t="shared" si="22"/>
        <v>4.25</v>
      </c>
      <c r="BD29" s="91">
        <f ca="1">Core_Calc_ng!$H$6-Core_Calc_ng!$H36</f>
        <v>43026</v>
      </c>
      <c r="BE29" t="s">
        <v>226</v>
      </c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  <c r="WVO29"/>
      <c r="WVP29"/>
      <c r="WVQ29"/>
      <c r="WVR29"/>
      <c r="WVS29"/>
      <c r="WVT29"/>
      <c r="WVU29"/>
      <c r="WVV29"/>
      <c r="WVW29"/>
      <c r="WVX29"/>
      <c r="WVY29"/>
      <c r="WVZ29"/>
      <c r="WWA29"/>
      <c r="WWB29"/>
      <c r="WWC29"/>
      <c r="WWD29"/>
      <c r="WWE29"/>
      <c r="WWF29"/>
      <c r="WWG29"/>
      <c r="WWH29"/>
      <c r="WWI29"/>
      <c r="WWJ29"/>
      <c r="WWK29"/>
      <c r="WWL29"/>
      <c r="WWM29"/>
      <c r="WWN29"/>
      <c r="WWO29"/>
      <c r="WWP29"/>
      <c r="WWQ29"/>
      <c r="WWR29"/>
      <c r="WWS29"/>
      <c r="WWT29"/>
      <c r="WWU29"/>
      <c r="WWV29"/>
      <c r="WWW29"/>
      <c r="WWX29"/>
      <c r="WWY29"/>
      <c r="WWZ29"/>
      <c r="WXA29"/>
      <c r="WXB29"/>
      <c r="WXC29"/>
      <c r="WXD29"/>
      <c r="WXE29"/>
      <c r="WXF29"/>
      <c r="WXG29"/>
      <c r="WXH29"/>
      <c r="WXI29"/>
      <c r="WXJ29"/>
      <c r="WXK29"/>
      <c r="WXL29"/>
      <c r="WXM29"/>
      <c r="WXN29"/>
      <c r="WXO29"/>
      <c r="WXP29"/>
      <c r="WXQ29"/>
      <c r="WXR29"/>
      <c r="WXS29"/>
      <c r="WXT29"/>
      <c r="WXU29"/>
      <c r="WXV29"/>
      <c r="WXW29"/>
      <c r="WXX29"/>
      <c r="WXY29"/>
      <c r="WXZ29"/>
      <c r="WYA29"/>
      <c r="WYB29"/>
      <c r="WYC29"/>
      <c r="WYD29"/>
      <c r="WYE29"/>
      <c r="WYF29"/>
      <c r="WYG29"/>
      <c r="WYH29"/>
      <c r="WYI29"/>
      <c r="WYJ29"/>
      <c r="WYK29"/>
      <c r="WYL29"/>
      <c r="WYM29"/>
      <c r="WYN29"/>
      <c r="WYO29"/>
      <c r="WYP29"/>
      <c r="WYQ29"/>
      <c r="WYR29"/>
      <c r="WYS29"/>
      <c r="WYT29"/>
      <c r="WYU29"/>
      <c r="WYV29"/>
      <c r="WYW29"/>
      <c r="WYX29"/>
      <c r="WYY29"/>
      <c r="WYZ29"/>
      <c r="WZA29"/>
      <c r="WZB29"/>
      <c r="WZC29"/>
      <c r="WZD29"/>
      <c r="WZE29"/>
      <c r="WZF29"/>
      <c r="WZG29"/>
      <c r="WZH29"/>
      <c r="WZI29"/>
      <c r="WZJ29"/>
      <c r="WZK29"/>
      <c r="WZL29"/>
      <c r="WZM29"/>
      <c r="WZN29"/>
      <c r="WZO29"/>
      <c r="WZP29"/>
      <c r="WZQ29"/>
      <c r="WZR29"/>
      <c r="WZS29"/>
      <c r="WZT29"/>
      <c r="WZU29"/>
      <c r="WZV29"/>
      <c r="WZW29"/>
      <c r="WZX29"/>
      <c r="WZY29"/>
      <c r="WZZ29"/>
      <c r="XAA29"/>
      <c r="XAB29"/>
      <c r="XAC29"/>
      <c r="XAD29"/>
      <c r="XAE29"/>
      <c r="XAF29"/>
      <c r="XAG29"/>
      <c r="XAH29"/>
      <c r="XAI29"/>
      <c r="XAJ29"/>
      <c r="XAK29"/>
      <c r="XAL29"/>
      <c r="XAM29"/>
      <c r="XAN29"/>
      <c r="XAO29"/>
      <c r="XAP29"/>
      <c r="XAQ29"/>
      <c r="XAR29"/>
      <c r="XAS29"/>
      <c r="XAT29"/>
      <c r="XAU29"/>
      <c r="XAV29"/>
      <c r="XAW29"/>
      <c r="XAX29"/>
      <c r="XAY29"/>
      <c r="XAZ29"/>
      <c r="XBA29"/>
      <c r="XBB29"/>
      <c r="XBC29"/>
      <c r="XBD29"/>
      <c r="XBE29"/>
      <c r="XBF29"/>
      <c r="XBG29"/>
      <c r="XBH29"/>
      <c r="XBI29"/>
      <c r="XBJ29"/>
      <c r="XBK29"/>
      <c r="XBL29"/>
      <c r="XBM29"/>
      <c r="XBN29"/>
      <c r="XBO29"/>
      <c r="XBP29"/>
      <c r="XBQ29"/>
      <c r="XBR29"/>
      <c r="XBS29"/>
      <c r="XBT29"/>
      <c r="XBU29"/>
      <c r="XBV29"/>
      <c r="XBW29"/>
      <c r="XBX29"/>
      <c r="XBY29"/>
      <c r="XBZ29"/>
      <c r="XCA29"/>
      <c r="XCB29"/>
      <c r="XCC29"/>
      <c r="XCD29"/>
      <c r="XCE29"/>
      <c r="XCF29"/>
      <c r="XCG29"/>
      <c r="XCH29"/>
      <c r="XCI29"/>
      <c r="XCJ29"/>
      <c r="XCK29"/>
      <c r="XCL29"/>
      <c r="XCM29"/>
      <c r="XCN29"/>
      <c r="XCO29"/>
      <c r="XCP29"/>
      <c r="XCQ29"/>
      <c r="XCR29"/>
      <c r="XCS29"/>
      <c r="XCT29"/>
      <c r="XCU29"/>
      <c r="XCV29"/>
      <c r="XCW29"/>
      <c r="XCX29"/>
      <c r="XCY29"/>
      <c r="XCZ29"/>
      <c r="XDA29"/>
      <c r="XDB29"/>
      <c r="XDC29"/>
      <c r="XDD29"/>
      <c r="XDE29"/>
      <c r="XDF29"/>
      <c r="XDG29"/>
      <c r="XDH29"/>
      <c r="XDI29"/>
      <c r="XDJ29"/>
      <c r="XDK29"/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  <c r="XFC29"/>
      <c r="XFD29"/>
    </row>
    <row r="30" spans="1:16384" x14ac:dyDescent="0.25">
      <c r="A30" s="88"/>
      <c r="B30" s="88" t="s">
        <v>147</v>
      </c>
      <c r="C30" s="89">
        <f t="shared" ca="1" si="0"/>
        <v>42935</v>
      </c>
      <c r="D30" s="88" t="s">
        <v>57</v>
      </c>
      <c r="E30" s="90">
        <f t="shared" ca="1" si="1"/>
        <v>42938</v>
      </c>
      <c r="F30" s="90">
        <f t="shared" ca="1" si="2"/>
        <v>42949</v>
      </c>
      <c r="G30" s="88">
        <f>Core_Calc_ng!L35</f>
        <v>11</v>
      </c>
      <c r="H30" s="88">
        <f>Core_Calc_ng!K35</f>
        <v>3</v>
      </c>
      <c r="I30" s="88" t="s">
        <v>165</v>
      </c>
      <c r="J30" s="90">
        <f t="shared" ca="1" si="3"/>
        <v>42951</v>
      </c>
      <c r="K30" s="90">
        <f t="shared" ca="1" si="4"/>
        <v>42963</v>
      </c>
      <c r="L30" s="88">
        <f>Core_Calc_ng!N35</f>
        <v>12</v>
      </c>
      <c r="M30" s="88">
        <f>Core_Calc_ng!M35</f>
        <v>2</v>
      </c>
      <c r="N30" s="88" t="s">
        <v>166</v>
      </c>
      <c r="O30" s="90">
        <f t="shared" ca="1" si="5"/>
        <v>42964</v>
      </c>
      <c r="P30" s="90">
        <f t="shared" ca="1" si="6"/>
        <v>42966</v>
      </c>
      <c r="Q30" s="88">
        <f>Core_Calc_ng!P35</f>
        <v>2</v>
      </c>
      <c r="R30" s="88">
        <f>Core_Calc_ng!O35</f>
        <v>1</v>
      </c>
      <c r="S30" s="88" t="s">
        <v>167</v>
      </c>
      <c r="T30" s="90">
        <f t="shared" ca="1" si="7"/>
        <v>42966</v>
      </c>
      <c r="U30" s="90">
        <f t="shared" ca="1" si="8"/>
        <v>42968</v>
      </c>
      <c r="V30" s="88">
        <f>Core_Calc_ng!R35</f>
        <v>2</v>
      </c>
      <c r="W30" s="88">
        <f>Core_Calc_ng!Q35</f>
        <v>0</v>
      </c>
      <c r="X30" s="88" t="s">
        <v>168</v>
      </c>
      <c r="Y30" s="91">
        <f t="shared" ca="1" si="9"/>
        <v>42970</v>
      </c>
      <c r="Z30" s="91">
        <f t="shared" ca="1" si="10"/>
        <v>42971</v>
      </c>
      <c r="AA30" s="88">
        <f>Core_Calc_ng!T35</f>
        <v>1</v>
      </c>
      <c r="AB30" s="88">
        <f>Core_Calc_ng!S35</f>
        <v>2</v>
      </c>
      <c r="AC30" s="88" t="s">
        <v>169</v>
      </c>
      <c r="AD30" s="91">
        <f t="shared" ca="1" si="11"/>
        <v>42971</v>
      </c>
      <c r="AE30" s="91">
        <f t="shared" ca="1" si="12"/>
        <v>42992</v>
      </c>
      <c r="AF30" s="88">
        <f>Core_Calc_ng!V35</f>
        <v>21</v>
      </c>
      <c r="AG30" s="88">
        <f>Core_Calc_ng!U35</f>
        <v>0</v>
      </c>
      <c r="AH30" s="88" t="s">
        <v>170</v>
      </c>
      <c r="AI30" s="91">
        <f t="shared" ca="1" si="13"/>
        <v>42992</v>
      </c>
      <c r="AJ30" s="91">
        <f t="shared" ca="1" si="14"/>
        <v>42995</v>
      </c>
      <c r="AK30" s="88">
        <f>Core_Calc_ng!X35</f>
        <v>3</v>
      </c>
      <c r="AL30" s="88">
        <f>Core_Calc_ng!W35</f>
        <v>0</v>
      </c>
      <c r="AM30" s="88" t="s">
        <v>171</v>
      </c>
      <c r="AN30" s="91">
        <f t="shared" ca="1" si="15"/>
        <v>42998</v>
      </c>
      <c r="AO30" s="91">
        <f t="shared" ca="1" si="16"/>
        <v>43007</v>
      </c>
      <c r="AP30" s="88">
        <f>Core_Calc_ng!Z35</f>
        <v>9</v>
      </c>
      <c r="AQ30" s="88">
        <f>Core_Calc_ng!Y35</f>
        <v>3</v>
      </c>
      <c r="AR30" s="88" t="s">
        <v>172</v>
      </c>
      <c r="AS30" s="91">
        <f t="shared" ca="1" si="17"/>
        <v>43011</v>
      </c>
      <c r="AT30" s="91">
        <f t="shared" ca="1" si="18"/>
        <v>43013</v>
      </c>
      <c r="AU30" s="88">
        <f>Core_Calc_ng!AB35</f>
        <v>2</v>
      </c>
      <c r="AV30" s="88">
        <f>Core_Calc_ng!AA35</f>
        <v>4</v>
      </c>
      <c r="AW30" s="88" t="s">
        <v>173</v>
      </c>
      <c r="AX30" s="91">
        <f t="shared" ca="1" si="19"/>
        <v>43018</v>
      </c>
      <c r="AY30" s="91">
        <f t="shared" ca="1" si="20"/>
        <v>43023</v>
      </c>
      <c r="AZ30" s="88">
        <f>Core_Calc_ng!AD35</f>
        <v>5</v>
      </c>
      <c r="BA30" s="88">
        <f>Core_Calc_ng!AC35</f>
        <v>5</v>
      </c>
      <c r="BB30" s="88">
        <f t="shared" ca="1" si="21"/>
        <v>85</v>
      </c>
      <c r="BC30" s="88">
        <f t="shared" si="22"/>
        <v>2.75</v>
      </c>
      <c r="BD30" s="91">
        <f ca="1">Core_Calc_ng!$H$6-Core_Calc_ng!$H35</f>
        <v>43023</v>
      </c>
      <c r="BE30" t="s">
        <v>226</v>
      </c>
    </row>
    <row r="31" spans="1:16384" x14ac:dyDescent="0.25">
      <c r="A31" s="88"/>
      <c r="B31" s="88" t="s">
        <v>148</v>
      </c>
      <c r="C31" s="89">
        <f t="shared" ca="1" si="0"/>
        <v>42949</v>
      </c>
      <c r="D31" s="88" t="s">
        <v>57</v>
      </c>
      <c r="E31" s="90">
        <f t="shared" ca="1" si="1"/>
        <v>42951</v>
      </c>
      <c r="F31" s="90">
        <f t="shared" ca="1" si="2"/>
        <v>42963</v>
      </c>
      <c r="G31" s="88">
        <f>Core_Calc_ng!L36</f>
        <v>12</v>
      </c>
      <c r="H31" s="88">
        <f>Core_Calc_ng!K36</f>
        <v>2</v>
      </c>
      <c r="I31" s="88" t="s">
        <v>165</v>
      </c>
      <c r="J31" s="90">
        <f t="shared" ca="1" si="3"/>
        <v>42964</v>
      </c>
      <c r="K31" s="90">
        <f t="shared" ca="1" si="4"/>
        <v>42976</v>
      </c>
      <c r="L31" s="88">
        <f>Core_Calc_ng!N36</f>
        <v>12</v>
      </c>
      <c r="M31" s="88">
        <f>Core_Calc_ng!M36</f>
        <v>1</v>
      </c>
      <c r="N31" s="88" t="s">
        <v>166</v>
      </c>
      <c r="O31" s="90">
        <f t="shared" ca="1" si="5"/>
        <v>42976</v>
      </c>
      <c r="P31" s="90">
        <f t="shared" ca="1" si="6"/>
        <v>42976</v>
      </c>
      <c r="Q31" s="88">
        <f>Core_Calc_ng!P36</f>
        <v>0</v>
      </c>
      <c r="R31" s="88">
        <f>Core_Calc_ng!O36</f>
        <v>0</v>
      </c>
      <c r="S31" s="88" t="s">
        <v>167</v>
      </c>
      <c r="T31" s="90">
        <f t="shared" ca="1" si="7"/>
        <v>42978</v>
      </c>
      <c r="U31" s="90">
        <f t="shared" ca="1" si="8"/>
        <v>42982</v>
      </c>
      <c r="V31" s="88">
        <f>Core_Calc_ng!R36</f>
        <v>4</v>
      </c>
      <c r="W31" s="88">
        <f>Core_Calc_ng!Q36</f>
        <v>2</v>
      </c>
      <c r="X31" s="88" t="s">
        <v>168</v>
      </c>
      <c r="Y31" s="91">
        <f t="shared" ca="1" si="9"/>
        <v>42983</v>
      </c>
      <c r="Z31" s="91">
        <f t="shared" ca="1" si="10"/>
        <v>42984</v>
      </c>
      <c r="AA31" s="88">
        <f>Core_Calc_ng!T36</f>
        <v>1</v>
      </c>
      <c r="AB31" s="88">
        <f>Core_Calc_ng!S36</f>
        <v>1</v>
      </c>
      <c r="AC31" s="88" t="s">
        <v>169</v>
      </c>
      <c r="AD31" s="91">
        <f t="shared" ca="1" si="11"/>
        <v>42984</v>
      </c>
      <c r="AE31" s="91">
        <f t="shared" ca="1" si="12"/>
        <v>43001</v>
      </c>
      <c r="AF31" s="88">
        <f>Core_Calc_ng!V36</f>
        <v>17</v>
      </c>
      <c r="AG31" s="88">
        <f>Core_Calc_ng!U36</f>
        <v>0</v>
      </c>
      <c r="AH31" s="88" t="s">
        <v>170</v>
      </c>
      <c r="AI31" s="91">
        <f t="shared" ca="1" si="13"/>
        <v>43003</v>
      </c>
      <c r="AJ31" s="91">
        <f t="shared" ca="1" si="14"/>
        <v>43007</v>
      </c>
      <c r="AK31" s="88">
        <f>Core_Calc_ng!X36</f>
        <v>4</v>
      </c>
      <c r="AL31" s="88">
        <f>Core_Calc_ng!W36</f>
        <v>2</v>
      </c>
      <c r="AM31" s="88" t="s">
        <v>171</v>
      </c>
      <c r="AN31" s="91">
        <f t="shared" ca="1" si="15"/>
        <v>43011</v>
      </c>
      <c r="AO31" s="91">
        <f t="shared" ca="1" si="16"/>
        <v>43021</v>
      </c>
      <c r="AP31" s="88">
        <f>Core_Calc_ng!Z36</f>
        <v>10</v>
      </c>
      <c r="AQ31" s="88">
        <f>Core_Calc_ng!Y36</f>
        <v>4</v>
      </c>
      <c r="AR31" s="88" t="s">
        <v>172</v>
      </c>
      <c r="AS31" s="91">
        <f t="shared" ca="1" si="17"/>
        <v>43023</v>
      </c>
      <c r="AT31" s="91">
        <f t="shared" ca="1" si="18"/>
        <v>43026</v>
      </c>
      <c r="AU31" s="88">
        <f>Core_Calc_ng!AB36</f>
        <v>3</v>
      </c>
      <c r="AV31" s="88">
        <f>Core_Calc_ng!AA36</f>
        <v>2</v>
      </c>
      <c r="AW31" s="88" t="s">
        <v>173</v>
      </c>
      <c r="AX31" s="91">
        <f t="shared" ca="1" si="19"/>
        <v>43032</v>
      </c>
      <c r="AY31" s="91">
        <f t="shared" ca="1" si="20"/>
        <v>43036</v>
      </c>
      <c r="AZ31" s="88">
        <f>Core_Calc_ng!AD36</f>
        <v>4</v>
      </c>
      <c r="BA31" s="88">
        <f>Core_Calc_ng!AC36</f>
        <v>6</v>
      </c>
      <c r="BB31" s="88">
        <f t="shared" ca="1" si="21"/>
        <v>85</v>
      </c>
      <c r="BC31" s="88">
        <f t="shared" si="22"/>
        <v>2.25</v>
      </c>
      <c r="BD31" s="91">
        <f ca="1">Core_Calc_ng!$H$6-Core_Calc_ng!$H37</f>
        <v>43036</v>
      </c>
      <c r="BE31" t="s">
        <v>226</v>
      </c>
    </row>
    <row r="32" spans="1:16384" x14ac:dyDescent="0.25">
      <c r="A32" s="88"/>
      <c r="B32" s="88" t="s">
        <v>146</v>
      </c>
      <c r="C32" s="89">
        <f t="shared" ca="1" si="0"/>
        <v>42961</v>
      </c>
      <c r="D32" s="88" t="s">
        <v>57</v>
      </c>
      <c r="E32" s="90">
        <f t="shared" ca="1" si="1"/>
        <v>42963</v>
      </c>
      <c r="F32" s="90">
        <f t="shared" ca="1" si="2"/>
        <v>42974</v>
      </c>
      <c r="G32" s="88">
        <f>Core_Calc_ng!L37</f>
        <v>11</v>
      </c>
      <c r="H32" s="88">
        <f>Core_Calc_ng!K37</f>
        <v>2</v>
      </c>
      <c r="I32" s="88" t="s">
        <v>165</v>
      </c>
      <c r="J32" s="90">
        <f t="shared" ca="1" si="3"/>
        <v>42976</v>
      </c>
      <c r="K32" s="90">
        <f t="shared" ca="1" si="4"/>
        <v>42987</v>
      </c>
      <c r="L32" s="88">
        <f>Core_Calc_ng!N37</f>
        <v>11</v>
      </c>
      <c r="M32" s="88">
        <f>Core_Calc_ng!M37</f>
        <v>2</v>
      </c>
      <c r="N32" s="88" t="s">
        <v>166</v>
      </c>
      <c r="O32" s="90">
        <f t="shared" ca="1" si="5"/>
        <v>42987</v>
      </c>
      <c r="P32" s="90">
        <f t="shared" ca="1" si="6"/>
        <v>42988</v>
      </c>
      <c r="Q32" s="88">
        <f>Core_Calc_ng!P37</f>
        <v>1</v>
      </c>
      <c r="R32" s="88">
        <f>Core_Calc_ng!O37</f>
        <v>0</v>
      </c>
      <c r="S32" s="88" t="s">
        <v>167</v>
      </c>
      <c r="T32" s="90">
        <f t="shared" ca="1" si="7"/>
        <v>42988</v>
      </c>
      <c r="U32" s="90">
        <f t="shared" ca="1" si="8"/>
        <v>42991</v>
      </c>
      <c r="V32" s="88">
        <f>Core_Calc_ng!R37</f>
        <v>3</v>
      </c>
      <c r="W32" s="88">
        <f>Core_Calc_ng!Q37</f>
        <v>0</v>
      </c>
      <c r="X32" s="88" t="s">
        <v>168</v>
      </c>
      <c r="Y32" s="91">
        <f t="shared" ca="1" si="9"/>
        <v>42992</v>
      </c>
      <c r="Z32" s="91">
        <f t="shared" ca="1" si="10"/>
        <v>42993</v>
      </c>
      <c r="AA32" s="88">
        <f>Core_Calc_ng!T37</f>
        <v>1</v>
      </c>
      <c r="AB32" s="88">
        <f>Core_Calc_ng!S37</f>
        <v>1</v>
      </c>
      <c r="AC32" s="88" t="s">
        <v>169</v>
      </c>
      <c r="AD32" s="91">
        <f t="shared" ca="1" si="11"/>
        <v>42994</v>
      </c>
      <c r="AE32" s="91">
        <f t="shared" ca="1" si="12"/>
        <v>43009</v>
      </c>
      <c r="AF32" s="88">
        <f>Core_Calc_ng!V37</f>
        <v>15</v>
      </c>
      <c r="AG32" s="88">
        <f>Core_Calc_ng!U37</f>
        <v>1</v>
      </c>
      <c r="AH32" s="88" t="s">
        <v>170</v>
      </c>
      <c r="AI32" s="91">
        <f t="shared" ca="1" si="13"/>
        <v>43011</v>
      </c>
      <c r="AJ32" s="91">
        <f t="shared" ca="1" si="14"/>
        <v>43015</v>
      </c>
      <c r="AK32" s="88">
        <f>Core_Calc_ng!X37</f>
        <v>4</v>
      </c>
      <c r="AL32" s="88">
        <f>Core_Calc_ng!W37</f>
        <v>2</v>
      </c>
      <c r="AM32" s="88" t="s">
        <v>171</v>
      </c>
      <c r="AN32" s="91">
        <f t="shared" ca="1" si="15"/>
        <v>43017</v>
      </c>
      <c r="AO32" s="91">
        <f t="shared" ca="1" si="16"/>
        <v>43026</v>
      </c>
      <c r="AP32" s="88">
        <f>Core_Calc_ng!Z37</f>
        <v>9</v>
      </c>
      <c r="AQ32" s="88">
        <f>Core_Calc_ng!Y37</f>
        <v>2</v>
      </c>
      <c r="AR32" s="88" t="s">
        <v>172</v>
      </c>
      <c r="AS32" s="91">
        <f t="shared" ca="1" si="17"/>
        <v>43027</v>
      </c>
      <c r="AT32" s="91">
        <f t="shared" ca="1" si="18"/>
        <v>43030</v>
      </c>
      <c r="AU32" s="88">
        <f>Core_Calc_ng!AB37</f>
        <v>3</v>
      </c>
      <c r="AV32" s="88">
        <f>Core_Calc_ng!AA37</f>
        <v>1</v>
      </c>
      <c r="AW32" s="88" t="s">
        <v>173</v>
      </c>
      <c r="AX32" s="91">
        <f t="shared" ca="1" si="19"/>
        <v>43034</v>
      </c>
      <c r="AY32" s="91">
        <f t="shared" ca="1" si="20"/>
        <v>43038</v>
      </c>
      <c r="AZ32" s="88">
        <f>Core_Calc_ng!AD37</f>
        <v>4</v>
      </c>
      <c r="BA32" s="88">
        <f>Core_Calc_ng!AC37</f>
        <v>4</v>
      </c>
      <c r="BB32" s="88">
        <f t="shared" ca="1" si="21"/>
        <v>75</v>
      </c>
      <c r="BC32" s="88">
        <f t="shared" si="22"/>
        <v>2.5</v>
      </c>
      <c r="BD32" s="91">
        <f ca="1">Core_Calc_ng!$H$6-Core_Calc_ng!$H38</f>
        <v>43038</v>
      </c>
      <c r="BE32" t="s">
        <v>226</v>
      </c>
    </row>
    <row r="33" spans="1:57" x14ac:dyDescent="0.25">
      <c r="A33" s="88"/>
      <c r="B33" s="88" t="s">
        <v>144</v>
      </c>
      <c r="C33" s="89">
        <f t="shared" ca="1" si="0"/>
        <v>42961</v>
      </c>
      <c r="D33" s="88" t="s">
        <v>57</v>
      </c>
      <c r="E33" s="90">
        <f t="shared" ca="1" si="1"/>
        <v>42963</v>
      </c>
      <c r="F33" s="90">
        <f t="shared" ca="1" si="2"/>
        <v>42974</v>
      </c>
      <c r="G33" s="88">
        <f>Core_Calc_ng!L38</f>
        <v>11</v>
      </c>
      <c r="H33" s="88">
        <f>Core_Calc_ng!K38</f>
        <v>2</v>
      </c>
      <c r="I33" s="88" t="s">
        <v>165</v>
      </c>
      <c r="J33" s="90">
        <f t="shared" ca="1" si="3"/>
        <v>42976</v>
      </c>
      <c r="K33" s="90">
        <f t="shared" ca="1" si="4"/>
        <v>42986</v>
      </c>
      <c r="L33" s="88">
        <f>Core_Calc_ng!N38</f>
        <v>10</v>
      </c>
      <c r="M33" s="88">
        <f>Core_Calc_ng!M38</f>
        <v>2</v>
      </c>
      <c r="N33" s="88" t="s">
        <v>166</v>
      </c>
      <c r="O33" s="90">
        <f t="shared" ca="1" si="5"/>
        <v>42987</v>
      </c>
      <c r="P33" s="90">
        <f t="shared" ca="1" si="6"/>
        <v>42988</v>
      </c>
      <c r="Q33" s="88">
        <f>Core_Calc_ng!P38</f>
        <v>1</v>
      </c>
      <c r="R33" s="88">
        <f>Core_Calc_ng!O38</f>
        <v>1</v>
      </c>
      <c r="S33" s="88" t="s">
        <v>167</v>
      </c>
      <c r="T33" s="90">
        <f t="shared" ca="1" si="7"/>
        <v>42988</v>
      </c>
      <c r="U33" s="90">
        <f t="shared" ca="1" si="8"/>
        <v>42991</v>
      </c>
      <c r="V33" s="88">
        <f>Core_Calc_ng!R38</f>
        <v>3</v>
      </c>
      <c r="W33" s="88">
        <f>Core_Calc_ng!Q38</f>
        <v>0</v>
      </c>
      <c r="X33" s="88" t="s">
        <v>168</v>
      </c>
      <c r="Y33" s="91">
        <f t="shared" ca="1" si="9"/>
        <v>42992</v>
      </c>
      <c r="Z33" s="91">
        <f t="shared" ca="1" si="10"/>
        <v>42993</v>
      </c>
      <c r="AA33" s="88">
        <f>Core_Calc_ng!T38</f>
        <v>1</v>
      </c>
      <c r="AB33" s="88">
        <f>Core_Calc_ng!S38</f>
        <v>1</v>
      </c>
      <c r="AC33" s="88" t="s">
        <v>169</v>
      </c>
      <c r="AD33" s="91">
        <f t="shared" ca="1" si="11"/>
        <v>42993</v>
      </c>
      <c r="AE33" s="91">
        <f t="shared" ca="1" si="12"/>
        <v>43007</v>
      </c>
      <c r="AF33" s="88">
        <f>Core_Calc_ng!V38</f>
        <v>14</v>
      </c>
      <c r="AG33" s="88">
        <f>Core_Calc_ng!U38</f>
        <v>0</v>
      </c>
      <c r="AH33" s="88" t="s">
        <v>170</v>
      </c>
      <c r="AI33" s="91">
        <f t="shared" ca="1" si="13"/>
        <v>43008</v>
      </c>
      <c r="AJ33" s="91">
        <f t="shared" ca="1" si="14"/>
        <v>43012</v>
      </c>
      <c r="AK33" s="88">
        <f>Core_Calc_ng!X38</f>
        <v>4</v>
      </c>
      <c r="AL33" s="88">
        <f>Core_Calc_ng!W38</f>
        <v>1</v>
      </c>
      <c r="AM33" s="88" t="s">
        <v>171</v>
      </c>
      <c r="AN33" s="91">
        <f t="shared" ca="1" si="15"/>
        <v>43015</v>
      </c>
      <c r="AO33" s="91">
        <f t="shared" ca="1" si="16"/>
        <v>43022</v>
      </c>
      <c r="AP33" s="88">
        <f>Core_Calc_ng!Z38</f>
        <v>7</v>
      </c>
      <c r="AQ33" s="88">
        <f>Core_Calc_ng!Y38</f>
        <v>3</v>
      </c>
      <c r="AR33" s="88" t="s">
        <v>172</v>
      </c>
      <c r="AS33" s="91">
        <f t="shared" ca="1" si="17"/>
        <v>43027</v>
      </c>
      <c r="AT33" s="91">
        <f t="shared" ca="1" si="18"/>
        <v>43030</v>
      </c>
      <c r="AU33" s="88">
        <f>Core_Calc_ng!AB38</f>
        <v>3</v>
      </c>
      <c r="AV33" s="88">
        <f>Core_Calc_ng!AA38</f>
        <v>5</v>
      </c>
      <c r="AW33" s="88" t="s">
        <v>173</v>
      </c>
      <c r="AX33" s="91">
        <f t="shared" ca="1" si="19"/>
        <v>43036</v>
      </c>
      <c r="AY33" s="91">
        <f t="shared" ca="1" si="20"/>
        <v>43041</v>
      </c>
      <c r="AZ33" s="88">
        <f>Core_Calc_ng!AD38</f>
        <v>5</v>
      </c>
      <c r="BA33" s="88">
        <f>Core_Calc_ng!AC38</f>
        <v>6</v>
      </c>
      <c r="BB33" s="88">
        <f t="shared" ca="1" si="21"/>
        <v>78</v>
      </c>
      <c r="BC33" s="88">
        <f t="shared" si="22"/>
        <v>2.75</v>
      </c>
      <c r="BD33" s="91">
        <f ca="1">Core_Calc_ng!$H$6-Core_Calc_ng!$H39</f>
        <v>43041</v>
      </c>
      <c r="BE33" t="s">
        <v>226</v>
      </c>
    </row>
    <row r="34" spans="1:57" x14ac:dyDescent="0.25">
      <c r="A34" s="88"/>
      <c r="B34" s="88" t="s">
        <v>143</v>
      </c>
      <c r="C34" s="89">
        <f t="shared" ca="1" si="0"/>
        <v>42976</v>
      </c>
      <c r="D34" s="88" t="s">
        <v>57</v>
      </c>
      <c r="E34" s="90">
        <f t="shared" ca="1" si="1"/>
        <v>42979</v>
      </c>
      <c r="F34" s="90">
        <f t="shared" ca="1" si="2"/>
        <v>42989</v>
      </c>
      <c r="G34" s="88">
        <f>Core_Calc_ng!L39</f>
        <v>10</v>
      </c>
      <c r="H34" s="88">
        <f>Core_Calc_ng!K39</f>
        <v>3</v>
      </c>
      <c r="I34" s="88" t="s">
        <v>165</v>
      </c>
      <c r="J34" s="90">
        <f t="shared" ca="1" si="3"/>
        <v>42992</v>
      </c>
      <c r="K34" s="90">
        <f t="shared" ca="1" si="4"/>
        <v>43002</v>
      </c>
      <c r="L34" s="88">
        <f>Core_Calc_ng!N39</f>
        <v>10</v>
      </c>
      <c r="M34" s="88">
        <f>Core_Calc_ng!M39</f>
        <v>3</v>
      </c>
      <c r="N34" s="88" t="s">
        <v>166</v>
      </c>
      <c r="O34" s="90">
        <f t="shared" ca="1" si="5"/>
        <v>43002</v>
      </c>
      <c r="P34" s="90">
        <f t="shared" ca="1" si="6"/>
        <v>43004</v>
      </c>
      <c r="Q34" s="88">
        <f>Core_Calc_ng!P39</f>
        <v>2</v>
      </c>
      <c r="R34" s="88">
        <f>Core_Calc_ng!O39</f>
        <v>0</v>
      </c>
      <c r="S34" s="88" t="s">
        <v>167</v>
      </c>
      <c r="T34" s="90">
        <f t="shared" ca="1" si="7"/>
        <v>43004</v>
      </c>
      <c r="U34" s="90">
        <f t="shared" ca="1" si="8"/>
        <v>43006</v>
      </c>
      <c r="V34" s="88">
        <f>Core_Calc_ng!R39</f>
        <v>2</v>
      </c>
      <c r="W34" s="88">
        <f>Core_Calc_ng!Q39</f>
        <v>0</v>
      </c>
      <c r="X34" s="88" t="s">
        <v>168</v>
      </c>
      <c r="Y34" s="91">
        <f t="shared" ca="1" si="9"/>
        <v>43008</v>
      </c>
      <c r="Z34" s="91">
        <f t="shared" ca="1" si="10"/>
        <v>43009</v>
      </c>
      <c r="AA34" s="88">
        <f>Core_Calc_ng!T39</f>
        <v>1</v>
      </c>
      <c r="AB34" s="88">
        <f>Core_Calc_ng!S39</f>
        <v>2</v>
      </c>
      <c r="AC34" s="88" t="s">
        <v>169</v>
      </c>
      <c r="AD34" s="91">
        <f t="shared" ca="1" si="11"/>
        <v>43010</v>
      </c>
      <c r="AE34" s="91">
        <f t="shared" ca="1" si="12"/>
        <v>43022</v>
      </c>
      <c r="AF34" s="88">
        <f>Core_Calc_ng!V39</f>
        <v>12</v>
      </c>
      <c r="AG34" s="88">
        <f>Core_Calc_ng!U39</f>
        <v>1</v>
      </c>
      <c r="AH34" s="88" t="s">
        <v>170</v>
      </c>
      <c r="AI34" s="91">
        <f t="shared" ca="1" si="13"/>
        <v>43022</v>
      </c>
      <c r="AJ34" s="91">
        <f t="shared" ca="1" si="14"/>
        <v>43027</v>
      </c>
      <c r="AK34" s="88">
        <f>Core_Calc_ng!X39</f>
        <v>5</v>
      </c>
      <c r="AL34" s="88">
        <f>Core_Calc_ng!W39</f>
        <v>0</v>
      </c>
      <c r="AM34" s="88" t="s">
        <v>171</v>
      </c>
      <c r="AN34" s="91">
        <f t="shared" ca="1" si="15"/>
        <v>43029</v>
      </c>
      <c r="AO34" s="91">
        <f t="shared" ca="1" si="16"/>
        <v>43035</v>
      </c>
      <c r="AP34" s="88">
        <f>Core_Calc_ng!Z39</f>
        <v>6</v>
      </c>
      <c r="AQ34" s="88">
        <f>Core_Calc_ng!Y39</f>
        <v>2</v>
      </c>
      <c r="AR34" s="88" t="s">
        <v>172</v>
      </c>
      <c r="AS34" s="91">
        <f t="shared" ca="1" si="17"/>
        <v>43039</v>
      </c>
      <c r="AT34" s="91">
        <f t="shared" ca="1" si="18"/>
        <v>43041</v>
      </c>
      <c r="AU34" s="88">
        <f>Core_Calc_ng!AB39</f>
        <v>2</v>
      </c>
      <c r="AV34" s="88">
        <f>Core_Calc_ng!AA39</f>
        <v>4</v>
      </c>
      <c r="AW34" s="88" t="s">
        <v>173</v>
      </c>
      <c r="AX34" s="91">
        <f t="shared" ca="1" si="19"/>
        <v>43045</v>
      </c>
      <c r="AY34" s="91">
        <f t="shared" ca="1" si="20"/>
        <v>43051</v>
      </c>
      <c r="AZ34" s="88">
        <f>Core_Calc_ng!AD39</f>
        <v>6</v>
      </c>
      <c r="BA34" s="88">
        <f>Core_Calc_ng!AC39</f>
        <v>4</v>
      </c>
      <c r="BB34" s="88">
        <f t="shared" ca="1" si="21"/>
        <v>72</v>
      </c>
      <c r="BC34" s="88">
        <f t="shared" si="22"/>
        <v>3.5</v>
      </c>
      <c r="BD34" s="91">
        <f ca="1">Core_Calc_ng!$H$6-Core_Calc_ng!$H40</f>
        <v>43051</v>
      </c>
      <c r="BE34" t="s">
        <v>226</v>
      </c>
    </row>
    <row r="35" spans="1:57" x14ac:dyDescent="0.25">
      <c r="A35" s="88"/>
      <c r="B35" s="88" t="s">
        <v>149</v>
      </c>
      <c r="C35" s="89">
        <f t="shared" ca="1" si="0"/>
        <v>42949</v>
      </c>
      <c r="D35" s="88" t="s">
        <v>57</v>
      </c>
      <c r="E35" s="90">
        <f t="shared" ca="1" si="1"/>
        <v>42950</v>
      </c>
      <c r="F35" s="90">
        <f t="shared" ca="1" si="2"/>
        <v>42959</v>
      </c>
      <c r="G35" s="88">
        <f>Core_Calc_ng!L40</f>
        <v>9</v>
      </c>
      <c r="H35" s="88">
        <f>Core_Calc_ng!K40</f>
        <v>1</v>
      </c>
      <c r="I35" s="88" t="s">
        <v>165</v>
      </c>
      <c r="J35" s="90">
        <f t="shared" ca="1" si="3"/>
        <v>42959</v>
      </c>
      <c r="K35" s="90">
        <f t="shared" ca="1" si="4"/>
        <v>42970</v>
      </c>
      <c r="L35" s="88">
        <f>Core_Calc_ng!N40</f>
        <v>11</v>
      </c>
      <c r="M35" s="88">
        <f>Core_Calc_ng!M40</f>
        <v>0</v>
      </c>
      <c r="N35" s="88" t="s">
        <v>166</v>
      </c>
      <c r="O35" s="90">
        <f t="shared" ca="1" si="5"/>
        <v>42970</v>
      </c>
      <c r="P35" s="90">
        <f t="shared" ca="1" si="6"/>
        <v>42970</v>
      </c>
      <c r="Q35" s="88">
        <f>Core_Calc_ng!P40</f>
        <v>0</v>
      </c>
      <c r="R35" s="88">
        <f>Core_Calc_ng!O40</f>
        <v>0</v>
      </c>
      <c r="S35" s="88" t="s">
        <v>167</v>
      </c>
      <c r="T35" s="90">
        <f t="shared" ca="1" si="7"/>
        <v>42971</v>
      </c>
      <c r="U35" s="90">
        <f t="shared" ca="1" si="8"/>
        <v>42976</v>
      </c>
      <c r="V35" s="88">
        <f>Core_Calc_ng!R40</f>
        <v>5</v>
      </c>
      <c r="W35" s="88">
        <f>Core_Calc_ng!Q40</f>
        <v>1</v>
      </c>
      <c r="X35" s="88" t="s">
        <v>168</v>
      </c>
      <c r="Y35" s="91">
        <f t="shared" ca="1" si="9"/>
        <v>42978</v>
      </c>
      <c r="Z35" s="91">
        <f t="shared" ca="1" si="10"/>
        <v>42979</v>
      </c>
      <c r="AA35" s="88">
        <f>Core_Calc_ng!T40</f>
        <v>1</v>
      </c>
      <c r="AB35" s="88">
        <f>Core_Calc_ng!S40</f>
        <v>2</v>
      </c>
      <c r="AC35" s="88" t="s">
        <v>169</v>
      </c>
      <c r="AD35" s="91">
        <f t="shared" ca="1" si="11"/>
        <v>42980</v>
      </c>
      <c r="AE35" s="91">
        <f t="shared" ca="1" si="12"/>
        <v>42991</v>
      </c>
      <c r="AF35" s="88">
        <f>Core_Calc_ng!V40</f>
        <v>11</v>
      </c>
      <c r="AG35" s="88">
        <f>Core_Calc_ng!U40</f>
        <v>1</v>
      </c>
      <c r="AH35" s="88" t="s">
        <v>170</v>
      </c>
      <c r="AI35" s="91">
        <f t="shared" ca="1" si="13"/>
        <v>42992</v>
      </c>
      <c r="AJ35" s="91">
        <f t="shared" ca="1" si="14"/>
        <v>42996</v>
      </c>
      <c r="AK35" s="88">
        <f>Core_Calc_ng!X40</f>
        <v>4</v>
      </c>
      <c r="AL35" s="88">
        <f>Core_Calc_ng!W40</f>
        <v>1</v>
      </c>
      <c r="AM35" s="88" t="s">
        <v>171</v>
      </c>
      <c r="AN35" s="91">
        <f t="shared" ca="1" si="15"/>
        <v>42996</v>
      </c>
      <c r="AO35" s="91">
        <f t="shared" ca="1" si="16"/>
        <v>43003</v>
      </c>
      <c r="AP35" s="88">
        <f>Core_Calc_ng!Z40</f>
        <v>7</v>
      </c>
      <c r="AQ35" s="88">
        <f>Core_Calc_ng!Y40</f>
        <v>0</v>
      </c>
      <c r="AR35" s="88" t="s">
        <v>172</v>
      </c>
      <c r="AS35" s="91">
        <f t="shared" ca="1" si="17"/>
        <v>43006</v>
      </c>
      <c r="AT35" s="91">
        <f t="shared" ca="1" si="18"/>
        <v>43011</v>
      </c>
      <c r="AU35" s="88">
        <f>Core_Calc_ng!AB40</f>
        <v>5</v>
      </c>
      <c r="AV35" s="88">
        <f>Core_Calc_ng!AA40</f>
        <v>3</v>
      </c>
      <c r="AW35" s="88" t="s">
        <v>173</v>
      </c>
      <c r="AX35" s="91">
        <f t="shared" ca="1" si="19"/>
        <v>43016</v>
      </c>
      <c r="AY35" s="91">
        <f t="shared" ca="1" si="20"/>
        <v>43021</v>
      </c>
      <c r="AZ35" s="88">
        <f>Core_Calc_ng!AD40</f>
        <v>5</v>
      </c>
      <c r="BA35" s="88">
        <f>Core_Calc_ng!AC40</f>
        <v>5</v>
      </c>
      <c r="BB35" s="88">
        <f t="shared" ca="1" si="21"/>
        <v>71</v>
      </c>
      <c r="BC35" s="88">
        <f t="shared" si="22"/>
        <v>2.5</v>
      </c>
      <c r="BD35" s="91">
        <f ca="1">Core_Calc_ng!$H$6-Core_Calc_ng!$H34</f>
        <v>43021</v>
      </c>
      <c r="BE35" t="s">
        <v>226</v>
      </c>
    </row>
    <row r="36" spans="1:57" x14ac:dyDescent="0.25">
      <c r="A36" s="88"/>
      <c r="B36" s="88" t="s">
        <v>29</v>
      </c>
      <c r="C36" s="89">
        <f t="shared" ca="1" si="0"/>
        <v>42979</v>
      </c>
      <c r="D36" s="88" t="s">
        <v>57</v>
      </c>
      <c r="E36" s="90">
        <f t="shared" ca="1" si="1"/>
        <v>42980</v>
      </c>
      <c r="F36" s="90">
        <f t="shared" ca="1" si="2"/>
        <v>42989</v>
      </c>
      <c r="G36" s="88">
        <f>Core_Calc_ng!L41</f>
        <v>9</v>
      </c>
      <c r="H36" s="88">
        <f>Core_Calc_ng!K41</f>
        <v>1</v>
      </c>
      <c r="I36" s="88" t="s">
        <v>165</v>
      </c>
      <c r="J36" s="90">
        <f t="shared" ca="1" si="3"/>
        <v>42991</v>
      </c>
      <c r="K36" s="90">
        <f t="shared" ca="1" si="4"/>
        <v>43000</v>
      </c>
      <c r="L36" s="88">
        <f>Core_Calc_ng!N41</f>
        <v>9</v>
      </c>
      <c r="M36" s="88">
        <f>Core_Calc_ng!M41</f>
        <v>2</v>
      </c>
      <c r="N36" s="88" t="s">
        <v>166</v>
      </c>
      <c r="O36" s="90">
        <f t="shared" ca="1" si="5"/>
        <v>43000</v>
      </c>
      <c r="P36" s="90">
        <f t="shared" ca="1" si="6"/>
        <v>43002</v>
      </c>
      <c r="Q36" s="88">
        <f>Core_Calc_ng!P41</f>
        <v>2</v>
      </c>
      <c r="R36" s="88">
        <f>Core_Calc_ng!O41</f>
        <v>0</v>
      </c>
      <c r="S36" s="88" t="s">
        <v>167</v>
      </c>
      <c r="T36" s="90">
        <f t="shared" ca="1" si="7"/>
        <v>43003</v>
      </c>
      <c r="U36" s="90">
        <f t="shared" ca="1" si="8"/>
        <v>43006</v>
      </c>
      <c r="V36" s="88">
        <f>Core_Calc_ng!R41</f>
        <v>3</v>
      </c>
      <c r="W36" s="88">
        <f>Core_Calc_ng!Q41</f>
        <v>1</v>
      </c>
      <c r="X36" s="88" t="s">
        <v>168</v>
      </c>
      <c r="Y36" s="91">
        <f t="shared" ca="1" si="9"/>
        <v>43008</v>
      </c>
      <c r="Z36" s="91">
        <f t="shared" ca="1" si="10"/>
        <v>43010</v>
      </c>
      <c r="AA36" s="88">
        <f>Core_Calc_ng!T41</f>
        <v>2</v>
      </c>
      <c r="AB36" s="88">
        <f>Core_Calc_ng!S41</f>
        <v>2</v>
      </c>
      <c r="AC36" s="88" t="s">
        <v>169</v>
      </c>
      <c r="AD36" s="91">
        <f t="shared" ca="1" si="11"/>
        <v>43010</v>
      </c>
      <c r="AE36" s="91">
        <f t="shared" ca="1" si="12"/>
        <v>43021</v>
      </c>
      <c r="AF36" s="88">
        <f>Core_Calc_ng!V41</f>
        <v>11</v>
      </c>
      <c r="AG36" s="88">
        <f>Core_Calc_ng!U41</f>
        <v>0</v>
      </c>
      <c r="AH36" s="88" t="s">
        <v>170</v>
      </c>
      <c r="AI36" s="91">
        <f t="shared" ca="1" si="13"/>
        <v>43022</v>
      </c>
      <c r="AJ36" s="91">
        <f t="shared" ca="1" si="14"/>
        <v>43026</v>
      </c>
      <c r="AK36" s="88">
        <f>Core_Calc_ng!X41</f>
        <v>4</v>
      </c>
      <c r="AL36" s="88">
        <f>Core_Calc_ng!W41</f>
        <v>1</v>
      </c>
      <c r="AM36" s="88" t="s">
        <v>171</v>
      </c>
      <c r="AN36" s="91">
        <f t="shared" ca="1" si="15"/>
        <v>43028</v>
      </c>
      <c r="AO36" s="91">
        <f t="shared" ca="1" si="16"/>
        <v>43040</v>
      </c>
      <c r="AP36" s="88">
        <f>Core_Calc_ng!Z41</f>
        <v>12</v>
      </c>
      <c r="AQ36" s="88">
        <f>Core_Calc_ng!Y41</f>
        <v>2</v>
      </c>
      <c r="AR36" s="88" t="s">
        <v>172</v>
      </c>
      <c r="AS36" s="91">
        <f t="shared" ca="1" si="17"/>
        <v>43043</v>
      </c>
      <c r="AT36" s="91">
        <f t="shared" ca="1" si="18"/>
        <v>43045</v>
      </c>
      <c r="AU36" s="88">
        <f>Core_Calc_ng!AB41</f>
        <v>2</v>
      </c>
      <c r="AV36" s="88">
        <f>Core_Calc_ng!AA41</f>
        <v>3</v>
      </c>
      <c r="AW36" s="88" t="s">
        <v>173</v>
      </c>
      <c r="AX36" s="91">
        <f t="shared" ca="1" si="19"/>
        <v>43051</v>
      </c>
      <c r="AY36" s="91">
        <f t="shared" ca="1" si="20"/>
        <v>43056</v>
      </c>
      <c r="AZ36" s="88">
        <f>Core_Calc_ng!AD41</f>
        <v>5</v>
      </c>
      <c r="BA36" s="88">
        <f>Core_Calc_ng!AC41</f>
        <v>6</v>
      </c>
      <c r="BB36" s="88">
        <f t="shared" ca="1" si="21"/>
        <v>76</v>
      </c>
      <c r="BC36" s="88">
        <f t="shared" si="22"/>
        <v>3.25</v>
      </c>
      <c r="BD36" s="91">
        <f ca="1">Core_Calc_ng!$H$6-Core_Calc_ng!$H42</f>
        <v>43056</v>
      </c>
      <c r="BE36" t="s">
        <v>226</v>
      </c>
    </row>
    <row r="37" spans="1:57" x14ac:dyDescent="0.25">
      <c r="A37" s="88"/>
      <c r="B37" s="88" t="s">
        <v>142</v>
      </c>
      <c r="C37" s="89">
        <f t="shared" ca="1" si="0"/>
        <v>42974</v>
      </c>
      <c r="D37" s="88" t="s">
        <v>57</v>
      </c>
      <c r="E37" s="90">
        <f t="shared" ca="1" si="1"/>
        <v>42976</v>
      </c>
      <c r="F37" s="90">
        <f t="shared" ca="1" si="2"/>
        <v>42986</v>
      </c>
      <c r="G37" s="88">
        <f>Core_Calc_ng!L42</f>
        <v>10</v>
      </c>
      <c r="H37" s="88">
        <f>Core_Calc_ng!K42</f>
        <v>2</v>
      </c>
      <c r="I37" s="88" t="s">
        <v>165</v>
      </c>
      <c r="J37" s="90">
        <f t="shared" ca="1" si="3"/>
        <v>42988</v>
      </c>
      <c r="K37" s="90">
        <f t="shared" ca="1" si="4"/>
        <v>43000</v>
      </c>
      <c r="L37" s="88">
        <f>Core_Calc_ng!N42</f>
        <v>12</v>
      </c>
      <c r="M37" s="88">
        <f>Core_Calc_ng!M42</f>
        <v>2</v>
      </c>
      <c r="N37" s="88" t="s">
        <v>166</v>
      </c>
      <c r="O37" s="90">
        <f t="shared" ca="1" si="5"/>
        <v>43001</v>
      </c>
      <c r="P37" s="90">
        <f t="shared" ca="1" si="6"/>
        <v>43002</v>
      </c>
      <c r="Q37" s="88">
        <f>Core_Calc_ng!P42</f>
        <v>1</v>
      </c>
      <c r="R37" s="88">
        <f>Core_Calc_ng!O42</f>
        <v>1</v>
      </c>
      <c r="S37" s="88" t="s">
        <v>167</v>
      </c>
      <c r="T37" s="90">
        <f t="shared" ca="1" si="7"/>
        <v>43003</v>
      </c>
      <c r="U37" s="90">
        <f t="shared" ca="1" si="8"/>
        <v>43006</v>
      </c>
      <c r="V37" s="88">
        <f>Core_Calc_ng!R42</f>
        <v>3</v>
      </c>
      <c r="W37" s="88">
        <f>Core_Calc_ng!Q42</f>
        <v>1</v>
      </c>
      <c r="X37" s="88" t="s">
        <v>168</v>
      </c>
      <c r="Y37" s="91">
        <f t="shared" ca="1" si="9"/>
        <v>43007</v>
      </c>
      <c r="Z37" s="91">
        <f t="shared" ca="1" si="10"/>
        <v>43008</v>
      </c>
      <c r="AA37" s="88">
        <f>Core_Calc_ng!T42</f>
        <v>1</v>
      </c>
      <c r="AB37" s="88">
        <f>Core_Calc_ng!S42</f>
        <v>1</v>
      </c>
      <c r="AC37" s="88" t="s">
        <v>169</v>
      </c>
      <c r="AD37" s="91">
        <f t="shared" ca="1" si="11"/>
        <v>43008</v>
      </c>
      <c r="AE37" s="91">
        <f t="shared" ca="1" si="12"/>
        <v>43018</v>
      </c>
      <c r="AF37" s="88">
        <f>Core_Calc_ng!V42</f>
        <v>10</v>
      </c>
      <c r="AG37" s="88">
        <f>Core_Calc_ng!U42</f>
        <v>0</v>
      </c>
      <c r="AH37" s="88" t="s">
        <v>170</v>
      </c>
      <c r="AI37" s="91">
        <f t="shared" ca="1" si="13"/>
        <v>43019</v>
      </c>
      <c r="AJ37" s="91">
        <f t="shared" ca="1" si="14"/>
        <v>43025</v>
      </c>
      <c r="AK37" s="88">
        <f>Core_Calc_ng!X42</f>
        <v>6</v>
      </c>
      <c r="AL37" s="88">
        <f>Core_Calc_ng!W42</f>
        <v>1</v>
      </c>
      <c r="AM37" s="88" t="s">
        <v>171</v>
      </c>
      <c r="AN37" s="91">
        <f t="shared" ca="1" si="15"/>
        <v>43026</v>
      </c>
      <c r="AO37" s="91">
        <f t="shared" ca="1" si="16"/>
        <v>43035</v>
      </c>
      <c r="AP37" s="88">
        <f>Core_Calc_ng!Z42</f>
        <v>9</v>
      </c>
      <c r="AQ37" s="88">
        <f>Core_Calc_ng!Y42</f>
        <v>1</v>
      </c>
      <c r="AR37" s="88" t="s">
        <v>172</v>
      </c>
      <c r="AS37" s="91">
        <f t="shared" ca="1" si="17"/>
        <v>43037</v>
      </c>
      <c r="AT37" s="91">
        <f t="shared" ca="1" si="18"/>
        <v>43042</v>
      </c>
      <c r="AU37" s="88">
        <f>Core_Calc_ng!AB42</f>
        <v>5</v>
      </c>
      <c r="AV37" s="88">
        <f>Core_Calc_ng!AA42</f>
        <v>2</v>
      </c>
      <c r="AW37" s="88" t="s">
        <v>173</v>
      </c>
      <c r="AX37" s="91">
        <f t="shared" ca="1" si="19"/>
        <v>43047</v>
      </c>
      <c r="AY37" s="91">
        <f t="shared" ca="1" si="20"/>
        <v>43054</v>
      </c>
      <c r="AZ37" s="88">
        <f>Core_Calc_ng!AD42</f>
        <v>7</v>
      </c>
      <c r="BA37" s="88">
        <f>Core_Calc_ng!AC42</f>
        <v>5</v>
      </c>
      <c r="BB37" s="88">
        <f t="shared" ca="1" si="21"/>
        <v>78</v>
      </c>
      <c r="BC37" s="88">
        <f t="shared" si="22"/>
        <v>3.75</v>
      </c>
      <c r="BD37" s="91">
        <f ca="1">Core_Calc_ng!$H$6-Core_Calc_ng!$H41</f>
        <v>43054</v>
      </c>
      <c r="BE37" t="s">
        <v>226</v>
      </c>
    </row>
    <row r="38" spans="1:57" x14ac:dyDescent="0.25">
      <c r="A38" s="88"/>
      <c r="B38" s="88" t="s">
        <v>28</v>
      </c>
      <c r="C38" s="89">
        <f t="shared" ca="1" si="0"/>
        <v>42993</v>
      </c>
      <c r="D38" s="88" t="s">
        <v>57</v>
      </c>
      <c r="E38" s="90">
        <f t="shared" ca="1" si="1"/>
        <v>42995</v>
      </c>
      <c r="F38" s="90">
        <f t="shared" ca="1" si="2"/>
        <v>43004</v>
      </c>
      <c r="G38" s="88">
        <f>Core_Calc_ng!L43</f>
        <v>9</v>
      </c>
      <c r="H38" s="88">
        <f>Core_Calc_ng!K43</f>
        <v>2</v>
      </c>
      <c r="I38" s="88" t="s">
        <v>165</v>
      </c>
      <c r="J38" s="90">
        <f t="shared" ca="1" si="3"/>
        <v>43006</v>
      </c>
      <c r="K38" s="90">
        <f t="shared" ca="1" si="4"/>
        <v>43017</v>
      </c>
      <c r="L38" s="88">
        <f>Core_Calc_ng!N43</f>
        <v>11</v>
      </c>
      <c r="M38" s="88">
        <f>Core_Calc_ng!M43</f>
        <v>2</v>
      </c>
      <c r="N38" s="88" t="s">
        <v>166</v>
      </c>
      <c r="O38" s="90">
        <f t="shared" ca="1" si="5"/>
        <v>43018</v>
      </c>
      <c r="P38" s="90">
        <f t="shared" ca="1" si="6"/>
        <v>43019</v>
      </c>
      <c r="Q38" s="88">
        <f>Core_Calc_ng!P43</f>
        <v>1</v>
      </c>
      <c r="R38" s="88">
        <f>Core_Calc_ng!O43</f>
        <v>1</v>
      </c>
      <c r="S38" s="88" t="s">
        <v>167</v>
      </c>
      <c r="T38" s="90">
        <f t="shared" ca="1" si="7"/>
        <v>43019</v>
      </c>
      <c r="U38" s="90">
        <f t="shared" ca="1" si="8"/>
        <v>43023</v>
      </c>
      <c r="V38" s="88">
        <f>Core_Calc_ng!R43</f>
        <v>4</v>
      </c>
      <c r="W38" s="88">
        <f>Core_Calc_ng!Q43</f>
        <v>0</v>
      </c>
      <c r="X38" s="88" t="s">
        <v>168</v>
      </c>
      <c r="Y38" s="91">
        <f t="shared" ca="1" si="9"/>
        <v>43024</v>
      </c>
      <c r="Z38" s="91">
        <f t="shared" ca="1" si="10"/>
        <v>43025</v>
      </c>
      <c r="AA38" s="88">
        <f>Core_Calc_ng!T43</f>
        <v>1</v>
      </c>
      <c r="AB38" s="88">
        <f>Core_Calc_ng!S43</f>
        <v>1</v>
      </c>
      <c r="AC38" s="88" t="s">
        <v>169</v>
      </c>
      <c r="AD38" s="91">
        <f t="shared" ca="1" si="11"/>
        <v>43027</v>
      </c>
      <c r="AE38" s="91">
        <f t="shared" ca="1" si="12"/>
        <v>43039</v>
      </c>
      <c r="AF38" s="88">
        <f>Core_Calc_ng!V43</f>
        <v>12</v>
      </c>
      <c r="AG38" s="88">
        <f>Core_Calc_ng!U43</f>
        <v>2</v>
      </c>
      <c r="AH38" s="88" t="s">
        <v>170</v>
      </c>
      <c r="AI38" s="91">
        <f t="shared" ca="1" si="13"/>
        <v>43040</v>
      </c>
      <c r="AJ38" s="91">
        <f t="shared" ca="1" si="14"/>
        <v>43043</v>
      </c>
      <c r="AK38" s="88">
        <f>Core_Calc_ng!X43</f>
        <v>3</v>
      </c>
      <c r="AL38" s="88">
        <f>Core_Calc_ng!W43</f>
        <v>1</v>
      </c>
      <c r="AM38" s="88" t="s">
        <v>171</v>
      </c>
      <c r="AN38" s="91">
        <f t="shared" ca="1" si="15"/>
        <v>43044</v>
      </c>
      <c r="AO38" s="91">
        <f t="shared" ca="1" si="16"/>
        <v>43055</v>
      </c>
      <c r="AP38" s="88">
        <f>Core_Calc_ng!Z43</f>
        <v>11</v>
      </c>
      <c r="AQ38" s="88">
        <f>Core_Calc_ng!Y43</f>
        <v>1</v>
      </c>
      <c r="AR38" s="88" t="s">
        <v>172</v>
      </c>
      <c r="AS38" s="91">
        <f t="shared" ca="1" si="17"/>
        <v>43057</v>
      </c>
      <c r="AT38" s="91">
        <f t="shared" ca="1" si="18"/>
        <v>43060</v>
      </c>
      <c r="AU38" s="88">
        <f>Core_Calc_ng!AB43</f>
        <v>3</v>
      </c>
      <c r="AV38" s="88">
        <f>Core_Calc_ng!AA43</f>
        <v>2</v>
      </c>
      <c r="AW38" s="88" t="s">
        <v>173</v>
      </c>
      <c r="AX38" s="91">
        <f t="shared" ca="1" si="19"/>
        <v>43065</v>
      </c>
      <c r="AY38" s="91">
        <f t="shared" ca="1" si="20"/>
        <v>43068</v>
      </c>
      <c r="AZ38" s="88">
        <f>Core_Calc_ng!AD43</f>
        <v>3</v>
      </c>
      <c r="BA38" s="88">
        <f>Core_Calc_ng!AC43</f>
        <v>5</v>
      </c>
      <c r="BB38" s="88">
        <f t="shared" ca="1" si="21"/>
        <v>73</v>
      </c>
      <c r="BC38" s="88">
        <f t="shared" si="22"/>
        <v>2</v>
      </c>
      <c r="BD38" s="91">
        <f ca="1">Core_Calc_ng!$H$6-Core_Calc_ng!$H44</f>
        <v>43068</v>
      </c>
      <c r="BE38" t="s">
        <v>226</v>
      </c>
    </row>
    <row r="39" spans="1:57" x14ac:dyDescent="0.25">
      <c r="A39" s="88"/>
      <c r="B39" s="88" t="s">
        <v>2</v>
      </c>
      <c r="C39" s="89">
        <f t="shared" ca="1" si="0"/>
        <v>43001</v>
      </c>
      <c r="D39" s="88" t="s">
        <v>57</v>
      </c>
      <c r="E39" s="90">
        <f t="shared" ca="1" si="1"/>
        <v>43003</v>
      </c>
      <c r="F39" s="90">
        <f t="shared" ca="1" si="2"/>
        <v>43011</v>
      </c>
      <c r="G39" s="88">
        <f>Core_Calc_ng!L44</f>
        <v>8</v>
      </c>
      <c r="H39" s="88">
        <f>Core_Calc_ng!K44</f>
        <v>2</v>
      </c>
      <c r="I39" s="88" t="s">
        <v>165</v>
      </c>
      <c r="J39" s="90">
        <f t="shared" ca="1" si="3"/>
        <v>43013</v>
      </c>
      <c r="K39" s="90">
        <f t="shared" ca="1" si="4"/>
        <v>43023</v>
      </c>
      <c r="L39" s="88">
        <f>Core_Calc_ng!N44</f>
        <v>10</v>
      </c>
      <c r="M39" s="88">
        <f>Core_Calc_ng!M44</f>
        <v>2</v>
      </c>
      <c r="N39" s="88" t="s">
        <v>166</v>
      </c>
      <c r="O39" s="90">
        <f t="shared" ca="1" si="5"/>
        <v>43023</v>
      </c>
      <c r="P39" s="90">
        <f t="shared" ca="1" si="6"/>
        <v>43025</v>
      </c>
      <c r="Q39" s="88">
        <f>Core_Calc_ng!P44</f>
        <v>2</v>
      </c>
      <c r="R39" s="88">
        <f>Core_Calc_ng!O44</f>
        <v>0</v>
      </c>
      <c r="S39" s="88" t="s">
        <v>167</v>
      </c>
      <c r="T39" s="90">
        <f t="shared" ca="1" si="7"/>
        <v>43025</v>
      </c>
      <c r="U39" s="90">
        <f t="shared" ca="1" si="8"/>
        <v>43028</v>
      </c>
      <c r="V39" s="88">
        <f>Core_Calc_ng!R44</f>
        <v>3</v>
      </c>
      <c r="W39" s="88">
        <f>Core_Calc_ng!Q44</f>
        <v>0</v>
      </c>
      <c r="X39" s="88" t="s">
        <v>168</v>
      </c>
      <c r="Y39" s="91">
        <f t="shared" ca="1" si="9"/>
        <v>43029</v>
      </c>
      <c r="Z39" s="91">
        <f t="shared" ca="1" si="10"/>
        <v>43030</v>
      </c>
      <c r="AA39" s="88">
        <f>Core_Calc_ng!T44</f>
        <v>1</v>
      </c>
      <c r="AB39" s="88">
        <f>Core_Calc_ng!S44</f>
        <v>1</v>
      </c>
      <c r="AC39" s="88" t="s">
        <v>169</v>
      </c>
      <c r="AD39" s="91">
        <f t="shared" ca="1" si="11"/>
        <v>43030</v>
      </c>
      <c r="AE39" s="91">
        <f t="shared" ca="1" si="12"/>
        <v>43038</v>
      </c>
      <c r="AF39" s="88">
        <f>Core_Calc_ng!V44</f>
        <v>8</v>
      </c>
      <c r="AG39" s="88">
        <f>Core_Calc_ng!U44</f>
        <v>0</v>
      </c>
      <c r="AH39" s="88" t="s">
        <v>170</v>
      </c>
      <c r="AI39" s="91">
        <f t="shared" ca="1" si="13"/>
        <v>43038</v>
      </c>
      <c r="AJ39" s="91">
        <f t="shared" ca="1" si="14"/>
        <v>43043</v>
      </c>
      <c r="AK39" s="88">
        <f>Core_Calc_ng!X44</f>
        <v>5</v>
      </c>
      <c r="AL39" s="88">
        <f>Core_Calc_ng!W44</f>
        <v>0</v>
      </c>
      <c r="AM39" s="88" t="s">
        <v>171</v>
      </c>
      <c r="AN39" s="91">
        <f t="shared" ca="1" si="15"/>
        <v>43045</v>
      </c>
      <c r="AO39" s="91">
        <f t="shared" ca="1" si="16"/>
        <v>43054</v>
      </c>
      <c r="AP39" s="88">
        <f>Core_Calc_ng!Z44</f>
        <v>9</v>
      </c>
      <c r="AQ39" s="88">
        <f>Core_Calc_ng!Y44</f>
        <v>2</v>
      </c>
      <c r="AR39" s="88" t="s">
        <v>172</v>
      </c>
      <c r="AS39" s="91">
        <f t="shared" ca="1" si="17"/>
        <v>43056</v>
      </c>
      <c r="AT39" s="91">
        <f t="shared" ca="1" si="18"/>
        <v>43057</v>
      </c>
      <c r="AU39" s="88">
        <f>Core_Calc_ng!AB44</f>
        <v>1</v>
      </c>
      <c r="AV39" s="88">
        <f>Core_Calc_ng!AA44</f>
        <v>2</v>
      </c>
      <c r="AW39" s="88" t="s">
        <v>173</v>
      </c>
      <c r="AX39" s="91">
        <f t="shared" ca="1" si="19"/>
        <v>43061</v>
      </c>
      <c r="AY39" s="91">
        <f t="shared" ca="1" si="20"/>
        <v>43067</v>
      </c>
      <c r="AZ39" s="88">
        <f>Core_Calc_ng!AD44</f>
        <v>6</v>
      </c>
      <c r="BA39" s="88">
        <f>Core_Calc_ng!AC44</f>
        <v>4</v>
      </c>
      <c r="BB39" s="88">
        <f t="shared" ca="1" si="21"/>
        <v>64</v>
      </c>
      <c r="BC39" s="88">
        <f t="shared" si="22"/>
        <v>3.5</v>
      </c>
      <c r="BD39" s="91">
        <f ca="1">Core_Calc_ng!$H$6-Core_Calc_ng!$H43</f>
        <v>43067</v>
      </c>
      <c r="BE39" t="s">
        <v>226</v>
      </c>
    </row>
    <row r="40" spans="1:57" x14ac:dyDescent="0.25">
      <c r="A40" s="88"/>
      <c r="B40" s="88" t="s">
        <v>140</v>
      </c>
      <c r="C40" s="89">
        <f t="shared" ca="1" si="0"/>
        <v>43003</v>
      </c>
      <c r="D40" s="88" t="s">
        <v>57</v>
      </c>
      <c r="E40" s="90">
        <f t="shared" ca="1" si="1"/>
        <v>43005</v>
      </c>
      <c r="F40" s="90">
        <f t="shared" ca="1" si="2"/>
        <v>43012</v>
      </c>
      <c r="G40" s="88">
        <f>Core_Calc_ng!L45</f>
        <v>7</v>
      </c>
      <c r="H40" s="88">
        <f>Core_Calc_ng!K45</f>
        <v>2</v>
      </c>
      <c r="I40" s="88" t="s">
        <v>165</v>
      </c>
      <c r="J40" s="90">
        <f t="shared" ca="1" si="3"/>
        <v>43014</v>
      </c>
      <c r="K40" s="90">
        <f t="shared" ca="1" si="4"/>
        <v>43024</v>
      </c>
      <c r="L40" s="88">
        <f>Core_Calc_ng!N45</f>
        <v>10</v>
      </c>
      <c r="M40" s="88">
        <f>Core_Calc_ng!M45</f>
        <v>2</v>
      </c>
      <c r="N40" s="88" t="s">
        <v>166</v>
      </c>
      <c r="O40" s="90">
        <f t="shared" ca="1" si="5"/>
        <v>43025</v>
      </c>
      <c r="P40" s="90">
        <f t="shared" ca="1" si="6"/>
        <v>43026</v>
      </c>
      <c r="Q40" s="88">
        <f>Core_Calc_ng!P45</f>
        <v>1</v>
      </c>
      <c r="R40" s="88">
        <f>Core_Calc_ng!O45</f>
        <v>1</v>
      </c>
      <c r="S40" s="88" t="s">
        <v>167</v>
      </c>
      <c r="T40" s="90">
        <f t="shared" ca="1" si="7"/>
        <v>43026</v>
      </c>
      <c r="U40" s="90">
        <f t="shared" ca="1" si="8"/>
        <v>43028</v>
      </c>
      <c r="V40" s="88">
        <f>Core_Calc_ng!R45</f>
        <v>2</v>
      </c>
      <c r="W40" s="88">
        <f>Core_Calc_ng!Q45</f>
        <v>0</v>
      </c>
      <c r="X40" s="88" t="s">
        <v>168</v>
      </c>
      <c r="Y40" s="91">
        <f t="shared" ca="1" si="9"/>
        <v>43029</v>
      </c>
      <c r="Z40" s="91">
        <f t="shared" ca="1" si="10"/>
        <v>43030</v>
      </c>
      <c r="AA40" s="88">
        <f>Core_Calc_ng!T45</f>
        <v>1</v>
      </c>
      <c r="AB40" s="88">
        <f>Core_Calc_ng!S45</f>
        <v>1</v>
      </c>
      <c r="AC40" s="88" t="s">
        <v>169</v>
      </c>
      <c r="AD40" s="91">
        <f t="shared" ca="1" si="11"/>
        <v>43031</v>
      </c>
      <c r="AE40" s="91">
        <f t="shared" ca="1" si="12"/>
        <v>43040</v>
      </c>
      <c r="AF40" s="88">
        <f>Core_Calc_ng!V45</f>
        <v>9</v>
      </c>
      <c r="AG40" s="88">
        <f>Core_Calc_ng!U45</f>
        <v>1</v>
      </c>
      <c r="AH40" s="88" t="s">
        <v>170</v>
      </c>
      <c r="AI40" s="91">
        <f t="shared" ca="1" si="13"/>
        <v>43041</v>
      </c>
      <c r="AJ40" s="91">
        <f t="shared" ca="1" si="14"/>
        <v>43046</v>
      </c>
      <c r="AK40" s="88">
        <f>Core_Calc_ng!X45</f>
        <v>5</v>
      </c>
      <c r="AL40" s="88">
        <f>Core_Calc_ng!W45</f>
        <v>1</v>
      </c>
      <c r="AM40" s="88" t="s">
        <v>171</v>
      </c>
      <c r="AN40" s="91">
        <f t="shared" ca="1" si="15"/>
        <v>43049</v>
      </c>
      <c r="AO40" s="91">
        <f t="shared" ca="1" si="16"/>
        <v>43057</v>
      </c>
      <c r="AP40" s="88">
        <f>Core_Calc_ng!Z45</f>
        <v>8</v>
      </c>
      <c r="AQ40" s="88">
        <f>Core_Calc_ng!Y45</f>
        <v>3</v>
      </c>
      <c r="AR40" s="88" t="s">
        <v>172</v>
      </c>
      <c r="AS40" s="91">
        <f t="shared" ca="1" si="17"/>
        <v>43059</v>
      </c>
      <c r="AT40" s="91">
        <f t="shared" ca="1" si="18"/>
        <v>43063</v>
      </c>
      <c r="AU40" s="88">
        <f>Core_Calc_ng!AB45</f>
        <v>4</v>
      </c>
      <c r="AV40" s="88">
        <f>Core_Calc_ng!AA45</f>
        <v>2</v>
      </c>
      <c r="AW40" s="88" t="s">
        <v>173</v>
      </c>
      <c r="AX40" s="91">
        <f t="shared" ca="1" si="19"/>
        <v>43067</v>
      </c>
      <c r="AY40" s="91">
        <f t="shared" ca="1" si="20"/>
        <v>43071</v>
      </c>
      <c r="AZ40" s="88">
        <f>Core_Calc_ng!AD45</f>
        <v>4</v>
      </c>
      <c r="BA40" s="88">
        <f>Core_Calc_ng!AC45</f>
        <v>4</v>
      </c>
      <c r="BB40" s="88">
        <f t="shared" ca="1" si="21"/>
        <v>66</v>
      </c>
      <c r="BC40" s="88">
        <f t="shared" si="22"/>
        <v>2.75</v>
      </c>
      <c r="BD40" s="91">
        <f ca="1">Core_Calc_ng!$H$6-Core_Calc_ng!$H45</f>
        <v>43071</v>
      </c>
      <c r="BE40" t="s">
        <v>226</v>
      </c>
    </row>
    <row r="41" spans="1:57" x14ac:dyDescent="0.25">
      <c r="A41" s="88"/>
      <c r="B41" s="88" t="s">
        <v>27</v>
      </c>
      <c r="C41" s="89">
        <f t="shared" ca="1" si="0"/>
        <v>43013</v>
      </c>
      <c r="D41" s="88" t="s">
        <v>57</v>
      </c>
      <c r="E41" s="90">
        <f t="shared" ca="1" si="1"/>
        <v>43016</v>
      </c>
      <c r="F41" s="90">
        <f t="shared" ca="1" si="2"/>
        <v>43022</v>
      </c>
      <c r="G41" s="88">
        <f>Core_Calc_ng!L46</f>
        <v>6</v>
      </c>
      <c r="H41" s="88">
        <f>Core_Calc_ng!K46</f>
        <v>3</v>
      </c>
      <c r="I41" s="88" t="s">
        <v>165</v>
      </c>
      <c r="J41" s="90">
        <f t="shared" ca="1" si="3"/>
        <v>43023</v>
      </c>
      <c r="K41" s="90">
        <f t="shared" ca="1" si="4"/>
        <v>43034</v>
      </c>
      <c r="L41" s="88">
        <f>Core_Calc_ng!N46</f>
        <v>11</v>
      </c>
      <c r="M41" s="88">
        <f>Core_Calc_ng!M46</f>
        <v>1</v>
      </c>
      <c r="N41" s="88" t="s">
        <v>166</v>
      </c>
      <c r="O41" s="90">
        <f t="shared" ca="1" si="5"/>
        <v>43034</v>
      </c>
      <c r="P41" s="90">
        <f t="shared" ca="1" si="6"/>
        <v>43035</v>
      </c>
      <c r="Q41" s="88">
        <f>Core_Calc_ng!P46</f>
        <v>1</v>
      </c>
      <c r="R41" s="88">
        <f>Core_Calc_ng!O46</f>
        <v>0</v>
      </c>
      <c r="S41" s="88" t="s">
        <v>167</v>
      </c>
      <c r="T41" s="90">
        <f t="shared" ca="1" si="7"/>
        <v>43036</v>
      </c>
      <c r="U41" s="90">
        <f t="shared" ca="1" si="8"/>
        <v>43038</v>
      </c>
      <c r="V41" s="88">
        <f>Core_Calc_ng!R46</f>
        <v>2</v>
      </c>
      <c r="W41" s="88">
        <f>Core_Calc_ng!Q46</f>
        <v>1</v>
      </c>
      <c r="X41" s="88" t="s">
        <v>168</v>
      </c>
      <c r="Y41" s="91">
        <f t="shared" ca="1" si="9"/>
        <v>43039</v>
      </c>
      <c r="Z41" s="91">
        <f t="shared" ca="1" si="10"/>
        <v>43041</v>
      </c>
      <c r="AA41" s="88">
        <f>Core_Calc_ng!T46</f>
        <v>2</v>
      </c>
      <c r="AB41" s="88">
        <f>Core_Calc_ng!S46</f>
        <v>1</v>
      </c>
      <c r="AC41" s="88" t="s">
        <v>169</v>
      </c>
      <c r="AD41" s="91">
        <f t="shared" ca="1" si="11"/>
        <v>43041</v>
      </c>
      <c r="AE41" s="91">
        <f t="shared" ca="1" si="12"/>
        <v>43049</v>
      </c>
      <c r="AF41" s="88">
        <f>Core_Calc_ng!V46</f>
        <v>8</v>
      </c>
      <c r="AG41" s="88">
        <f>Core_Calc_ng!U46</f>
        <v>0</v>
      </c>
      <c r="AH41" s="88" t="s">
        <v>170</v>
      </c>
      <c r="AI41" s="91">
        <f t="shared" ca="1" si="13"/>
        <v>43049</v>
      </c>
      <c r="AJ41" s="91">
        <f t="shared" ca="1" si="14"/>
        <v>43055</v>
      </c>
      <c r="AK41" s="88">
        <f>Core_Calc_ng!X46</f>
        <v>6</v>
      </c>
      <c r="AL41" s="88">
        <f>Core_Calc_ng!W46</f>
        <v>0</v>
      </c>
      <c r="AM41" s="88" t="s">
        <v>171</v>
      </c>
      <c r="AN41" s="91">
        <f t="shared" ca="1" si="15"/>
        <v>43058</v>
      </c>
      <c r="AO41" s="91">
        <f t="shared" ca="1" si="16"/>
        <v>43068</v>
      </c>
      <c r="AP41" s="88">
        <f>Core_Calc_ng!Z46</f>
        <v>10</v>
      </c>
      <c r="AQ41" s="88">
        <f>Core_Calc_ng!Y46</f>
        <v>3</v>
      </c>
      <c r="AR41" s="88" t="s">
        <v>172</v>
      </c>
      <c r="AS41" s="91">
        <f t="shared" ca="1" si="17"/>
        <v>43072</v>
      </c>
      <c r="AT41" s="91">
        <f t="shared" ca="1" si="18"/>
        <v>43074</v>
      </c>
      <c r="AU41" s="88">
        <f>Core_Calc_ng!AB46</f>
        <v>2</v>
      </c>
      <c r="AV41" s="88">
        <f>Core_Calc_ng!AA46</f>
        <v>4</v>
      </c>
      <c r="AW41" s="88" t="s">
        <v>173</v>
      </c>
      <c r="AX41" s="91">
        <f t="shared" ca="1" si="19"/>
        <v>43079</v>
      </c>
      <c r="AY41" s="91">
        <f t="shared" ca="1" si="20"/>
        <v>43083</v>
      </c>
      <c r="AZ41" s="88">
        <f>Core_Calc_ng!AD46</f>
        <v>4</v>
      </c>
      <c r="BA41" s="88">
        <f>Core_Calc_ng!AC46</f>
        <v>5</v>
      </c>
      <c r="BB41" s="88">
        <f t="shared" ca="1" si="21"/>
        <v>67</v>
      </c>
      <c r="BC41" s="88">
        <f t="shared" si="22"/>
        <v>3.25</v>
      </c>
      <c r="BD41" s="91">
        <f ca="1">Core_Calc_ng!$H$6-Core_Calc_ng!$H46</f>
        <v>43083</v>
      </c>
      <c r="BE41" t="s">
        <v>226</v>
      </c>
    </row>
    <row r="42" spans="1:57" x14ac:dyDescent="0.25">
      <c r="A42" s="88"/>
      <c r="B42" s="88" t="s">
        <v>141</v>
      </c>
      <c r="C42" s="89">
        <f t="shared" ca="1" si="0"/>
        <v>43019</v>
      </c>
      <c r="D42" s="88" t="s">
        <v>57</v>
      </c>
      <c r="E42" s="90">
        <f t="shared" ca="1" si="1"/>
        <v>43020</v>
      </c>
      <c r="F42" s="90">
        <f t="shared" ca="1" si="2"/>
        <v>43026</v>
      </c>
      <c r="G42" s="88">
        <f>Core_Calc_ng!L47</f>
        <v>6</v>
      </c>
      <c r="H42" s="88">
        <f>Core_Calc_ng!K47</f>
        <v>1</v>
      </c>
      <c r="I42" s="88" t="s">
        <v>165</v>
      </c>
      <c r="J42" s="90">
        <f t="shared" ca="1" si="3"/>
        <v>43027</v>
      </c>
      <c r="K42" s="90">
        <f t="shared" ca="1" si="4"/>
        <v>43036</v>
      </c>
      <c r="L42" s="88">
        <f>Core_Calc_ng!N47</f>
        <v>9</v>
      </c>
      <c r="M42" s="88">
        <f>Core_Calc_ng!M47</f>
        <v>1</v>
      </c>
      <c r="N42" s="88" t="s">
        <v>166</v>
      </c>
      <c r="O42" s="90">
        <f t="shared" ca="1" si="5"/>
        <v>43036</v>
      </c>
      <c r="P42" s="90">
        <f t="shared" ca="1" si="6"/>
        <v>43038</v>
      </c>
      <c r="Q42" s="88">
        <f>Core_Calc_ng!P47</f>
        <v>2</v>
      </c>
      <c r="R42" s="88">
        <f>Core_Calc_ng!O47</f>
        <v>0</v>
      </c>
      <c r="S42" s="88" t="s">
        <v>167</v>
      </c>
      <c r="T42" s="90">
        <f t="shared" ca="1" si="7"/>
        <v>43038</v>
      </c>
      <c r="U42" s="90">
        <f t="shared" ca="1" si="8"/>
        <v>43042</v>
      </c>
      <c r="V42" s="88">
        <f>Core_Calc_ng!R47</f>
        <v>4</v>
      </c>
      <c r="W42" s="88">
        <f>Core_Calc_ng!Q47</f>
        <v>0</v>
      </c>
      <c r="X42" s="88" t="s">
        <v>168</v>
      </c>
      <c r="Y42" s="91">
        <f t="shared" ca="1" si="9"/>
        <v>43044</v>
      </c>
      <c r="Z42" s="91">
        <f t="shared" ca="1" si="10"/>
        <v>43045</v>
      </c>
      <c r="AA42" s="88">
        <f>Core_Calc_ng!T47</f>
        <v>1</v>
      </c>
      <c r="AB42" s="88">
        <f>Core_Calc_ng!S47</f>
        <v>2</v>
      </c>
      <c r="AC42" s="88" t="s">
        <v>169</v>
      </c>
      <c r="AD42" s="91">
        <f t="shared" ca="1" si="11"/>
        <v>43045</v>
      </c>
      <c r="AE42" s="91">
        <f t="shared" ca="1" si="12"/>
        <v>43052</v>
      </c>
      <c r="AF42" s="88">
        <f>Core_Calc_ng!V47</f>
        <v>7</v>
      </c>
      <c r="AG42" s="88">
        <f>Core_Calc_ng!U47</f>
        <v>0</v>
      </c>
      <c r="AH42" s="88" t="s">
        <v>170</v>
      </c>
      <c r="AI42" s="91">
        <f t="shared" ca="1" si="13"/>
        <v>43053</v>
      </c>
      <c r="AJ42" s="91">
        <f t="shared" ca="1" si="14"/>
        <v>43057</v>
      </c>
      <c r="AK42" s="88">
        <f>Core_Calc_ng!X47</f>
        <v>4</v>
      </c>
      <c r="AL42" s="88">
        <f>Core_Calc_ng!W47</f>
        <v>1</v>
      </c>
      <c r="AM42" s="88" t="s">
        <v>171</v>
      </c>
      <c r="AN42" s="91">
        <f t="shared" ca="1" si="15"/>
        <v>43061</v>
      </c>
      <c r="AO42" s="91">
        <f t="shared" ca="1" si="16"/>
        <v>43068</v>
      </c>
      <c r="AP42" s="88">
        <f>Core_Calc_ng!Z47</f>
        <v>7</v>
      </c>
      <c r="AQ42" s="88">
        <f>Core_Calc_ng!Y47</f>
        <v>4</v>
      </c>
      <c r="AR42" s="88" t="s">
        <v>172</v>
      </c>
      <c r="AS42" s="91">
        <f t="shared" ca="1" si="17"/>
        <v>43071</v>
      </c>
      <c r="AT42" s="91">
        <f t="shared" ca="1" si="18"/>
        <v>43074</v>
      </c>
      <c r="AU42" s="88">
        <f>Core_Calc_ng!AB47</f>
        <v>3</v>
      </c>
      <c r="AV42" s="88">
        <f>Core_Calc_ng!AA47</f>
        <v>3</v>
      </c>
      <c r="AW42" s="88" t="s">
        <v>173</v>
      </c>
      <c r="AX42" s="91">
        <f t="shared" ca="1" si="19"/>
        <v>43080</v>
      </c>
      <c r="AY42" s="91">
        <f t="shared" ca="1" si="20"/>
        <v>43085</v>
      </c>
      <c r="AZ42" s="88">
        <f>Core_Calc_ng!AD47</f>
        <v>5</v>
      </c>
      <c r="BA42" s="88">
        <f>Core_Calc_ng!AC47</f>
        <v>6</v>
      </c>
      <c r="BB42" s="88">
        <f t="shared" ca="1" si="21"/>
        <v>65</v>
      </c>
      <c r="BC42" s="88">
        <f t="shared" si="22"/>
        <v>3</v>
      </c>
      <c r="BD42" s="91">
        <f ca="1">Core_Calc_ng!$H$6-Core_Calc_ng!$H47</f>
        <v>43085</v>
      </c>
      <c r="BE42" t="s">
        <v>226</v>
      </c>
    </row>
    <row r="43" spans="1:57" x14ac:dyDescent="0.25">
      <c r="A43" s="88"/>
      <c r="B43" s="88" t="s">
        <v>1</v>
      </c>
      <c r="C43" s="89">
        <f t="shared" ca="1" si="0"/>
        <v>43025</v>
      </c>
      <c r="D43" s="88" t="s">
        <v>57</v>
      </c>
      <c r="E43" s="90">
        <f t="shared" ca="1" si="1"/>
        <v>43027</v>
      </c>
      <c r="F43" s="90">
        <f t="shared" ca="1" si="2"/>
        <v>43032</v>
      </c>
      <c r="G43" s="88">
        <f>Core_Calc_ng!L48</f>
        <v>5</v>
      </c>
      <c r="H43" s="88">
        <f>Core_Calc_ng!K48</f>
        <v>2</v>
      </c>
      <c r="I43" s="88" t="s">
        <v>165</v>
      </c>
      <c r="J43" s="90">
        <f t="shared" ca="1" si="3"/>
        <v>43033</v>
      </c>
      <c r="K43" s="90">
        <f t="shared" ca="1" si="4"/>
        <v>43041</v>
      </c>
      <c r="L43" s="88">
        <f>Core_Calc_ng!N48</f>
        <v>8</v>
      </c>
      <c r="M43" s="88">
        <f>Core_Calc_ng!M48</f>
        <v>1</v>
      </c>
      <c r="N43" s="88" t="s">
        <v>166</v>
      </c>
      <c r="O43" s="90">
        <f t="shared" ca="1" si="5"/>
        <v>43041</v>
      </c>
      <c r="P43" s="90">
        <f t="shared" ca="1" si="6"/>
        <v>43042</v>
      </c>
      <c r="Q43" s="88">
        <f>Core_Calc_ng!P48</f>
        <v>1</v>
      </c>
      <c r="R43" s="88">
        <f>Core_Calc_ng!O48</f>
        <v>0</v>
      </c>
      <c r="S43" s="88" t="s">
        <v>167</v>
      </c>
      <c r="T43" s="90">
        <f t="shared" ca="1" si="7"/>
        <v>43042</v>
      </c>
      <c r="U43" s="90">
        <f t="shared" ca="1" si="8"/>
        <v>43045</v>
      </c>
      <c r="V43" s="88">
        <f>Core_Calc_ng!R48</f>
        <v>3</v>
      </c>
      <c r="W43" s="88">
        <f>Core_Calc_ng!Q48</f>
        <v>0</v>
      </c>
      <c r="X43" s="88" t="s">
        <v>168</v>
      </c>
      <c r="Y43" s="91">
        <f t="shared" ca="1" si="9"/>
        <v>43046</v>
      </c>
      <c r="Z43" s="91">
        <f t="shared" ca="1" si="10"/>
        <v>43047</v>
      </c>
      <c r="AA43" s="88">
        <f>Core_Calc_ng!T48</f>
        <v>1</v>
      </c>
      <c r="AB43" s="88">
        <f>Core_Calc_ng!S48</f>
        <v>1</v>
      </c>
      <c r="AC43" s="88" t="s">
        <v>169</v>
      </c>
      <c r="AD43" s="91">
        <f t="shared" ca="1" si="11"/>
        <v>43048</v>
      </c>
      <c r="AE43" s="91">
        <f t="shared" ca="1" si="12"/>
        <v>43057</v>
      </c>
      <c r="AF43" s="88">
        <f>Core_Calc_ng!V48</f>
        <v>9</v>
      </c>
      <c r="AG43" s="88">
        <f>Core_Calc_ng!U48</f>
        <v>1</v>
      </c>
      <c r="AH43" s="88" t="s">
        <v>170</v>
      </c>
      <c r="AI43" s="91">
        <f t="shared" ca="1" si="13"/>
        <v>43058</v>
      </c>
      <c r="AJ43" s="91">
        <f t="shared" ca="1" si="14"/>
        <v>43062</v>
      </c>
      <c r="AK43" s="88">
        <f>Core_Calc_ng!X48</f>
        <v>4</v>
      </c>
      <c r="AL43" s="88">
        <f>Core_Calc_ng!W48</f>
        <v>1</v>
      </c>
      <c r="AM43" s="88" t="s">
        <v>171</v>
      </c>
      <c r="AN43" s="91">
        <f t="shared" ca="1" si="15"/>
        <v>43065</v>
      </c>
      <c r="AO43" s="91">
        <f t="shared" ca="1" si="16"/>
        <v>43073</v>
      </c>
      <c r="AP43" s="88">
        <f>Core_Calc_ng!Z48</f>
        <v>8</v>
      </c>
      <c r="AQ43" s="88">
        <f>Core_Calc_ng!Y48</f>
        <v>3</v>
      </c>
      <c r="AR43" s="88" t="s">
        <v>172</v>
      </c>
      <c r="AS43" s="91">
        <f t="shared" ca="1" si="17"/>
        <v>43076</v>
      </c>
      <c r="AT43" s="91">
        <f t="shared" ca="1" si="18"/>
        <v>43078</v>
      </c>
      <c r="AU43" s="88">
        <f>Core_Calc_ng!AB48</f>
        <v>2</v>
      </c>
      <c r="AV43" s="88">
        <f>Core_Calc_ng!AA48</f>
        <v>3</v>
      </c>
      <c r="AW43" s="88" t="s">
        <v>173</v>
      </c>
      <c r="AX43" s="91">
        <f t="shared" ca="1" si="19"/>
        <v>43083</v>
      </c>
      <c r="AY43" s="91">
        <f t="shared" ca="1" si="20"/>
        <v>43088</v>
      </c>
      <c r="AZ43" s="88">
        <f>Core_Calc_ng!AD48</f>
        <v>5</v>
      </c>
      <c r="BA43" s="88">
        <f>Core_Calc_ng!AC48</f>
        <v>5</v>
      </c>
      <c r="BB43" s="88">
        <f t="shared" ca="1" si="21"/>
        <v>61</v>
      </c>
      <c r="BC43" s="88">
        <f t="shared" si="22"/>
        <v>2.75</v>
      </c>
      <c r="BD43" s="91">
        <f ca="1">Core_Calc_ng!$H$6-Core_Calc_ng!$H48</f>
        <v>43088</v>
      </c>
      <c r="BE43" t="s">
        <v>226</v>
      </c>
    </row>
    <row r="44" spans="1:57" x14ac:dyDescent="0.25">
      <c r="C44" s="56"/>
      <c r="E44" s="55"/>
      <c r="F44" s="55"/>
      <c r="J44" s="55"/>
      <c r="K44" s="55"/>
      <c r="O44" s="55"/>
      <c r="P44" s="55"/>
      <c r="T44" s="55"/>
      <c r="U44" s="55"/>
      <c r="Y44" s="56"/>
      <c r="Z44" s="56"/>
      <c r="AD44" s="56"/>
      <c r="AE44" s="56"/>
      <c r="AI44" s="56"/>
      <c r="AJ44" s="56"/>
      <c r="AN44" s="56"/>
      <c r="AO44" s="56"/>
      <c r="AS44" s="56"/>
      <c r="AT44" s="56"/>
      <c r="AX44" s="56"/>
      <c r="AY44" s="56"/>
    </row>
    <row r="45" spans="1:57" x14ac:dyDescent="0.25">
      <c r="C45" s="56"/>
      <c r="E45" s="55"/>
      <c r="F45" s="55"/>
      <c r="J45" s="55"/>
      <c r="K45" s="55"/>
      <c r="O45" s="55"/>
      <c r="P45" s="55"/>
      <c r="T45" s="55"/>
      <c r="U45" s="55"/>
      <c r="Y45" s="56"/>
      <c r="Z45" s="56"/>
      <c r="AD45" s="56"/>
      <c r="AE45" s="56"/>
      <c r="AI45" s="56"/>
      <c r="AJ45" s="56"/>
      <c r="AN45" s="56"/>
      <c r="AO45" s="56"/>
      <c r="AS45" s="56"/>
      <c r="AT45" s="56"/>
      <c r="AX45" s="56"/>
      <c r="AY45" s="56"/>
    </row>
    <row r="46" spans="1:57" x14ac:dyDescent="0.25">
      <c r="C46" s="56"/>
      <c r="E46" s="55"/>
      <c r="F46" s="55"/>
      <c r="J46" s="55"/>
      <c r="K46" s="55"/>
      <c r="O46" s="55"/>
      <c r="P46" s="55"/>
      <c r="T46" s="55"/>
      <c r="U46" s="55"/>
      <c r="Y46" s="56"/>
      <c r="Z46" s="56"/>
      <c r="AD46" s="56"/>
      <c r="AE46" s="56"/>
      <c r="AI46" s="56"/>
      <c r="AJ46" s="56"/>
      <c r="AN46" s="56"/>
      <c r="AO46" s="56"/>
      <c r="AS46" s="56"/>
      <c r="AT46" s="56"/>
      <c r="AX46" s="56"/>
      <c r="AY46" s="56"/>
    </row>
    <row r="47" spans="1:57" x14ac:dyDescent="0.25">
      <c r="C47" s="56"/>
      <c r="E47" s="55"/>
      <c r="F47" s="55"/>
      <c r="J47" s="55"/>
      <c r="K47" s="55"/>
      <c r="O47" s="55"/>
      <c r="P47" s="55"/>
      <c r="T47" s="55"/>
      <c r="U47" s="55"/>
      <c r="Y47" s="56"/>
      <c r="Z47" s="56"/>
      <c r="AD47" s="56"/>
      <c r="AE47" s="56"/>
      <c r="AI47" s="56"/>
      <c r="AJ47" s="56"/>
      <c r="AN47" s="56"/>
      <c r="AO47" s="56"/>
      <c r="AS47" s="56"/>
      <c r="AT47" s="56"/>
      <c r="AX47" s="56"/>
      <c r="AY47" s="56"/>
    </row>
    <row r="48" spans="1:57" x14ac:dyDescent="0.25">
      <c r="C48" s="56"/>
      <c r="E48" s="55"/>
      <c r="F48" s="55"/>
      <c r="J48" s="55"/>
      <c r="K48" s="55"/>
      <c r="O48" s="55"/>
      <c r="P48" s="55"/>
      <c r="T48" s="55"/>
      <c r="U48" s="55"/>
      <c r="Y48" s="56"/>
      <c r="Z48" s="56"/>
      <c r="AD48" s="56"/>
      <c r="AE48" s="56"/>
      <c r="AI48" s="56"/>
      <c r="AJ48" s="56"/>
      <c r="AN48" s="56"/>
      <c r="AO48" s="56"/>
      <c r="AS48" s="56"/>
      <c r="AT48" s="56"/>
      <c r="AX48" s="56"/>
      <c r="AY48" s="56"/>
    </row>
    <row r="49" spans="3:51" x14ac:dyDescent="0.25">
      <c r="C49" s="56"/>
      <c r="E49" s="55"/>
      <c r="F49" s="55"/>
      <c r="J49" s="55"/>
      <c r="K49" s="55"/>
      <c r="O49" s="55"/>
      <c r="P49" s="55"/>
      <c r="T49" s="55"/>
      <c r="U49" s="55"/>
      <c r="Y49" s="56"/>
      <c r="Z49" s="56"/>
      <c r="AD49" s="56"/>
      <c r="AE49" s="56"/>
      <c r="AI49" s="56"/>
      <c r="AJ49" s="56"/>
      <c r="AN49" s="56"/>
      <c r="AO49" s="56"/>
      <c r="AS49" s="56"/>
      <c r="AT49" s="56"/>
      <c r="AX49" s="56"/>
      <c r="AY49" s="56"/>
    </row>
    <row r="50" spans="3:51" x14ac:dyDescent="0.25">
      <c r="C50" s="56"/>
      <c r="E50" s="55"/>
      <c r="F50" s="55"/>
      <c r="J50" s="55"/>
      <c r="K50" s="55"/>
      <c r="O50" s="55"/>
      <c r="P50" s="55"/>
      <c r="T50" s="55"/>
      <c r="U50" s="55"/>
      <c r="Y50" s="56"/>
      <c r="Z50" s="56"/>
      <c r="AD50" s="56"/>
      <c r="AE50" s="56"/>
      <c r="AI50" s="56"/>
      <c r="AJ50" s="56"/>
      <c r="AN50" s="56"/>
      <c r="AO50" s="56"/>
      <c r="AS50" s="56"/>
      <c r="AT50" s="56"/>
      <c r="AX50" s="56"/>
      <c r="AY50" s="56"/>
    </row>
    <row r="51" spans="3:51" x14ac:dyDescent="0.25">
      <c r="C51" s="56"/>
      <c r="E51" s="55"/>
      <c r="F51" s="55"/>
      <c r="J51" s="55"/>
      <c r="K51" s="55"/>
      <c r="O51" s="55"/>
      <c r="P51" s="55"/>
      <c r="T51" s="55"/>
      <c r="U51" s="55"/>
      <c r="Y51" s="56"/>
      <c r="Z51" s="56"/>
      <c r="AD51" s="56"/>
      <c r="AE51" s="56"/>
      <c r="AI51" s="56"/>
      <c r="AJ51" s="56"/>
      <c r="AN51" s="56"/>
      <c r="AO51" s="56"/>
      <c r="AS51" s="56"/>
      <c r="AT51" s="56"/>
      <c r="AX51" s="56"/>
      <c r="AY51" s="56"/>
    </row>
    <row r="52" spans="3:51" x14ac:dyDescent="0.25">
      <c r="C52" s="56"/>
      <c r="E52" s="55"/>
      <c r="F52" s="55"/>
      <c r="J52" s="55"/>
      <c r="K52" s="55"/>
      <c r="O52" s="55"/>
      <c r="P52" s="55"/>
      <c r="T52" s="55"/>
      <c r="U52" s="55"/>
      <c r="Y52" s="56"/>
      <c r="Z52" s="56"/>
      <c r="AD52" s="56"/>
      <c r="AE52" s="56"/>
      <c r="AI52" s="56"/>
      <c r="AJ52" s="56"/>
      <c r="AN52" s="56"/>
      <c r="AO52" s="56"/>
      <c r="AS52" s="56"/>
      <c r="AT52" s="56"/>
      <c r="AX52" s="56"/>
      <c r="AY52" s="56"/>
    </row>
    <row r="53" spans="3:51" x14ac:dyDescent="0.25">
      <c r="C53" s="56"/>
      <c r="E53" s="55"/>
      <c r="F53" s="55"/>
      <c r="J53" s="55"/>
      <c r="K53" s="55"/>
      <c r="O53" s="55"/>
      <c r="P53" s="55"/>
      <c r="T53" s="55"/>
      <c r="U53" s="55"/>
      <c r="Y53" s="56"/>
      <c r="Z53" s="56"/>
      <c r="AD53" s="56"/>
      <c r="AE53" s="56"/>
      <c r="AI53" s="56"/>
      <c r="AJ53" s="56"/>
      <c r="AN53" s="56"/>
      <c r="AO53" s="56"/>
      <c r="AS53" s="56"/>
      <c r="AT53" s="56"/>
      <c r="AX53" s="56"/>
      <c r="AY53" s="56"/>
    </row>
    <row r="54" spans="3:51" x14ac:dyDescent="0.25">
      <c r="C54" s="56"/>
      <c r="E54" s="55"/>
      <c r="F54" s="55"/>
      <c r="J54" s="55"/>
      <c r="K54" s="55"/>
      <c r="O54" s="55"/>
      <c r="P54" s="55"/>
      <c r="T54" s="55"/>
      <c r="U54" s="55"/>
      <c r="Y54" s="56"/>
      <c r="Z54" s="56"/>
      <c r="AD54" s="56"/>
      <c r="AE54" s="56"/>
      <c r="AI54" s="56"/>
      <c r="AJ54" s="56"/>
      <c r="AN54" s="56"/>
      <c r="AO54" s="56"/>
      <c r="AS54" s="56"/>
      <c r="AT54" s="56"/>
      <c r="AX54" s="56"/>
      <c r="AY54" s="56"/>
    </row>
    <row r="55" spans="3:51" x14ac:dyDescent="0.25">
      <c r="C55" s="56"/>
      <c r="E55" s="55"/>
      <c r="F55" s="55"/>
      <c r="J55" s="55"/>
      <c r="K55" s="55"/>
      <c r="O55" s="55"/>
      <c r="P55" s="55"/>
      <c r="T55" s="55"/>
      <c r="U55" s="55"/>
      <c r="Y55" s="56"/>
      <c r="Z55" s="56"/>
      <c r="AD55" s="56"/>
      <c r="AE55" s="56"/>
      <c r="AI55" s="56"/>
      <c r="AJ55" s="56"/>
      <c r="AN55" s="56"/>
      <c r="AO55" s="56"/>
      <c r="AS55" s="56"/>
      <c r="AT55" s="56"/>
      <c r="AX55" s="56"/>
      <c r="AY55" s="56"/>
    </row>
    <row r="56" spans="3:51" x14ac:dyDescent="0.25">
      <c r="C56" s="56"/>
      <c r="E56" s="55"/>
      <c r="F56" s="55"/>
      <c r="J56" s="55"/>
      <c r="K56" s="55"/>
      <c r="O56" s="55"/>
      <c r="P56" s="55"/>
      <c r="T56" s="55"/>
      <c r="U56" s="55"/>
      <c r="Y56" s="56"/>
      <c r="Z56" s="56"/>
      <c r="AD56" s="56"/>
      <c r="AE56" s="56"/>
      <c r="AI56" s="56"/>
      <c r="AJ56" s="56"/>
      <c r="AN56" s="56"/>
      <c r="AO56" s="56"/>
      <c r="AS56" s="56"/>
      <c r="AT56" s="56"/>
      <c r="AX56" s="56"/>
      <c r="AY56" s="56"/>
    </row>
    <row r="57" spans="3:51" x14ac:dyDescent="0.25">
      <c r="C57" s="56"/>
      <c r="E57" s="55"/>
      <c r="F57" s="55"/>
      <c r="J57" s="55"/>
      <c r="K57" s="55"/>
      <c r="O57" s="55"/>
      <c r="P57" s="55"/>
      <c r="T57" s="55"/>
      <c r="U57" s="55"/>
      <c r="Y57" s="56"/>
      <c r="Z57" s="56"/>
      <c r="AD57" s="56"/>
      <c r="AE57" s="56"/>
      <c r="AI57" s="56"/>
      <c r="AJ57" s="56"/>
      <c r="AN57" s="56"/>
      <c r="AO57" s="56"/>
      <c r="AS57" s="56"/>
      <c r="AT57" s="56"/>
      <c r="AX57" s="56"/>
      <c r="AY57" s="56"/>
    </row>
    <row r="58" spans="3:51" x14ac:dyDescent="0.25">
      <c r="C58" s="56"/>
      <c r="E58" s="55"/>
      <c r="F58" s="55"/>
      <c r="J58" s="55"/>
      <c r="K58" s="55"/>
      <c r="O58" s="55"/>
      <c r="P58" s="55"/>
      <c r="T58" s="55"/>
      <c r="U58" s="55"/>
      <c r="Y58" s="56"/>
      <c r="Z58" s="56"/>
      <c r="AD58" s="56"/>
      <c r="AE58" s="56"/>
      <c r="AI58" s="56"/>
      <c r="AJ58" s="56"/>
      <c r="AN58" s="56"/>
      <c r="AO58" s="56"/>
      <c r="AS58" s="56"/>
      <c r="AT58" s="56"/>
      <c r="AX58" s="56"/>
      <c r="AY58" s="56"/>
    </row>
    <row r="59" spans="3:51" x14ac:dyDescent="0.25">
      <c r="C59" s="56"/>
      <c r="E59" s="55"/>
      <c r="F59" s="55"/>
      <c r="J59" s="55"/>
      <c r="K59" s="55"/>
      <c r="O59" s="55"/>
      <c r="P59" s="55"/>
      <c r="T59" s="55"/>
      <c r="U59" s="55"/>
      <c r="Y59" s="56"/>
      <c r="Z59" s="56"/>
      <c r="AD59" s="56"/>
      <c r="AE59" s="56"/>
      <c r="AI59" s="56"/>
      <c r="AJ59" s="56"/>
      <c r="AN59" s="56"/>
      <c r="AO59" s="56"/>
      <c r="AS59" s="56"/>
      <c r="AT59" s="56"/>
      <c r="AX59" s="56"/>
      <c r="AY59" s="56"/>
    </row>
    <row r="60" spans="3:51" x14ac:dyDescent="0.25">
      <c r="C60" s="56"/>
      <c r="E60" s="55"/>
      <c r="F60" s="55"/>
      <c r="J60" s="55"/>
      <c r="K60" s="55"/>
      <c r="O60" s="55"/>
      <c r="P60" s="55"/>
      <c r="T60" s="55"/>
      <c r="U60" s="55"/>
      <c r="Y60" s="56"/>
      <c r="Z60" s="56"/>
      <c r="AD60" s="56"/>
      <c r="AE60" s="56"/>
      <c r="AI60" s="56"/>
      <c r="AJ60" s="56"/>
      <c r="AN60" s="56"/>
      <c r="AO60" s="56"/>
      <c r="AS60" s="56"/>
      <c r="AT60" s="56"/>
      <c r="AX60" s="56"/>
      <c r="AY60" s="56"/>
    </row>
    <row r="61" spans="3:51" x14ac:dyDescent="0.25">
      <c r="C61" s="56"/>
      <c r="E61" s="55"/>
      <c r="F61" s="55"/>
      <c r="J61" s="55"/>
      <c r="K61" s="55"/>
      <c r="O61" s="55"/>
      <c r="P61" s="55"/>
      <c r="T61" s="55"/>
      <c r="U61" s="55"/>
      <c r="Y61" s="56"/>
      <c r="Z61" s="56"/>
      <c r="AD61" s="56"/>
      <c r="AE61" s="56"/>
      <c r="AI61" s="56"/>
      <c r="AJ61" s="56"/>
      <c r="AN61" s="56"/>
      <c r="AO61" s="56"/>
      <c r="AS61" s="56"/>
      <c r="AT61" s="56"/>
      <c r="AX61" s="56"/>
      <c r="AY61" s="56"/>
    </row>
    <row r="62" spans="3:51" x14ac:dyDescent="0.25">
      <c r="C62" s="56"/>
      <c r="E62" s="55"/>
      <c r="F62" s="55"/>
      <c r="J62" s="55"/>
      <c r="K62" s="55"/>
      <c r="O62" s="55"/>
      <c r="P62" s="55"/>
      <c r="T62" s="55"/>
      <c r="U62" s="55"/>
      <c r="Y62" s="56"/>
      <c r="Z62" s="56"/>
      <c r="AD62" s="56"/>
      <c r="AE62" s="56"/>
      <c r="AI62" s="56"/>
      <c r="AJ62" s="56"/>
      <c r="AN62" s="56"/>
      <c r="AO62" s="56"/>
      <c r="AS62" s="56"/>
      <c r="AT62" s="56"/>
      <c r="AX62" s="56"/>
      <c r="AY62" s="56"/>
    </row>
    <row r="63" spans="3:51" x14ac:dyDescent="0.25">
      <c r="C63" s="56"/>
      <c r="E63" s="55"/>
      <c r="F63" s="55"/>
      <c r="J63" s="55"/>
      <c r="K63" s="55"/>
      <c r="O63" s="55"/>
      <c r="P63" s="55"/>
      <c r="T63" s="55"/>
      <c r="U63" s="55"/>
      <c r="Y63" s="56"/>
      <c r="Z63" s="56"/>
      <c r="AD63" s="56"/>
      <c r="AE63" s="56"/>
      <c r="AI63" s="56"/>
      <c r="AJ63" s="56"/>
      <c r="AN63" s="56"/>
      <c r="AO63" s="56"/>
      <c r="AS63" s="56"/>
      <c r="AT63" s="56"/>
      <c r="AX63" s="56"/>
      <c r="AY63" s="56"/>
    </row>
    <row r="64" spans="3:51" x14ac:dyDescent="0.25">
      <c r="C64" s="56"/>
      <c r="E64" s="55"/>
      <c r="F64" s="55"/>
      <c r="J64" s="55"/>
      <c r="K64" s="55"/>
      <c r="O64" s="55"/>
      <c r="P64" s="55"/>
      <c r="T64" s="55"/>
      <c r="U64" s="55"/>
      <c r="Y64" s="56"/>
      <c r="Z64" s="56"/>
      <c r="AD64" s="56"/>
      <c r="AE64" s="56"/>
      <c r="AI64" s="56"/>
      <c r="AJ64" s="56"/>
      <c r="AN64" s="56"/>
      <c r="AO64" s="56"/>
      <c r="AS64" s="56"/>
      <c r="AT64" s="56"/>
      <c r="AX64" s="56"/>
      <c r="AY64" s="56"/>
    </row>
    <row r="65" spans="3:51" x14ac:dyDescent="0.25">
      <c r="C65" s="56"/>
      <c r="E65" s="55"/>
      <c r="F65" s="55"/>
      <c r="J65" s="55"/>
      <c r="K65" s="55"/>
      <c r="O65" s="55"/>
      <c r="P65" s="55"/>
      <c r="T65" s="55"/>
      <c r="U65" s="55"/>
      <c r="Y65" s="56"/>
      <c r="Z65" s="56"/>
      <c r="AD65" s="56"/>
      <c r="AE65" s="56"/>
      <c r="AI65" s="56"/>
      <c r="AJ65" s="56"/>
      <c r="AN65" s="56"/>
      <c r="AO65" s="56"/>
      <c r="AS65" s="56"/>
      <c r="AT65" s="56"/>
      <c r="AX65" s="56"/>
      <c r="AY65" s="56"/>
    </row>
    <row r="66" spans="3:51" x14ac:dyDescent="0.25">
      <c r="C66" s="56"/>
      <c r="E66" s="55"/>
      <c r="F66" s="55"/>
      <c r="J66" s="55"/>
      <c r="K66" s="55"/>
      <c r="O66" s="55"/>
      <c r="P66" s="55"/>
      <c r="T66" s="55"/>
      <c r="U66" s="55"/>
      <c r="Y66" s="56"/>
      <c r="Z66" s="56"/>
      <c r="AD66" s="56"/>
      <c r="AE66" s="56"/>
      <c r="AI66" s="56"/>
      <c r="AJ66" s="56"/>
      <c r="AN66" s="56"/>
      <c r="AO66" s="56"/>
      <c r="AS66" s="56"/>
      <c r="AT66" s="56"/>
      <c r="AX66" s="56"/>
      <c r="AY66" s="56"/>
    </row>
    <row r="67" spans="3:51" x14ac:dyDescent="0.25">
      <c r="C67" s="56"/>
      <c r="E67" s="55"/>
      <c r="F67" s="55"/>
      <c r="J67" s="55"/>
      <c r="K67" s="55"/>
      <c r="O67" s="55"/>
      <c r="P67" s="55"/>
      <c r="T67" s="55"/>
      <c r="U67" s="55"/>
      <c r="Y67" s="56"/>
      <c r="Z67" s="56"/>
      <c r="AD67" s="56"/>
      <c r="AE67" s="56"/>
      <c r="AI67" s="56"/>
      <c r="AJ67" s="56"/>
      <c r="AN67" s="56"/>
      <c r="AO67" s="56"/>
      <c r="AS67" s="56"/>
      <c r="AT67" s="56"/>
      <c r="AX67" s="56"/>
      <c r="AY67" s="56"/>
    </row>
    <row r="68" spans="3:51" x14ac:dyDescent="0.25">
      <c r="C68" s="56"/>
      <c r="E68" s="55"/>
      <c r="F68" s="55"/>
      <c r="J68" s="55"/>
      <c r="K68" s="55"/>
      <c r="O68" s="55"/>
      <c r="P68" s="55"/>
      <c r="T68" s="55"/>
      <c r="U68" s="55"/>
      <c r="Y68" s="56"/>
      <c r="Z68" s="56"/>
      <c r="AD68" s="56"/>
      <c r="AE68" s="56"/>
      <c r="AI68" s="56"/>
      <c r="AJ68" s="56"/>
      <c r="AN68" s="56"/>
      <c r="AO68" s="56"/>
      <c r="AS68" s="56"/>
      <c r="AT68" s="56"/>
      <c r="AX68" s="56"/>
      <c r="AY68" s="56"/>
    </row>
    <row r="69" spans="3:51" x14ac:dyDescent="0.25">
      <c r="C69" s="56"/>
      <c r="E69" s="55"/>
      <c r="F69" s="55"/>
      <c r="J69" s="55"/>
      <c r="K69" s="55"/>
      <c r="O69" s="55"/>
      <c r="P69" s="55"/>
      <c r="T69" s="55"/>
      <c r="U69" s="55"/>
      <c r="Y69" s="56"/>
      <c r="Z69" s="56"/>
      <c r="AD69" s="56"/>
      <c r="AE69" s="56"/>
      <c r="AI69" s="56"/>
      <c r="AJ69" s="56"/>
      <c r="AN69" s="56"/>
      <c r="AO69" s="56"/>
      <c r="AS69" s="56"/>
      <c r="AT69" s="56"/>
      <c r="AX69" s="56"/>
      <c r="AY69" s="56"/>
    </row>
    <row r="70" spans="3:51" x14ac:dyDescent="0.25">
      <c r="C70" s="56"/>
      <c r="E70" s="55"/>
      <c r="F70" s="55"/>
      <c r="J70" s="55"/>
      <c r="K70" s="55"/>
      <c r="O70" s="55"/>
      <c r="P70" s="55"/>
      <c r="T70" s="55"/>
      <c r="U70" s="55"/>
      <c r="Y70" s="56"/>
      <c r="Z70" s="56"/>
      <c r="AD70" s="56"/>
      <c r="AE70" s="56"/>
      <c r="AI70" s="56"/>
      <c r="AJ70" s="56"/>
      <c r="AN70" s="56"/>
      <c r="AO70" s="56"/>
      <c r="AS70" s="56"/>
      <c r="AT70" s="56"/>
      <c r="AX70" s="56"/>
      <c r="AY70" s="56"/>
    </row>
    <row r="71" spans="3:51" x14ac:dyDescent="0.25">
      <c r="C71" s="56"/>
      <c r="E71" s="55"/>
      <c r="F71" s="55"/>
      <c r="J71" s="55"/>
      <c r="K71" s="55"/>
      <c r="O71" s="55"/>
      <c r="P71" s="55"/>
      <c r="T71" s="55"/>
      <c r="U71" s="55"/>
      <c r="Y71" s="56"/>
      <c r="Z71" s="56"/>
      <c r="AD71" s="56"/>
      <c r="AE71" s="56"/>
      <c r="AI71" s="56"/>
      <c r="AJ71" s="56"/>
      <c r="AN71" s="56"/>
      <c r="AO71" s="56"/>
      <c r="AS71" s="56"/>
      <c r="AT71" s="56"/>
      <c r="AX71" s="56"/>
      <c r="AY71" s="56"/>
    </row>
    <row r="72" spans="3:51" x14ac:dyDescent="0.25">
      <c r="C72" s="56"/>
      <c r="E72" s="55"/>
      <c r="F72" s="55"/>
      <c r="J72" s="55"/>
      <c r="K72" s="55"/>
      <c r="O72" s="55"/>
      <c r="P72" s="55"/>
      <c r="T72" s="55"/>
      <c r="U72" s="55"/>
      <c r="Y72" s="56"/>
      <c r="Z72" s="56"/>
      <c r="AD72" s="56"/>
      <c r="AE72" s="56"/>
      <c r="AI72" s="56"/>
      <c r="AJ72" s="56"/>
      <c r="AN72" s="56"/>
      <c r="AO72" s="56"/>
      <c r="AS72" s="56"/>
      <c r="AT72" s="56"/>
      <c r="AX72" s="56"/>
      <c r="AY72" s="56"/>
    </row>
    <row r="73" spans="3:51" x14ac:dyDescent="0.25">
      <c r="C73" s="56"/>
      <c r="E73" s="55"/>
      <c r="F73" s="55"/>
      <c r="J73" s="55"/>
      <c r="K73" s="55"/>
      <c r="O73" s="55"/>
      <c r="P73" s="55"/>
      <c r="T73" s="55"/>
      <c r="U73" s="55"/>
      <c r="Y73" s="56"/>
      <c r="Z73" s="56"/>
      <c r="AD73" s="56"/>
      <c r="AE73" s="56"/>
      <c r="AI73" s="56"/>
      <c r="AJ73" s="56"/>
      <c r="AN73" s="56"/>
      <c r="AO73" s="56"/>
      <c r="AS73" s="56"/>
      <c r="AT73" s="56"/>
      <c r="AX73" s="56"/>
      <c r="AY73" s="56"/>
    </row>
    <row r="74" spans="3:51" x14ac:dyDescent="0.25">
      <c r="C74" s="56"/>
      <c r="E74" s="55"/>
      <c r="F74" s="55"/>
      <c r="J74" s="55"/>
      <c r="K74" s="55"/>
      <c r="O74" s="55"/>
      <c r="P74" s="55"/>
      <c r="T74" s="55"/>
      <c r="U74" s="55"/>
      <c r="Y74" s="56"/>
      <c r="Z74" s="56"/>
      <c r="AD74" s="56"/>
      <c r="AE74" s="56"/>
      <c r="AI74" s="56"/>
      <c r="AJ74" s="56"/>
      <c r="AN74" s="56"/>
      <c r="AO74" s="56"/>
      <c r="AS74" s="56"/>
      <c r="AT74" s="56"/>
      <c r="AX74" s="56"/>
      <c r="AY74" s="56"/>
    </row>
    <row r="75" spans="3:51" x14ac:dyDescent="0.25">
      <c r="E75" s="55"/>
      <c r="F75" s="55"/>
      <c r="Y75" s="56"/>
      <c r="Z75" s="56"/>
      <c r="AI75" s="56"/>
      <c r="AJ75" s="56"/>
      <c r="AN75" s="56"/>
      <c r="AO75" s="56"/>
      <c r="AS75" s="56"/>
      <c r="AT75" s="56"/>
      <c r="AX75" s="56"/>
      <c r="AY75" s="56"/>
    </row>
    <row r="76" spans="3:51" x14ac:dyDescent="0.25">
      <c r="AN76" s="56"/>
      <c r="AO76" s="56"/>
      <c r="AS76" s="56"/>
      <c r="AT76" s="56"/>
      <c r="AX76" s="56"/>
      <c r="AY76" s="56"/>
    </row>
    <row r="77" spans="3:51" x14ac:dyDescent="0.25">
      <c r="AS77" s="56"/>
      <c r="AT77" s="56"/>
      <c r="AX77" s="56"/>
      <c r="AY77" s="56"/>
    </row>
    <row r="78" spans="3:51" x14ac:dyDescent="0.25">
      <c r="AS78" s="56"/>
      <c r="AT78" s="56"/>
      <c r="AX78" s="56"/>
      <c r="AY78" s="56"/>
    </row>
    <row r="79" spans="3:51" x14ac:dyDescent="0.25">
      <c r="AX79" s="56"/>
      <c r="AY79" s="56"/>
    </row>
  </sheetData>
  <sortState ref="A2:BD43">
    <sortCondition ref="A2:A43"/>
    <sortCondition ref="E2:E43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8"/>
  <sheetViews>
    <sheetView zoomScale="90" zoomScaleNormal="90" workbookViewId="0">
      <selection activeCell="A10" sqref="A10"/>
    </sheetView>
  </sheetViews>
  <sheetFormatPr defaultRowHeight="15" x14ac:dyDescent="0.25"/>
  <cols>
    <col min="1" max="1" width="9.7109375" bestFit="1" customWidth="1"/>
    <col min="2" max="2" width="11.5703125" bestFit="1" customWidth="1"/>
    <col min="5" max="5" width="20.7109375" bestFit="1" customWidth="1"/>
    <col min="8" max="8" width="10.42578125" bestFit="1" customWidth="1"/>
    <col min="10" max="10" width="11.5703125" bestFit="1" customWidth="1"/>
    <col min="11" max="31" width="12.7109375" style="97" customWidth="1"/>
    <col min="32" max="36" width="12.7109375" customWidth="1"/>
  </cols>
  <sheetData>
    <row r="1" spans="1:33" x14ac:dyDescent="0.25">
      <c r="K1" s="146">
        <f ca="1">SUM(K7:K18) / SUM($AE7:$AE18)</f>
        <v>3.1872509960159362E-2</v>
      </c>
      <c r="L1" s="147">
        <f ca="1">SUM(L7:L18) / SUM($AE7:$AE18)</f>
        <v>9.8007968127490033E-2</v>
      </c>
      <c r="M1" s="115">
        <f t="shared" ref="M1:AD1" ca="1" si="0">SUM(M7:M18) / SUM($AE7:$AE18)</f>
        <v>2.2310756972111555E-2</v>
      </c>
      <c r="N1" s="120">
        <f t="shared" ca="1" si="0"/>
        <v>0.13625498007968129</v>
      </c>
      <c r="O1" s="115">
        <f t="shared" ca="1" si="0"/>
        <v>2.6294820717131476E-2</v>
      </c>
      <c r="P1" s="120">
        <f t="shared" ca="1" si="0"/>
        <v>3.2669322709163347E-2</v>
      </c>
      <c r="Q1" s="115">
        <f t="shared" ca="1" si="0"/>
        <v>2.6294820717131476E-2</v>
      </c>
      <c r="R1" s="120">
        <f t="shared" ca="1" si="0"/>
        <v>3.5856573705179286E-2</v>
      </c>
      <c r="S1" s="115">
        <f t="shared" ca="1" si="0"/>
        <v>2.7888446215139442E-2</v>
      </c>
      <c r="T1" s="120">
        <f t="shared" ca="1" si="0"/>
        <v>3.6653386454183264E-2</v>
      </c>
      <c r="U1" s="115">
        <f t="shared" ca="1" si="0"/>
        <v>3.3466135458167331E-2</v>
      </c>
      <c r="V1" s="120">
        <f t="shared" ca="1" si="0"/>
        <v>0.1800796812749004</v>
      </c>
      <c r="W1" s="115">
        <f t="shared" ca="1" si="0"/>
        <v>2.1513944223107571E-2</v>
      </c>
      <c r="X1" s="120">
        <f t="shared" ca="1" si="0"/>
        <v>4.0637450199203187E-2</v>
      </c>
      <c r="Y1" s="115">
        <f t="shared" ca="1" si="0"/>
        <v>4.2231075697211157E-2</v>
      </c>
      <c r="Z1" s="120">
        <f t="shared" ca="1" si="0"/>
        <v>9.8007968127490033E-2</v>
      </c>
      <c r="AA1" s="115">
        <f t="shared" ca="1" si="0"/>
        <v>2.9482071713147411E-2</v>
      </c>
      <c r="AB1" s="120">
        <f t="shared" ca="1" si="0"/>
        <v>1.9123505976095617E-2</v>
      </c>
      <c r="AC1" s="115">
        <f t="shared" ca="1" si="0"/>
        <v>3.7450199203187248E-2</v>
      </c>
      <c r="AD1" s="120">
        <f t="shared" ca="1" si="0"/>
        <v>5.5776892430278883E-2</v>
      </c>
      <c r="AE1" s="148">
        <f ca="1">AVERAGE(AE7:AE18)</f>
        <v>104.58333333333333</v>
      </c>
    </row>
    <row r="2" spans="1:33" x14ac:dyDescent="0.25">
      <c r="K2" s="114">
        <f ca="1">SUM(K19:K33)/SUM($AE19:$AE33)</f>
        <v>2.3273855702094646E-2</v>
      </c>
      <c r="L2" s="126">
        <f t="shared" ref="L2:AD2" ca="1" si="1">SUM(L19:L33)/SUM($AE19:$AE33)</f>
        <v>8.301008533747091E-2</v>
      </c>
      <c r="M2" s="114">
        <f t="shared" ca="1" si="1"/>
        <v>1.9394879751745538E-2</v>
      </c>
      <c r="N2" s="126">
        <f t="shared" ca="1" si="1"/>
        <v>0.12412723041117145</v>
      </c>
      <c r="O2" s="114">
        <f t="shared" ca="1" si="1"/>
        <v>0</v>
      </c>
      <c r="P2" s="126">
        <f t="shared" ca="1" si="1"/>
        <v>1.7843289371605897E-2</v>
      </c>
      <c r="Q2" s="114">
        <f t="shared" ca="1" si="1"/>
        <v>1.0861132660977503E-2</v>
      </c>
      <c r="R2" s="126">
        <f t="shared" ca="1" si="1"/>
        <v>3.8013964313421258E-2</v>
      </c>
      <c r="S2" s="114">
        <f t="shared" ca="1" si="1"/>
        <v>9.3095422808378587E-3</v>
      </c>
      <c r="T2" s="126">
        <f t="shared" ca="1" si="1"/>
        <v>1.0861132660977503E-2</v>
      </c>
      <c r="U2" s="114">
        <f t="shared" ca="1" si="1"/>
        <v>7.7579519006982156E-4</v>
      </c>
      <c r="V2" s="126">
        <f t="shared" ca="1" si="1"/>
        <v>0.24670287044220326</v>
      </c>
      <c r="W2" s="114">
        <f t="shared" ca="1" si="1"/>
        <v>1.3964313421256789E-2</v>
      </c>
      <c r="X2" s="126">
        <f t="shared" ca="1" si="1"/>
        <v>4.965089216446858E-2</v>
      </c>
      <c r="Y2" s="114">
        <f t="shared" ca="1" si="1"/>
        <v>2.9480217222653218E-2</v>
      </c>
      <c r="Z2" s="126">
        <f t="shared" ca="1" si="1"/>
        <v>0.13498836307214895</v>
      </c>
      <c r="AA2" s="114">
        <f t="shared" ca="1" si="1"/>
        <v>2.9480217222653218E-2</v>
      </c>
      <c r="AB2" s="126">
        <f t="shared" ca="1" si="1"/>
        <v>0.1225756400310318</v>
      </c>
      <c r="AC2" s="114">
        <f t="shared" ca="1" si="1"/>
        <v>2.9480217222653218E-2</v>
      </c>
      <c r="AD2" s="126">
        <f t="shared" ca="1" si="1"/>
        <v>2.9480217222653218E-2</v>
      </c>
      <c r="AE2" s="149">
        <f ca="1">AVERAGE(AE19:AE33)</f>
        <v>85.933333333333337</v>
      </c>
    </row>
    <row r="3" spans="1:33" x14ac:dyDescent="0.25">
      <c r="K3" s="150">
        <f ca="1">SUM(K34:K48)/SUM($AE34:$AE48)</f>
        <v>2.6149684400360685E-2</v>
      </c>
      <c r="L3" s="151">
        <f t="shared" ref="L3:AD3" ca="1" si="2">SUM(L34:L48)/SUM($AE34:$AE48)</f>
        <v>0.12353471596032461</v>
      </c>
      <c r="M3" s="150">
        <f t="shared" ca="1" si="2"/>
        <v>2.1641118124436431E-2</v>
      </c>
      <c r="N3" s="151">
        <f t="shared" ca="1" si="2"/>
        <v>0.14066726780883679</v>
      </c>
      <c r="O3" s="150">
        <f t="shared" ca="1" si="2"/>
        <v>4.508566275924256E-3</v>
      </c>
      <c r="P3" s="151">
        <f t="shared" ca="1" si="2"/>
        <v>1.7132551848512173E-2</v>
      </c>
      <c r="Q3" s="150">
        <f t="shared" ca="1" si="2"/>
        <v>7.2137060414788094E-3</v>
      </c>
      <c r="R3" s="151">
        <f t="shared" ca="1" si="2"/>
        <v>4.2380522993688011E-2</v>
      </c>
      <c r="S3" s="150">
        <f t="shared" ca="1" si="2"/>
        <v>1.8935978358881875E-2</v>
      </c>
      <c r="T3" s="151">
        <f t="shared" ca="1" si="2"/>
        <v>1.6230838593327322E-2</v>
      </c>
      <c r="U3" s="150">
        <f t="shared" ca="1" si="2"/>
        <v>8.1154192966636611E-3</v>
      </c>
      <c r="V3" s="151">
        <f t="shared" ca="1" si="2"/>
        <v>0.16501352569882777</v>
      </c>
      <c r="W3" s="150">
        <f t="shared" ca="1" si="2"/>
        <v>1.0820559062218215E-2</v>
      </c>
      <c r="X3" s="151">
        <f t="shared" ca="1" si="2"/>
        <v>6.1316501352569885E-2</v>
      </c>
      <c r="Y3" s="150">
        <f t="shared" ca="1" si="2"/>
        <v>3.3363390441839495E-2</v>
      </c>
      <c r="Z3" s="151">
        <f t="shared" ca="1" si="2"/>
        <v>0.11722272317403065</v>
      </c>
      <c r="AA3" s="150">
        <f t="shared" ca="1" si="2"/>
        <v>3.787195671776375E-2</v>
      </c>
      <c r="AB3" s="151">
        <f t="shared" ca="1" si="2"/>
        <v>3.9675383228133451E-2</v>
      </c>
      <c r="AC3" s="150">
        <f t="shared" ca="1" si="2"/>
        <v>6.7628494138863834E-2</v>
      </c>
      <c r="AD3" s="151">
        <f t="shared" ca="1" si="2"/>
        <v>6.6726780883678991E-2</v>
      </c>
      <c r="AE3" s="152">
        <f ca="1">AVERAGE(AE34:AE48)</f>
        <v>73.933333333333337</v>
      </c>
    </row>
    <row r="4" spans="1:33" x14ac:dyDescent="0.25"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</row>
    <row r="5" spans="1:33" ht="74.25" customHeight="1" x14ac:dyDescent="0.25">
      <c r="J5" s="79"/>
      <c r="K5" s="118" t="str">
        <f>Level3_Data!D1</f>
        <v>Requirement</v>
      </c>
      <c r="L5" s="117"/>
      <c r="M5" s="116" t="str">
        <f>Level3_Data!I1</f>
        <v>Design, Coding and Unit Testing</v>
      </c>
      <c r="N5" s="116"/>
      <c r="O5" s="118" t="str">
        <f>Level3_Data!N1</f>
        <v>Deploy to Dev Integration Env</v>
      </c>
      <c r="P5" s="117"/>
      <c r="Q5" s="116" t="str">
        <f>Level3_Data!S1</f>
        <v>SCA, Dev Integration Tests, Coverage, TD Assessment</v>
      </c>
      <c r="R5" s="116"/>
      <c r="S5" s="118" t="str">
        <f>Level3_Data!X1</f>
        <v>Deploy to QA Env</v>
      </c>
      <c r="T5" s="117"/>
      <c r="U5" s="116" t="str">
        <f>Level3_Data!AC1</f>
        <v>Functional Testing</v>
      </c>
      <c r="V5" s="116"/>
      <c r="W5" s="118" t="str">
        <f>Level3_Data!AH1</f>
        <v>Deploy to NFR Testing Env</v>
      </c>
      <c r="X5" s="117"/>
      <c r="Y5" s="116" t="str">
        <f>Level3_Data!AM1</f>
        <v>Run NFR Tests</v>
      </c>
      <c r="Z5" s="116"/>
      <c r="AA5" s="118" t="str">
        <f>Level3_Data!AR1</f>
        <v>Prod Toll Gate</v>
      </c>
      <c r="AB5" s="117"/>
      <c r="AC5" s="116" t="str">
        <f>Level3_Data!AW1</f>
        <v>Deploy to Production</v>
      </c>
      <c r="AD5" s="116"/>
      <c r="AE5" s="119"/>
    </row>
    <row r="6" spans="1:33" ht="30" x14ac:dyDescent="0.25">
      <c r="A6" s="2" t="s">
        <v>56</v>
      </c>
      <c r="B6" s="2">
        <f ca="1">TODAY()</f>
        <v>43088</v>
      </c>
      <c r="G6" s="132" t="s">
        <v>184</v>
      </c>
      <c r="H6" s="133">
        <f ca="1">TODAY()</f>
        <v>43088</v>
      </c>
      <c r="I6" s="79"/>
      <c r="J6" s="92"/>
      <c r="K6" s="98" t="str">
        <f>Level3_Data!H1</f>
        <v>1_Wait Time</v>
      </c>
      <c r="L6" s="99" t="str">
        <f>Level3_Data!G1</f>
        <v>1_Task Time</v>
      </c>
      <c r="M6" s="98" t="str">
        <f>Level3_Data!M1</f>
        <v>2_Wait Time</v>
      </c>
      <c r="N6" s="99" t="str">
        <f>Level3_Data!L1</f>
        <v>2_Task Time</v>
      </c>
      <c r="O6" s="98" t="str">
        <f>Level3_Data!R1</f>
        <v>3_Wait Time</v>
      </c>
      <c r="P6" s="99" t="str">
        <f>Level3_Data!Q1</f>
        <v>3_Task Time</v>
      </c>
      <c r="Q6" s="98" t="str">
        <f>Level3_Data!W1</f>
        <v>4_Wait Time</v>
      </c>
      <c r="R6" s="99" t="str">
        <f>Level3_Data!V1</f>
        <v>4_Task Time</v>
      </c>
      <c r="S6" s="98" t="str">
        <f>Level3_Data!AB1</f>
        <v>5_Wait Time</v>
      </c>
      <c r="T6" s="99" t="str">
        <f>Level3_Data!AA1</f>
        <v>5_Task Time</v>
      </c>
      <c r="U6" s="98" t="str">
        <f>Level3_Data!AG1</f>
        <v>6_Wait Time</v>
      </c>
      <c r="V6" s="99" t="str">
        <f>Level3_Data!AF1</f>
        <v>6_Task Time</v>
      </c>
      <c r="W6" s="98" t="str">
        <f>Level3_Data!AL1</f>
        <v>7_Wait Time</v>
      </c>
      <c r="X6" s="99" t="str">
        <f>Level3_Data!AK1</f>
        <v>7_Task Time</v>
      </c>
      <c r="Y6" s="98" t="str">
        <f>Level3_Data!AQ1</f>
        <v>8_Wait Time</v>
      </c>
      <c r="Z6" s="99" t="str">
        <f>Level3_Data!AP1</f>
        <v>8_Task Time</v>
      </c>
      <c r="AA6" s="98" t="str">
        <f>Level3_Data!AV1</f>
        <v>9_Wait Time</v>
      </c>
      <c r="AB6" s="99" t="str">
        <f>Level3_Data!AU1</f>
        <v>9_Task Time</v>
      </c>
      <c r="AC6" s="98" t="str">
        <f>Level3_Data!BA1</f>
        <v>10_Wait Time</v>
      </c>
      <c r="AD6" s="99" t="str">
        <f>Level3_Data!AZ1</f>
        <v>10_Task Time</v>
      </c>
      <c r="AE6" s="100" t="str">
        <f>Level3_Data!BB1</f>
        <v>Lead Time</v>
      </c>
    </row>
    <row r="7" spans="1:33" x14ac:dyDescent="0.25">
      <c r="A7" t="s">
        <v>174</v>
      </c>
      <c r="B7" s="2">
        <f ca="1">B6 - (8*7)</f>
        <v>43032</v>
      </c>
      <c r="E7" s="154" t="s">
        <v>190</v>
      </c>
      <c r="G7" s="134"/>
      <c r="H7" s="135">
        <v>52</v>
      </c>
      <c r="I7" s="127" t="str">
        <f>Level3_Data!A2</f>
        <v>Product 4</v>
      </c>
      <c r="J7" s="93">
        <f ca="1">$H$6-H7</f>
        <v>43036</v>
      </c>
      <c r="K7" s="101">
        <v>5</v>
      </c>
      <c r="L7" s="102">
        <v>8</v>
      </c>
      <c r="M7" s="101">
        <v>4</v>
      </c>
      <c r="N7" s="102">
        <v>9</v>
      </c>
      <c r="O7" s="101">
        <v>3</v>
      </c>
      <c r="P7" s="102">
        <v>7</v>
      </c>
      <c r="Q7" s="101">
        <v>3</v>
      </c>
      <c r="R7" s="102">
        <v>5</v>
      </c>
      <c r="S7" s="101">
        <v>2</v>
      </c>
      <c r="T7" s="102">
        <v>7</v>
      </c>
      <c r="U7" s="101">
        <v>5</v>
      </c>
      <c r="V7" s="102">
        <v>19</v>
      </c>
      <c r="W7" s="101">
        <v>4</v>
      </c>
      <c r="X7" s="102">
        <v>5</v>
      </c>
      <c r="Y7" s="101">
        <v>3</v>
      </c>
      <c r="Z7" s="102">
        <v>13</v>
      </c>
      <c r="AA7" s="101">
        <v>2</v>
      </c>
      <c r="AB7" s="102">
        <v>3</v>
      </c>
      <c r="AC7" s="101">
        <v>3</v>
      </c>
      <c r="AD7" s="102">
        <v>4</v>
      </c>
      <c r="AE7" s="103">
        <f ca="1">Level3_Data!BB2</f>
        <v>109</v>
      </c>
      <c r="AF7" s="153">
        <f ca="1">AVERAGE(AE16:AE18)/AVERAGE(AE7:AE15)-1</f>
        <v>0.11026200873362457</v>
      </c>
      <c r="AG7" s="153"/>
    </row>
    <row r="8" spans="1:33" x14ac:dyDescent="0.25">
      <c r="B8" s="2"/>
      <c r="G8" s="134"/>
      <c r="H8" s="135">
        <v>50</v>
      </c>
      <c r="I8" s="128" t="str">
        <f>Level3_Data!A3</f>
        <v>Product 4</v>
      </c>
      <c r="J8" s="93">
        <f ca="1">$H$6-H8</f>
        <v>43038</v>
      </c>
      <c r="K8" s="101">
        <v>5</v>
      </c>
      <c r="L8" s="102">
        <v>7</v>
      </c>
      <c r="M8" s="101">
        <v>3</v>
      </c>
      <c r="N8" s="102">
        <v>11</v>
      </c>
      <c r="O8" s="101">
        <v>5</v>
      </c>
      <c r="P8" s="102">
        <v>5</v>
      </c>
      <c r="Q8" s="101">
        <v>2</v>
      </c>
      <c r="R8" s="102">
        <v>7</v>
      </c>
      <c r="S8" s="101">
        <v>4</v>
      </c>
      <c r="T8" s="102">
        <v>5</v>
      </c>
      <c r="U8" s="101">
        <v>4</v>
      </c>
      <c r="V8" s="102">
        <v>21</v>
      </c>
      <c r="W8" s="101">
        <v>2</v>
      </c>
      <c r="X8" s="102">
        <v>5</v>
      </c>
      <c r="Y8" s="101">
        <v>3</v>
      </c>
      <c r="Z8" s="102">
        <v>10</v>
      </c>
      <c r="AA8" s="101">
        <v>3</v>
      </c>
      <c r="AB8" s="102">
        <v>3</v>
      </c>
      <c r="AC8" s="101">
        <v>5</v>
      </c>
      <c r="AD8" s="102">
        <v>10</v>
      </c>
      <c r="AE8" s="103">
        <f ca="1">Level3_Data!BB3</f>
        <v>115</v>
      </c>
    </row>
    <row r="9" spans="1:33" x14ac:dyDescent="0.25">
      <c r="A9" t="s">
        <v>183</v>
      </c>
      <c r="B9" s="2">
        <f ca="1">TODAY()-1</f>
        <v>43087</v>
      </c>
      <c r="G9" s="134"/>
      <c r="H9" s="135">
        <v>47</v>
      </c>
      <c r="I9" s="128" t="str">
        <f>Level3_Data!A4</f>
        <v>Product 4</v>
      </c>
      <c r="J9" s="93">
        <f ca="1">$H$6-H9</f>
        <v>43041</v>
      </c>
      <c r="K9" s="101">
        <v>3</v>
      </c>
      <c r="L9" s="102">
        <v>6</v>
      </c>
      <c r="M9" s="101">
        <v>2</v>
      </c>
      <c r="N9" s="102">
        <v>11</v>
      </c>
      <c r="O9" s="101">
        <v>3</v>
      </c>
      <c r="P9" s="102">
        <v>5</v>
      </c>
      <c r="Q9" s="101">
        <v>3</v>
      </c>
      <c r="R9" s="102">
        <v>8</v>
      </c>
      <c r="S9" s="101">
        <v>3</v>
      </c>
      <c r="T9" s="102">
        <v>7</v>
      </c>
      <c r="U9" s="101">
        <v>4</v>
      </c>
      <c r="V9" s="102">
        <v>21</v>
      </c>
      <c r="W9" s="101">
        <v>2</v>
      </c>
      <c r="X9" s="102">
        <v>3</v>
      </c>
      <c r="Y9" s="101">
        <v>6</v>
      </c>
      <c r="Z9" s="102">
        <v>11</v>
      </c>
      <c r="AA9" s="101">
        <v>1</v>
      </c>
      <c r="AB9" s="102">
        <v>1</v>
      </c>
      <c r="AC9" s="101">
        <v>3</v>
      </c>
      <c r="AD9" s="102">
        <v>6</v>
      </c>
      <c r="AE9" s="103">
        <f ca="1">Level3_Data!BB4</f>
        <v>106</v>
      </c>
    </row>
    <row r="10" spans="1:33" x14ac:dyDescent="0.25">
      <c r="A10" t="s">
        <v>175</v>
      </c>
      <c r="B10" s="2">
        <f ca="1">B6 - 7</f>
        <v>43081</v>
      </c>
      <c r="G10" s="134"/>
      <c r="H10" s="135">
        <v>37</v>
      </c>
      <c r="I10" s="128" t="str">
        <f>Level3_Data!A5</f>
        <v>Product 4</v>
      </c>
      <c r="J10" s="93">
        <f t="shared" ref="J10:J48" ca="1" si="3">$H$6-H10</f>
        <v>43051</v>
      </c>
      <c r="K10" s="101">
        <v>4</v>
      </c>
      <c r="L10" s="102">
        <v>8</v>
      </c>
      <c r="M10" s="101">
        <v>2</v>
      </c>
      <c r="N10" s="102">
        <v>11</v>
      </c>
      <c r="O10" s="101">
        <v>2</v>
      </c>
      <c r="P10" s="102">
        <v>4</v>
      </c>
      <c r="Q10" s="101">
        <v>4</v>
      </c>
      <c r="R10" s="102">
        <v>6</v>
      </c>
      <c r="S10" s="101">
        <v>3</v>
      </c>
      <c r="T10" s="102">
        <v>5</v>
      </c>
      <c r="U10" s="101">
        <v>4</v>
      </c>
      <c r="V10" s="102">
        <v>17</v>
      </c>
      <c r="W10" s="101">
        <v>3</v>
      </c>
      <c r="X10" s="102">
        <v>6</v>
      </c>
      <c r="Y10" s="101">
        <v>2</v>
      </c>
      <c r="Z10" s="102">
        <v>11</v>
      </c>
      <c r="AA10" s="101">
        <v>4</v>
      </c>
      <c r="AB10" s="102">
        <v>2</v>
      </c>
      <c r="AC10" s="101">
        <v>5</v>
      </c>
      <c r="AD10" s="102">
        <v>6</v>
      </c>
      <c r="AE10" s="103">
        <f ca="1">Level3_Data!BB5</f>
        <v>105</v>
      </c>
    </row>
    <row r="11" spans="1:33" x14ac:dyDescent="0.25">
      <c r="A11" t="s">
        <v>176</v>
      </c>
      <c r="B11" s="2">
        <f t="shared" ref="B11:B17" ca="1" si="4">B10-7</f>
        <v>43074</v>
      </c>
      <c r="G11" s="134"/>
      <c r="H11" s="135">
        <v>34</v>
      </c>
      <c r="I11" s="128" t="str">
        <f>Level3_Data!A6</f>
        <v>Product 4</v>
      </c>
      <c r="J11" s="93">
        <f t="shared" ca="1" si="3"/>
        <v>43054</v>
      </c>
      <c r="K11" s="101">
        <v>3</v>
      </c>
      <c r="L11" s="102">
        <v>5</v>
      </c>
      <c r="M11" s="101">
        <v>3</v>
      </c>
      <c r="N11" s="102">
        <v>10</v>
      </c>
      <c r="O11" s="101">
        <v>4</v>
      </c>
      <c r="P11" s="102">
        <v>4</v>
      </c>
      <c r="Q11" s="101">
        <v>2</v>
      </c>
      <c r="R11" s="102">
        <v>5</v>
      </c>
      <c r="S11" s="101">
        <v>4</v>
      </c>
      <c r="T11" s="102">
        <v>4</v>
      </c>
      <c r="U11" s="101">
        <v>3</v>
      </c>
      <c r="V11" s="102">
        <v>15</v>
      </c>
      <c r="W11" s="101">
        <v>2</v>
      </c>
      <c r="X11" s="102">
        <v>3</v>
      </c>
      <c r="Y11" s="101">
        <v>5</v>
      </c>
      <c r="Z11" s="102">
        <v>12</v>
      </c>
      <c r="AA11" s="101">
        <v>3</v>
      </c>
      <c r="AB11" s="102">
        <v>1</v>
      </c>
      <c r="AC11" s="101">
        <v>4</v>
      </c>
      <c r="AD11" s="102">
        <v>7</v>
      </c>
      <c r="AE11" s="103">
        <f ca="1">Level3_Data!BB6</f>
        <v>96</v>
      </c>
    </row>
    <row r="12" spans="1:33" x14ac:dyDescent="0.25">
      <c r="A12" t="s">
        <v>177</v>
      </c>
      <c r="B12" s="2">
        <f t="shared" ca="1" si="4"/>
        <v>43067</v>
      </c>
      <c r="G12" s="134"/>
      <c r="H12" s="135">
        <v>32</v>
      </c>
      <c r="I12" s="128" t="str">
        <f>Level3_Data!A7</f>
        <v>Product 4</v>
      </c>
      <c r="J12" s="93">
        <f t="shared" ca="1" si="3"/>
        <v>43056</v>
      </c>
      <c r="K12" s="101">
        <v>2</v>
      </c>
      <c r="L12" s="102">
        <v>6</v>
      </c>
      <c r="M12" s="101">
        <v>2</v>
      </c>
      <c r="N12" s="102">
        <v>10</v>
      </c>
      <c r="O12" s="101">
        <v>3</v>
      </c>
      <c r="P12" s="102">
        <v>4</v>
      </c>
      <c r="Q12" s="101">
        <v>2</v>
      </c>
      <c r="R12" s="102">
        <v>4</v>
      </c>
      <c r="S12" s="101">
        <v>3</v>
      </c>
      <c r="T12" s="102">
        <v>4</v>
      </c>
      <c r="U12" s="101">
        <v>2</v>
      </c>
      <c r="V12" s="102">
        <v>25</v>
      </c>
      <c r="W12" s="101">
        <v>1</v>
      </c>
      <c r="X12" s="102">
        <v>6</v>
      </c>
      <c r="Y12" s="101">
        <v>2</v>
      </c>
      <c r="Z12" s="102">
        <v>8</v>
      </c>
      <c r="AA12" s="101">
        <v>2</v>
      </c>
      <c r="AB12" s="102">
        <v>2</v>
      </c>
      <c r="AC12" s="101">
        <v>2</v>
      </c>
      <c r="AD12" s="102">
        <v>6</v>
      </c>
      <c r="AE12" s="103">
        <f ca="1">Level3_Data!BB7</f>
        <v>94</v>
      </c>
    </row>
    <row r="13" spans="1:33" x14ac:dyDescent="0.25">
      <c r="A13" t="s">
        <v>178</v>
      </c>
      <c r="B13" s="2">
        <f t="shared" ca="1" si="4"/>
        <v>43060</v>
      </c>
      <c r="G13" s="134"/>
      <c r="H13" s="135">
        <v>21</v>
      </c>
      <c r="I13" s="128" t="str">
        <f>Level3_Data!A8</f>
        <v>Product 4</v>
      </c>
      <c r="J13" s="93">
        <f t="shared" ca="1" si="3"/>
        <v>43067</v>
      </c>
      <c r="K13" s="101">
        <v>2</v>
      </c>
      <c r="L13" s="102">
        <v>6</v>
      </c>
      <c r="M13" s="101">
        <v>1</v>
      </c>
      <c r="N13" s="102">
        <v>11</v>
      </c>
      <c r="O13" s="101">
        <v>1</v>
      </c>
      <c r="P13" s="102">
        <v>3</v>
      </c>
      <c r="Q13" s="101">
        <v>2</v>
      </c>
      <c r="R13" s="102">
        <v>3</v>
      </c>
      <c r="S13" s="101">
        <v>2</v>
      </c>
      <c r="T13" s="102">
        <v>3</v>
      </c>
      <c r="U13" s="101">
        <v>6</v>
      </c>
      <c r="V13" s="102">
        <v>24</v>
      </c>
      <c r="W13" s="101">
        <v>1</v>
      </c>
      <c r="X13" s="102">
        <v>4</v>
      </c>
      <c r="Y13" s="101">
        <v>3</v>
      </c>
      <c r="Z13" s="102">
        <v>12</v>
      </c>
      <c r="AA13" s="101">
        <v>3</v>
      </c>
      <c r="AB13" s="102">
        <v>2</v>
      </c>
      <c r="AC13" s="101">
        <v>2</v>
      </c>
      <c r="AD13" s="102">
        <v>5</v>
      </c>
      <c r="AE13" s="103">
        <f ca="1">Level3_Data!BB8</f>
        <v>94</v>
      </c>
    </row>
    <row r="14" spans="1:33" x14ac:dyDescent="0.25">
      <c r="A14" t="s">
        <v>179</v>
      </c>
      <c r="B14" s="2">
        <f t="shared" ca="1" si="4"/>
        <v>43053</v>
      </c>
      <c r="G14" s="134"/>
      <c r="H14" s="135">
        <v>20</v>
      </c>
      <c r="I14" s="128" t="str">
        <f>Level3_Data!A9</f>
        <v>Product 4</v>
      </c>
      <c r="J14" s="93">
        <f t="shared" ca="1" si="3"/>
        <v>43068</v>
      </c>
      <c r="K14" s="101">
        <v>3</v>
      </c>
      <c r="L14" s="102">
        <v>7</v>
      </c>
      <c r="M14" s="101">
        <v>3</v>
      </c>
      <c r="N14" s="102">
        <v>9</v>
      </c>
      <c r="O14" s="101">
        <v>3</v>
      </c>
      <c r="P14" s="102">
        <v>3</v>
      </c>
      <c r="Q14" s="101">
        <v>5</v>
      </c>
      <c r="R14" s="102">
        <v>2</v>
      </c>
      <c r="S14" s="101">
        <v>4</v>
      </c>
      <c r="T14" s="102">
        <v>3</v>
      </c>
      <c r="U14" s="101">
        <v>4</v>
      </c>
      <c r="V14" s="102">
        <v>22</v>
      </c>
      <c r="W14" s="101">
        <v>2</v>
      </c>
      <c r="X14" s="102">
        <v>3</v>
      </c>
      <c r="Y14" s="101">
        <v>7</v>
      </c>
      <c r="Z14" s="102">
        <v>7</v>
      </c>
      <c r="AA14" s="101">
        <v>5</v>
      </c>
      <c r="AB14" s="102">
        <v>2</v>
      </c>
      <c r="AC14" s="101">
        <v>6</v>
      </c>
      <c r="AD14" s="102">
        <v>6</v>
      </c>
      <c r="AE14" s="103">
        <f ca="1">Level3_Data!BB9</f>
        <v>103</v>
      </c>
    </row>
    <row r="15" spans="1:33" x14ac:dyDescent="0.25">
      <c r="A15" t="s">
        <v>180</v>
      </c>
      <c r="B15" s="2">
        <f t="shared" ca="1" si="4"/>
        <v>43046</v>
      </c>
      <c r="G15" s="134"/>
      <c r="H15" s="135">
        <v>17</v>
      </c>
      <c r="I15" s="128" t="str">
        <f>Level3_Data!A10</f>
        <v>Product 4</v>
      </c>
      <c r="J15" s="93">
        <f t="shared" ca="1" si="3"/>
        <v>43071</v>
      </c>
      <c r="K15" s="101">
        <v>2</v>
      </c>
      <c r="L15" s="102">
        <v>6</v>
      </c>
      <c r="M15" s="101">
        <v>3</v>
      </c>
      <c r="N15" s="102">
        <v>12</v>
      </c>
      <c r="O15" s="101">
        <v>2</v>
      </c>
      <c r="P15" s="102">
        <v>2</v>
      </c>
      <c r="Q15" s="101">
        <v>2</v>
      </c>
      <c r="R15" s="102">
        <v>2</v>
      </c>
      <c r="S15" s="101">
        <v>2</v>
      </c>
      <c r="T15" s="102">
        <v>2</v>
      </c>
      <c r="U15" s="101">
        <v>3</v>
      </c>
      <c r="V15" s="102">
        <v>20</v>
      </c>
      <c r="W15" s="101">
        <v>3</v>
      </c>
      <c r="X15" s="102">
        <v>5</v>
      </c>
      <c r="Y15" s="101">
        <v>5</v>
      </c>
      <c r="Z15" s="102">
        <v>12</v>
      </c>
      <c r="AA15" s="101">
        <v>2</v>
      </c>
      <c r="AB15" s="102">
        <v>2</v>
      </c>
      <c r="AC15" s="101">
        <v>4</v>
      </c>
      <c r="AD15" s="102">
        <v>5</v>
      </c>
      <c r="AE15" s="103">
        <f ca="1">Level3_Data!BB10</f>
        <v>94</v>
      </c>
    </row>
    <row r="16" spans="1:33" x14ac:dyDescent="0.25">
      <c r="A16" t="s">
        <v>181</v>
      </c>
      <c r="B16" s="2">
        <f t="shared" ca="1" si="4"/>
        <v>43039</v>
      </c>
      <c r="G16" s="134"/>
      <c r="H16" s="135">
        <v>5</v>
      </c>
      <c r="I16" s="128" t="str">
        <f>Level3_Data!A11</f>
        <v>Product 4</v>
      </c>
      <c r="J16" s="93">
        <f t="shared" ca="1" si="3"/>
        <v>43083</v>
      </c>
      <c r="K16" s="101">
        <v>6</v>
      </c>
      <c r="L16" s="102">
        <v>19</v>
      </c>
      <c r="M16" s="101">
        <v>1</v>
      </c>
      <c r="N16" s="102">
        <v>29</v>
      </c>
      <c r="O16" s="101">
        <v>4</v>
      </c>
      <c r="P16" s="102">
        <v>2</v>
      </c>
      <c r="Q16" s="101">
        <v>3</v>
      </c>
      <c r="R16" s="102">
        <v>1</v>
      </c>
      <c r="S16" s="101">
        <v>2</v>
      </c>
      <c r="T16" s="102">
        <v>2</v>
      </c>
      <c r="U16" s="101">
        <v>3</v>
      </c>
      <c r="V16" s="102">
        <v>12</v>
      </c>
      <c r="W16" s="101">
        <v>3</v>
      </c>
      <c r="X16" s="102">
        <v>2</v>
      </c>
      <c r="Y16" s="101">
        <v>6</v>
      </c>
      <c r="Z16" s="102">
        <v>8</v>
      </c>
      <c r="AA16" s="101">
        <v>4</v>
      </c>
      <c r="AB16" s="102">
        <v>1</v>
      </c>
      <c r="AC16" s="101">
        <v>4</v>
      </c>
      <c r="AD16" s="102">
        <v>7</v>
      </c>
      <c r="AE16" s="103">
        <f ca="1">Level3_Data!BB11</f>
        <v>113</v>
      </c>
    </row>
    <row r="17" spans="1:33" x14ac:dyDescent="0.25">
      <c r="A17" t="s">
        <v>182</v>
      </c>
      <c r="B17" s="2">
        <f t="shared" ca="1" si="4"/>
        <v>43032</v>
      </c>
      <c r="G17" s="134"/>
      <c r="H17" s="135">
        <v>3</v>
      </c>
      <c r="I17" s="128" t="str">
        <f>Level3_Data!A12</f>
        <v>Product 4</v>
      </c>
      <c r="J17" s="93">
        <f t="shared" ca="1" si="3"/>
        <v>43085</v>
      </c>
      <c r="K17" s="101">
        <v>2</v>
      </c>
      <c r="L17" s="102">
        <v>20</v>
      </c>
      <c r="M17" s="101">
        <v>2</v>
      </c>
      <c r="N17" s="102">
        <v>23</v>
      </c>
      <c r="O17" s="101">
        <v>1</v>
      </c>
      <c r="P17" s="102">
        <v>1</v>
      </c>
      <c r="Q17" s="101">
        <v>2</v>
      </c>
      <c r="R17" s="102">
        <v>1</v>
      </c>
      <c r="S17" s="101">
        <v>3</v>
      </c>
      <c r="T17" s="102">
        <v>2</v>
      </c>
      <c r="U17" s="101">
        <v>2</v>
      </c>
      <c r="V17" s="102">
        <v>17</v>
      </c>
      <c r="W17" s="101">
        <v>1</v>
      </c>
      <c r="X17" s="102">
        <v>7</v>
      </c>
      <c r="Y17" s="101">
        <v>4</v>
      </c>
      <c r="Z17" s="102">
        <v>10</v>
      </c>
      <c r="AA17" s="101">
        <v>3</v>
      </c>
      <c r="AB17" s="102">
        <v>4</v>
      </c>
      <c r="AC17" s="101">
        <v>4</v>
      </c>
      <c r="AD17" s="102">
        <v>5</v>
      </c>
      <c r="AE17" s="103">
        <f ca="1">Level3_Data!BB12</f>
        <v>112</v>
      </c>
    </row>
    <row r="18" spans="1:33" x14ac:dyDescent="0.25">
      <c r="G18" s="134"/>
      <c r="H18" s="135">
        <v>0</v>
      </c>
      <c r="I18" s="128" t="str">
        <f>Level3_Data!A13</f>
        <v>Product 4</v>
      </c>
      <c r="J18" s="93">
        <f t="shared" ca="1" si="3"/>
        <v>43088</v>
      </c>
      <c r="K18" s="101">
        <v>3</v>
      </c>
      <c r="L18" s="102">
        <v>25</v>
      </c>
      <c r="M18" s="101">
        <v>2</v>
      </c>
      <c r="N18" s="102">
        <v>25</v>
      </c>
      <c r="O18" s="101">
        <v>2</v>
      </c>
      <c r="P18" s="102">
        <v>1</v>
      </c>
      <c r="Q18" s="101">
        <v>3</v>
      </c>
      <c r="R18" s="102">
        <v>1</v>
      </c>
      <c r="S18" s="101">
        <v>3</v>
      </c>
      <c r="T18" s="102">
        <v>2</v>
      </c>
      <c r="U18" s="101">
        <v>2</v>
      </c>
      <c r="V18" s="102">
        <v>13</v>
      </c>
      <c r="W18" s="101">
        <v>3</v>
      </c>
      <c r="X18" s="102">
        <v>2</v>
      </c>
      <c r="Y18" s="101">
        <v>7</v>
      </c>
      <c r="Z18" s="102">
        <v>9</v>
      </c>
      <c r="AA18" s="101">
        <v>5</v>
      </c>
      <c r="AB18" s="102">
        <v>1</v>
      </c>
      <c r="AC18" s="101">
        <v>5</v>
      </c>
      <c r="AD18" s="102">
        <v>3</v>
      </c>
      <c r="AE18" s="103">
        <f ca="1">Level3_Data!BB13</f>
        <v>114</v>
      </c>
    </row>
    <row r="19" spans="1:33" x14ac:dyDescent="0.25">
      <c r="E19" s="154" t="s">
        <v>192</v>
      </c>
      <c r="G19" s="136"/>
      <c r="H19" s="137">
        <v>67</v>
      </c>
      <c r="I19" s="129">
        <f>Level3_Data!A14</f>
        <v>0</v>
      </c>
      <c r="J19" s="94">
        <f t="shared" ca="1" si="3"/>
        <v>43021</v>
      </c>
      <c r="K19" s="104">
        <v>1</v>
      </c>
      <c r="L19" s="105">
        <v>8</v>
      </c>
      <c r="M19" s="104">
        <v>2</v>
      </c>
      <c r="N19" s="105">
        <v>9</v>
      </c>
      <c r="O19" s="104">
        <v>0</v>
      </c>
      <c r="P19" s="105">
        <v>2</v>
      </c>
      <c r="Q19" s="104">
        <v>2</v>
      </c>
      <c r="R19" s="105">
        <v>2</v>
      </c>
      <c r="S19" s="104">
        <v>2</v>
      </c>
      <c r="T19" s="105">
        <v>1</v>
      </c>
      <c r="U19" s="104">
        <v>0</v>
      </c>
      <c r="V19" s="105">
        <v>19</v>
      </c>
      <c r="W19" s="104">
        <v>2</v>
      </c>
      <c r="X19" s="105">
        <v>6</v>
      </c>
      <c r="Y19" s="104">
        <v>3</v>
      </c>
      <c r="Z19" s="105">
        <v>8</v>
      </c>
      <c r="AA19" s="104">
        <v>3</v>
      </c>
      <c r="AB19" s="105">
        <v>10</v>
      </c>
      <c r="AC19" s="104">
        <v>1</v>
      </c>
      <c r="AD19" s="105">
        <v>2</v>
      </c>
      <c r="AE19" s="106">
        <f ca="1">Level3_Data!BB14</f>
        <v>82</v>
      </c>
      <c r="AF19" s="153">
        <f ca="1">AVERAGE(AE31:AE33)/AVERAGE(AE19:AE30)-1</f>
        <v>0.19758064516129026</v>
      </c>
      <c r="AG19" s="153"/>
    </row>
    <row r="20" spans="1:33" x14ac:dyDescent="0.25">
      <c r="G20" s="136"/>
      <c r="H20" s="137">
        <v>65</v>
      </c>
      <c r="I20" s="129">
        <f>Level3_Data!A15</f>
        <v>0</v>
      </c>
      <c r="J20" s="94">
        <f t="shared" ca="1" si="3"/>
        <v>43023</v>
      </c>
      <c r="K20" s="104">
        <v>3</v>
      </c>
      <c r="L20" s="105">
        <v>7</v>
      </c>
      <c r="M20" s="104">
        <v>2</v>
      </c>
      <c r="N20" s="105">
        <v>11</v>
      </c>
      <c r="O20" s="104">
        <v>0</v>
      </c>
      <c r="P20" s="105">
        <v>1</v>
      </c>
      <c r="Q20" s="104">
        <v>0</v>
      </c>
      <c r="R20" s="105">
        <v>2</v>
      </c>
      <c r="S20" s="104">
        <v>0</v>
      </c>
      <c r="T20" s="105">
        <v>0</v>
      </c>
      <c r="U20" s="104">
        <v>0</v>
      </c>
      <c r="V20" s="105">
        <v>21</v>
      </c>
      <c r="W20" s="104">
        <v>0</v>
      </c>
      <c r="X20" s="105">
        <v>3</v>
      </c>
      <c r="Y20" s="104">
        <v>2</v>
      </c>
      <c r="Z20" s="105">
        <v>9</v>
      </c>
      <c r="AA20" s="104">
        <v>2</v>
      </c>
      <c r="AB20" s="105">
        <v>12</v>
      </c>
      <c r="AC20" s="104">
        <v>2</v>
      </c>
      <c r="AD20" s="105">
        <v>3</v>
      </c>
      <c r="AE20" s="106">
        <f ca="1">Level3_Data!BB15</f>
        <v>77</v>
      </c>
    </row>
    <row r="21" spans="1:33" x14ac:dyDescent="0.25">
      <c r="G21" s="136"/>
      <c r="H21" s="137">
        <v>62</v>
      </c>
      <c r="I21" s="129">
        <f>Level3_Data!A16</f>
        <v>0</v>
      </c>
      <c r="J21" s="94">
        <f t="shared" ca="1" si="3"/>
        <v>43026</v>
      </c>
      <c r="K21" s="104">
        <v>1</v>
      </c>
      <c r="L21" s="105">
        <v>6</v>
      </c>
      <c r="M21" s="104">
        <v>1</v>
      </c>
      <c r="N21" s="105">
        <v>11</v>
      </c>
      <c r="O21" s="104">
        <v>0</v>
      </c>
      <c r="P21" s="105">
        <v>2</v>
      </c>
      <c r="Q21" s="104">
        <v>0</v>
      </c>
      <c r="R21" s="105">
        <v>2</v>
      </c>
      <c r="S21" s="104">
        <v>1</v>
      </c>
      <c r="T21" s="105">
        <v>1</v>
      </c>
      <c r="U21" s="104">
        <v>0</v>
      </c>
      <c r="V21" s="105">
        <v>21</v>
      </c>
      <c r="W21" s="104">
        <v>1</v>
      </c>
      <c r="X21" s="105">
        <v>5</v>
      </c>
      <c r="Y21" s="104">
        <v>2</v>
      </c>
      <c r="Z21" s="105">
        <v>13</v>
      </c>
      <c r="AA21" s="104">
        <v>4</v>
      </c>
      <c r="AB21" s="105">
        <v>12</v>
      </c>
      <c r="AC21" s="104">
        <v>1</v>
      </c>
      <c r="AD21" s="105">
        <v>1</v>
      </c>
      <c r="AE21" s="106">
        <f ca="1">Level3_Data!BB16</f>
        <v>84</v>
      </c>
    </row>
    <row r="22" spans="1:33" x14ac:dyDescent="0.25">
      <c r="G22" s="136"/>
      <c r="H22" s="137">
        <v>52</v>
      </c>
      <c r="I22" s="129">
        <f>Level3_Data!A17</f>
        <v>0</v>
      </c>
      <c r="J22" s="94">
        <f t="shared" ca="1" si="3"/>
        <v>43036</v>
      </c>
      <c r="K22" s="104">
        <v>0</v>
      </c>
      <c r="L22" s="105">
        <v>8</v>
      </c>
      <c r="M22" s="104">
        <v>3</v>
      </c>
      <c r="N22" s="105">
        <v>11</v>
      </c>
      <c r="O22" s="104">
        <v>0</v>
      </c>
      <c r="P22" s="105">
        <v>1</v>
      </c>
      <c r="Q22" s="104">
        <v>0</v>
      </c>
      <c r="R22" s="105">
        <v>4</v>
      </c>
      <c r="S22" s="104">
        <v>1</v>
      </c>
      <c r="T22" s="105">
        <v>2</v>
      </c>
      <c r="U22" s="104">
        <v>0</v>
      </c>
      <c r="V22" s="105">
        <v>17</v>
      </c>
      <c r="W22" s="104">
        <v>0</v>
      </c>
      <c r="X22" s="105">
        <v>3</v>
      </c>
      <c r="Y22" s="104">
        <v>2</v>
      </c>
      <c r="Z22" s="105">
        <v>10</v>
      </c>
      <c r="AA22" s="104">
        <v>2</v>
      </c>
      <c r="AB22" s="105">
        <v>11</v>
      </c>
      <c r="AC22" s="104">
        <v>3</v>
      </c>
      <c r="AD22" s="105">
        <v>3</v>
      </c>
      <c r="AE22" s="106">
        <f ca="1">Level3_Data!BB17</f>
        <v>81</v>
      </c>
    </row>
    <row r="23" spans="1:33" x14ac:dyDescent="0.25">
      <c r="G23" s="136"/>
      <c r="H23" s="137">
        <v>50</v>
      </c>
      <c r="I23" s="129">
        <f>Level3_Data!A18</f>
        <v>0</v>
      </c>
      <c r="J23" s="94">
        <f t="shared" ca="1" si="3"/>
        <v>43038</v>
      </c>
      <c r="K23" s="104">
        <v>2</v>
      </c>
      <c r="L23" s="105">
        <v>5</v>
      </c>
      <c r="M23" s="104">
        <v>3</v>
      </c>
      <c r="N23" s="105">
        <v>10</v>
      </c>
      <c r="O23" s="104">
        <v>0</v>
      </c>
      <c r="P23" s="105">
        <v>2</v>
      </c>
      <c r="Q23" s="104">
        <v>2</v>
      </c>
      <c r="R23" s="105">
        <v>5</v>
      </c>
      <c r="S23" s="104">
        <v>2</v>
      </c>
      <c r="T23" s="105">
        <v>1</v>
      </c>
      <c r="U23" s="104">
        <v>0</v>
      </c>
      <c r="V23" s="105">
        <v>15</v>
      </c>
      <c r="W23" s="104">
        <v>2</v>
      </c>
      <c r="X23" s="105">
        <v>6</v>
      </c>
      <c r="Y23" s="104">
        <v>3</v>
      </c>
      <c r="Z23" s="105">
        <v>11</v>
      </c>
      <c r="AA23" s="104">
        <v>3</v>
      </c>
      <c r="AB23" s="105">
        <v>10</v>
      </c>
      <c r="AC23" s="104">
        <v>3</v>
      </c>
      <c r="AD23" s="105">
        <v>2</v>
      </c>
      <c r="AE23" s="106">
        <f ca="1">Level3_Data!BB18</f>
        <v>85</v>
      </c>
    </row>
    <row r="24" spans="1:33" x14ac:dyDescent="0.25">
      <c r="G24" s="136"/>
      <c r="H24" s="137">
        <v>47</v>
      </c>
      <c r="I24" s="129">
        <f>Level3_Data!A19</f>
        <v>0</v>
      </c>
      <c r="J24" s="94">
        <f t="shared" ca="1" si="3"/>
        <v>43041</v>
      </c>
      <c r="K24" s="104">
        <v>2</v>
      </c>
      <c r="L24" s="105">
        <v>6</v>
      </c>
      <c r="M24" s="104">
        <v>0</v>
      </c>
      <c r="N24" s="105">
        <v>10</v>
      </c>
      <c r="O24" s="104">
        <v>0</v>
      </c>
      <c r="P24" s="105">
        <v>2</v>
      </c>
      <c r="Q24" s="104">
        <v>2</v>
      </c>
      <c r="R24" s="105">
        <v>3</v>
      </c>
      <c r="S24" s="104">
        <v>0</v>
      </c>
      <c r="T24" s="105">
        <v>1</v>
      </c>
      <c r="U24" s="104">
        <v>0</v>
      </c>
      <c r="V24" s="105">
        <v>25</v>
      </c>
      <c r="W24" s="104">
        <v>0</v>
      </c>
      <c r="X24" s="105">
        <v>2</v>
      </c>
      <c r="Y24" s="104">
        <v>4</v>
      </c>
      <c r="Z24" s="105">
        <v>11</v>
      </c>
      <c r="AA24" s="104">
        <v>3</v>
      </c>
      <c r="AB24" s="105">
        <v>10</v>
      </c>
      <c r="AC24" s="104">
        <v>3</v>
      </c>
      <c r="AD24" s="105">
        <v>1</v>
      </c>
      <c r="AE24" s="106">
        <f ca="1">Level3_Data!BB19</f>
        <v>83</v>
      </c>
    </row>
    <row r="25" spans="1:33" x14ac:dyDescent="0.25">
      <c r="G25" s="136"/>
      <c r="H25" s="137">
        <v>37</v>
      </c>
      <c r="I25" s="129">
        <f>Level3_Data!A20</f>
        <v>0</v>
      </c>
      <c r="J25" s="94">
        <f t="shared" ca="1" si="3"/>
        <v>43051</v>
      </c>
      <c r="K25" s="104">
        <v>3</v>
      </c>
      <c r="L25" s="105">
        <v>6</v>
      </c>
      <c r="M25" s="104">
        <v>1</v>
      </c>
      <c r="N25" s="105">
        <v>11</v>
      </c>
      <c r="O25" s="104">
        <v>0</v>
      </c>
      <c r="P25" s="105">
        <v>1</v>
      </c>
      <c r="Q25" s="104">
        <v>0</v>
      </c>
      <c r="R25" s="105">
        <v>4</v>
      </c>
      <c r="S25" s="104">
        <v>0</v>
      </c>
      <c r="T25" s="105">
        <v>0</v>
      </c>
      <c r="U25" s="104">
        <v>0</v>
      </c>
      <c r="V25" s="105">
        <v>24</v>
      </c>
      <c r="W25" s="104">
        <v>1</v>
      </c>
      <c r="X25" s="105">
        <v>4</v>
      </c>
      <c r="Y25" s="104">
        <v>1</v>
      </c>
      <c r="Z25" s="105">
        <v>12</v>
      </c>
      <c r="AA25" s="104">
        <v>2</v>
      </c>
      <c r="AB25" s="105">
        <v>11</v>
      </c>
      <c r="AC25" s="104">
        <v>2</v>
      </c>
      <c r="AD25" s="105">
        <v>4</v>
      </c>
      <c r="AE25" s="106">
        <f ca="1">Level3_Data!BB20</f>
        <v>84</v>
      </c>
    </row>
    <row r="26" spans="1:33" x14ac:dyDescent="0.25">
      <c r="G26" s="136"/>
      <c r="H26" s="137">
        <v>34</v>
      </c>
      <c r="I26" s="129">
        <f>Level3_Data!A21</f>
        <v>0</v>
      </c>
      <c r="J26" s="94">
        <f t="shared" ca="1" si="3"/>
        <v>43054</v>
      </c>
      <c r="K26" s="104">
        <v>1</v>
      </c>
      <c r="L26" s="105">
        <v>7</v>
      </c>
      <c r="M26" s="104">
        <v>1</v>
      </c>
      <c r="N26" s="105">
        <v>9</v>
      </c>
      <c r="O26" s="104">
        <v>0</v>
      </c>
      <c r="P26" s="105">
        <v>2</v>
      </c>
      <c r="Q26" s="104">
        <v>2</v>
      </c>
      <c r="R26" s="105">
        <v>4</v>
      </c>
      <c r="S26" s="104">
        <v>0</v>
      </c>
      <c r="T26" s="105">
        <v>1</v>
      </c>
      <c r="U26" s="104">
        <v>0</v>
      </c>
      <c r="V26" s="105">
        <v>22</v>
      </c>
      <c r="W26" s="104">
        <v>1</v>
      </c>
      <c r="X26" s="105">
        <v>5</v>
      </c>
      <c r="Y26" s="104">
        <v>1</v>
      </c>
      <c r="Z26" s="105">
        <v>12</v>
      </c>
      <c r="AA26" s="104">
        <v>3</v>
      </c>
      <c r="AB26" s="105">
        <v>9</v>
      </c>
      <c r="AC26" s="104">
        <v>4</v>
      </c>
      <c r="AD26" s="105">
        <v>2</v>
      </c>
      <c r="AE26" s="106">
        <f ca="1">Level3_Data!BB21</f>
        <v>85</v>
      </c>
    </row>
    <row r="27" spans="1:33" x14ac:dyDescent="0.25">
      <c r="G27" s="136"/>
      <c r="H27" s="137">
        <v>32</v>
      </c>
      <c r="I27" s="129">
        <f>Level3_Data!A22</f>
        <v>0</v>
      </c>
      <c r="J27" s="94">
        <f t="shared" ca="1" si="3"/>
        <v>43056</v>
      </c>
      <c r="K27" s="104">
        <v>2</v>
      </c>
      <c r="L27" s="105">
        <v>6</v>
      </c>
      <c r="M27" s="104">
        <v>2</v>
      </c>
      <c r="N27" s="105">
        <v>12</v>
      </c>
      <c r="O27" s="104">
        <v>0</v>
      </c>
      <c r="P27" s="105">
        <v>1</v>
      </c>
      <c r="Q27" s="104">
        <v>2</v>
      </c>
      <c r="R27" s="105">
        <v>2</v>
      </c>
      <c r="S27" s="104">
        <v>0</v>
      </c>
      <c r="T27" s="105">
        <v>0</v>
      </c>
      <c r="U27" s="104">
        <v>0</v>
      </c>
      <c r="V27" s="105">
        <v>20</v>
      </c>
      <c r="W27" s="104">
        <v>2</v>
      </c>
      <c r="X27" s="105">
        <v>4</v>
      </c>
      <c r="Y27" s="104">
        <v>3</v>
      </c>
      <c r="Z27" s="105">
        <v>12</v>
      </c>
      <c r="AA27" s="104">
        <v>3</v>
      </c>
      <c r="AB27" s="105">
        <v>12</v>
      </c>
      <c r="AC27" s="104">
        <v>2</v>
      </c>
      <c r="AD27" s="105">
        <v>1</v>
      </c>
      <c r="AE27" s="106">
        <f ca="1">Level3_Data!BB22</f>
        <v>84</v>
      </c>
    </row>
    <row r="28" spans="1:33" x14ac:dyDescent="0.25">
      <c r="G28" s="136"/>
      <c r="H28" s="137">
        <v>21</v>
      </c>
      <c r="I28" s="129">
        <f>Level3_Data!A23</f>
        <v>0</v>
      </c>
      <c r="J28" s="94">
        <f t="shared" ca="1" si="3"/>
        <v>43067</v>
      </c>
      <c r="K28" s="104">
        <v>2</v>
      </c>
      <c r="L28" s="105">
        <v>6</v>
      </c>
      <c r="M28" s="104">
        <v>1</v>
      </c>
      <c r="N28" s="105">
        <v>11</v>
      </c>
      <c r="O28" s="104">
        <v>0</v>
      </c>
      <c r="P28" s="105">
        <v>1</v>
      </c>
      <c r="Q28" s="104">
        <v>0</v>
      </c>
      <c r="R28" s="105">
        <v>3</v>
      </c>
      <c r="S28" s="104">
        <v>0</v>
      </c>
      <c r="T28" s="105">
        <v>2</v>
      </c>
      <c r="U28" s="104">
        <v>0</v>
      </c>
      <c r="V28" s="105">
        <v>18</v>
      </c>
      <c r="W28" s="104">
        <v>3</v>
      </c>
      <c r="X28" s="105">
        <v>2</v>
      </c>
      <c r="Y28" s="104">
        <v>3</v>
      </c>
      <c r="Z28" s="105">
        <v>10</v>
      </c>
      <c r="AA28" s="104">
        <v>4</v>
      </c>
      <c r="AB28" s="105">
        <v>11</v>
      </c>
      <c r="AC28" s="104">
        <v>1</v>
      </c>
      <c r="AD28" s="105">
        <v>4</v>
      </c>
      <c r="AE28" s="106">
        <f ca="1">Level3_Data!BB23</f>
        <v>80</v>
      </c>
    </row>
    <row r="29" spans="1:33" x14ac:dyDescent="0.25">
      <c r="G29" s="136"/>
      <c r="H29" s="137">
        <v>20</v>
      </c>
      <c r="I29" s="129">
        <f>Level3_Data!A24</f>
        <v>0</v>
      </c>
      <c r="J29" s="94">
        <f t="shared" ca="1" si="3"/>
        <v>43068</v>
      </c>
      <c r="K29" s="104">
        <v>2</v>
      </c>
      <c r="L29" s="105">
        <v>7</v>
      </c>
      <c r="M29" s="104">
        <v>1</v>
      </c>
      <c r="N29" s="105">
        <v>10</v>
      </c>
      <c r="O29" s="104">
        <v>0</v>
      </c>
      <c r="P29" s="105">
        <v>1</v>
      </c>
      <c r="Q29" s="104">
        <v>0</v>
      </c>
      <c r="R29" s="105">
        <v>3</v>
      </c>
      <c r="S29" s="104">
        <v>1</v>
      </c>
      <c r="T29" s="105">
        <v>1</v>
      </c>
      <c r="U29" s="104">
        <v>1</v>
      </c>
      <c r="V29" s="105">
        <v>17</v>
      </c>
      <c r="W29" s="104">
        <v>1</v>
      </c>
      <c r="X29" s="105">
        <v>4</v>
      </c>
      <c r="Y29" s="104">
        <v>3</v>
      </c>
      <c r="Z29" s="105">
        <v>12</v>
      </c>
      <c r="AA29" s="104">
        <v>3</v>
      </c>
      <c r="AB29" s="105">
        <v>10</v>
      </c>
      <c r="AC29" s="104">
        <v>5</v>
      </c>
      <c r="AD29" s="105">
        <v>5</v>
      </c>
      <c r="AE29" s="106">
        <f ca="1">Level3_Data!BB24</f>
        <v>85</v>
      </c>
    </row>
    <row r="30" spans="1:33" x14ac:dyDescent="0.25">
      <c r="G30" s="136"/>
      <c r="H30" s="137">
        <v>17</v>
      </c>
      <c r="I30" s="129">
        <f>Level3_Data!A25</f>
        <v>0</v>
      </c>
      <c r="J30" s="94">
        <f t="shared" ca="1" si="3"/>
        <v>43071</v>
      </c>
      <c r="K30" s="104">
        <v>2</v>
      </c>
      <c r="L30" s="105">
        <v>8</v>
      </c>
      <c r="M30" s="104">
        <v>3</v>
      </c>
      <c r="N30" s="105">
        <v>10</v>
      </c>
      <c r="O30" s="104">
        <v>0</v>
      </c>
      <c r="P30" s="105">
        <v>1</v>
      </c>
      <c r="Q30" s="104">
        <v>0</v>
      </c>
      <c r="R30" s="105">
        <v>3</v>
      </c>
      <c r="S30" s="104">
        <v>2</v>
      </c>
      <c r="T30" s="105">
        <v>3</v>
      </c>
      <c r="U30" s="104">
        <v>0</v>
      </c>
      <c r="V30" s="105">
        <v>20</v>
      </c>
      <c r="W30" s="104">
        <v>2</v>
      </c>
      <c r="X30" s="105">
        <v>3</v>
      </c>
      <c r="Y30" s="104">
        <v>3</v>
      </c>
      <c r="Z30" s="105">
        <v>9</v>
      </c>
      <c r="AA30" s="104">
        <v>1</v>
      </c>
      <c r="AB30" s="105">
        <v>10</v>
      </c>
      <c r="AC30" s="104">
        <v>2</v>
      </c>
      <c r="AD30" s="105">
        <v>2</v>
      </c>
      <c r="AE30" s="106">
        <f ca="1">Level3_Data!BB25</f>
        <v>82</v>
      </c>
    </row>
    <row r="31" spans="1:33" x14ac:dyDescent="0.25">
      <c r="G31" s="136"/>
      <c r="H31" s="137">
        <v>5</v>
      </c>
      <c r="I31" s="129">
        <f>Level3_Data!A26</f>
        <v>0</v>
      </c>
      <c r="J31" s="94">
        <f t="shared" ca="1" si="3"/>
        <v>43083</v>
      </c>
      <c r="K31" s="104">
        <v>4</v>
      </c>
      <c r="L31" s="105">
        <v>8</v>
      </c>
      <c r="M31" s="104">
        <v>2</v>
      </c>
      <c r="N31" s="105">
        <v>12</v>
      </c>
      <c r="O31" s="104">
        <v>0</v>
      </c>
      <c r="P31" s="105">
        <v>3</v>
      </c>
      <c r="Q31" s="104">
        <v>0</v>
      </c>
      <c r="R31" s="105">
        <v>2</v>
      </c>
      <c r="S31" s="104">
        <v>1</v>
      </c>
      <c r="T31" s="105">
        <v>1</v>
      </c>
      <c r="U31" s="104">
        <v>0</v>
      </c>
      <c r="V31" s="105">
        <v>28</v>
      </c>
      <c r="W31" s="104">
        <v>1</v>
      </c>
      <c r="X31" s="105">
        <v>5</v>
      </c>
      <c r="Y31" s="104">
        <v>2</v>
      </c>
      <c r="Z31" s="105">
        <v>16</v>
      </c>
      <c r="AA31" s="104">
        <v>1</v>
      </c>
      <c r="AB31" s="105">
        <v>11</v>
      </c>
      <c r="AC31" s="104">
        <v>2</v>
      </c>
      <c r="AD31" s="105">
        <v>3</v>
      </c>
      <c r="AE31" s="106">
        <f ca="1">Level3_Data!BB26</f>
        <v>98</v>
      </c>
    </row>
    <row r="32" spans="1:33" x14ac:dyDescent="0.25">
      <c r="G32" s="136"/>
      <c r="H32" s="137">
        <v>3</v>
      </c>
      <c r="I32" s="129">
        <f>Level3_Data!A27</f>
        <v>0</v>
      </c>
      <c r="J32" s="94">
        <f t="shared" ca="1" si="3"/>
        <v>43085</v>
      </c>
      <c r="K32" s="104">
        <v>4</v>
      </c>
      <c r="L32" s="105">
        <v>10</v>
      </c>
      <c r="M32" s="104">
        <v>2</v>
      </c>
      <c r="N32" s="105">
        <v>12</v>
      </c>
      <c r="O32" s="104">
        <v>0</v>
      </c>
      <c r="P32" s="105">
        <v>2</v>
      </c>
      <c r="Q32" s="104">
        <v>3</v>
      </c>
      <c r="R32" s="105">
        <v>4</v>
      </c>
      <c r="S32" s="104">
        <v>1</v>
      </c>
      <c r="T32" s="105">
        <v>0</v>
      </c>
      <c r="U32" s="104">
        <v>0</v>
      </c>
      <c r="V32" s="105">
        <v>26</v>
      </c>
      <c r="W32" s="104">
        <v>1</v>
      </c>
      <c r="X32" s="105">
        <v>7</v>
      </c>
      <c r="Y32" s="104">
        <v>2</v>
      </c>
      <c r="Z32" s="105">
        <v>12</v>
      </c>
      <c r="AA32" s="104">
        <v>2</v>
      </c>
      <c r="AB32" s="105">
        <v>9</v>
      </c>
      <c r="AC32" s="104">
        <v>3</v>
      </c>
      <c r="AD32" s="105">
        <v>3</v>
      </c>
      <c r="AE32" s="106">
        <f ca="1">Level3_Data!BB27</f>
        <v>99</v>
      </c>
    </row>
    <row r="33" spans="5:33" x14ac:dyDescent="0.25">
      <c r="G33" s="136"/>
      <c r="H33" s="137">
        <v>0</v>
      </c>
      <c r="I33" s="129">
        <f>Level3_Data!A28</f>
        <v>0</v>
      </c>
      <c r="J33" s="94">
        <f t="shared" ca="1" si="3"/>
        <v>43088</v>
      </c>
      <c r="K33" s="104">
        <v>1</v>
      </c>
      <c r="L33" s="105">
        <v>9</v>
      </c>
      <c r="M33" s="104">
        <v>1</v>
      </c>
      <c r="N33" s="105">
        <v>11</v>
      </c>
      <c r="O33" s="104">
        <v>0</v>
      </c>
      <c r="P33" s="105">
        <v>1</v>
      </c>
      <c r="Q33" s="104">
        <v>1</v>
      </c>
      <c r="R33" s="105">
        <v>6</v>
      </c>
      <c r="S33" s="104">
        <v>1</v>
      </c>
      <c r="T33" s="105">
        <v>0</v>
      </c>
      <c r="U33" s="104">
        <v>0</v>
      </c>
      <c r="V33" s="105">
        <v>25</v>
      </c>
      <c r="W33" s="104">
        <v>1</v>
      </c>
      <c r="X33" s="105">
        <v>5</v>
      </c>
      <c r="Y33" s="104">
        <v>4</v>
      </c>
      <c r="Z33" s="105">
        <v>17</v>
      </c>
      <c r="AA33" s="104">
        <v>2</v>
      </c>
      <c r="AB33" s="105">
        <v>10</v>
      </c>
      <c r="AC33" s="104">
        <v>4</v>
      </c>
      <c r="AD33" s="105">
        <v>2</v>
      </c>
      <c r="AE33" s="106">
        <f ca="1">Level3_Data!BB28</f>
        <v>100</v>
      </c>
    </row>
    <row r="34" spans="5:33" x14ac:dyDescent="0.25">
      <c r="E34" s="154" t="s">
        <v>191</v>
      </c>
      <c r="G34" s="138"/>
      <c r="H34" s="139">
        <v>67</v>
      </c>
      <c r="I34" s="130">
        <f>Level3_Data!A29</f>
        <v>0</v>
      </c>
      <c r="J34" s="95">
        <f t="shared" ca="1" si="3"/>
        <v>43021</v>
      </c>
      <c r="K34" s="107">
        <v>1</v>
      </c>
      <c r="L34" s="108">
        <v>13</v>
      </c>
      <c r="M34" s="107">
        <v>1</v>
      </c>
      <c r="N34" s="108">
        <v>10</v>
      </c>
      <c r="O34" s="107">
        <v>0</v>
      </c>
      <c r="P34" s="108">
        <v>2</v>
      </c>
      <c r="Q34" s="107">
        <v>2</v>
      </c>
      <c r="R34" s="108">
        <v>4</v>
      </c>
      <c r="S34" s="107">
        <v>2</v>
      </c>
      <c r="T34" s="108">
        <v>2</v>
      </c>
      <c r="U34" s="107">
        <v>2</v>
      </c>
      <c r="V34" s="108">
        <v>19</v>
      </c>
      <c r="W34" s="107">
        <v>0</v>
      </c>
      <c r="X34" s="108">
        <v>7</v>
      </c>
      <c r="Y34" s="107">
        <v>4</v>
      </c>
      <c r="Z34" s="108">
        <v>8</v>
      </c>
      <c r="AA34" s="107">
        <v>2</v>
      </c>
      <c r="AB34" s="108">
        <v>4</v>
      </c>
      <c r="AC34" s="107">
        <v>5</v>
      </c>
      <c r="AD34" s="108">
        <v>6</v>
      </c>
      <c r="AE34" s="109">
        <f ca="1">Level3_Data!BB29</f>
        <v>93</v>
      </c>
      <c r="AF34" s="153">
        <f ca="1">AVERAGE(AE46:AE48)/AVERAGE(AE34:AE45)-1</f>
        <v>-0.15720524017467252</v>
      </c>
      <c r="AG34" s="153"/>
    </row>
    <row r="35" spans="5:33" x14ac:dyDescent="0.25">
      <c r="G35" s="138"/>
      <c r="H35" s="139">
        <v>65</v>
      </c>
      <c r="I35" s="130">
        <f>Level3_Data!A30</f>
        <v>0</v>
      </c>
      <c r="J35" s="95">
        <f t="shared" ca="1" si="3"/>
        <v>43023</v>
      </c>
      <c r="K35" s="107">
        <v>3</v>
      </c>
      <c r="L35" s="108">
        <v>11</v>
      </c>
      <c r="M35" s="107">
        <v>2</v>
      </c>
      <c r="N35" s="108">
        <v>12</v>
      </c>
      <c r="O35" s="107">
        <v>1</v>
      </c>
      <c r="P35" s="108">
        <v>2</v>
      </c>
      <c r="Q35" s="107">
        <v>0</v>
      </c>
      <c r="R35" s="108">
        <v>2</v>
      </c>
      <c r="S35" s="107">
        <v>2</v>
      </c>
      <c r="T35" s="108">
        <v>1</v>
      </c>
      <c r="U35" s="107">
        <v>0</v>
      </c>
      <c r="V35" s="108">
        <v>21</v>
      </c>
      <c r="W35" s="107">
        <v>0</v>
      </c>
      <c r="X35" s="108">
        <v>3</v>
      </c>
      <c r="Y35" s="107">
        <v>3</v>
      </c>
      <c r="Z35" s="108">
        <v>9</v>
      </c>
      <c r="AA35" s="107">
        <v>4</v>
      </c>
      <c r="AB35" s="108">
        <v>2</v>
      </c>
      <c r="AC35" s="107">
        <v>5</v>
      </c>
      <c r="AD35" s="108">
        <v>5</v>
      </c>
      <c r="AE35" s="109">
        <f ca="1">Level3_Data!BB30</f>
        <v>85</v>
      </c>
    </row>
    <row r="36" spans="5:33" x14ac:dyDescent="0.25">
      <c r="G36" s="138"/>
      <c r="H36" s="139">
        <v>62</v>
      </c>
      <c r="I36" s="130">
        <f>Level3_Data!A31</f>
        <v>0</v>
      </c>
      <c r="J36" s="95">
        <f t="shared" ca="1" si="3"/>
        <v>43026</v>
      </c>
      <c r="K36" s="107">
        <v>2</v>
      </c>
      <c r="L36" s="108">
        <v>12</v>
      </c>
      <c r="M36" s="107">
        <v>1</v>
      </c>
      <c r="N36" s="108">
        <v>12</v>
      </c>
      <c r="O36" s="107">
        <v>0</v>
      </c>
      <c r="P36" s="108">
        <v>0</v>
      </c>
      <c r="Q36" s="107">
        <v>2</v>
      </c>
      <c r="R36" s="108">
        <v>4</v>
      </c>
      <c r="S36" s="107">
        <v>1</v>
      </c>
      <c r="T36" s="108">
        <v>1</v>
      </c>
      <c r="U36" s="107">
        <v>0</v>
      </c>
      <c r="V36" s="108">
        <v>17</v>
      </c>
      <c r="W36" s="107">
        <v>2</v>
      </c>
      <c r="X36" s="108">
        <v>4</v>
      </c>
      <c r="Y36" s="107">
        <v>4</v>
      </c>
      <c r="Z36" s="108">
        <v>10</v>
      </c>
      <c r="AA36" s="107">
        <v>2</v>
      </c>
      <c r="AB36" s="108">
        <v>3</v>
      </c>
      <c r="AC36" s="107">
        <v>6</v>
      </c>
      <c r="AD36" s="108">
        <v>4</v>
      </c>
      <c r="AE36" s="109">
        <f ca="1">Level3_Data!BB31</f>
        <v>85</v>
      </c>
    </row>
    <row r="37" spans="5:33" x14ac:dyDescent="0.25">
      <c r="G37" s="138"/>
      <c r="H37" s="139">
        <v>52</v>
      </c>
      <c r="I37" s="130">
        <f>Level3_Data!A32</f>
        <v>0</v>
      </c>
      <c r="J37" s="95">
        <f t="shared" ca="1" si="3"/>
        <v>43036</v>
      </c>
      <c r="K37" s="107">
        <v>2</v>
      </c>
      <c r="L37" s="108">
        <v>11</v>
      </c>
      <c r="M37" s="107">
        <v>2</v>
      </c>
      <c r="N37" s="108">
        <v>11</v>
      </c>
      <c r="O37" s="107">
        <v>0</v>
      </c>
      <c r="P37" s="108">
        <v>1</v>
      </c>
      <c r="Q37" s="107">
        <v>0</v>
      </c>
      <c r="R37" s="108">
        <v>3</v>
      </c>
      <c r="S37" s="107">
        <v>1</v>
      </c>
      <c r="T37" s="108">
        <v>1</v>
      </c>
      <c r="U37" s="107">
        <v>1</v>
      </c>
      <c r="V37" s="108">
        <v>15</v>
      </c>
      <c r="W37" s="107">
        <v>2</v>
      </c>
      <c r="X37" s="108">
        <v>4</v>
      </c>
      <c r="Y37" s="107">
        <v>2</v>
      </c>
      <c r="Z37" s="108">
        <v>9</v>
      </c>
      <c r="AA37" s="107">
        <v>1</v>
      </c>
      <c r="AB37" s="108">
        <v>3</v>
      </c>
      <c r="AC37" s="107">
        <v>4</v>
      </c>
      <c r="AD37" s="108">
        <v>4</v>
      </c>
      <c r="AE37" s="109">
        <f ca="1">Level3_Data!BB32</f>
        <v>75</v>
      </c>
    </row>
    <row r="38" spans="5:33" x14ac:dyDescent="0.25">
      <c r="G38" s="138"/>
      <c r="H38" s="139">
        <v>50</v>
      </c>
      <c r="I38" s="130">
        <f>Level3_Data!A33</f>
        <v>0</v>
      </c>
      <c r="J38" s="95">
        <f t="shared" ca="1" si="3"/>
        <v>43038</v>
      </c>
      <c r="K38" s="107">
        <v>2</v>
      </c>
      <c r="L38" s="108">
        <v>11</v>
      </c>
      <c r="M38" s="107">
        <v>2</v>
      </c>
      <c r="N38" s="108">
        <v>10</v>
      </c>
      <c r="O38" s="107">
        <v>1</v>
      </c>
      <c r="P38" s="108">
        <v>1</v>
      </c>
      <c r="Q38" s="107">
        <v>0</v>
      </c>
      <c r="R38" s="108">
        <v>3</v>
      </c>
      <c r="S38" s="107">
        <v>1</v>
      </c>
      <c r="T38" s="108">
        <v>1</v>
      </c>
      <c r="U38" s="107">
        <v>0</v>
      </c>
      <c r="V38" s="108">
        <v>14</v>
      </c>
      <c r="W38" s="107">
        <v>1</v>
      </c>
      <c r="X38" s="108">
        <v>4</v>
      </c>
      <c r="Y38" s="107">
        <v>3</v>
      </c>
      <c r="Z38" s="108">
        <v>7</v>
      </c>
      <c r="AA38" s="107">
        <v>5</v>
      </c>
      <c r="AB38" s="108">
        <v>3</v>
      </c>
      <c r="AC38" s="107">
        <v>6</v>
      </c>
      <c r="AD38" s="108">
        <v>5</v>
      </c>
      <c r="AE38" s="109">
        <f ca="1">Level3_Data!BB33</f>
        <v>78</v>
      </c>
    </row>
    <row r="39" spans="5:33" x14ac:dyDescent="0.25">
      <c r="G39" s="138"/>
      <c r="H39" s="139">
        <v>47</v>
      </c>
      <c r="I39" s="130">
        <f>Level3_Data!A34</f>
        <v>0</v>
      </c>
      <c r="J39" s="95">
        <f t="shared" ca="1" si="3"/>
        <v>43041</v>
      </c>
      <c r="K39" s="107">
        <v>3</v>
      </c>
      <c r="L39" s="108">
        <v>10</v>
      </c>
      <c r="M39" s="107">
        <v>3</v>
      </c>
      <c r="N39" s="108">
        <v>10</v>
      </c>
      <c r="O39" s="107">
        <v>0</v>
      </c>
      <c r="P39" s="108">
        <v>2</v>
      </c>
      <c r="Q39" s="107">
        <v>0</v>
      </c>
      <c r="R39" s="108">
        <v>2</v>
      </c>
      <c r="S39" s="107">
        <v>2</v>
      </c>
      <c r="T39" s="108">
        <v>1</v>
      </c>
      <c r="U39" s="107">
        <v>1</v>
      </c>
      <c r="V39" s="108">
        <v>12</v>
      </c>
      <c r="W39" s="107">
        <v>0</v>
      </c>
      <c r="X39" s="108">
        <v>5</v>
      </c>
      <c r="Y39" s="107">
        <v>2</v>
      </c>
      <c r="Z39" s="108">
        <v>6</v>
      </c>
      <c r="AA39" s="107">
        <v>4</v>
      </c>
      <c r="AB39" s="108">
        <v>2</v>
      </c>
      <c r="AC39" s="107">
        <v>4</v>
      </c>
      <c r="AD39" s="108">
        <v>6</v>
      </c>
      <c r="AE39" s="109">
        <f ca="1">Level3_Data!BB34</f>
        <v>72</v>
      </c>
    </row>
    <row r="40" spans="5:33" x14ac:dyDescent="0.25">
      <c r="G40" s="138"/>
      <c r="H40" s="139">
        <v>37</v>
      </c>
      <c r="I40" s="130">
        <f>Level3_Data!A35</f>
        <v>0</v>
      </c>
      <c r="J40" s="95">
        <f t="shared" ca="1" si="3"/>
        <v>43051</v>
      </c>
      <c r="K40" s="107">
        <v>1</v>
      </c>
      <c r="L40" s="108">
        <v>9</v>
      </c>
      <c r="M40" s="107">
        <v>0</v>
      </c>
      <c r="N40" s="108">
        <v>11</v>
      </c>
      <c r="O40" s="107">
        <v>0</v>
      </c>
      <c r="P40" s="108">
        <v>0</v>
      </c>
      <c r="Q40" s="107">
        <v>1</v>
      </c>
      <c r="R40" s="108">
        <v>5</v>
      </c>
      <c r="S40" s="107">
        <v>2</v>
      </c>
      <c r="T40" s="108">
        <v>1</v>
      </c>
      <c r="U40" s="107">
        <v>1</v>
      </c>
      <c r="V40" s="108">
        <v>11</v>
      </c>
      <c r="W40" s="107">
        <v>1</v>
      </c>
      <c r="X40" s="108">
        <v>4</v>
      </c>
      <c r="Y40" s="107">
        <v>0</v>
      </c>
      <c r="Z40" s="108">
        <v>7</v>
      </c>
      <c r="AA40" s="107">
        <v>3</v>
      </c>
      <c r="AB40" s="108">
        <v>5</v>
      </c>
      <c r="AC40" s="107">
        <v>5</v>
      </c>
      <c r="AD40" s="108">
        <v>5</v>
      </c>
      <c r="AE40" s="109">
        <f ca="1">Level3_Data!BB35</f>
        <v>71</v>
      </c>
    </row>
    <row r="41" spans="5:33" x14ac:dyDescent="0.25">
      <c r="G41" s="138"/>
      <c r="H41" s="139">
        <v>34</v>
      </c>
      <c r="I41" s="130">
        <f>Level3_Data!A36</f>
        <v>0</v>
      </c>
      <c r="J41" s="95">
        <f t="shared" ca="1" si="3"/>
        <v>43054</v>
      </c>
      <c r="K41" s="107">
        <v>1</v>
      </c>
      <c r="L41" s="108">
        <v>9</v>
      </c>
      <c r="M41" s="107">
        <v>2</v>
      </c>
      <c r="N41" s="108">
        <v>9</v>
      </c>
      <c r="O41" s="107">
        <v>0</v>
      </c>
      <c r="P41" s="108">
        <v>2</v>
      </c>
      <c r="Q41" s="107">
        <v>1</v>
      </c>
      <c r="R41" s="108">
        <v>3</v>
      </c>
      <c r="S41" s="107">
        <v>2</v>
      </c>
      <c r="T41" s="108">
        <v>2</v>
      </c>
      <c r="U41" s="107">
        <v>0</v>
      </c>
      <c r="V41" s="108">
        <v>11</v>
      </c>
      <c r="W41" s="107">
        <v>1</v>
      </c>
      <c r="X41" s="108">
        <v>4</v>
      </c>
      <c r="Y41" s="107">
        <v>2</v>
      </c>
      <c r="Z41" s="108">
        <v>12</v>
      </c>
      <c r="AA41" s="107">
        <v>3</v>
      </c>
      <c r="AB41" s="108">
        <v>2</v>
      </c>
      <c r="AC41" s="107">
        <v>6</v>
      </c>
      <c r="AD41" s="108">
        <v>5</v>
      </c>
      <c r="AE41" s="109">
        <f ca="1">Level3_Data!BB36</f>
        <v>76</v>
      </c>
    </row>
    <row r="42" spans="5:33" x14ac:dyDescent="0.25">
      <c r="G42" s="138"/>
      <c r="H42" s="139">
        <v>32</v>
      </c>
      <c r="I42" s="130">
        <f>Level3_Data!A37</f>
        <v>0</v>
      </c>
      <c r="J42" s="95">
        <f t="shared" ca="1" si="3"/>
        <v>43056</v>
      </c>
      <c r="K42" s="107">
        <v>2</v>
      </c>
      <c r="L42" s="108">
        <v>10</v>
      </c>
      <c r="M42" s="107">
        <v>2</v>
      </c>
      <c r="N42" s="108">
        <v>12</v>
      </c>
      <c r="O42" s="107">
        <v>1</v>
      </c>
      <c r="P42" s="108">
        <v>1</v>
      </c>
      <c r="Q42" s="107">
        <v>1</v>
      </c>
      <c r="R42" s="108">
        <v>3</v>
      </c>
      <c r="S42" s="107">
        <v>1</v>
      </c>
      <c r="T42" s="108">
        <v>1</v>
      </c>
      <c r="U42" s="107">
        <v>0</v>
      </c>
      <c r="V42" s="108">
        <v>10</v>
      </c>
      <c r="W42" s="107">
        <v>1</v>
      </c>
      <c r="X42" s="108">
        <v>6</v>
      </c>
      <c r="Y42" s="107">
        <v>1</v>
      </c>
      <c r="Z42" s="108">
        <v>9</v>
      </c>
      <c r="AA42" s="107">
        <v>2</v>
      </c>
      <c r="AB42" s="108">
        <v>5</v>
      </c>
      <c r="AC42" s="107">
        <v>5</v>
      </c>
      <c r="AD42" s="108">
        <v>7</v>
      </c>
      <c r="AE42" s="109">
        <f ca="1">Level3_Data!BB37</f>
        <v>78</v>
      </c>
    </row>
    <row r="43" spans="5:33" x14ac:dyDescent="0.25">
      <c r="G43" s="138"/>
      <c r="H43" s="139">
        <v>21</v>
      </c>
      <c r="I43" s="130">
        <f>Level3_Data!A38</f>
        <v>0</v>
      </c>
      <c r="J43" s="95">
        <f t="shared" ca="1" si="3"/>
        <v>43067</v>
      </c>
      <c r="K43" s="107">
        <v>2</v>
      </c>
      <c r="L43" s="108">
        <v>9</v>
      </c>
      <c r="M43" s="107">
        <v>2</v>
      </c>
      <c r="N43" s="108">
        <v>11</v>
      </c>
      <c r="O43" s="107">
        <v>1</v>
      </c>
      <c r="P43" s="108">
        <v>1</v>
      </c>
      <c r="Q43" s="107">
        <v>0</v>
      </c>
      <c r="R43" s="108">
        <v>4</v>
      </c>
      <c r="S43" s="107">
        <v>1</v>
      </c>
      <c r="T43" s="108">
        <v>1</v>
      </c>
      <c r="U43" s="107">
        <v>2</v>
      </c>
      <c r="V43" s="108">
        <v>12</v>
      </c>
      <c r="W43" s="107">
        <v>1</v>
      </c>
      <c r="X43" s="108">
        <v>3</v>
      </c>
      <c r="Y43" s="107">
        <v>1</v>
      </c>
      <c r="Z43" s="108">
        <v>11</v>
      </c>
      <c r="AA43" s="107">
        <v>2</v>
      </c>
      <c r="AB43" s="108">
        <v>3</v>
      </c>
      <c r="AC43" s="107">
        <v>5</v>
      </c>
      <c r="AD43" s="108">
        <v>3</v>
      </c>
      <c r="AE43" s="109">
        <f ca="1">Level3_Data!BB38</f>
        <v>73</v>
      </c>
    </row>
    <row r="44" spans="5:33" x14ac:dyDescent="0.25">
      <c r="G44" s="138"/>
      <c r="H44" s="139">
        <v>20</v>
      </c>
      <c r="I44" s="130">
        <f>Level3_Data!A39</f>
        <v>0</v>
      </c>
      <c r="J44" s="95">
        <f t="shared" ca="1" si="3"/>
        <v>43068</v>
      </c>
      <c r="K44" s="107">
        <v>2</v>
      </c>
      <c r="L44" s="108">
        <v>8</v>
      </c>
      <c r="M44" s="107">
        <v>2</v>
      </c>
      <c r="N44" s="108">
        <v>10</v>
      </c>
      <c r="O44" s="107">
        <v>0</v>
      </c>
      <c r="P44" s="108">
        <v>2</v>
      </c>
      <c r="Q44" s="107">
        <v>0</v>
      </c>
      <c r="R44" s="108">
        <v>3</v>
      </c>
      <c r="S44" s="107">
        <v>1</v>
      </c>
      <c r="T44" s="108">
        <v>1</v>
      </c>
      <c r="U44" s="107">
        <v>0</v>
      </c>
      <c r="V44" s="108">
        <v>8</v>
      </c>
      <c r="W44" s="107">
        <v>0</v>
      </c>
      <c r="X44" s="108">
        <v>5</v>
      </c>
      <c r="Y44" s="107">
        <v>2</v>
      </c>
      <c r="Z44" s="108">
        <v>9</v>
      </c>
      <c r="AA44" s="107">
        <v>2</v>
      </c>
      <c r="AB44" s="108">
        <v>1</v>
      </c>
      <c r="AC44" s="107">
        <v>4</v>
      </c>
      <c r="AD44" s="108">
        <v>6</v>
      </c>
      <c r="AE44" s="109">
        <f ca="1">Level3_Data!BB39</f>
        <v>64</v>
      </c>
    </row>
    <row r="45" spans="5:33" x14ac:dyDescent="0.25">
      <c r="G45" s="138"/>
      <c r="H45" s="139">
        <v>17</v>
      </c>
      <c r="I45" s="130">
        <f>Level3_Data!A40</f>
        <v>0</v>
      </c>
      <c r="J45" s="95">
        <f t="shared" ca="1" si="3"/>
        <v>43071</v>
      </c>
      <c r="K45" s="107">
        <v>2</v>
      </c>
      <c r="L45" s="108">
        <v>7</v>
      </c>
      <c r="M45" s="107">
        <v>2</v>
      </c>
      <c r="N45" s="108">
        <v>10</v>
      </c>
      <c r="O45" s="107">
        <v>1</v>
      </c>
      <c r="P45" s="108">
        <v>1</v>
      </c>
      <c r="Q45" s="107">
        <v>0</v>
      </c>
      <c r="R45" s="108">
        <v>2</v>
      </c>
      <c r="S45" s="107">
        <v>1</v>
      </c>
      <c r="T45" s="108">
        <v>1</v>
      </c>
      <c r="U45" s="107">
        <v>1</v>
      </c>
      <c r="V45" s="108">
        <v>9</v>
      </c>
      <c r="W45" s="107">
        <v>1</v>
      </c>
      <c r="X45" s="108">
        <v>5</v>
      </c>
      <c r="Y45" s="107">
        <v>3</v>
      </c>
      <c r="Z45" s="108">
        <v>8</v>
      </c>
      <c r="AA45" s="107">
        <v>2</v>
      </c>
      <c r="AB45" s="108">
        <v>4</v>
      </c>
      <c r="AC45" s="107">
        <v>4</v>
      </c>
      <c r="AD45" s="108">
        <v>4</v>
      </c>
      <c r="AE45" s="109">
        <f ca="1">Level3_Data!BB40</f>
        <v>66</v>
      </c>
    </row>
    <row r="46" spans="5:33" x14ac:dyDescent="0.25">
      <c r="G46" s="138"/>
      <c r="H46" s="139">
        <v>5</v>
      </c>
      <c r="I46" s="130">
        <f>Level3_Data!A41</f>
        <v>0</v>
      </c>
      <c r="J46" s="95">
        <f t="shared" ca="1" si="3"/>
        <v>43083</v>
      </c>
      <c r="K46" s="107">
        <v>3</v>
      </c>
      <c r="L46" s="108">
        <v>6</v>
      </c>
      <c r="M46" s="107">
        <v>1</v>
      </c>
      <c r="N46" s="108">
        <v>11</v>
      </c>
      <c r="O46" s="107">
        <v>0</v>
      </c>
      <c r="P46" s="108">
        <v>1</v>
      </c>
      <c r="Q46" s="107">
        <v>1</v>
      </c>
      <c r="R46" s="108">
        <v>2</v>
      </c>
      <c r="S46" s="107">
        <v>1</v>
      </c>
      <c r="T46" s="108">
        <v>2</v>
      </c>
      <c r="U46" s="107">
        <v>0</v>
      </c>
      <c r="V46" s="108">
        <v>8</v>
      </c>
      <c r="W46" s="107">
        <v>0</v>
      </c>
      <c r="X46" s="108">
        <v>6</v>
      </c>
      <c r="Y46" s="107">
        <v>3</v>
      </c>
      <c r="Z46" s="108">
        <v>10</v>
      </c>
      <c r="AA46" s="107">
        <v>4</v>
      </c>
      <c r="AB46" s="108">
        <v>2</v>
      </c>
      <c r="AC46" s="107">
        <v>5</v>
      </c>
      <c r="AD46" s="108">
        <v>4</v>
      </c>
      <c r="AE46" s="109">
        <f ca="1">Level3_Data!BB41</f>
        <v>67</v>
      </c>
    </row>
    <row r="47" spans="5:33" x14ac:dyDescent="0.25">
      <c r="G47" s="138"/>
      <c r="H47" s="139">
        <v>3</v>
      </c>
      <c r="I47" s="130">
        <f>Level3_Data!A42</f>
        <v>0</v>
      </c>
      <c r="J47" s="95">
        <f t="shared" ca="1" si="3"/>
        <v>43085</v>
      </c>
      <c r="K47" s="107">
        <v>1</v>
      </c>
      <c r="L47" s="108">
        <v>6</v>
      </c>
      <c r="M47" s="107">
        <v>1</v>
      </c>
      <c r="N47" s="108">
        <v>9</v>
      </c>
      <c r="O47" s="107">
        <v>0</v>
      </c>
      <c r="P47" s="108">
        <v>2</v>
      </c>
      <c r="Q47" s="107">
        <v>0</v>
      </c>
      <c r="R47" s="108">
        <v>4</v>
      </c>
      <c r="S47" s="107">
        <v>2</v>
      </c>
      <c r="T47" s="108">
        <v>1</v>
      </c>
      <c r="U47" s="107">
        <v>0</v>
      </c>
      <c r="V47" s="108">
        <v>7</v>
      </c>
      <c r="W47" s="107">
        <v>1</v>
      </c>
      <c r="X47" s="108">
        <v>4</v>
      </c>
      <c r="Y47" s="107">
        <v>4</v>
      </c>
      <c r="Z47" s="108">
        <v>7</v>
      </c>
      <c r="AA47" s="107">
        <v>3</v>
      </c>
      <c r="AB47" s="108">
        <v>3</v>
      </c>
      <c r="AC47" s="107">
        <v>6</v>
      </c>
      <c r="AD47" s="108">
        <v>5</v>
      </c>
      <c r="AE47" s="109">
        <f ca="1">Level3_Data!BB42</f>
        <v>65</v>
      </c>
    </row>
    <row r="48" spans="5:33" x14ac:dyDescent="0.25">
      <c r="G48" s="140"/>
      <c r="H48" s="141">
        <v>0</v>
      </c>
      <c r="I48" s="131">
        <f>Level3_Data!A43</f>
        <v>0</v>
      </c>
      <c r="J48" s="96">
        <f t="shared" ca="1" si="3"/>
        <v>43088</v>
      </c>
      <c r="K48" s="110">
        <v>2</v>
      </c>
      <c r="L48" s="111">
        <v>5</v>
      </c>
      <c r="M48" s="110">
        <v>1</v>
      </c>
      <c r="N48" s="111">
        <v>8</v>
      </c>
      <c r="O48" s="110">
        <v>0</v>
      </c>
      <c r="P48" s="111">
        <v>1</v>
      </c>
      <c r="Q48" s="110">
        <v>0</v>
      </c>
      <c r="R48" s="111">
        <v>3</v>
      </c>
      <c r="S48" s="110">
        <v>1</v>
      </c>
      <c r="T48" s="111">
        <v>1</v>
      </c>
      <c r="U48" s="110">
        <v>1</v>
      </c>
      <c r="V48" s="111">
        <v>9</v>
      </c>
      <c r="W48" s="110">
        <v>1</v>
      </c>
      <c r="X48" s="111">
        <v>4</v>
      </c>
      <c r="Y48" s="110">
        <v>3</v>
      </c>
      <c r="Z48" s="111">
        <v>8</v>
      </c>
      <c r="AA48" s="110">
        <v>3</v>
      </c>
      <c r="AB48" s="111">
        <v>2</v>
      </c>
      <c r="AC48" s="110">
        <v>5</v>
      </c>
      <c r="AD48" s="111">
        <v>5</v>
      </c>
      <c r="AE48" s="112">
        <f ca="1">Level3_Data!BB43</f>
        <v>61</v>
      </c>
    </row>
  </sheetData>
  <conditionalFormatting sqref="L1 N1 P1 R1 T1 V1 X1 Z1 AB1 AD1">
    <cfRule type="top10" dxfId="41" priority="3" rank="3"/>
  </conditionalFormatting>
  <conditionalFormatting sqref="K1 M1 O1 Q1 S1 U1 W1 Y1 AA1 AC1">
    <cfRule type="top10" dxfId="40" priority="6" rank="3"/>
  </conditionalFormatting>
  <conditionalFormatting sqref="K2 M2 O2 Q2 S2 U2 W2 Y2 AA2 AC2">
    <cfRule type="top10" dxfId="39" priority="5" rank="3"/>
  </conditionalFormatting>
  <conditionalFormatting sqref="K3 M3 O3 Q3 S3 U3 W3 Y3 AA3 AC3">
    <cfRule type="top10" dxfId="38" priority="4" rank="3"/>
  </conditionalFormatting>
  <conditionalFormatting sqref="L2 N2 P2 R2 T2 V2 X2 Z2 AB2 AD2">
    <cfRule type="top10" dxfId="37" priority="2" rank="3"/>
  </conditionalFormatting>
  <conditionalFormatting sqref="AD3 AB3 Z3 X3 V3 T3 R3 P3 N3 L3">
    <cfRule type="top10" dxfId="36" priority="1" rank="3"/>
  </conditionalFormatting>
  <pageMargins left="0.7" right="0.7" top="0.75" bottom="0.75" header="0.3" footer="0.3"/>
  <pageSetup orientation="portrait" r:id="rId1"/>
  <ignoredErrors>
    <ignoredError sqref="K3:AD3 K2:AD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Level 3</vt:lpstr>
      <vt:lpstr>Org_Data</vt:lpstr>
      <vt:lpstr>Users_Data</vt:lpstr>
      <vt:lpstr>Pipelines_Data</vt:lpstr>
      <vt:lpstr>Products_Data</vt:lpstr>
      <vt:lpstr>Level2_Data</vt:lpstr>
      <vt:lpstr>Level3_Data</vt:lpstr>
      <vt:lpstr>Core_Calc_ng</vt:lpstr>
      <vt:lpstr>Sheet2</vt:lpstr>
      <vt:lpstr>Level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Jadhav</dc:creator>
  <cp:lastModifiedBy>Windows User</cp:lastModifiedBy>
  <dcterms:created xsi:type="dcterms:W3CDTF">2017-05-30T13:55:18Z</dcterms:created>
  <dcterms:modified xsi:type="dcterms:W3CDTF">2017-12-19T09:22:21Z</dcterms:modified>
</cp:coreProperties>
</file>