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91812\Desktop\data analysis\excel dashboard\Finance\"/>
    </mc:Choice>
  </mc:AlternateContent>
  <xr:revisionPtr revIDLastSave="0" documentId="13_ncr:1_{68BB9002-D415-437B-A7F1-2DD05C990CE5}" xr6:coauthVersionLast="47" xr6:coauthVersionMax="47" xr10:uidLastSave="{00000000-0000-0000-0000-000000000000}"/>
  <bookViews>
    <workbookView xWindow="-120" yWindow="-120" windowWidth="29040" windowHeight="16440" firstSheet="1" activeTab="1" xr2:uid="{00000000-000D-0000-FFFF-FFFF00000000}"/>
  </bookViews>
  <sheets>
    <sheet name="Cover Page" sheetId="1" r:id="rId1"/>
    <sheet name="Dashboard" sheetId="2" r:id="rId2"/>
    <sheet name="Pivot Tables" sheetId="3" r:id="rId3"/>
    <sheet name="Actuals" sheetId="4" r:id="rId4"/>
    <sheet name="Budget" sheetId="5" r:id="rId5"/>
  </sheets>
  <definedNames>
    <definedName name="Slicer_Month">#N/A</definedName>
    <definedName name="Slicer_Month1">#N/A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i6ea1KxObxrS2o0gDbuwatD8xJNg=="/>
    </ext>
  </extLst>
</workbook>
</file>

<file path=xl/calcChain.xml><?xml version="1.0" encoding="utf-8"?>
<calcChain xmlns="http://schemas.openxmlformats.org/spreadsheetml/2006/main">
  <c r="B116" i="3" l="1"/>
  <c r="A114" i="3"/>
  <c r="A113" i="3"/>
  <c r="A97" i="3"/>
  <c r="A98" i="3"/>
  <c r="A99" i="3"/>
  <c r="A100" i="3"/>
  <c r="A101" i="3"/>
  <c r="A96" i="3"/>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B133" i="3"/>
  <c r="B132" i="3"/>
  <c r="B114" i="3"/>
  <c r="B113" i="3"/>
  <c r="B101" i="3"/>
  <c r="B100" i="3"/>
  <c r="B99" i="3"/>
  <c r="B98" i="3"/>
  <c r="B97" i="3"/>
  <c r="B96" i="3"/>
  <c r="B74" i="3"/>
  <c r="B67" i="3"/>
  <c r="B59" i="3"/>
  <c r="B52" i="3"/>
  <c r="B45" i="3"/>
  <c r="B38" i="3"/>
  <c r="M5" i="2"/>
  <c r="K5" i="2"/>
  <c r="I5" i="2"/>
  <c r="G5" i="2"/>
  <c r="E5" i="2"/>
  <c r="C5" i="2"/>
  <c r="B121" i="3" l="1"/>
  <c r="B122" i="3"/>
  <c r="B117" i="3"/>
  <c r="B118" i="3" s="1"/>
</calcChain>
</file>

<file path=xl/sharedStrings.xml><?xml version="1.0" encoding="utf-8"?>
<sst xmlns="http://schemas.openxmlformats.org/spreadsheetml/2006/main" count="668" uniqueCount="79">
  <si>
    <t>Personal Finance Budget Dashboard</t>
  </si>
  <si>
    <r>
      <rPr>
        <sz val="16"/>
        <color theme="1"/>
        <rFont val="Calibri"/>
      </rPr>
      <t>Get 10%</t>
    </r>
    <r>
      <rPr>
        <b/>
        <sz val="16"/>
        <color theme="1"/>
        <rFont val="Calibri"/>
      </rPr>
      <t xml:space="preserve"> OFF</t>
    </r>
    <r>
      <rPr>
        <sz val="16"/>
        <color theme="1"/>
        <rFont val="Calibri"/>
      </rPr>
      <t xml:space="preserve"> our Complete Finance &amp; Valuation Course using coupon code </t>
    </r>
    <r>
      <rPr>
        <b/>
        <sz val="16"/>
        <color theme="1"/>
        <rFont val="Calibri"/>
      </rPr>
      <t>FINANCE10</t>
    </r>
  </si>
  <si>
    <t>Get Our Complete Finance &amp; Valuation Course</t>
  </si>
  <si>
    <t>Made by Kenji Explains x Career Principles</t>
  </si>
  <si>
    <t>Note</t>
  </si>
  <si>
    <t>All content is copyright material of Career Principles.</t>
  </si>
  <si>
    <t>This Excel model may not be reproduced or distributed by any means, including printing, 
screencapturing, or any other method without the prior permission of the publisher.</t>
  </si>
  <si>
    <t>Personal Finance Dashboard</t>
  </si>
  <si>
    <t>Rent</t>
  </si>
  <si>
    <t>Transport</t>
  </si>
  <si>
    <t>Grocery</t>
  </si>
  <si>
    <t>Utilities</t>
  </si>
  <si>
    <t>Leisure</t>
  </si>
  <si>
    <t>Other</t>
  </si>
  <si>
    <t>Starting Cash Balance</t>
  </si>
  <si>
    <t>Actual Income &amp; Expenses 2022</t>
  </si>
  <si>
    <t>Date</t>
  </si>
  <si>
    <t>Month</t>
  </si>
  <si>
    <t>Category</t>
  </si>
  <si>
    <t>Description</t>
  </si>
  <si>
    <t>Income / Expense</t>
  </si>
  <si>
    <t>Amount</t>
  </si>
  <si>
    <t>Income/Expense</t>
  </si>
  <si>
    <t>Apartment split with friend</t>
  </si>
  <si>
    <t>Expense</t>
  </si>
  <si>
    <t>Higher month than usual</t>
  </si>
  <si>
    <t>Metro card</t>
  </si>
  <si>
    <t>Groceries</t>
  </si>
  <si>
    <t>Walmart shopping</t>
  </si>
  <si>
    <t>Hotel in NYC</t>
  </si>
  <si>
    <t>Dinner with friends (invited my partner)</t>
  </si>
  <si>
    <t>Drake concert</t>
  </si>
  <si>
    <t>Bonus</t>
  </si>
  <si>
    <t>Income</t>
  </si>
  <si>
    <t>Bought new clothes</t>
  </si>
  <si>
    <t>Base Salary</t>
  </si>
  <si>
    <t>Commissions from each sale</t>
  </si>
  <si>
    <t>Side Hustle</t>
  </si>
  <si>
    <t>9-5 job</t>
  </si>
  <si>
    <t>Startup idea $</t>
  </si>
  <si>
    <t>Average month</t>
  </si>
  <si>
    <t>Drinks out</t>
  </si>
  <si>
    <t>Date night</t>
  </si>
  <si>
    <t>Tennis x2</t>
  </si>
  <si>
    <t>Snacks</t>
  </si>
  <si>
    <t>Lunch out x4</t>
  </si>
  <si>
    <t>Dinner with friends x2</t>
  </si>
  <si>
    <t>Exercise</t>
  </si>
  <si>
    <t>Travel back home</t>
  </si>
  <si>
    <t>Disco &amp; drinks</t>
  </si>
  <si>
    <t>NBA game</t>
  </si>
  <si>
    <t>Lemonade</t>
  </si>
  <si>
    <t>Budget Income &amp; Expenses 2022</t>
  </si>
  <si>
    <t>Budget</t>
  </si>
  <si>
    <t>January</t>
  </si>
  <si>
    <t>February</t>
  </si>
  <si>
    <t>March</t>
  </si>
  <si>
    <t>April</t>
  </si>
  <si>
    <t>May</t>
  </si>
  <si>
    <t>June</t>
  </si>
  <si>
    <t>July</t>
  </si>
  <si>
    <t>August</t>
  </si>
  <si>
    <t>September</t>
  </si>
  <si>
    <t>October</t>
  </si>
  <si>
    <t>November</t>
  </si>
  <si>
    <t>December</t>
  </si>
  <si>
    <t>Sum of Amount</t>
  </si>
  <si>
    <t>Column Labels</t>
  </si>
  <si>
    <t>Grand Total</t>
  </si>
  <si>
    <t>Row Labels</t>
  </si>
  <si>
    <t>Sum of Budget</t>
  </si>
  <si>
    <t>Total Budget</t>
  </si>
  <si>
    <t>Charts</t>
  </si>
  <si>
    <t>Change in Cash</t>
  </si>
  <si>
    <t>Ending Cash Balance</t>
  </si>
  <si>
    <t>Actual Expense</t>
  </si>
  <si>
    <t>Actual Income</t>
  </si>
  <si>
    <t>Planned Expense</t>
  </si>
  <si>
    <t>Planned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</si>
</sst>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quot;$&quot;#,##0"/>
    <numFmt numFmtId="165" formatCode="&quot;$&quot;#,##0.00"/>
  </numFmts>
  <fonts count="20" x14ac:knownFonts="1">
    <font>
      <sz val="12"/>
      <color theme="1"/>
      <name val="Calibri"/>
      <scheme val="minor"/>
    </font>
    <font>
      <sz val="12"/>
      <color theme="1"/>
      <name val="Calibri"/>
    </font>
    <font>
      <b/>
      <sz val="45"/>
      <color theme="1"/>
      <name val="Calibri"/>
    </font>
    <font>
      <sz val="16"/>
      <color theme="1"/>
      <name val="Calibri"/>
    </font>
    <font>
      <i/>
      <u/>
      <sz val="14"/>
      <color rgb="FF1155CC"/>
      <name val="Calibri"/>
    </font>
    <font>
      <b/>
      <sz val="11"/>
      <color theme="1"/>
      <name val="Calibri"/>
    </font>
    <font>
      <sz val="12"/>
      <color theme="1"/>
      <name val="Calibri"/>
      <scheme val="minor"/>
    </font>
    <font>
      <b/>
      <sz val="28"/>
      <color theme="0"/>
      <name val="Calibri"/>
    </font>
    <font>
      <sz val="12"/>
      <name val="Calibri"/>
    </font>
    <font>
      <b/>
      <sz val="24"/>
      <color theme="0"/>
      <name val="Calibri"/>
    </font>
    <font>
      <b/>
      <sz val="11"/>
      <color theme="0"/>
      <name val="Calibri"/>
    </font>
    <font>
      <b/>
      <sz val="16"/>
      <color rgb="FF293D68"/>
      <name val="Calibri"/>
    </font>
    <font>
      <sz val="11"/>
      <color rgb="FF0000FF"/>
      <name val="Calibri"/>
    </font>
    <font>
      <b/>
      <sz val="12"/>
      <color theme="0"/>
      <name val="Calibri"/>
    </font>
    <font>
      <b/>
      <sz val="16"/>
      <color theme="1"/>
      <name val="Calibri"/>
    </font>
    <font>
      <u/>
      <sz val="12"/>
      <color theme="10"/>
      <name val="Calibri"/>
      <scheme val="minor"/>
    </font>
    <font>
      <u/>
      <sz val="20"/>
      <color theme="10"/>
      <name val="Calibri"/>
      <family val="2"/>
      <scheme val="minor"/>
    </font>
    <font>
      <b/>
      <sz val="12"/>
      <color theme="0"/>
      <name val="Calibri"/>
      <family val="2"/>
      <scheme val="minor"/>
    </font>
    <font>
      <sz val="12"/>
      <color theme="0"/>
      <name val="Calibri"/>
      <family val="2"/>
      <scheme val="minor"/>
    </font>
    <font>
      <sz val="12"/>
      <color theme="1"/>
      <name val="Calibri"/>
      <family val="2"/>
      <scheme val="minor"/>
    </font>
  </fonts>
  <fills count="7">
    <fill>
      <patternFill patternType="none"/>
    </fill>
    <fill>
      <patternFill patternType="gray125"/>
    </fill>
    <fill>
      <patternFill patternType="solid">
        <fgColor rgb="FFD9E2F3"/>
        <bgColor rgb="FFD9E2F3"/>
      </patternFill>
    </fill>
    <fill>
      <patternFill patternType="solid">
        <fgColor rgb="FFFEF2CB"/>
        <bgColor rgb="FFFEF2CB"/>
      </patternFill>
    </fill>
    <fill>
      <patternFill patternType="solid">
        <fgColor rgb="FF293D68"/>
        <bgColor rgb="FF293D68"/>
      </patternFill>
    </fill>
    <fill>
      <patternFill patternType="solid">
        <fgColor rgb="FFB4C6E7"/>
        <bgColor rgb="FFB4C6E7"/>
      </patternFill>
    </fill>
    <fill>
      <patternFill patternType="solid">
        <fgColor rgb="FF002060"/>
        <bgColor indexed="64"/>
      </patternFill>
    </fill>
  </fills>
  <borders count="25">
    <border>
      <left/>
      <right/>
      <top/>
      <bottom/>
      <diagonal/>
    </border>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diagonal/>
    </border>
    <border>
      <left/>
      <right/>
      <top/>
      <bottom/>
      <diagonal/>
    </border>
    <border>
      <left/>
      <right/>
      <top/>
      <bottom/>
      <diagonal/>
    </border>
    <border>
      <left/>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rgb="FF000000"/>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style="thin">
        <color rgb="FF999999"/>
      </right>
      <top style="thin">
        <color indexed="65"/>
      </top>
      <bottom/>
      <diagonal/>
    </border>
  </borders>
  <cellStyleXfs count="2">
    <xf numFmtId="0" fontId="0" fillId="0" borderId="0"/>
    <xf numFmtId="0" fontId="15" fillId="0" borderId="0" applyNumberFormat="0" applyFill="0" applyBorder="0" applyAlignment="0" applyProtection="0"/>
  </cellStyleXfs>
  <cellXfs count="57">
    <xf numFmtId="0" fontId="0" fillId="0" borderId="0" xfId="0"/>
    <xf numFmtId="0" fontId="1" fillId="2" borderId="1" xfId="0" applyFont="1" applyFill="1" applyBorder="1"/>
    <xf numFmtId="0" fontId="1" fillId="0" borderId="2" xfId="0" applyFont="1" applyBorder="1"/>
    <xf numFmtId="0" fontId="2" fillId="0" borderId="3" xfId="0" applyFont="1" applyBorder="1" applyAlignment="1">
      <alignment horizontal="center" vertical="center"/>
    </xf>
    <xf numFmtId="0" fontId="1" fillId="0" borderId="4" xfId="0" applyFont="1" applyBorder="1"/>
    <xf numFmtId="0" fontId="1" fillId="0" borderId="5" xfId="0" applyFont="1" applyBorder="1"/>
    <xf numFmtId="0" fontId="1" fillId="0" borderId="6" xfId="0" applyFont="1" applyBorder="1"/>
    <xf numFmtId="0" fontId="3" fillId="0" borderId="0" xfId="0" applyFont="1"/>
    <xf numFmtId="0" fontId="1" fillId="0" borderId="0" xfId="0" applyFont="1"/>
    <xf numFmtId="0" fontId="1" fillId="2" borderId="1" xfId="0" applyFont="1" applyFill="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4" fillId="0" borderId="0" xfId="0" applyFont="1"/>
    <xf numFmtId="0" fontId="5" fillId="0" borderId="8" xfId="0" applyFont="1" applyBorder="1"/>
    <xf numFmtId="0" fontId="6" fillId="0" borderId="0" xfId="0" applyFont="1"/>
    <xf numFmtId="0" fontId="1" fillId="0" borderId="0" xfId="0" applyFont="1" applyAlignment="1">
      <alignment vertical="top" wrapText="1"/>
    </xf>
    <xf numFmtId="0" fontId="1" fillId="0" borderId="9" xfId="0" applyFont="1" applyBorder="1"/>
    <xf numFmtId="0" fontId="1" fillId="0" borderId="8" xfId="0" applyFont="1" applyBorder="1"/>
    <xf numFmtId="0" fontId="1" fillId="0" borderId="10" xfId="0" applyFont="1" applyBorder="1"/>
    <xf numFmtId="0" fontId="1" fillId="4" borderId="1" xfId="0" applyFont="1" applyFill="1" applyBorder="1"/>
    <xf numFmtId="0" fontId="9" fillId="4" borderId="1" xfId="0" applyFont="1" applyFill="1" applyBorder="1" applyAlignment="1">
      <alignment horizontal="center" vertical="center"/>
    </xf>
    <xf numFmtId="0" fontId="10" fillId="4" borderId="1" xfId="0" applyFont="1" applyFill="1" applyBorder="1" applyAlignment="1">
      <alignment horizontal="center" vertical="center"/>
    </xf>
    <xf numFmtId="164" fontId="10" fillId="5" borderId="1" xfId="0" applyNumberFormat="1" applyFont="1" applyFill="1" applyBorder="1" applyAlignment="1">
      <alignment horizontal="center" vertical="center"/>
    </xf>
    <xf numFmtId="0" fontId="1" fillId="4" borderId="1" xfId="0" applyFont="1" applyFill="1" applyBorder="1" applyAlignment="1">
      <alignment vertical="center"/>
    </xf>
    <xf numFmtId="0" fontId="11" fillId="0" borderId="17" xfId="0" applyFont="1" applyBorder="1"/>
    <xf numFmtId="0" fontId="10" fillId="4" borderId="1" xfId="0" applyFont="1" applyFill="1" applyBorder="1"/>
    <xf numFmtId="16" fontId="1" fillId="0" borderId="0" xfId="0" applyNumberFormat="1" applyFont="1" applyAlignment="1">
      <alignment horizontal="left"/>
    </xf>
    <xf numFmtId="7" fontId="12" fillId="0" borderId="0" xfId="0" applyNumberFormat="1" applyFont="1"/>
    <xf numFmtId="0" fontId="10" fillId="0" borderId="0" xfId="0" applyFont="1"/>
    <xf numFmtId="0" fontId="11" fillId="0" borderId="0" xfId="0" applyFont="1"/>
    <xf numFmtId="17" fontId="13" fillId="4" borderId="1" xfId="0" applyNumberFormat="1" applyFont="1" applyFill="1" applyBorder="1"/>
    <xf numFmtId="165" fontId="12" fillId="0" borderId="0" xfId="0" applyNumberFormat="1" applyFont="1"/>
    <xf numFmtId="0" fontId="16" fillId="3" borderId="7" xfId="1" applyFont="1" applyFill="1" applyBorder="1" applyAlignment="1">
      <alignment horizontal="center" vertical="center"/>
    </xf>
    <xf numFmtId="0" fontId="0" fillId="0" borderId="18" xfId="0" applyBorder="1"/>
    <xf numFmtId="0" fontId="0" fillId="0" borderId="19" xfId="0" applyBorder="1"/>
    <xf numFmtId="0" fontId="0" fillId="0" borderId="21" xfId="0" applyBorder="1"/>
    <xf numFmtId="0" fontId="0" fillId="0" borderId="22" xfId="0" applyBorder="1"/>
    <xf numFmtId="0" fontId="0" fillId="0" borderId="18" xfId="0" pivotButton="1" applyBorder="1"/>
    <xf numFmtId="0" fontId="0" fillId="0" borderId="23" xfId="0" applyBorder="1"/>
    <xf numFmtId="0" fontId="0" fillId="0" borderId="18" xfId="0" applyBorder="1" applyAlignment="1">
      <alignment horizontal="left"/>
    </xf>
    <xf numFmtId="0" fontId="0" fillId="0" borderId="20" xfId="0" applyBorder="1" applyAlignment="1">
      <alignment horizontal="left"/>
    </xf>
    <xf numFmtId="0" fontId="0" fillId="0" borderId="20" xfId="0" applyBorder="1"/>
    <xf numFmtId="0" fontId="0" fillId="0" borderId="24" xfId="0" applyBorder="1"/>
    <xf numFmtId="0" fontId="0" fillId="0" borderId="23" xfId="0" applyBorder="1" applyAlignment="1">
      <alignment horizontal="left"/>
    </xf>
    <xf numFmtId="0" fontId="17" fillId="6" borderId="0" xfId="0" applyFont="1" applyFill="1"/>
    <xf numFmtId="0" fontId="18" fillId="6" borderId="0" xfId="0" applyFont="1" applyFill="1"/>
    <xf numFmtId="0" fontId="19" fillId="0" borderId="0" xfId="0" applyFont="1"/>
    <xf numFmtId="0" fontId="0" fillId="0" borderId="22" xfId="0" pivotButton="1" applyBorder="1"/>
    <xf numFmtId="0" fontId="0" fillId="0" borderId="13" xfId="0" applyBorder="1" applyAlignment="1">
      <alignment horizontal="left"/>
    </xf>
    <xf numFmtId="0" fontId="0" fillId="0" borderId="13" xfId="0" applyBorder="1"/>
    <xf numFmtId="0" fontId="7" fillId="4" borderId="11" xfId="0" applyFont="1" applyFill="1" applyBorder="1" applyAlignment="1">
      <alignment horizontal="center" vertical="center"/>
    </xf>
    <xf numFmtId="0" fontId="8" fillId="0" borderId="12" xfId="0" applyFont="1" applyBorder="1"/>
    <xf numFmtId="0" fontId="8" fillId="0" borderId="13" xfId="0" applyFont="1" applyBorder="1"/>
    <xf numFmtId="0" fontId="5" fillId="0" borderId="14" xfId="0" applyFont="1" applyBorder="1" applyAlignment="1">
      <alignment horizontal="center"/>
    </xf>
    <xf numFmtId="0" fontId="8" fillId="0" borderId="14" xfId="0" applyFont="1" applyBorder="1"/>
    <xf numFmtId="164" fontId="10" fillId="4" borderId="15" xfId="0" applyNumberFormat="1" applyFont="1" applyFill="1" applyBorder="1" applyAlignment="1">
      <alignment horizontal="center" vertical="center"/>
    </xf>
    <xf numFmtId="0" fontId="8" fillId="0" borderId="16" xfId="0" applyFont="1" applyBorder="1"/>
  </cellXfs>
  <cellStyles count="2">
    <cellStyle name="Hyperlink" xfId="1" builtinId="8"/>
    <cellStyle name="Normal" xfId="0" builtinId="0"/>
  </cellStyles>
  <dxfs count="9">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3">
    <tableStyle name="Actuals-style" pivot="0" count="3" xr9:uid="{00000000-0011-0000-FFFF-FFFF00000000}">
      <tableStyleElement type="headerRow" dxfId="8"/>
      <tableStyleElement type="firstRowStripe" dxfId="7"/>
      <tableStyleElement type="secondRowStripe" dxfId="6"/>
    </tableStyle>
    <tableStyle name="Actuals-style 2" pivot="0" count="3" xr9:uid="{00000000-0011-0000-FFFF-FFFF01000000}">
      <tableStyleElement type="headerRow" dxfId="5"/>
      <tableStyleElement type="firstRowStripe" dxfId="4"/>
      <tableStyleElement type="secondRowStripe" dxfId="3"/>
    </tableStyle>
    <tableStyle name="Budget-style" pivot="0" count="3" xr9:uid="{00000000-0011-0000-FFFF-FFFF02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Tables'!$A$96:$A$101</c:f>
              <c:strCache>
                <c:ptCount val="6"/>
                <c:pt idx="0">
                  <c:v>Groceries</c:v>
                </c:pt>
                <c:pt idx="1">
                  <c:v>Leisure</c:v>
                </c:pt>
                <c:pt idx="2">
                  <c:v>Other</c:v>
                </c:pt>
                <c:pt idx="3">
                  <c:v>Rent</c:v>
                </c:pt>
                <c:pt idx="4">
                  <c:v>Transport</c:v>
                </c:pt>
                <c:pt idx="5">
                  <c:v>Utilities</c:v>
                </c:pt>
              </c:strCache>
            </c:strRef>
          </c:cat>
          <c:val>
            <c:numRef>
              <c:f>'Pivot Tables'!$B$96:$B$101</c:f>
              <c:numCache>
                <c:formatCode>General</c:formatCode>
                <c:ptCount val="6"/>
                <c:pt idx="0">
                  <c:v>449</c:v>
                </c:pt>
                <c:pt idx="1">
                  <c:v>562</c:v>
                </c:pt>
                <c:pt idx="2">
                  <c:v>249</c:v>
                </c:pt>
                <c:pt idx="3">
                  <c:v>850</c:v>
                </c:pt>
                <c:pt idx="4">
                  <c:v>55</c:v>
                </c:pt>
                <c:pt idx="5">
                  <c:v>140</c:v>
                </c:pt>
              </c:numCache>
            </c:numRef>
          </c:val>
          <c:extLst>
            <c:ext xmlns:c16="http://schemas.microsoft.com/office/drawing/2014/chart" uri="{C3380CC4-5D6E-409C-BE32-E72D297353CC}">
              <c16:uniqueId val="{00000000-ABFC-4896-B07A-08B39C1EAF95}"/>
            </c:ext>
          </c:extLst>
        </c:ser>
        <c:dLbls>
          <c:showLegendKey val="0"/>
          <c:showVal val="0"/>
          <c:showCatName val="0"/>
          <c:showSerName val="0"/>
          <c:showPercent val="0"/>
          <c:showBubbleSize val="0"/>
        </c:dLbls>
        <c:gapWidth val="100"/>
        <c:overlap val="-27"/>
        <c:axId val="189333376"/>
        <c:axId val="189331456"/>
      </c:barChart>
      <c:catAx>
        <c:axId val="18933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31456"/>
        <c:crosses val="autoZero"/>
        <c:auto val="1"/>
        <c:lblAlgn val="ctr"/>
        <c:lblOffset val="100"/>
        <c:noMultiLvlLbl val="0"/>
      </c:catAx>
      <c:valAx>
        <c:axId val="18933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33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Cash Balance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5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365E-4E6E-AD0C-11ECE74BA6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Tables'!$A$116,'Pivot Tables'!$A$118)</c:f>
              <c:strCache>
                <c:ptCount val="2"/>
                <c:pt idx="0">
                  <c:v>Starting Cash Balance</c:v>
                </c:pt>
                <c:pt idx="1">
                  <c:v>Ending Cash Balance</c:v>
                </c:pt>
              </c:strCache>
            </c:strRef>
          </c:cat>
          <c:val>
            <c:numRef>
              <c:f>('Pivot Tables'!$B$116,'Pivot Tables'!$B$118)</c:f>
              <c:numCache>
                <c:formatCode>General</c:formatCode>
                <c:ptCount val="2"/>
                <c:pt idx="0">
                  <c:v>3000</c:v>
                </c:pt>
                <c:pt idx="1">
                  <c:v>4337</c:v>
                </c:pt>
              </c:numCache>
            </c:numRef>
          </c:val>
          <c:extLst>
            <c:ext xmlns:c16="http://schemas.microsoft.com/office/drawing/2014/chart" uri="{C3380CC4-5D6E-409C-BE32-E72D297353CC}">
              <c16:uniqueId val="{00000000-365E-4E6E-AD0C-11ECE74BA638}"/>
            </c:ext>
          </c:extLst>
        </c:ser>
        <c:dLbls>
          <c:showLegendKey val="0"/>
          <c:showVal val="0"/>
          <c:showCatName val="0"/>
          <c:showSerName val="0"/>
          <c:showPercent val="0"/>
          <c:showBubbleSize val="0"/>
        </c:dLbls>
        <c:gapWidth val="219"/>
        <c:overlap val="-27"/>
        <c:axId val="189330976"/>
        <c:axId val="189332896"/>
      </c:barChart>
      <c:catAx>
        <c:axId val="18933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32896"/>
        <c:crosses val="autoZero"/>
        <c:auto val="1"/>
        <c:lblAlgn val="ctr"/>
        <c:lblOffset val="100"/>
        <c:noMultiLvlLbl val="0"/>
      </c:catAx>
      <c:valAx>
        <c:axId val="18933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30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2EC2-4B10-A438-373BCD71C969}"/>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2EC2-4B10-A438-373BCD71C969}"/>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EC2-4B10-A438-373BCD71C969}"/>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EC2-4B10-A438-373BCD71C9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Tables'!$A$121,'Pivot Tables'!$A$132)</c:f>
              <c:strCache>
                <c:ptCount val="2"/>
                <c:pt idx="0">
                  <c:v>Actual Expense</c:v>
                </c:pt>
                <c:pt idx="1">
                  <c:v>Planned Expense</c:v>
                </c:pt>
              </c:strCache>
            </c:strRef>
          </c:cat>
          <c:val>
            <c:numRef>
              <c:f>('Pivot Tables'!$B$121,'Pivot Tables'!$B$132)</c:f>
              <c:numCache>
                <c:formatCode>General</c:formatCode>
                <c:ptCount val="2"/>
                <c:pt idx="0">
                  <c:v>2305</c:v>
                </c:pt>
                <c:pt idx="1">
                  <c:v>2425</c:v>
                </c:pt>
              </c:numCache>
            </c:numRef>
          </c:val>
          <c:extLst>
            <c:ext xmlns:c16="http://schemas.microsoft.com/office/drawing/2014/chart" uri="{C3380CC4-5D6E-409C-BE32-E72D297353CC}">
              <c16:uniqueId val="{00000000-2EC2-4B10-A438-373BCD71C969}"/>
            </c:ext>
          </c:extLst>
        </c:ser>
        <c:dLbls>
          <c:showLegendKey val="0"/>
          <c:showVal val="0"/>
          <c:showCatName val="0"/>
          <c:showSerName val="0"/>
          <c:showPercent val="0"/>
          <c:showBubbleSize val="0"/>
        </c:dLbls>
        <c:gapWidth val="182"/>
        <c:axId val="181571088"/>
        <c:axId val="181560048"/>
      </c:barChart>
      <c:catAx>
        <c:axId val="181571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0048"/>
        <c:crosses val="autoZero"/>
        <c:auto val="1"/>
        <c:lblAlgn val="ctr"/>
        <c:lblOffset val="100"/>
        <c:noMultiLvlLbl val="0"/>
      </c:catAx>
      <c:valAx>
        <c:axId val="18156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71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B75B-42F9-9D85-7E1D22FB8584}"/>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B75B-42F9-9D85-7E1D22FB85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Tables'!$A$122,'Pivot Tables'!$A$133)</c:f>
              <c:strCache>
                <c:ptCount val="2"/>
                <c:pt idx="0">
                  <c:v>Actual Income</c:v>
                </c:pt>
                <c:pt idx="1">
                  <c:v>Planned Income</c:v>
                </c:pt>
              </c:strCache>
            </c:strRef>
          </c:cat>
          <c:val>
            <c:numRef>
              <c:f>('Pivot Tables'!$B$122,'Pivot Tables'!$B$133)</c:f>
              <c:numCache>
                <c:formatCode>General</c:formatCode>
                <c:ptCount val="2"/>
                <c:pt idx="0">
                  <c:v>3642</c:v>
                </c:pt>
                <c:pt idx="1">
                  <c:v>2800</c:v>
                </c:pt>
              </c:numCache>
            </c:numRef>
          </c:val>
          <c:extLst>
            <c:ext xmlns:c16="http://schemas.microsoft.com/office/drawing/2014/chart" uri="{C3380CC4-5D6E-409C-BE32-E72D297353CC}">
              <c16:uniqueId val="{00000000-B75B-42F9-9D85-7E1D22FB8584}"/>
            </c:ext>
          </c:extLst>
        </c:ser>
        <c:dLbls>
          <c:showLegendKey val="0"/>
          <c:showVal val="0"/>
          <c:showCatName val="0"/>
          <c:showSerName val="0"/>
          <c:showPercent val="0"/>
          <c:showBubbleSize val="0"/>
        </c:dLbls>
        <c:gapWidth val="182"/>
        <c:axId val="478481632"/>
        <c:axId val="478482592"/>
      </c:barChart>
      <c:catAx>
        <c:axId val="478481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82592"/>
        <c:crosses val="autoZero"/>
        <c:auto val="1"/>
        <c:lblAlgn val="ctr"/>
        <c:lblOffset val="100"/>
        <c:noMultiLvlLbl val="0"/>
      </c:catAx>
      <c:valAx>
        <c:axId val="478482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81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1.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chart" Target="../charts/chart4.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chart" Target="../charts/chart3.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2</xdr:col>
      <xdr:colOff>2838450</xdr:colOff>
      <xdr:row>10</xdr:row>
      <xdr:rowOff>95250</xdr:rowOff>
    </xdr:from>
    <xdr:ext cx="2514600" cy="6667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357188</xdr:colOff>
      <xdr:row>9</xdr:row>
      <xdr:rowOff>178593</xdr:rowOff>
    </xdr:from>
    <xdr:to>
      <xdr:col>3</xdr:col>
      <xdr:colOff>138113</xdr:colOff>
      <xdr:row>19</xdr:row>
      <xdr:rowOff>142874</xdr:rowOff>
    </xdr:to>
    <mc:AlternateContent xmlns:mc="http://schemas.openxmlformats.org/markup-compatibility/2006" xmlns:a14="http://schemas.microsoft.com/office/drawing/2010/main">
      <mc:Choice Requires="a14">
        <xdr:graphicFrame macro="">
          <xdr:nvGraphicFramePr>
            <xdr:cNvPr id="2" name="Actuals">
              <a:extLst>
                <a:ext uri="{FF2B5EF4-FFF2-40B4-BE49-F238E27FC236}">
                  <a16:creationId xmlns:a16="http://schemas.microsoft.com/office/drawing/2014/main" id="{36036E3D-EFD1-43CE-AD54-A5B5CFDAC2BE}"/>
                </a:ext>
              </a:extLst>
            </xdr:cNvPr>
            <xdr:cNvGraphicFramePr/>
          </xdr:nvGraphicFramePr>
          <xdr:xfrm>
            <a:off x="0" y="0"/>
            <a:ext cx="0" cy="0"/>
          </xdr:xfrm>
          <a:graphic>
            <a:graphicData uri="http://schemas.microsoft.com/office/drawing/2010/slicer">
              <sle:slicer xmlns:sle="http://schemas.microsoft.com/office/drawing/2010/slicer" name="Actuals"/>
            </a:graphicData>
          </a:graphic>
        </xdr:graphicFrame>
      </mc:Choice>
      <mc:Fallback xmlns="">
        <xdr:sp macro="" textlink="">
          <xdr:nvSpPr>
            <xdr:cNvPr id="0" name=""/>
            <xdr:cNvSpPr>
              <a:spLocks noTextEdit="1"/>
            </xdr:cNvSpPr>
          </xdr:nvSpPr>
          <xdr:spPr>
            <a:xfrm>
              <a:off x="357188" y="2178843"/>
              <a:ext cx="1828800" cy="1964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357188</xdr:colOff>
      <xdr:row>20</xdr:row>
      <xdr:rowOff>47625</xdr:rowOff>
    </xdr:from>
    <xdr:to>
      <xdr:col>3</xdr:col>
      <xdr:colOff>138113</xdr:colOff>
      <xdr:row>34</xdr:row>
      <xdr:rowOff>47625</xdr:rowOff>
    </xdr:to>
    <mc:AlternateContent xmlns:mc="http://schemas.openxmlformats.org/markup-compatibility/2006" xmlns:a14="http://schemas.microsoft.com/office/drawing/2010/main">
      <mc:Choice Requires="a14">
        <xdr:graphicFrame macro="">
          <xdr:nvGraphicFramePr>
            <xdr:cNvPr id="3" name="Budget">
              <a:extLst>
                <a:ext uri="{FF2B5EF4-FFF2-40B4-BE49-F238E27FC236}">
                  <a16:creationId xmlns:a16="http://schemas.microsoft.com/office/drawing/2014/main" id="{45069046-FA04-4E1A-B39A-5640ECDF76BB}"/>
                </a:ext>
              </a:extLst>
            </xdr:cNvPr>
            <xdr:cNvGraphicFramePr/>
          </xdr:nvGraphicFramePr>
          <xdr:xfrm>
            <a:off x="0" y="0"/>
            <a:ext cx="0" cy="0"/>
          </xdr:xfrm>
          <a:graphic>
            <a:graphicData uri="http://schemas.microsoft.com/office/drawing/2010/slicer">
              <sle:slicer xmlns:sle="http://schemas.microsoft.com/office/drawing/2010/slicer" name="Budget"/>
            </a:graphicData>
          </a:graphic>
        </xdr:graphicFrame>
      </mc:Choice>
      <mc:Fallback xmlns="">
        <xdr:sp macro="" textlink="">
          <xdr:nvSpPr>
            <xdr:cNvPr id="0" name=""/>
            <xdr:cNvSpPr>
              <a:spLocks noTextEdit="1"/>
            </xdr:cNvSpPr>
          </xdr:nvSpPr>
          <xdr:spPr>
            <a:xfrm>
              <a:off x="357188" y="42481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214313</xdr:colOff>
      <xdr:row>3</xdr:row>
      <xdr:rowOff>112599</xdr:rowOff>
    </xdr:from>
    <xdr:to>
      <xdr:col>1</xdr:col>
      <xdr:colOff>750094</xdr:colOff>
      <xdr:row>5</xdr:row>
      <xdr:rowOff>64974</xdr:rowOff>
    </xdr:to>
    <xdr:pic>
      <xdr:nvPicPr>
        <xdr:cNvPr id="5" name="Graphic 4" descr="House with solid fill">
          <a:extLst>
            <a:ext uri="{FF2B5EF4-FFF2-40B4-BE49-F238E27FC236}">
              <a16:creationId xmlns:a16="http://schemas.microsoft.com/office/drawing/2014/main" id="{E1BFB22D-2FE5-0148-F95D-B9589E329F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44299" y="733085"/>
          <a:ext cx="535781" cy="534760"/>
        </a:xfrm>
        <a:prstGeom prst="rect">
          <a:avLst/>
        </a:prstGeom>
      </xdr:spPr>
    </xdr:pic>
    <xdr:clientData/>
  </xdr:twoCellAnchor>
  <xdr:twoCellAnchor editAs="oneCell">
    <xdr:from>
      <xdr:col>3</xdr:col>
      <xdr:colOff>255815</xdr:colOff>
      <xdr:row>3</xdr:row>
      <xdr:rowOff>103414</xdr:rowOff>
    </xdr:from>
    <xdr:to>
      <xdr:col>4</xdr:col>
      <xdr:colOff>43543</xdr:colOff>
      <xdr:row>5</xdr:row>
      <xdr:rowOff>32657</xdr:rowOff>
    </xdr:to>
    <xdr:pic>
      <xdr:nvPicPr>
        <xdr:cNvPr id="7" name="Graphic 6" descr="Streetcar with solid fill">
          <a:extLst>
            <a:ext uri="{FF2B5EF4-FFF2-40B4-BE49-F238E27FC236}">
              <a16:creationId xmlns:a16="http://schemas.microsoft.com/office/drawing/2014/main" id="{9E10C906-716C-F85E-B350-9620F7A8CFF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307772" y="723900"/>
          <a:ext cx="598714" cy="511628"/>
        </a:xfrm>
        <a:prstGeom prst="rect">
          <a:avLst/>
        </a:prstGeom>
      </xdr:spPr>
    </xdr:pic>
    <xdr:clientData/>
  </xdr:twoCellAnchor>
  <xdr:twoCellAnchor editAs="oneCell">
    <xdr:from>
      <xdr:col>5</xdr:col>
      <xdr:colOff>283028</xdr:colOff>
      <xdr:row>3</xdr:row>
      <xdr:rowOff>87086</xdr:rowOff>
    </xdr:from>
    <xdr:to>
      <xdr:col>6</xdr:col>
      <xdr:colOff>5443</xdr:colOff>
      <xdr:row>5</xdr:row>
      <xdr:rowOff>38101</xdr:rowOff>
    </xdr:to>
    <xdr:pic>
      <xdr:nvPicPr>
        <xdr:cNvPr id="9" name="Graphic 8" descr="Grocery bag with solid fill">
          <a:extLst>
            <a:ext uri="{FF2B5EF4-FFF2-40B4-BE49-F238E27FC236}">
              <a16:creationId xmlns:a16="http://schemas.microsoft.com/office/drawing/2014/main" id="{D6B7399D-7038-D885-0519-EC959C7BB2D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956957" y="707572"/>
          <a:ext cx="533400" cy="533400"/>
        </a:xfrm>
        <a:prstGeom prst="rect">
          <a:avLst/>
        </a:prstGeom>
      </xdr:spPr>
    </xdr:pic>
    <xdr:clientData/>
  </xdr:twoCellAnchor>
  <xdr:twoCellAnchor editAs="oneCell">
    <xdr:from>
      <xdr:col>7</xdr:col>
      <xdr:colOff>288471</xdr:colOff>
      <xdr:row>3</xdr:row>
      <xdr:rowOff>65314</xdr:rowOff>
    </xdr:from>
    <xdr:to>
      <xdr:col>8</xdr:col>
      <xdr:colOff>38100</xdr:colOff>
      <xdr:row>5</xdr:row>
      <xdr:rowOff>43544</xdr:rowOff>
    </xdr:to>
    <xdr:pic>
      <xdr:nvPicPr>
        <xdr:cNvPr id="13" name="Graphic 12" descr="Fluorescent Light Bulb with solid fill">
          <a:extLst>
            <a:ext uri="{FF2B5EF4-FFF2-40B4-BE49-F238E27FC236}">
              <a16:creationId xmlns:a16="http://schemas.microsoft.com/office/drawing/2014/main" id="{5FBA1503-C1ED-E518-0A93-6E50CC336FF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584371" y="685800"/>
          <a:ext cx="560615" cy="560615"/>
        </a:xfrm>
        <a:prstGeom prst="rect">
          <a:avLst/>
        </a:prstGeom>
      </xdr:spPr>
    </xdr:pic>
    <xdr:clientData/>
  </xdr:twoCellAnchor>
  <xdr:twoCellAnchor editAs="oneCell">
    <xdr:from>
      <xdr:col>9</xdr:col>
      <xdr:colOff>342901</xdr:colOff>
      <xdr:row>3</xdr:row>
      <xdr:rowOff>157844</xdr:rowOff>
    </xdr:from>
    <xdr:to>
      <xdr:col>9</xdr:col>
      <xdr:colOff>783773</xdr:colOff>
      <xdr:row>5</xdr:row>
      <xdr:rowOff>16331</xdr:rowOff>
    </xdr:to>
    <xdr:pic>
      <xdr:nvPicPr>
        <xdr:cNvPr id="15" name="Graphic 14" descr="Tropical scene with solid fill">
          <a:extLst>
            <a:ext uri="{FF2B5EF4-FFF2-40B4-BE49-F238E27FC236}">
              <a16:creationId xmlns:a16="http://schemas.microsoft.com/office/drawing/2014/main" id="{A32F6A82-0412-03B2-83AA-70E27D8D92C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260772" y="778330"/>
          <a:ext cx="440872" cy="440872"/>
        </a:xfrm>
        <a:prstGeom prst="rect">
          <a:avLst/>
        </a:prstGeom>
      </xdr:spPr>
    </xdr:pic>
    <xdr:clientData/>
  </xdr:twoCellAnchor>
  <xdr:twoCellAnchor editAs="oneCell">
    <xdr:from>
      <xdr:col>11</xdr:col>
      <xdr:colOff>332014</xdr:colOff>
      <xdr:row>3</xdr:row>
      <xdr:rowOff>125186</xdr:rowOff>
    </xdr:from>
    <xdr:to>
      <xdr:col>12</xdr:col>
      <xdr:colOff>21770</xdr:colOff>
      <xdr:row>5</xdr:row>
      <xdr:rowOff>16329</xdr:rowOff>
    </xdr:to>
    <xdr:pic>
      <xdr:nvPicPr>
        <xdr:cNvPr id="17" name="Graphic 16" descr="Ecommerce with solid fill">
          <a:extLst>
            <a:ext uri="{FF2B5EF4-FFF2-40B4-BE49-F238E27FC236}">
              <a16:creationId xmlns:a16="http://schemas.microsoft.com/office/drawing/2014/main" id="{2D550049-EC8D-3278-0BA5-ED2AD3B15A3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871857" y="745672"/>
          <a:ext cx="500742" cy="473528"/>
        </a:xfrm>
        <a:prstGeom prst="rect">
          <a:avLst/>
        </a:prstGeom>
      </xdr:spPr>
    </xdr:pic>
    <xdr:clientData/>
  </xdr:twoCellAnchor>
  <xdr:twoCellAnchor>
    <xdr:from>
      <xdr:col>3</xdr:col>
      <xdr:colOff>211931</xdr:colOff>
      <xdr:row>6</xdr:row>
      <xdr:rowOff>123825</xdr:rowOff>
    </xdr:from>
    <xdr:to>
      <xdr:col>8</xdr:col>
      <xdr:colOff>206375</xdr:colOff>
      <xdr:row>25</xdr:row>
      <xdr:rowOff>79375</xdr:rowOff>
    </xdr:to>
    <xdr:graphicFrame macro="">
      <xdr:nvGraphicFramePr>
        <xdr:cNvPr id="18" name="Chart 17">
          <a:extLst>
            <a:ext uri="{FF2B5EF4-FFF2-40B4-BE49-F238E27FC236}">
              <a16:creationId xmlns:a16="http://schemas.microsoft.com/office/drawing/2014/main" id="{C26AAE3D-ED49-4BC0-8AA5-D3FFD0E83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303214</xdr:colOff>
      <xdr:row>6</xdr:row>
      <xdr:rowOff>123824</xdr:rowOff>
    </xdr:from>
    <xdr:to>
      <xdr:col>13</xdr:col>
      <xdr:colOff>0</xdr:colOff>
      <xdr:row>25</xdr:row>
      <xdr:rowOff>71436</xdr:rowOff>
    </xdr:to>
    <xdr:graphicFrame macro="">
      <xdr:nvGraphicFramePr>
        <xdr:cNvPr id="19" name="Chart 18">
          <a:extLst>
            <a:ext uri="{FF2B5EF4-FFF2-40B4-BE49-F238E27FC236}">
              <a16:creationId xmlns:a16="http://schemas.microsoft.com/office/drawing/2014/main" id="{DB129EBE-40BD-44D6-B620-9C08ABDFF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195262</xdr:colOff>
      <xdr:row>25</xdr:row>
      <xdr:rowOff>183356</xdr:rowOff>
    </xdr:from>
    <xdr:to>
      <xdr:col>8</xdr:col>
      <xdr:colOff>206374</xdr:colOff>
      <xdr:row>34</xdr:row>
      <xdr:rowOff>40481</xdr:rowOff>
    </xdr:to>
    <xdr:graphicFrame macro="">
      <xdr:nvGraphicFramePr>
        <xdr:cNvPr id="20" name="Chart 19">
          <a:extLst>
            <a:ext uri="{FF2B5EF4-FFF2-40B4-BE49-F238E27FC236}">
              <a16:creationId xmlns:a16="http://schemas.microsoft.com/office/drawing/2014/main" id="{19424663-EA1F-4DF8-A328-F8A07EF54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309562</xdr:colOff>
      <xdr:row>25</xdr:row>
      <xdr:rowOff>174625</xdr:rowOff>
    </xdr:from>
    <xdr:to>
      <xdr:col>13</xdr:col>
      <xdr:colOff>7938</xdr:colOff>
      <xdr:row>34</xdr:row>
      <xdr:rowOff>31749</xdr:rowOff>
    </xdr:to>
    <xdr:graphicFrame macro="">
      <xdr:nvGraphicFramePr>
        <xdr:cNvPr id="21" name="Chart 20">
          <a:extLst>
            <a:ext uri="{FF2B5EF4-FFF2-40B4-BE49-F238E27FC236}">
              <a16:creationId xmlns:a16="http://schemas.microsoft.com/office/drawing/2014/main" id="{B5090471-A650-49F7-8857-05E297B1E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gav HS" refreshedDate="45112.639772800925" createdVersion="8" refreshedVersion="8" minRefreshableVersion="3" recordCount="56" xr:uid="{56DB2252-68CB-4AD0-ACE8-686686FEB97B}">
  <cacheSource type="worksheet">
    <worksheetSource name="Table_2"/>
  </cacheSource>
  <cacheFields count="6">
    <cacheField name="Date" numFmtId="16">
      <sharedItems containsSemiMixedTypes="0" containsNonDate="0" containsDate="1" containsString="0" minDate="2022-01-01T00:00:00" maxDate="2022-05-30T00:00:00"/>
    </cacheField>
    <cacheField name="Month" numFmtId="0">
      <sharedItems count="5">
        <s v="January"/>
        <s v="February"/>
        <s v="March"/>
        <s v="April"/>
        <s v="May"/>
      </sharedItems>
    </cacheField>
    <cacheField name="Category" numFmtId="0">
      <sharedItems count="9">
        <s v="Rent"/>
        <s v="Utilities"/>
        <s v="Transport"/>
        <s v="Groceries"/>
        <s v="Leisure"/>
        <s v="Other"/>
        <s v="Bonus"/>
        <s v="Base Salary"/>
        <s v="Side Hustle"/>
      </sharedItems>
    </cacheField>
    <cacheField name="Description" numFmtId="0">
      <sharedItems/>
    </cacheField>
    <cacheField name="Income / Expense" numFmtId="0">
      <sharedItems count="2">
        <s v="Expense"/>
        <s v="Income"/>
      </sharedItems>
    </cacheField>
    <cacheField name="Amount" numFmtId="7">
      <sharedItems containsSemiMixedTypes="0" containsString="0" containsNumber="1" containsInteger="1" minValue="18" maxValue="3000"/>
    </cacheField>
  </cacheFields>
  <extLst>
    <ext xmlns:x14="http://schemas.microsoft.com/office/spreadsheetml/2009/9/main" uri="{725AE2AE-9491-48be-B2B4-4EB974FC3084}">
      <x14:pivotCacheDefinition pivotCacheId="12137083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gav HS" refreshedDate="45112.73016550926" createdVersion="8" refreshedVersion="8" minRefreshableVersion="3" recordCount="108" xr:uid="{9D3126FF-D7E2-4BAF-87F1-F7D6A8D5D86B}">
  <cacheSource type="worksheet">
    <worksheetSource name="Table_3"/>
  </cacheSource>
  <cacheFields count="4">
    <cacheField name="Month" numFmtId="0">
      <sharedItems count="12">
        <s v="January"/>
        <s v="February"/>
        <s v="March"/>
        <s v="April"/>
        <s v="May"/>
        <s v="June"/>
        <s v="July"/>
        <s v="August"/>
        <s v="September"/>
        <s v="October"/>
        <s v="November"/>
        <s v="December"/>
      </sharedItems>
    </cacheField>
    <cacheField name="Category" numFmtId="0">
      <sharedItems count="9">
        <s v="Rent"/>
        <s v="Utilities"/>
        <s v="Transport"/>
        <s v="Groceries"/>
        <s v="Leisure"/>
        <s v="Other"/>
        <s v="Bonus"/>
        <s v="Base Salary"/>
        <s v="Side Hustle"/>
      </sharedItems>
    </cacheField>
    <cacheField name="Budget" numFmtId="165">
      <sharedItems containsSemiMixedTypes="0" containsString="0" containsNumber="1" containsInteger="1" minValue="75" maxValue="2200"/>
    </cacheField>
    <cacheField name="Income/Expense" numFmtId="0">
      <sharedItems count="2">
        <s v="Expense"/>
        <s v="Income"/>
      </sharedItems>
    </cacheField>
  </cacheFields>
  <extLst>
    <ext xmlns:x14="http://schemas.microsoft.com/office/spreadsheetml/2009/9/main" uri="{725AE2AE-9491-48be-B2B4-4EB974FC3084}">
      <x14:pivotCacheDefinition pivotCacheId="1030838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d v="2022-01-01T00:00:00"/>
    <x v="0"/>
    <x v="0"/>
    <s v="Apartment split with friend"/>
    <x v="0"/>
    <n v="850"/>
  </r>
  <r>
    <d v="2022-01-01T00:00:00"/>
    <x v="0"/>
    <x v="1"/>
    <s v="Higher month than usual"/>
    <x v="0"/>
    <n v="140"/>
  </r>
  <r>
    <d v="2022-01-01T00:00:00"/>
    <x v="0"/>
    <x v="2"/>
    <s v="Metro card"/>
    <x v="0"/>
    <n v="55"/>
  </r>
  <r>
    <d v="2022-01-08T00:00:00"/>
    <x v="0"/>
    <x v="3"/>
    <s v="Walmart shopping"/>
    <x v="0"/>
    <n v="449"/>
  </r>
  <r>
    <d v="2022-01-11T00:00:00"/>
    <x v="0"/>
    <x v="4"/>
    <s v="Hotel in NYC"/>
    <x v="0"/>
    <n v="245"/>
  </r>
  <r>
    <d v="2022-01-12T00:00:00"/>
    <x v="0"/>
    <x v="4"/>
    <s v="Dinner with friends (invited my partner)"/>
    <x v="0"/>
    <n v="168"/>
  </r>
  <r>
    <d v="2022-01-12T00:00:00"/>
    <x v="0"/>
    <x v="4"/>
    <s v="Drake concert"/>
    <x v="0"/>
    <n v="149"/>
  </r>
  <r>
    <d v="2022-01-14T00:00:00"/>
    <x v="0"/>
    <x v="5"/>
    <s v="Bought new clothes"/>
    <x v="0"/>
    <n v="249"/>
  </r>
  <r>
    <d v="2022-01-31T00:00:00"/>
    <x v="0"/>
    <x v="6"/>
    <s v="Commissions from each sale"/>
    <x v="1"/>
    <n v="458"/>
  </r>
  <r>
    <d v="2022-01-31T00:00:00"/>
    <x v="0"/>
    <x v="7"/>
    <s v="9-5 job"/>
    <x v="1"/>
    <n v="3000"/>
  </r>
  <r>
    <d v="2022-01-31T00:00:00"/>
    <x v="0"/>
    <x v="8"/>
    <s v="Startup idea $"/>
    <x v="1"/>
    <n v="184"/>
  </r>
  <r>
    <d v="2022-02-01T00:00:00"/>
    <x v="1"/>
    <x v="0"/>
    <s v="Apartment split with friend"/>
    <x v="0"/>
    <n v="850"/>
  </r>
  <r>
    <d v="2022-02-01T00:00:00"/>
    <x v="1"/>
    <x v="1"/>
    <s v="Average month"/>
    <x v="0"/>
    <n v="105"/>
  </r>
  <r>
    <d v="2022-02-01T00:00:00"/>
    <x v="1"/>
    <x v="2"/>
    <s v="Metro card"/>
    <x v="0"/>
    <n v="55"/>
  </r>
  <r>
    <d v="2022-02-08T00:00:00"/>
    <x v="1"/>
    <x v="3"/>
    <s v="Walmart shopping"/>
    <x v="0"/>
    <n v="305"/>
  </r>
  <r>
    <d v="2022-02-11T00:00:00"/>
    <x v="1"/>
    <x v="4"/>
    <s v="Drinks out"/>
    <x v="0"/>
    <n v="28"/>
  </r>
  <r>
    <d v="2022-02-12T00:00:00"/>
    <x v="1"/>
    <x v="4"/>
    <s v="Date night"/>
    <x v="0"/>
    <n v="99"/>
  </r>
  <r>
    <d v="2022-02-12T00:00:00"/>
    <x v="1"/>
    <x v="4"/>
    <s v="Tennis x2"/>
    <x v="0"/>
    <n v="67"/>
  </r>
  <r>
    <d v="2022-02-14T00:00:00"/>
    <x v="1"/>
    <x v="5"/>
    <s v="Snacks"/>
    <x v="0"/>
    <n v="18"/>
  </r>
  <r>
    <d v="2022-02-28T00:00:00"/>
    <x v="1"/>
    <x v="6"/>
    <s v="Commissions from each sale"/>
    <x v="1"/>
    <n v="305"/>
  </r>
  <r>
    <d v="2022-02-28T00:00:00"/>
    <x v="1"/>
    <x v="7"/>
    <s v="9-5 job"/>
    <x v="1"/>
    <n v="3000"/>
  </r>
  <r>
    <d v="2022-02-28T00:00:00"/>
    <x v="1"/>
    <x v="8"/>
    <s v="Startup idea $"/>
    <x v="1"/>
    <n v="228"/>
  </r>
  <r>
    <d v="2022-03-01T00:00:00"/>
    <x v="2"/>
    <x v="0"/>
    <s v="Apartment split with friend"/>
    <x v="0"/>
    <n v="850"/>
  </r>
  <r>
    <d v="2022-03-01T00:00:00"/>
    <x v="2"/>
    <x v="1"/>
    <s v="Average month"/>
    <x v="0"/>
    <n v="110"/>
  </r>
  <r>
    <d v="2022-03-01T00:00:00"/>
    <x v="2"/>
    <x v="2"/>
    <s v="Metro card"/>
    <x v="0"/>
    <n v="55"/>
  </r>
  <r>
    <d v="2022-03-08T00:00:00"/>
    <x v="2"/>
    <x v="3"/>
    <s v="Walmart shopping"/>
    <x v="0"/>
    <n v="208"/>
  </r>
  <r>
    <d v="2022-03-11T00:00:00"/>
    <x v="2"/>
    <x v="4"/>
    <s v="Lunch out x4"/>
    <x v="0"/>
    <n v="188"/>
  </r>
  <r>
    <d v="2022-03-12T00:00:00"/>
    <x v="2"/>
    <x v="4"/>
    <s v="Dinner with friends x2"/>
    <x v="0"/>
    <n v="168"/>
  </r>
  <r>
    <d v="2022-03-12T00:00:00"/>
    <x v="2"/>
    <x v="4"/>
    <s v="Exercise"/>
    <x v="0"/>
    <n v="49"/>
  </r>
  <r>
    <d v="2022-03-14T00:00:00"/>
    <x v="2"/>
    <x v="5"/>
    <s v="Bought new clothes"/>
    <x v="0"/>
    <n v="199"/>
  </r>
  <r>
    <d v="2022-03-28T00:00:00"/>
    <x v="2"/>
    <x v="6"/>
    <s v="Commissions from each sale"/>
    <x v="1"/>
    <n v="598"/>
  </r>
  <r>
    <d v="2022-03-28T00:00:00"/>
    <x v="2"/>
    <x v="7"/>
    <s v="9-5 job"/>
    <x v="1"/>
    <n v="3000"/>
  </r>
  <r>
    <d v="2022-03-28T00:00:00"/>
    <x v="2"/>
    <x v="8"/>
    <s v="Startup idea $"/>
    <x v="1"/>
    <n v="59"/>
  </r>
  <r>
    <d v="2022-04-01T00:00:00"/>
    <x v="3"/>
    <x v="0"/>
    <s v="Apartment split with friend"/>
    <x v="0"/>
    <n v="850"/>
  </r>
  <r>
    <d v="2022-04-01T00:00:00"/>
    <x v="3"/>
    <x v="1"/>
    <s v="Higher month than usual"/>
    <x v="0"/>
    <n v="140"/>
  </r>
  <r>
    <d v="2022-04-01T00:00:00"/>
    <x v="3"/>
    <x v="2"/>
    <s v="Metro card"/>
    <x v="0"/>
    <n v="55"/>
  </r>
  <r>
    <d v="2022-04-08T00:00:00"/>
    <x v="3"/>
    <x v="3"/>
    <s v="Walmart shopping"/>
    <x v="0"/>
    <n v="449"/>
  </r>
  <r>
    <d v="2022-04-11T00:00:00"/>
    <x v="3"/>
    <x v="4"/>
    <s v="Travel back home"/>
    <x v="0"/>
    <n v="245"/>
  </r>
  <r>
    <d v="2022-04-12T00:00:00"/>
    <x v="3"/>
    <x v="4"/>
    <s v="Dinner with friends (invited my partner)"/>
    <x v="0"/>
    <n v="168"/>
  </r>
  <r>
    <d v="2022-04-12T00:00:00"/>
    <x v="3"/>
    <x v="4"/>
    <s v="Disco &amp; drinks"/>
    <x v="0"/>
    <n v="49"/>
  </r>
  <r>
    <d v="2022-04-14T00:00:00"/>
    <x v="3"/>
    <x v="5"/>
    <s v="Bought new clothes"/>
    <x v="0"/>
    <n v="249"/>
  </r>
  <r>
    <d v="2022-04-28T00:00:00"/>
    <x v="3"/>
    <x v="6"/>
    <s v="Commissions from each sale"/>
    <x v="1"/>
    <n v="669"/>
  </r>
  <r>
    <d v="2022-04-28T00:00:00"/>
    <x v="3"/>
    <x v="7"/>
    <s v="9-5 job"/>
    <x v="1"/>
    <n v="3000"/>
  </r>
  <r>
    <d v="2022-04-28T00:00:00"/>
    <x v="3"/>
    <x v="8"/>
    <s v="Startup idea $"/>
    <x v="1"/>
    <n v="258"/>
  </r>
  <r>
    <d v="2022-05-01T00:00:00"/>
    <x v="4"/>
    <x v="0"/>
    <s v="Apartment split with friend"/>
    <x v="0"/>
    <n v="850"/>
  </r>
  <r>
    <d v="2022-05-01T00:00:00"/>
    <x v="4"/>
    <x v="1"/>
    <s v="Higher month than usual"/>
    <x v="0"/>
    <n v="155"/>
  </r>
  <r>
    <d v="2022-05-01T00:00:00"/>
    <x v="4"/>
    <x v="2"/>
    <s v="Metro card"/>
    <x v="0"/>
    <n v="55"/>
  </r>
  <r>
    <d v="2022-05-08T00:00:00"/>
    <x v="4"/>
    <x v="3"/>
    <s v="Walmart shopping"/>
    <x v="0"/>
    <n v="449"/>
  </r>
  <r>
    <d v="2022-05-11T00:00:00"/>
    <x v="4"/>
    <x v="4"/>
    <s v="Hotel in NYC"/>
    <x v="0"/>
    <n v="245"/>
  </r>
  <r>
    <d v="2022-05-12T00:00:00"/>
    <x v="4"/>
    <x v="4"/>
    <s v="Dinner with friends (invited my partner)"/>
    <x v="0"/>
    <n v="168"/>
  </r>
  <r>
    <d v="2022-05-12T00:00:00"/>
    <x v="4"/>
    <x v="4"/>
    <s v="NBA game"/>
    <x v="0"/>
    <n v="233"/>
  </r>
  <r>
    <d v="2022-05-14T00:00:00"/>
    <x v="4"/>
    <x v="5"/>
    <s v="Bought new clothes"/>
    <x v="0"/>
    <n v="249"/>
  </r>
  <r>
    <d v="2022-05-28T00:00:00"/>
    <x v="4"/>
    <x v="6"/>
    <s v="Commissions from each sale"/>
    <x v="1"/>
    <n v="708"/>
  </r>
  <r>
    <d v="2022-05-28T00:00:00"/>
    <x v="4"/>
    <x v="7"/>
    <s v="9-5 job"/>
    <x v="1"/>
    <n v="3000"/>
  </r>
  <r>
    <d v="2022-05-28T00:00:00"/>
    <x v="4"/>
    <x v="8"/>
    <s v="Startup idea $"/>
    <x v="1"/>
    <n v="366"/>
  </r>
  <r>
    <d v="2022-05-29T00:00:00"/>
    <x v="4"/>
    <x v="8"/>
    <s v="Lemonade"/>
    <x v="1"/>
    <n v="1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n v="850"/>
    <x v="0"/>
  </r>
  <r>
    <x v="0"/>
    <x v="1"/>
    <n v="200"/>
    <x v="0"/>
  </r>
  <r>
    <x v="0"/>
    <x v="2"/>
    <n v="75"/>
    <x v="0"/>
  </r>
  <r>
    <x v="0"/>
    <x v="3"/>
    <n v="550"/>
    <x v="0"/>
  </r>
  <r>
    <x v="0"/>
    <x v="4"/>
    <n v="450"/>
    <x v="0"/>
  </r>
  <r>
    <x v="0"/>
    <x v="5"/>
    <n v="300"/>
    <x v="0"/>
  </r>
  <r>
    <x v="0"/>
    <x v="6"/>
    <n v="2200"/>
    <x v="1"/>
  </r>
  <r>
    <x v="0"/>
    <x v="7"/>
    <n v="500"/>
    <x v="1"/>
  </r>
  <r>
    <x v="0"/>
    <x v="8"/>
    <n v="100"/>
    <x v="1"/>
  </r>
  <r>
    <x v="1"/>
    <x v="0"/>
    <n v="850"/>
    <x v="0"/>
  </r>
  <r>
    <x v="1"/>
    <x v="1"/>
    <n v="250"/>
    <x v="0"/>
  </r>
  <r>
    <x v="1"/>
    <x v="2"/>
    <n v="75"/>
    <x v="0"/>
  </r>
  <r>
    <x v="1"/>
    <x v="3"/>
    <n v="550"/>
    <x v="0"/>
  </r>
  <r>
    <x v="1"/>
    <x v="4"/>
    <n v="400"/>
    <x v="0"/>
  </r>
  <r>
    <x v="1"/>
    <x v="5"/>
    <n v="300"/>
    <x v="0"/>
  </r>
  <r>
    <x v="1"/>
    <x v="6"/>
    <n v="2200"/>
    <x v="1"/>
  </r>
  <r>
    <x v="1"/>
    <x v="7"/>
    <n v="500"/>
    <x v="1"/>
  </r>
  <r>
    <x v="1"/>
    <x v="8"/>
    <n v="100"/>
    <x v="1"/>
  </r>
  <r>
    <x v="2"/>
    <x v="0"/>
    <n v="850"/>
    <x v="0"/>
  </r>
  <r>
    <x v="2"/>
    <x v="1"/>
    <n v="200"/>
    <x v="0"/>
  </r>
  <r>
    <x v="2"/>
    <x v="2"/>
    <n v="75"/>
    <x v="0"/>
  </r>
  <r>
    <x v="2"/>
    <x v="3"/>
    <n v="550"/>
    <x v="0"/>
  </r>
  <r>
    <x v="2"/>
    <x v="4"/>
    <n v="325"/>
    <x v="0"/>
  </r>
  <r>
    <x v="2"/>
    <x v="5"/>
    <n v="300"/>
    <x v="0"/>
  </r>
  <r>
    <x v="2"/>
    <x v="6"/>
    <n v="2200"/>
    <x v="1"/>
  </r>
  <r>
    <x v="2"/>
    <x v="7"/>
    <n v="500"/>
    <x v="1"/>
  </r>
  <r>
    <x v="2"/>
    <x v="8"/>
    <n v="100"/>
    <x v="1"/>
  </r>
  <r>
    <x v="3"/>
    <x v="0"/>
    <n v="850"/>
    <x v="0"/>
  </r>
  <r>
    <x v="3"/>
    <x v="1"/>
    <n v="200"/>
    <x v="0"/>
  </r>
  <r>
    <x v="3"/>
    <x v="2"/>
    <n v="75"/>
    <x v="0"/>
  </r>
  <r>
    <x v="3"/>
    <x v="3"/>
    <n v="550"/>
    <x v="0"/>
  </r>
  <r>
    <x v="3"/>
    <x v="4"/>
    <n v="350"/>
    <x v="0"/>
  </r>
  <r>
    <x v="3"/>
    <x v="5"/>
    <n v="275"/>
    <x v="0"/>
  </r>
  <r>
    <x v="3"/>
    <x v="6"/>
    <n v="2200"/>
    <x v="1"/>
  </r>
  <r>
    <x v="3"/>
    <x v="7"/>
    <n v="500"/>
    <x v="1"/>
  </r>
  <r>
    <x v="3"/>
    <x v="8"/>
    <n v="100"/>
    <x v="1"/>
  </r>
  <r>
    <x v="4"/>
    <x v="0"/>
    <n v="850"/>
    <x v="0"/>
  </r>
  <r>
    <x v="4"/>
    <x v="1"/>
    <n v="200"/>
    <x v="0"/>
  </r>
  <r>
    <x v="4"/>
    <x v="2"/>
    <n v="75"/>
    <x v="0"/>
  </r>
  <r>
    <x v="4"/>
    <x v="3"/>
    <n v="550"/>
    <x v="0"/>
  </r>
  <r>
    <x v="4"/>
    <x v="4"/>
    <n v="425"/>
    <x v="0"/>
  </r>
  <r>
    <x v="4"/>
    <x v="5"/>
    <n v="300"/>
    <x v="0"/>
  </r>
  <r>
    <x v="4"/>
    <x v="6"/>
    <n v="2200"/>
    <x v="1"/>
  </r>
  <r>
    <x v="4"/>
    <x v="7"/>
    <n v="500"/>
    <x v="1"/>
  </r>
  <r>
    <x v="4"/>
    <x v="8"/>
    <n v="100"/>
    <x v="1"/>
  </r>
  <r>
    <x v="5"/>
    <x v="0"/>
    <n v="850"/>
    <x v="0"/>
  </r>
  <r>
    <x v="5"/>
    <x v="1"/>
    <n v="200"/>
    <x v="0"/>
  </r>
  <r>
    <x v="5"/>
    <x v="2"/>
    <n v="75"/>
    <x v="0"/>
  </r>
  <r>
    <x v="5"/>
    <x v="3"/>
    <n v="500"/>
    <x v="0"/>
  </r>
  <r>
    <x v="5"/>
    <x v="4"/>
    <n v="400"/>
    <x v="0"/>
  </r>
  <r>
    <x v="5"/>
    <x v="5"/>
    <n v="300"/>
    <x v="0"/>
  </r>
  <r>
    <x v="5"/>
    <x v="6"/>
    <n v="2200"/>
    <x v="1"/>
  </r>
  <r>
    <x v="5"/>
    <x v="7"/>
    <n v="500"/>
    <x v="1"/>
  </r>
  <r>
    <x v="5"/>
    <x v="8"/>
    <n v="100"/>
    <x v="1"/>
  </r>
  <r>
    <x v="6"/>
    <x v="0"/>
    <n v="850"/>
    <x v="0"/>
  </r>
  <r>
    <x v="6"/>
    <x v="1"/>
    <n v="200"/>
    <x v="0"/>
  </r>
  <r>
    <x v="6"/>
    <x v="2"/>
    <n v="75"/>
    <x v="0"/>
  </r>
  <r>
    <x v="6"/>
    <x v="3"/>
    <n v="625"/>
    <x v="0"/>
  </r>
  <r>
    <x v="6"/>
    <x v="4"/>
    <n v="400"/>
    <x v="0"/>
  </r>
  <r>
    <x v="6"/>
    <x v="5"/>
    <n v="300"/>
    <x v="0"/>
  </r>
  <r>
    <x v="6"/>
    <x v="6"/>
    <n v="2200"/>
    <x v="1"/>
  </r>
  <r>
    <x v="6"/>
    <x v="7"/>
    <n v="500"/>
    <x v="1"/>
  </r>
  <r>
    <x v="6"/>
    <x v="8"/>
    <n v="100"/>
    <x v="1"/>
  </r>
  <r>
    <x v="7"/>
    <x v="0"/>
    <n v="850"/>
    <x v="0"/>
  </r>
  <r>
    <x v="7"/>
    <x v="1"/>
    <n v="200"/>
    <x v="0"/>
  </r>
  <r>
    <x v="7"/>
    <x v="2"/>
    <n v="75"/>
    <x v="0"/>
  </r>
  <r>
    <x v="7"/>
    <x v="3"/>
    <n v="550"/>
    <x v="0"/>
  </r>
  <r>
    <x v="7"/>
    <x v="4"/>
    <n v="375"/>
    <x v="0"/>
  </r>
  <r>
    <x v="7"/>
    <x v="5"/>
    <n v="300"/>
    <x v="0"/>
  </r>
  <r>
    <x v="7"/>
    <x v="6"/>
    <n v="2200"/>
    <x v="1"/>
  </r>
  <r>
    <x v="7"/>
    <x v="7"/>
    <n v="500"/>
    <x v="1"/>
  </r>
  <r>
    <x v="7"/>
    <x v="8"/>
    <n v="100"/>
    <x v="1"/>
  </r>
  <r>
    <x v="8"/>
    <x v="0"/>
    <n v="850"/>
    <x v="0"/>
  </r>
  <r>
    <x v="8"/>
    <x v="1"/>
    <n v="200"/>
    <x v="0"/>
  </r>
  <r>
    <x v="8"/>
    <x v="2"/>
    <n v="75"/>
    <x v="0"/>
  </r>
  <r>
    <x v="8"/>
    <x v="3"/>
    <n v="450"/>
    <x v="0"/>
  </r>
  <r>
    <x v="8"/>
    <x v="4"/>
    <n v="400"/>
    <x v="0"/>
  </r>
  <r>
    <x v="8"/>
    <x v="5"/>
    <n v="300"/>
    <x v="0"/>
  </r>
  <r>
    <x v="8"/>
    <x v="6"/>
    <n v="2200"/>
    <x v="1"/>
  </r>
  <r>
    <x v="8"/>
    <x v="7"/>
    <n v="500"/>
    <x v="1"/>
  </r>
  <r>
    <x v="8"/>
    <x v="8"/>
    <n v="100"/>
    <x v="1"/>
  </r>
  <r>
    <x v="9"/>
    <x v="0"/>
    <n v="850"/>
    <x v="0"/>
  </r>
  <r>
    <x v="9"/>
    <x v="1"/>
    <n v="200"/>
    <x v="0"/>
  </r>
  <r>
    <x v="9"/>
    <x v="2"/>
    <n v="75"/>
    <x v="0"/>
  </r>
  <r>
    <x v="9"/>
    <x v="3"/>
    <n v="550"/>
    <x v="0"/>
  </r>
  <r>
    <x v="9"/>
    <x v="4"/>
    <n v="300"/>
    <x v="0"/>
  </r>
  <r>
    <x v="9"/>
    <x v="5"/>
    <n v="300"/>
    <x v="0"/>
  </r>
  <r>
    <x v="9"/>
    <x v="6"/>
    <n v="2200"/>
    <x v="1"/>
  </r>
  <r>
    <x v="9"/>
    <x v="7"/>
    <n v="500"/>
    <x v="1"/>
  </r>
  <r>
    <x v="9"/>
    <x v="8"/>
    <n v="100"/>
    <x v="1"/>
  </r>
  <r>
    <x v="10"/>
    <x v="0"/>
    <n v="850"/>
    <x v="0"/>
  </r>
  <r>
    <x v="10"/>
    <x v="1"/>
    <n v="200"/>
    <x v="0"/>
  </r>
  <r>
    <x v="10"/>
    <x v="2"/>
    <n v="75"/>
    <x v="0"/>
  </r>
  <r>
    <x v="10"/>
    <x v="3"/>
    <n v="550"/>
    <x v="0"/>
  </r>
  <r>
    <x v="10"/>
    <x v="4"/>
    <n v="400"/>
    <x v="0"/>
  </r>
  <r>
    <x v="10"/>
    <x v="5"/>
    <n v="450"/>
    <x v="0"/>
  </r>
  <r>
    <x v="10"/>
    <x v="6"/>
    <n v="2200"/>
    <x v="1"/>
  </r>
  <r>
    <x v="10"/>
    <x v="7"/>
    <n v="500"/>
    <x v="1"/>
  </r>
  <r>
    <x v="10"/>
    <x v="8"/>
    <n v="100"/>
    <x v="1"/>
  </r>
  <r>
    <x v="11"/>
    <x v="0"/>
    <n v="850"/>
    <x v="0"/>
  </r>
  <r>
    <x v="11"/>
    <x v="1"/>
    <n v="200"/>
    <x v="0"/>
  </r>
  <r>
    <x v="11"/>
    <x v="2"/>
    <n v="75"/>
    <x v="0"/>
  </r>
  <r>
    <x v="11"/>
    <x v="3"/>
    <n v="550"/>
    <x v="0"/>
  </r>
  <r>
    <x v="11"/>
    <x v="4"/>
    <n v="360"/>
    <x v="0"/>
  </r>
  <r>
    <x v="11"/>
    <x v="5"/>
    <n v="300"/>
    <x v="0"/>
  </r>
  <r>
    <x v="11"/>
    <x v="6"/>
    <n v="2200"/>
    <x v="1"/>
  </r>
  <r>
    <x v="11"/>
    <x v="7"/>
    <n v="500"/>
    <x v="1"/>
  </r>
  <r>
    <x v="11"/>
    <x v="8"/>
    <n v="1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4B3E9F-06A7-451B-8961-D4B8BF1ED453}" name="Leisure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C28"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h="1" x="3"/>
        <item x="4"/>
        <item h="1" x="5"/>
        <item h="1" x="0"/>
        <item h="1" x="8"/>
        <item h="1" x="2"/>
        <item h="1" x="1"/>
        <item t="default"/>
      </items>
    </pivotField>
    <pivotField showAll="0"/>
    <pivotField showAll="0"/>
    <pivotField dataField="1" numFmtId="7" showAll="0"/>
  </pivotFields>
  <rowFields count="1">
    <field x="2"/>
  </rowFields>
  <rowItems count="2">
    <i>
      <x v="3"/>
    </i>
    <i t="grand">
      <x/>
    </i>
  </rowItems>
  <colFields count="1">
    <field x="1"/>
  </colFields>
  <colItems count="2">
    <i>
      <x/>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06F785-F503-44DB-89D3-37580ADE200B}" name="Transport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C11"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h="1" x="3"/>
        <item h="1" x="4"/>
        <item h="1" x="5"/>
        <item h="1" x="0"/>
        <item h="1" x="8"/>
        <item x="2"/>
        <item h="1" x="1"/>
        <item t="default"/>
      </items>
    </pivotField>
    <pivotField showAll="0"/>
    <pivotField showAll="0"/>
    <pivotField dataField="1" numFmtId="7" showAll="0"/>
  </pivotFields>
  <rowFields count="1">
    <field x="2"/>
  </rowFields>
  <rowItems count="2">
    <i>
      <x v="7"/>
    </i>
    <i t="grand">
      <x/>
    </i>
  </rowItems>
  <colFields count="1">
    <field x="1"/>
  </colFields>
  <colItems count="2">
    <i>
      <x/>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6A2785B-A1A2-4B16-9588-8D68D78575A7}" name="RentB"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C42"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axis="axisRow" showAll="0">
      <items count="10">
        <item h="1" x="7"/>
        <item h="1" x="6"/>
        <item h="1" x="3"/>
        <item h="1" x="4"/>
        <item h="1" x="5"/>
        <item x="0"/>
        <item h="1" x="8"/>
        <item h="1" x="2"/>
        <item h="1" x="1"/>
        <item t="default"/>
      </items>
    </pivotField>
    <pivotField dataField="1" numFmtId="165" showAll="0"/>
    <pivotField showAll="0"/>
  </pivotFields>
  <rowFields count="1">
    <field x="1"/>
  </rowFields>
  <rowItems count="2">
    <i>
      <x v="5"/>
    </i>
    <i t="grand">
      <x/>
    </i>
  </rowItems>
  <colFields count="1">
    <field x="0"/>
  </colFields>
  <colItems count="2">
    <i>
      <x/>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F2DAE20-1B52-4688-BC96-45F265D206F8}" name="OtherB"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5:C78"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axis="axisRow" showAll="0">
      <items count="10">
        <item h="1" x="7"/>
        <item h="1" x="6"/>
        <item h="1" x="3"/>
        <item h="1" x="4"/>
        <item x="5"/>
        <item h="1" x="0"/>
        <item h="1" x="8"/>
        <item h="1" x="2"/>
        <item h="1" x="1"/>
        <item t="default"/>
      </items>
    </pivotField>
    <pivotField dataField="1" numFmtId="165" showAll="0"/>
    <pivotField showAll="0"/>
  </pivotFields>
  <rowFields count="1">
    <field x="1"/>
  </rowFields>
  <rowItems count="2">
    <i>
      <x v="4"/>
    </i>
    <i t="grand">
      <x/>
    </i>
  </rowItems>
  <colFields count="1">
    <field x="0"/>
  </colFields>
  <colItems count="2">
    <i>
      <x/>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7D1D80D-BA3D-4F3F-808E-AF803B719581}" name="Other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C33"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h="1" x="3"/>
        <item h="1" x="4"/>
        <item x="5"/>
        <item h="1" x="0"/>
        <item h="1" x="8"/>
        <item h="1" x="2"/>
        <item h="1" x="1"/>
        <item t="default"/>
      </items>
    </pivotField>
    <pivotField showAll="0"/>
    <pivotField showAll="0"/>
    <pivotField dataField="1" numFmtId="7" showAll="0"/>
  </pivotFields>
  <rowFields count="1">
    <field x="2"/>
  </rowFields>
  <rowItems count="2">
    <i>
      <x v="4"/>
    </i>
    <i t="grand">
      <x/>
    </i>
  </rowItems>
  <colFields count="1">
    <field x="1"/>
  </colFields>
  <colItems count="2">
    <i>
      <x/>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C3E632E-2EDB-4624-9596-49B445D358DB}" name="Rent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5"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h="1" x="3"/>
        <item h="1" x="4"/>
        <item h="1" x="5"/>
        <item x="0"/>
        <item h="1" x="8"/>
        <item h="1" x="2"/>
        <item h="1" x="1"/>
        <item t="default"/>
      </items>
    </pivotField>
    <pivotField showAll="0"/>
    <pivotField showAll="0"/>
    <pivotField dataField="1" numFmtId="7" showAll="0"/>
  </pivotFields>
  <rowFields count="1">
    <field x="2"/>
  </rowFields>
  <rowItems count="2">
    <i>
      <x v="5"/>
    </i>
    <i t="grand">
      <x/>
    </i>
  </rowItems>
  <colFields count="1">
    <field x="1"/>
  </colFields>
  <colItems count="2">
    <i>
      <x/>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7A881D3-26B9-4F14-A0A4-6B78A83E8895}" name="LeisureB"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8:C71"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axis="axisRow" showAll="0">
      <items count="10">
        <item h="1" x="7"/>
        <item h="1" x="6"/>
        <item h="1" x="3"/>
        <item x="4"/>
        <item h="1" x="5"/>
        <item h="1" x="0"/>
        <item h="1" x="8"/>
        <item h="1" x="2"/>
        <item h="1" x="1"/>
        <item t="default"/>
      </items>
    </pivotField>
    <pivotField dataField="1" numFmtId="165" showAll="0"/>
    <pivotField showAll="0"/>
  </pivotFields>
  <rowFields count="1">
    <field x="1"/>
  </rowFields>
  <rowItems count="2">
    <i>
      <x v="3"/>
    </i>
    <i t="grand">
      <x/>
    </i>
  </rowItems>
  <colFields count="1">
    <field x="0"/>
  </colFields>
  <colItems count="2">
    <i>
      <x/>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A191E9-0B5C-4612-B415-71241BF1C89D}" name="UtilitiesB"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0:C63"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axis="axisRow" showAll="0">
      <items count="10">
        <item h="1" x="7"/>
        <item h="1" x="6"/>
        <item h="1" x="3"/>
        <item h="1" x="4"/>
        <item h="1" x="5"/>
        <item h="1" x="0"/>
        <item h="1" x="8"/>
        <item h="1" x="2"/>
        <item x="1"/>
        <item t="default"/>
      </items>
    </pivotField>
    <pivotField dataField="1" numFmtId="165" showAll="0"/>
    <pivotField showAll="0"/>
  </pivotFields>
  <rowFields count="1">
    <field x="1"/>
  </rowFields>
  <rowItems count="2">
    <i>
      <x v="8"/>
    </i>
    <i t="grand">
      <x/>
    </i>
  </rowItems>
  <colFields count="1">
    <field x="0"/>
  </colFields>
  <colItems count="2">
    <i>
      <x/>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CA76A4-D353-4A6B-A96A-7B1793A939CB}" name="Bar chart B"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5:C129"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showAll="0"/>
    <pivotField dataField="1" numFmtId="165" showAll="0"/>
    <pivotField axis="axisRow" showAll="0">
      <items count="3">
        <item x="0"/>
        <item x="1"/>
        <item t="default"/>
      </items>
    </pivotField>
  </pivotFields>
  <rowFields count="1">
    <field x="3"/>
  </rowFields>
  <rowItems count="3">
    <i>
      <x/>
    </i>
    <i>
      <x v="1"/>
    </i>
    <i t="grand">
      <x/>
    </i>
  </rowItems>
  <colFields count="1">
    <field x="0"/>
  </colFields>
  <colItems count="2">
    <i>
      <x/>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B3D9C9-C22A-4EE5-96A3-E5A38E0C8C20}"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7:C111" firstHeaderRow="1" firstDataRow="2" firstDataCol="1"/>
  <pivotFields count="6">
    <pivotField numFmtId="16" showAll="0"/>
    <pivotField axis="axisCol" showAll="0">
      <items count="6">
        <item x="0"/>
        <item h="1" x="1"/>
        <item h="1" x="2"/>
        <item h="1" x="3"/>
        <item h="1" x="4"/>
        <item t="default"/>
      </items>
    </pivotField>
    <pivotField showAll="0">
      <items count="10">
        <item x="7"/>
        <item x="6"/>
        <item x="3"/>
        <item x="4"/>
        <item x="5"/>
        <item x="0"/>
        <item x="8"/>
        <item x="2"/>
        <item x="1"/>
        <item t="default"/>
      </items>
    </pivotField>
    <pivotField showAll="0"/>
    <pivotField axis="axisRow" showAll="0">
      <items count="3">
        <item x="0"/>
        <item x="1"/>
        <item t="default"/>
      </items>
    </pivotField>
    <pivotField dataField="1" numFmtId="7" showAll="0"/>
  </pivotFields>
  <rowFields count="1">
    <field x="4"/>
  </rowFields>
  <rowItems count="3">
    <i>
      <x/>
    </i>
    <i>
      <x v="1"/>
    </i>
    <i t="grand">
      <x/>
    </i>
  </rowItems>
  <colFields count="1">
    <field x="1"/>
  </colFields>
  <colItems count="2">
    <i>
      <x/>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43D462-33A6-4F6B-89D0-7539AF80DC5B}" name="Utilities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C23"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h="1" x="3"/>
        <item h="1" x="4"/>
        <item h="1" x="5"/>
        <item h="1" x="0"/>
        <item h="1" x="8"/>
        <item h="1" x="2"/>
        <item x="1"/>
        <item t="default"/>
      </items>
    </pivotField>
    <pivotField showAll="0"/>
    <pivotField showAll="0"/>
    <pivotField dataField="1" numFmtId="7" showAll="0"/>
  </pivotFields>
  <rowFields count="1">
    <field x="2"/>
  </rowFields>
  <rowItems count="2">
    <i>
      <x v="8"/>
    </i>
    <i t="grand">
      <x/>
    </i>
  </rowItems>
  <colFields count="1">
    <field x="1"/>
  </colFields>
  <colItems count="2">
    <i>
      <x/>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0F48CD-F6DC-48A9-B2F8-910769A53FA8}" name="GroceriesB"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C56"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axis="axisRow" showAll="0">
      <items count="10">
        <item h="1" x="7"/>
        <item h="1" x="6"/>
        <item x="3"/>
        <item h="1" x="4"/>
        <item h="1" x="5"/>
        <item h="1" x="0"/>
        <item h="1" x="8"/>
        <item h="1" x="2"/>
        <item h="1" x="1"/>
        <item t="default"/>
      </items>
    </pivotField>
    <pivotField dataField="1" numFmtId="165" showAll="0"/>
    <pivotField showAll="0"/>
  </pivotFields>
  <rowFields count="1">
    <field x="1"/>
  </rowFields>
  <rowItems count="2">
    <i>
      <x v="2"/>
    </i>
    <i t="grand">
      <x/>
    </i>
  </rowItems>
  <colFields count="1">
    <field x="0"/>
  </colFields>
  <colItems count="2">
    <i>
      <x/>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0B7F52-7EFA-44A7-ADD9-F8E4BBBD9D3D}"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5:C93" firstHeaderRow="1" firstDataRow="2" firstDataCol="1" rowPageCount="1" colPageCount="1"/>
  <pivotFields count="6">
    <pivotField numFmtId="16" showAll="0"/>
    <pivotField axis="axisCol" showAll="0">
      <items count="6">
        <item x="0"/>
        <item h="1" x="1"/>
        <item h="1" x="2"/>
        <item h="1" x="3"/>
        <item h="1" x="4"/>
        <item t="default"/>
      </items>
    </pivotField>
    <pivotField axis="axisRow" showAll="0">
      <items count="10">
        <item x="7"/>
        <item x="6"/>
        <item x="3"/>
        <item x="4"/>
        <item x="5"/>
        <item x="0"/>
        <item x="8"/>
        <item x="2"/>
        <item x="1"/>
        <item t="default"/>
      </items>
    </pivotField>
    <pivotField showAll="0"/>
    <pivotField axis="axisPage" showAll="0">
      <items count="3">
        <item x="0"/>
        <item x="1"/>
        <item t="default"/>
      </items>
    </pivotField>
    <pivotField dataField="1" numFmtId="7" showAll="0"/>
  </pivotFields>
  <rowFields count="1">
    <field x="2"/>
  </rowFields>
  <rowItems count="7">
    <i>
      <x v="2"/>
    </i>
    <i>
      <x v="3"/>
    </i>
    <i>
      <x v="4"/>
    </i>
    <i>
      <x v="5"/>
    </i>
    <i>
      <x v="7"/>
    </i>
    <i>
      <x v="8"/>
    </i>
    <i t="grand">
      <x/>
    </i>
  </rowItems>
  <colFields count="1">
    <field x="1"/>
  </colFields>
  <colItems count="2">
    <i>
      <x/>
    </i>
    <i t="grand">
      <x/>
    </i>
  </colItems>
  <pageFields count="1">
    <pageField fld="4" item="0" hier="-1"/>
  </pageField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A3D730-E225-4C68-BECB-FE9E477864EA}" name="Groceries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C17" firstHeaderRow="1" firstDataRow="2" firstDataCol="1"/>
  <pivotFields count="6">
    <pivotField numFmtId="16" showAll="0"/>
    <pivotField axis="axisCol" showAll="0">
      <items count="6">
        <item x="0"/>
        <item h="1" x="1"/>
        <item h="1" x="2"/>
        <item h="1" x="3"/>
        <item h="1" x="4"/>
        <item t="default"/>
      </items>
    </pivotField>
    <pivotField axis="axisRow" showAll="0">
      <items count="10">
        <item h="1" x="7"/>
        <item h="1" x="6"/>
        <item x="3"/>
        <item h="1" x="4"/>
        <item h="1" x="5"/>
        <item h="1" x="0"/>
        <item h="1" x="8"/>
        <item h="1" x="2"/>
        <item h="1" x="1"/>
        <item t="default"/>
      </items>
    </pivotField>
    <pivotField showAll="0"/>
    <pivotField showAll="0"/>
    <pivotField dataField="1" numFmtId="7" showAll="0"/>
  </pivotFields>
  <rowFields count="1">
    <field x="2"/>
  </rowFields>
  <rowItems count="2">
    <i>
      <x v="2"/>
    </i>
    <i t="grand">
      <x/>
    </i>
  </rowItems>
  <colFields count="1">
    <field x="1"/>
  </colFields>
  <colItems count="2">
    <i>
      <x/>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2723AB-3187-4113-B4BF-D493994F208A}" name="TransportB"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6:C49" firstHeaderRow="1" firstDataRow="2" firstDataCol="1"/>
  <pivotFields count="4">
    <pivotField axis="axisCol" showAll="0">
      <items count="13">
        <item x="0"/>
        <item h="1" x="1"/>
        <item h="1" x="2"/>
        <item h="1" x="3"/>
        <item h="1" x="4"/>
        <item h="1" x="5"/>
        <item h="1" x="6"/>
        <item h="1" x="7"/>
        <item h="1" x="8"/>
        <item h="1" x="9"/>
        <item h="1" x="10"/>
        <item h="1" x="11"/>
        <item t="default"/>
      </items>
    </pivotField>
    <pivotField axis="axisRow" showAll="0">
      <items count="10">
        <item h="1" x="7"/>
        <item h="1" x="6"/>
        <item h="1" x="3"/>
        <item h="1" x="4"/>
        <item h="1" x="5"/>
        <item h="1" x="0"/>
        <item h="1" x="8"/>
        <item x="2"/>
        <item h="1" x="1"/>
        <item t="default"/>
      </items>
    </pivotField>
    <pivotField dataField="1" numFmtId="165" showAll="0"/>
    <pivotField showAll="0"/>
  </pivotFields>
  <rowFields count="1">
    <field x="1"/>
  </rowFields>
  <rowItems count="2">
    <i>
      <x v="7"/>
    </i>
    <i t="grand">
      <x/>
    </i>
  </rowItems>
  <colFields count="1">
    <field x="0"/>
  </colFields>
  <colItems count="2">
    <i>
      <x/>
    </i>
    <i t="grand">
      <x/>
    </i>
  </colItems>
  <dataFields count="1">
    <dataField name="Sum of Budge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361EE71-5FFE-4EDE-98F6-C07BF08F8B0C}" sourceName="Month">
  <pivotTables>
    <pivotTable tabId="3" name="RentA"/>
    <pivotTable tabId="3" name="GroceriesA"/>
    <pivotTable tabId="3" name="LeisureA"/>
    <pivotTable tabId="3" name="OtherA"/>
    <pivotTable tabId="3" name="TransportA"/>
    <pivotTable tabId="3" name="UtilitiesA"/>
    <pivotTable tabId="3" name="PivotTable17"/>
    <pivotTable tabId="3" name="PivotTable20"/>
  </pivotTables>
  <data>
    <tabular pivotCacheId="1213708385">
      <items count="5">
        <i x="0" s="1"/>
        <i x="1"/>
        <i x="2"/>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30BDD374-D460-48C9-933F-C2124BE464BD}" sourceName="Month">
  <pivotTables>
    <pivotTable tabId="3" name="RentB"/>
    <pivotTable tabId="3" name="GroceriesB"/>
    <pivotTable tabId="3" name="LeisureB"/>
    <pivotTable tabId="3" name="OtherB"/>
    <pivotTable tabId="3" name="TransportB"/>
    <pivotTable tabId="3" name="UtilitiesB"/>
    <pivotTable tabId="3" name="Bar chart B"/>
  </pivotTables>
  <data>
    <tabular pivotCacheId="1030838181">
      <items count="12">
        <i x="0" s="1"/>
        <i x="1"/>
        <i x="2"/>
        <i x="3"/>
        <i x="4"/>
        <i x="5"/>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uals" xr10:uid="{0F036DE2-B854-4261-85EF-5C5DB7E31387}" cache="Slicer_Month" caption="Actuals" rowHeight="257175"/>
  <slicer name="Budget" xr10:uid="{4853BB1A-AA60-4DEF-A196-2DF0E9BC9ABE}" cache="Slicer_Month1" caption="Budget"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K13">
  <tableColumns count="2">
    <tableColumn id="1" xr3:uid="{00000000-0010-0000-0000-000001000000}" name="Category"/>
    <tableColumn id="2" xr3:uid="{00000000-0010-0000-0000-000002000000}" name="Income/Expense"/>
  </tableColumns>
  <tableStyleInfo name="Actua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4:G60">
  <autoFilter ref="B4:G60" xr:uid="{00000000-000C-0000-FFFF-FFFF01000000}"/>
  <tableColumns count="6">
    <tableColumn id="1" xr3:uid="{00000000-0010-0000-0100-000001000000}" name="Date"/>
    <tableColumn id="2" xr3:uid="{00000000-0010-0000-0100-000002000000}" name="Month"/>
    <tableColumn id="3" xr3:uid="{00000000-0010-0000-0100-000003000000}" name="Category"/>
    <tableColumn id="4" xr3:uid="{00000000-0010-0000-0100-000004000000}" name="Description"/>
    <tableColumn id="5" xr3:uid="{00000000-0010-0000-0100-000005000000}" name="Income / Expense"/>
    <tableColumn id="6" xr3:uid="{00000000-0010-0000-0100-000006000000}" name="Amount"/>
  </tableColumns>
  <tableStyleInfo name="Actua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B4:E112">
  <autoFilter ref="B4:E112" xr:uid="{00000000-000C-0000-FFFF-FFFF02000000}"/>
  <tableColumns count="4">
    <tableColumn id="1" xr3:uid="{00000000-0010-0000-0200-000001000000}" name="Month"/>
    <tableColumn id="2" xr3:uid="{00000000-0010-0000-0200-000002000000}" name="Category"/>
    <tableColumn id="3" xr3:uid="{00000000-0010-0000-0200-000003000000}" name="Budget"/>
    <tableColumn id="4" xr3:uid="{00000000-0010-0000-0200-000004000000}" name="Income/Expense"/>
  </tableColumns>
  <tableStyleInfo name="Budge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 TargetMode="External"/><Relationship Id="rId1" Type="http://schemas.openxmlformats.org/officeDocument/2006/relationships/hyperlink" Target="https://www.careerprinciples.com/courses/finance-valuation-course?utm_source=YTDownloadFile&amp;utm_medium=advanced-budget-vs-actuals-dashboard-may-29-2022&amp;utm_campaign=YTDownloa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H6" sqref="H6"/>
    </sheetView>
  </sheetViews>
  <sheetFormatPr defaultColWidth="11.25" defaultRowHeight="15" customHeight="1" x14ac:dyDescent="0.25"/>
  <cols>
    <col min="1" max="1" width="10.75" customWidth="1"/>
    <col min="2" max="2" width="8.5" customWidth="1"/>
    <col min="3" max="3" width="110.625" customWidth="1"/>
    <col min="4" max="4" width="9.5" customWidth="1"/>
    <col min="5" max="26" width="10.75" customWidth="1"/>
  </cols>
  <sheetData>
    <row r="1" spans="1:26" ht="15.75" x14ac:dyDescent="0.25">
      <c r="A1" s="1"/>
      <c r="B1" s="1"/>
      <c r="C1" s="1"/>
      <c r="D1" s="1"/>
      <c r="E1" s="1"/>
      <c r="F1" s="1"/>
      <c r="G1" s="1"/>
      <c r="H1" s="1"/>
      <c r="I1" s="1"/>
      <c r="J1" s="1"/>
      <c r="K1" s="1"/>
      <c r="L1" s="1"/>
      <c r="M1" s="1"/>
      <c r="N1" s="1"/>
      <c r="O1" s="1"/>
      <c r="P1" s="1"/>
      <c r="Q1" s="1"/>
      <c r="R1" s="1"/>
      <c r="S1" s="1"/>
      <c r="T1" s="1"/>
      <c r="U1" s="1"/>
      <c r="V1" s="1"/>
      <c r="W1" s="1"/>
      <c r="X1" s="1"/>
      <c r="Y1" s="1"/>
      <c r="Z1" s="1"/>
    </row>
    <row r="2" spans="1:26" ht="15.75" x14ac:dyDescent="0.25">
      <c r="A2" s="1"/>
      <c r="B2" s="1"/>
      <c r="C2" s="1"/>
      <c r="D2" s="1"/>
      <c r="E2" s="1"/>
      <c r="F2" s="1"/>
      <c r="G2" s="1"/>
      <c r="H2" s="1"/>
      <c r="I2" s="1"/>
      <c r="J2" s="1"/>
      <c r="K2" s="1"/>
      <c r="L2" s="1"/>
      <c r="M2" s="1"/>
      <c r="N2" s="1"/>
      <c r="O2" s="1"/>
      <c r="P2" s="1"/>
      <c r="Q2" s="1"/>
      <c r="R2" s="1"/>
      <c r="S2" s="1"/>
      <c r="T2" s="1"/>
      <c r="U2" s="1"/>
      <c r="V2" s="1"/>
      <c r="W2" s="1"/>
      <c r="X2" s="1"/>
      <c r="Y2" s="1"/>
      <c r="Z2" s="1"/>
    </row>
    <row r="3" spans="1:26" ht="15.75" x14ac:dyDescent="0.25">
      <c r="A3" s="1"/>
      <c r="B3" s="1"/>
      <c r="C3" s="1"/>
      <c r="D3" s="1"/>
      <c r="E3" s="1"/>
      <c r="F3" s="1"/>
      <c r="G3" s="1"/>
      <c r="H3" s="1"/>
      <c r="I3" s="1"/>
      <c r="J3" s="1"/>
      <c r="K3" s="1"/>
      <c r="L3" s="1"/>
      <c r="M3" s="1"/>
      <c r="N3" s="1"/>
      <c r="O3" s="1"/>
      <c r="P3" s="1"/>
      <c r="Q3" s="1"/>
      <c r="R3" s="1"/>
      <c r="S3" s="1"/>
      <c r="T3" s="1"/>
      <c r="U3" s="1"/>
      <c r="V3" s="1"/>
      <c r="W3" s="1"/>
      <c r="X3" s="1"/>
      <c r="Y3" s="1"/>
      <c r="Z3" s="1"/>
    </row>
    <row r="4" spans="1:26" ht="68.25" customHeight="1" x14ac:dyDescent="0.25">
      <c r="A4" s="1"/>
      <c r="B4" s="2"/>
      <c r="C4" s="3" t="s">
        <v>0</v>
      </c>
      <c r="D4" s="4"/>
      <c r="E4" s="1"/>
      <c r="F4" s="1"/>
      <c r="G4" s="1"/>
      <c r="H4" s="1"/>
      <c r="I4" s="1"/>
      <c r="J4" s="1"/>
      <c r="K4" s="1"/>
      <c r="L4" s="1"/>
      <c r="M4" s="1"/>
      <c r="N4" s="1"/>
      <c r="O4" s="1"/>
      <c r="P4" s="1"/>
      <c r="Q4" s="1"/>
      <c r="R4" s="1"/>
      <c r="S4" s="1"/>
      <c r="T4" s="1"/>
      <c r="U4" s="1"/>
      <c r="V4" s="1"/>
      <c r="W4" s="1"/>
      <c r="X4" s="1"/>
      <c r="Y4" s="1"/>
      <c r="Z4" s="1"/>
    </row>
    <row r="5" spans="1:26" ht="9" customHeight="1" x14ac:dyDescent="0.25">
      <c r="A5" s="1"/>
      <c r="B5" s="5"/>
      <c r="D5" s="6"/>
      <c r="E5" s="1"/>
      <c r="F5" s="1"/>
      <c r="G5" s="1"/>
      <c r="H5" s="1"/>
      <c r="I5" s="1"/>
      <c r="J5" s="1"/>
      <c r="K5" s="1"/>
      <c r="L5" s="1"/>
      <c r="M5" s="1"/>
      <c r="N5" s="1"/>
      <c r="O5" s="1"/>
      <c r="P5" s="1"/>
      <c r="Q5" s="1"/>
      <c r="R5" s="1"/>
      <c r="S5" s="1"/>
      <c r="T5" s="1"/>
      <c r="U5" s="1"/>
      <c r="V5" s="1"/>
      <c r="W5" s="1"/>
      <c r="X5" s="1"/>
      <c r="Y5" s="1"/>
      <c r="Z5" s="1"/>
    </row>
    <row r="6" spans="1:26" ht="8.25" customHeight="1" x14ac:dyDescent="0.25">
      <c r="A6" s="1"/>
      <c r="B6" s="5"/>
      <c r="D6" s="6"/>
      <c r="E6" s="1"/>
      <c r="F6" s="1"/>
      <c r="G6" s="1"/>
      <c r="H6" s="1"/>
      <c r="I6" s="1"/>
      <c r="J6" s="1"/>
      <c r="K6" s="1"/>
      <c r="L6" s="1"/>
      <c r="M6" s="1"/>
      <c r="N6" s="1"/>
      <c r="O6" s="1"/>
      <c r="P6" s="1"/>
      <c r="Q6" s="1"/>
      <c r="R6" s="1"/>
      <c r="S6" s="1"/>
      <c r="T6" s="1"/>
      <c r="U6" s="1"/>
      <c r="V6" s="1"/>
      <c r="W6" s="1"/>
      <c r="X6" s="1"/>
      <c r="Y6" s="1"/>
      <c r="Z6" s="1"/>
    </row>
    <row r="7" spans="1:26" ht="29.25" customHeight="1" x14ac:dyDescent="0.35">
      <c r="A7" s="1"/>
      <c r="B7" s="5"/>
      <c r="C7" s="7" t="s">
        <v>1</v>
      </c>
      <c r="D7" s="6"/>
      <c r="E7" s="1"/>
      <c r="F7" s="1"/>
      <c r="G7" s="1"/>
      <c r="H7" s="1"/>
      <c r="I7" s="1"/>
      <c r="J7" s="1"/>
      <c r="K7" s="1"/>
      <c r="L7" s="1"/>
      <c r="M7" s="1"/>
      <c r="N7" s="1"/>
      <c r="O7" s="1"/>
      <c r="P7" s="1"/>
      <c r="Q7" s="1"/>
      <c r="R7" s="1"/>
      <c r="S7" s="1"/>
      <c r="T7" s="1"/>
      <c r="U7" s="1"/>
      <c r="V7" s="1"/>
      <c r="W7" s="1"/>
      <c r="X7" s="1"/>
      <c r="Y7" s="1"/>
      <c r="Z7" s="1"/>
    </row>
    <row r="8" spans="1:26" ht="15.75" x14ac:dyDescent="0.25">
      <c r="A8" s="1"/>
      <c r="B8" s="5"/>
      <c r="C8" s="8"/>
      <c r="D8" s="6"/>
      <c r="E8" s="1"/>
      <c r="F8" s="1"/>
      <c r="G8" s="1"/>
      <c r="H8" s="1"/>
      <c r="I8" s="1"/>
      <c r="J8" s="1"/>
      <c r="K8" s="1"/>
      <c r="L8" s="1"/>
      <c r="M8" s="1"/>
      <c r="N8" s="1"/>
      <c r="O8" s="1"/>
      <c r="P8" s="1"/>
      <c r="Q8" s="1"/>
      <c r="R8" s="1"/>
      <c r="S8" s="1"/>
      <c r="T8" s="1"/>
      <c r="U8" s="1"/>
      <c r="V8" s="1"/>
      <c r="W8" s="1"/>
      <c r="X8" s="1"/>
      <c r="Y8" s="1"/>
      <c r="Z8" s="1"/>
    </row>
    <row r="9" spans="1:26" ht="26.25" x14ac:dyDescent="0.25">
      <c r="A9" s="9"/>
      <c r="B9" s="10"/>
      <c r="C9" s="32" t="s">
        <v>2</v>
      </c>
      <c r="D9" s="11"/>
      <c r="E9" s="9"/>
      <c r="F9" s="9"/>
      <c r="G9" s="9"/>
      <c r="H9" s="9"/>
      <c r="I9" s="9"/>
      <c r="J9" s="9"/>
      <c r="K9" s="9"/>
      <c r="L9" s="9"/>
      <c r="M9" s="9"/>
      <c r="N9" s="9"/>
      <c r="O9" s="9"/>
      <c r="P9" s="9"/>
      <c r="Q9" s="9"/>
      <c r="R9" s="9"/>
      <c r="S9" s="9"/>
      <c r="T9" s="9"/>
      <c r="U9" s="9"/>
      <c r="V9" s="9"/>
      <c r="W9" s="9"/>
      <c r="X9" s="9"/>
      <c r="Y9" s="9"/>
      <c r="Z9" s="9"/>
    </row>
    <row r="10" spans="1:26" ht="15.75" x14ac:dyDescent="0.25">
      <c r="A10" s="1"/>
      <c r="B10" s="5"/>
      <c r="D10" s="6"/>
      <c r="E10" s="1"/>
      <c r="F10" s="1"/>
      <c r="G10" s="1"/>
      <c r="H10" s="1"/>
      <c r="I10" s="1"/>
      <c r="J10" s="1"/>
      <c r="K10" s="1"/>
      <c r="L10" s="1"/>
      <c r="M10" s="1"/>
      <c r="N10" s="1"/>
      <c r="O10" s="1"/>
      <c r="P10" s="1"/>
      <c r="Q10" s="1"/>
      <c r="R10" s="1"/>
      <c r="S10" s="1"/>
      <c r="T10" s="1"/>
      <c r="U10" s="1"/>
      <c r="V10" s="1"/>
      <c r="W10" s="1"/>
      <c r="X10" s="1"/>
      <c r="Y10" s="1"/>
      <c r="Z10" s="1"/>
    </row>
    <row r="11" spans="1:26" ht="15.75" x14ac:dyDescent="0.25">
      <c r="A11" s="1"/>
      <c r="B11" s="5"/>
      <c r="D11" s="6"/>
      <c r="E11" s="1"/>
      <c r="F11" s="1"/>
      <c r="G11" s="1"/>
      <c r="H11" s="1"/>
      <c r="I11" s="1"/>
      <c r="J11" s="1"/>
      <c r="K11" s="1"/>
      <c r="L11" s="1"/>
      <c r="M11" s="1"/>
      <c r="N11" s="1"/>
      <c r="O11" s="1"/>
      <c r="P11" s="1"/>
      <c r="Q11" s="1"/>
      <c r="R11" s="1"/>
      <c r="S11" s="1"/>
      <c r="T11" s="1"/>
      <c r="U11" s="1"/>
      <c r="V11" s="1"/>
      <c r="W11" s="1"/>
      <c r="X11" s="1"/>
      <c r="Y11" s="1"/>
      <c r="Z11" s="1"/>
    </row>
    <row r="12" spans="1:26" ht="15.75" x14ac:dyDescent="0.25">
      <c r="A12" s="1"/>
      <c r="B12" s="5"/>
      <c r="D12" s="6"/>
      <c r="E12" s="1"/>
      <c r="F12" s="1"/>
      <c r="G12" s="1"/>
      <c r="H12" s="1"/>
      <c r="I12" s="1"/>
      <c r="J12" s="1"/>
      <c r="K12" s="1"/>
      <c r="L12" s="1"/>
      <c r="M12" s="1"/>
      <c r="N12" s="1"/>
      <c r="O12" s="1"/>
      <c r="P12" s="1"/>
      <c r="Q12" s="1"/>
      <c r="R12" s="1"/>
      <c r="S12" s="1"/>
      <c r="T12" s="1"/>
      <c r="U12" s="1"/>
      <c r="V12" s="1"/>
      <c r="W12" s="1"/>
      <c r="X12" s="1"/>
      <c r="Y12" s="1"/>
      <c r="Z12" s="1"/>
    </row>
    <row r="13" spans="1:26" ht="15.75" x14ac:dyDescent="0.25">
      <c r="A13" s="1"/>
      <c r="B13" s="5"/>
      <c r="D13" s="6"/>
      <c r="E13" s="1"/>
      <c r="F13" s="1"/>
      <c r="G13" s="1"/>
      <c r="H13" s="1"/>
      <c r="I13" s="1"/>
      <c r="J13" s="1"/>
      <c r="K13" s="1"/>
      <c r="L13" s="1"/>
      <c r="M13" s="1"/>
      <c r="N13" s="1"/>
      <c r="O13" s="1"/>
      <c r="P13" s="1"/>
      <c r="Q13" s="1"/>
      <c r="R13" s="1"/>
      <c r="S13" s="1"/>
      <c r="T13" s="1"/>
      <c r="U13" s="1"/>
      <c r="V13" s="1"/>
      <c r="W13" s="1"/>
      <c r="X13" s="1"/>
      <c r="Y13" s="1"/>
      <c r="Z13" s="1"/>
    </row>
    <row r="14" spans="1:26" ht="15.75" x14ac:dyDescent="0.25">
      <c r="A14" s="1"/>
      <c r="B14" s="5"/>
      <c r="D14" s="6"/>
      <c r="E14" s="1"/>
      <c r="F14" s="1"/>
      <c r="G14" s="1"/>
      <c r="H14" s="1"/>
      <c r="I14" s="1"/>
      <c r="J14" s="1"/>
      <c r="K14" s="1"/>
      <c r="L14" s="1"/>
      <c r="M14" s="1"/>
      <c r="N14" s="1"/>
      <c r="O14" s="1"/>
      <c r="P14" s="1"/>
      <c r="Q14" s="1"/>
      <c r="R14" s="1"/>
      <c r="S14" s="1"/>
      <c r="T14" s="1"/>
      <c r="U14" s="1"/>
      <c r="V14" s="1"/>
      <c r="W14" s="1"/>
      <c r="X14" s="1"/>
      <c r="Y14" s="1"/>
      <c r="Z14" s="1"/>
    </row>
    <row r="15" spans="1:26" ht="15.75" x14ac:dyDescent="0.25">
      <c r="A15" s="1"/>
      <c r="B15" s="5"/>
      <c r="D15" s="6"/>
      <c r="E15" s="1"/>
      <c r="F15" s="1"/>
      <c r="G15" s="1"/>
      <c r="H15" s="1"/>
      <c r="I15" s="1"/>
      <c r="J15" s="1"/>
      <c r="K15" s="1"/>
      <c r="L15" s="1"/>
      <c r="M15" s="1"/>
      <c r="N15" s="1"/>
      <c r="O15" s="1"/>
      <c r="P15" s="1"/>
      <c r="Q15" s="1"/>
      <c r="R15" s="1"/>
      <c r="S15" s="1"/>
      <c r="T15" s="1"/>
      <c r="U15" s="1"/>
      <c r="V15" s="1"/>
      <c r="W15" s="1"/>
      <c r="X15" s="1"/>
      <c r="Y15" s="1"/>
      <c r="Z15" s="1"/>
    </row>
    <row r="16" spans="1:26" ht="27.75" customHeight="1" x14ac:dyDescent="0.3">
      <c r="A16" s="1"/>
      <c r="B16" s="5"/>
      <c r="C16" s="12" t="s">
        <v>3</v>
      </c>
      <c r="D16" s="6"/>
      <c r="E16" s="1"/>
      <c r="F16" s="1"/>
      <c r="G16" s="1"/>
      <c r="H16" s="1"/>
      <c r="I16" s="1"/>
      <c r="J16" s="1"/>
      <c r="K16" s="1"/>
      <c r="L16" s="1"/>
      <c r="M16" s="1"/>
      <c r="N16" s="1"/>
      <c r="O16" s="1"/>
      <c r="P16" s="1"/>
      <c r="Q16" s="1"/>
      <c r="R16" s="1"/>
      <c r="S16" s="1"/>
      <c r="T16" s="1"/>
      <c r="U16" s="1"/>
      <c r="V16" s="1"/>
      <c r="W16" s="1"/>
      <c r="X16" s="1"/>
      <c r="Y16" s="1"/>
      <c r="Z16" s="1"/>
    </row>
    <row r="17" spans="1:26" ht="15.75" x14ac:dyDescent="0.25">
      <c r="A17" s="1"/>
      <c r="B17" s="5"/>
      <c r="C17" s="13" t="s">
        <v>4</v>
      </c>
      <c r="D17" s="6"/>
      <c r="E17" s="1"/>
      <c r="F17" s="1"/>
      <c r="G17" s="1"/>
      <c r="H17" s="1"/>
      <c r="I17" s="1"/>
      <c r="J17" s="1"/>
      <c r="K17" s="1"/>
      <c r="L17" s="1"/>
      <c r="M17" s="1"/>
      <c r="N17" s="1"/>
      <c r="O17" s="1"/>
      <c r="P17" s="1"/>
      <c r="Q17" s="1"/>
      <c r="R17" s="1"/>
      <c r="S17" s="1"/>
      <c r="T17" s="1"/>
      <c r="U17" s="1"/>
      <c r="V17" s="1"/>
      <c r="W17" s="1"/>
      <c r="X17" s="1"/>
      <c r="Y17" s="1"/>
      <c r="Z17" s="1"/>
    </row>
    <row r="18" spans="1:26" ht="15.75" x14ac:dyDescent="0.25">
      <c r="A18" s="1"/>
      <c r="B18" s="5"/>
      <c r="C18" s="14" t="s">
        <v>5</v>
      </c>
      <c r="D18" s="6"/>
      <c r="E18" s="1"/>
      <c r="F18" s="1"/>
      <c r="G18" s="1"/>
      <c r="H18" s="1"/>
      <c r="I18" s="1"/>
      <c r="J18" s="1"/>
      <c r="K18" s="1"/>
      <c r="L18" s="1"/>
      <c r="M18" s="1"/>
      <c r="N18" s="1"/>
      <c r="O18" s="1"/>
      <c r="P18" s="1"/>
      <c r="Q18" s="1"/>
      <c r="R18" s="1"/>
      <c r="S18" s="1"/>
      <c r="T18" s="1"/>
      <c r="U18" s="1"/>
      <c r="V18" s="1"/>
      <c r="W18" s="1"/>
      <c r="X18" s="1"/>
      <c r="Y18" s="1"/>
      <c r="Z18" s="1"/>
    </row>
    <row r="19" spans="1:26" ht="31.5" x14ac:dyDescent="0.25">
      <c r="A19" s="1"/>
      <c r="B19" s="5"/>
      <c r="C19" s="15" t="s">
        <v>6</v>
      </c>
      <c r="D19" s="6"/>
      <c r="E19" s="1"/>
      <c r="F19" s="1"/>
      <c r="G19" s="1"/>
      <c r="H19" s="1"/>
      <c r="I19" s="1"/>
      <c r="J19" s="1"/>
      <c r="K19" s="1"/>
      <c r="L19" s="1"/>
      <c r="M19" s="1"/>
      <c r="N19" s="1"/>
      <c r="O19" s="1"/>
      <c r="P19" s="1"/>
      <c r="Q19" s="1"/>
      <c r="R19" s="1"/>
      <c r="S19" s="1"/>
      <c r="T19" s="1"/>
      <c r="U19" s="1"/>
      <c r="V19" s="1"/>
      <c r="W19" s="1"/>
      <c r="X19" s="1"/>
      <c r="Y19" s="1"/>
      <c r="Z19" s="1"/>
    </row>
    <row r="20" spans="1:26" ht="15.75" x14ac:dyDescent="0.25">
      <c r="A20" s="1"/>
      <c r="B20" s="16"/>
      <c r="C20" s="17"/>
      <c r="D20" s="18"/>
      <c r="E20" s="1"/>
      <c r="F20" s="1"/>
      <c r="G20" s="1"/>
      <c r="H20" s="1"/>
      <c r="I20" s="1"/>
      <c r="J20" s="1"/>
      <c r="K20" s="1"/>
      <c r="L20" s="1"/>
      <c r="M20" s="1"/>
      <c r="N20" s="1"/>
      <c r="O20" s="1"/>
      <c r="P20" s="1"/>
      <c r="Q20" s="1"/>
      <c r="R20" s="1"/>
      <c r="S20" s="1"/>
      <c r="T20" s="1"/>
      <c r="U20" s="1"/>
      <c r="V20" s="1"/>
      <c r="W20" s="1"/>
      <c r="X20" s="1"/>
      <c r="Y20" s="1"/>
      <c r="Z20" s="1"/>
    </row>
    <row r="21" spans="1:26" ht="15.75"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sheetProtection algorithmName="SHA-512" hashValue="u5HfN8VSgB1dogobjWw0bIkwlc8LRgYXB213Fj1wbpYlznfsRPeAU7VeHwDione+w+XZbGlZ+zDrj/AWI/zuyA==" saltValue="ESR5sN8EG34ZaCvsxUg2PA==" spinCount="100000" sheet="1" objects="1" scenarios="1"/>
  <hyperlinks>
    <hyperlink ref="C9" r:id="rId1" xr:uid="{00000000-0004-0000-0000-000000000000}"/>
    <hyperlink ref="C16" r:id="rId2" xr:uid="{00000000-0004-0000-0000-000001000000}"/>
  </hyperlinks>
  <pageMargins left="0.7" right="0.7" top="0.75" bottom="0.75" header="0" footer="0"/>
  <pageSetup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showGridLines="0" tabSelected="1" zoomScaleNormal="100" workbookViewId="0">
      <selection activeCell="C39" sqref="C39"/>
    </sheetView>
  </sheetViews>
  <sheetFormatPr defaultColWidth="11.25" defaultRowHeight="15" customHeight="1" x14ac:dyDescent="0.25"/>
  <cols>
    <col min="1" max="1" width="5.625" customWidth="1"/>
    <col min="2" max="26" width="10.625" customWidth="1"/>
  </cols>
  <sheetData>
    <row r="1" spans="1:26" ht="6" customHeight="1" x14ac:dyDescent="0.25">
      <c r="A1" s="19"/>
      <c r="B1" s="19"/>
      <c r="C1" s="19"/>
      <c r="D1" s="19"/>
      <c r="E1" s="19"/>
      <c r="F1" s="19"/>
      <c r="G1" s="19"/>
      <c r="H1" s="19"/>
      <c r="I1" s="19"/>
      <c r="J1" s="19"/>
      <c r="K1" s="19"/>
      <c r="L1" s="19"/>
      <c r="M1" s="19"/>
      <c r="N1" s="19"/>
      <c r="O1" s="19"/>
      <c r="P1" s="19"/>
      <c r="Q1" s="19"/>
      <c r="R1" s="19"/>
      <c r="S1" s="19"/>
      <c r="T1" s="19"/>
      <c r="U1" s="19"/>
      <c r="V1" s="19"/>
      <c r="W1" s="19"/>
      <c r="X1" s="19"/>
      <c r="Y1" s="19"/>
      <c r="Z1" s="19"/>
    </row>
    <row r="2" spans="1:26" ht="36" x14ac:dyDescent="0.25">
      <c r="A2" s="19"/>
      <c r="B2" s="50" t="s">
        <v>7</v>
      </c>
      <c r="C2" s="51"/>
      <c r="D2" s="51"/>
      <c r="E2" s="51"/>
      <c r="F2" s="51"/>
      <c r="G2" s="51"/>
      <c r="H2" s="51"/>
      <c r="I2" s="51"/>
      <c r="J2" s="51"/>
      <c r="K2" s="51"/>
      <c r="L2" s="51"/>
      <c r="M2" s="51"/>
      <c r="N2" s="52"/>
      <c r="O2" s="19"/>
      <c r="P2" s="19"/>
      <c r="Q2" s="19"/>
      <c r="R2" s="19"/>
      <c r="S2" s="19"/>
      <c r="T2" s="19"/>
      <c r="U2" s="19"/>
      <c r="V2" s="19"/>
      <c r="W2" s="19"/>
      <c r="X2" s="19"/>
      <c r="Y2" s="19"/>
      <c r="Z2" s="19"/>
    </row>
    <row r="3" spans="1:26" ht="6.75" customHeight="1" x14ac:dyDescent="0.25">
      <c r="A3" s="19"/>
      <c r="B3" s="20"/>
      <c r="C3" s="20"/>
      <c r="D3" s="20"/>
      <c r="E3" s="20"/>
      <c r="F3" s="20"/>
      <c r="G3" s="20"/>
      <c r="H3" s="20"/>
      <c r="I3" s="20"/>
      <c r="J3" s="20"/>
      <c r="K3" s="20"/>
      <c r="L3" s="20"/>
      <c r="M3" s="20"/>
      <c r="N3" s="19"/>
      <c r="O3" s="19"/>
      <c r="P3" s="19"/>
      <c r="Q3" s="19"/>
      <c r="R3" s="19"/>
      <c r="S3" s="19"/>
      <c r="T3" s="19"/>
      <c r="U3" s="19"/>
      <c r="V3" s="19"/>
      <c r="W3" s="19"/>
      <c r="X3" s="19"/>
      <c r="Y3" s="19"/>
      <c r="Z3" s="19"/>
    </row>
    <row r="4" spans="1:26" ht="22.5" customHeight="1" x14ac:dyDescent="0.25">
      <c r="A4" s="19"/>
      <c r="B4" s="19"/>
      <c r="C4" s="21" t="s">
        <v>8</v>
      </c>
      <c r="D4" s="21"/>
      <c r="E4" s="21" t="s">
        <v>9</v>
      </c>
      <c r="F4" s="21"/>
      <c r="G4" s="21" t="s">
        <v>10</v>
      </c>
      <c r="H4" s="21"/>
      <c r="I4" s="21" t="s">
        <v>11</v>
      </c>
      <c r="J4" s="21"/>
      <c r="K4" s="21" t="s">
        <v>12</v>
      </c>
      <c r="L4" s="21"/>
      <c r="M4" s="21" t="s">
        <v>13</v>
      </c>
      <c r="N4" s="19"/>
      <c r="O4" s="19"/>
      <c r="P4" s="19"/>
      <c r="Q4" s="19"/>
      <c r="R4" s="19"/>
      <c r="S4" s="19"/>
      <c r="T4" s="19"/>
      <c r="U4" s="19"/>
      <c r="V4" s="19"/>
      <c r="W4" s="19"/>
      <c r="X4" s="19"/>
      <c r="Y4" s="19"/>
      <c r="Z4" s="19"/>
    </row>
    <row r="5" spans="1:26" ht="23.25" customHeight="1" x14ac:dyDescent="0.25">
      <c r="A5" s="19"/>
      <c r="B5" s="19"/>
      <c r="C5" s="22">
        <f>GETPIVOTDATA("Amount",'Pivot Tables'!$A$2,"Category","Rent")</f>
        <v>850</v>
      </c>
      <c r="D5" s="23"/>
      <c r="E5" s="22">
        <f>GETPIVOTDATA("Amount",'Pivot Tables'!$A$8,"Category","Transport")</f>
        <v>55</v>
      </c>
      <c r="F5" s="23"/>
      <c r="G5" s="22">
        <f>GETPIVOTDATA("Amount",'Pivot Tables'!$A$14,"Category","Groceries")</f>
        <v>449</v>
      </c>
      <c r="H5" s="23"/>
      <c r="I5" s="22">
        <f>GETPIVOTDATA("Amount",'Pivot Tables'!$A$20,"Category","Utilities")</f>
        <v>140</v>
      </c>
      <c r="J5" s="23"/>
      <c r="K5" s="22">
        <f>GETPIVOTDATA("Amount",'Pivot Tables'!$A$25,"Category","Leisure")</f>
        <v>562</v>
      </c>
      <c r="L5" s="23"/>
      <c r="M5" s="22">
        <f>GETPIVOTDATA("Amount",'Pivot Tables'!$A$30,"Category","Other")</f>
        <v>249</v>
      </c>
      <c r="N5" s="19"/>
      <c r="O5" s="19"/>
      <c r="P5" s="19"/>
      <c r="Q5" s="19"/>
      <c r="R5" s="19"/>
      <c r="S5" s="19"/>
      <c r="T5" s="19"/>
      <c r="U5" s="19"/>
      <c r="V5" s="19"/>
      <c r="W5" s="19"/>
      <c r="X5" s="19"/>
      <c r="Y5" s="19"/>
      <c r="Z5" s="19"/>
    </row>
    <row r="6" spans="1:26" ht="15.75" x14ac:dyDescent="0.25">
      <c r="A6" s="19"/>
      <c r="B6" s="19"/>
      <c r="C6" s="19"/>
      <c r="D6" s="19"/>
      <c r="E6" s="19"/>
      <c r="F6" s="19"/>
      <c r="G6" s="19"/>
      <c r="H6" s="19"/>
      <c r="I6" s="19"/>
      <c r="J6" s="19"/>
      <c r="K6" s="19"/>
      <c r="L6" s="19"/>
      <c r="M6" s="19"/>
      <c r="N6" s="19"/>
      <c r="O6" s="19"/>
      <c r="P6" s="19"/>
      <c r="Q6" s="19"/>
      <c r="R6" s="19"/>
      <c r="S6" s="19"/>
      <c r="T6" s="19"/>
      <c r="U6" s="19"/>
      <c r="V6" s="19"/>
      <c r="W6" s="19"/>
      <c r="X6" s="19"/>
      <c r="Y6" s="19"/>
      <c r="Z6" s="19"/>
    </row>
    <row r="7" spans="1:26" ht="15.75" x14ac:dyDescent="0.25"/>
    <row r="8" spans="1:26" ht="15.75" x14ac:dyDescent="0.25">
      <c r="B8" s="53" t="s">
        <v>14</v>
      </c>
      <c r="C8" s="54"/>
    </row>
    <row r="9" spans="1:26" ht="15.75" x14ac:dyDescent="0.25">
      <c r="B9" s="55">
        <v>3000</v>
      </c>
      <c r="C9" s="56"/>
    </row>
    <row r="10" spans="1:26" ht="15.75" x14ac:dyDescent="0.25"/>
    <row r="11" spans="1:26" ht="15.75" x14ac:dyDescent="0.25"/>
    <row r="12" spans="1:26" ht="15.75" x14ac:dyDescent="0.25"/>
    <row r="13" spans="1:26" ht="15.75" x14ac:dyDescent="0.25"/>
    <row r="14" spans="1:26" ht="15.75" x14ac:dyDescent="0.25"/>
    <row r="15" spans="1:26" ht="15.75" x14ac:dyDescent="0.25"/>
    <row r="16" spans="1:26" ht="15.75" x14ac:dyDescent="0.25"/>
    <row r="17" ht="15.75" x14ac:dyDescent="0.25"/>
    <row r="18" ht="15.75" x14ac:dyDescent="0.25"/>
    <row r="19" ht="15.75" x14ac:dyDescent="0.25"/>
    <row r="20" ht="15.75" x14ac:dyDescent="0.25"/>
  </sheetData>
  <mergeCells count="3">
    <mergeCell ref="B2:N2"/>
    <mergeCell ref="B8:C8"/>
    <mergeCell ref="B9:C9"/>
  </mergeCells>
  <conditionalFormatting sqref="M5">
    <cfRule type="dataBar" priority="2">
      <dataBar>
        <cfvo type="min"/>
        <cfvo type="num" val="&quot;0+'Pivot Tables'!$B$74&quot;"/>
        <color theme="4" tint="-0.249977111117893"/>
      </dataBar>
      <extLst>
        <ext xmlns:x14="http://schemas.microsoft.com/office/spreadsheetml/2009/9/main" uri="{B025F937-C7B1-47D3-B67F-A62EFF666E3E}">
          <x14:id>{B773560C-FC89-4E93-859F-67A5D1E1E791}</x14:id>
        </ext>
      </extLst>
    </cfRule>
  </conditionalFormatting>
  <pageMargins left="0.7" right="0.7" top="0.75" bottom="0.75" header="0" footer="0"/>
  <pageSetup orientation="landscape"/>
  <drawing r:id="rId1"/>
  <extLst>
    <ext xmlns:x14="http://schemas.microsoft.com/office/spreadsheetml/2009/9/main" uri="{78C0D931-6437-407d-A8EE-F0AAD7539E65}">
      <x14:conditionalFormattings>
        <x14:conditionalFormatting xmlns:xm="http://schemas.microsoft.com/office/excel/2006/main">
          <x14:cfRule type="dataBar" priority="7" id="{D2CB1347-C34F-409E-94B1-9E436C0099CD}">
            <x14:dataBar minLength="0" maxLength="100" gradient="0">
              <x14:cfvo type="autoMin"/>
              <x14:cfvo type="num">
                <xm:f>'Pivot Tables'!$B$38</xm:f>
              </x14:cfvo>
              <x14:fillColor theme="4" tint="-0.249977111117893"/>
              <x14:negativeFillColor rgb="FFFF0000"/>
              <x14:axisColor rgb="FF000000"/>
            </x14:dataBar>
          </x14:cfRule>
          <xm:sqref>C5</xm:sqref>
        </x14:conditionalFormatting>
        <x14:conditionalFormatting xmlns:xm="http://schemas.microsoft.com/office/excel/2006/main">
          <x14:cfRule type="dataBar" priority="6" id="{ECFA1CA6-0A52-443B-B6A0-7A28274E1D3C}">
            <x14:dataBar minLength="0" maxLength="100" gradient="0">
              <x14:cfvo type="autoMin"/>
              <x14:cfvo type="num">
                <xm:f>'Pivot Tables'!$B$45</xm:f>
              </x14:cfvo>
              <x14:fillColor theme="4" tint="-0.249977111117893"/>
              <x14:negativeFillColor rgb="FFFF0000"/>
              <x14:axisColor rgb="FF000000"/>
            </x14:dataBar>
          </x14:cfRule>
          <xm:sqref>E5</xm:sqref>
        </x14:conditionalFormatting>
        <x14:conditionalFormatting xmlns:xm="http://schemas.microsoft.com/office/excel/2006/main">
          <x14:cfRule type="dataBar" priority="5" id="{B2855FF7-6B7E-45E8-BF24-B663FAD35DD8}">
            <x14:dataBar minLength="0" maxLength="100" gradient="0">
              <x14:cfvo type="autoMin"/>
              <x14:cfvo type="num">
                <xm:f>'Pivot Tables'!$B$52</xm:f>
              </x14:cfvo>
              <x14:fillColor theme="4" tint="-0.249977111117893"/>
              <x14:negativeFillColor rgb="FFFF0000"/>
              <x14:axisColor rgb="FF000000"/>
            </x14:dataBar>
          </x14:cfRule>
          <xm:sqref>G5</xm:sqref>
        </x14:conditionalFormatting>
        <x14:conditionalFormatting xmlns:xm="http://schemas.microsoft.com/office/excel/2006/main">
          <x14:cfRule type="dataBar" priority="4" id="{48661E84-0145-4C8C-AC5D-901D4BA90E7D}">
            <x14:dataBar minLength="0" maxLength="100" gradient="0">
              <x14:cfvo type="autoMin"/>
              <x14:cfvo type="num">
                <xm:f>'Pivot Tables'!$B$59</xm:f>
              </x14:cfvo>
              <x14:fillColor theme="4" tint="-0.249977111117893"/>
              <x14:negativeFillColor rgb="FFFF0000"/>
              <x14:axisColor rgb="FF000000"/>
            </x14:dataBar>
          </x14:cfRule>
          <xm:sqref>I5</xm:sqref>
        </x14:conditionalFormatting>
        <x14:conditionalFormatting xmlns:xm="http://schemas.microsoft.com/office/excel/2006/main">
          <x14:cfRule type="dataBar" priority="3" id="{6B1C395F-C3E1-4602-883D-AC5251963F4E}">
            <x14:dataBar minLength="0" maxLength="100" gradient="0">
              <x14:cfvo type="autoMin"/>
              <x14:cfvo type="num">
                <xm:f>'Pivot Tables'!$B$67</xm:f>
              </x14:cfvo>
              <x14:fillColor theme="4" tint="-0.249977111117893"/>
              <x14:negativeFillColor rgb="FFFF0000"/>
              <x14:axisColor rgb="FF000000"/>
            </x14:dataBar>
          </x14:cfRule>
          <xm:sqref>K5</xm:sqref>
        </x14:conditionalFormatting>
        <x14:conditionalFormatting xmlns:xm="http://schemas.microsoft.com/office/excel/2006/main">
          <x14:cfRule type="dataBar" priority="1" id="{0D75F6EA-7F15-41A1-B186-34248C79B137}">
            <x14:dataBar minLength="0" maxLength="100" gradient="0">
              <x14:cfvo type="autoMin"/>
              <x14:cfvo type="num">
                <xm:f>'Pivot Tables'!$B$74</xm:f>
              </x14:cfvo>
              <x14:fillColor theme="4" tint="-0.249977111117893"/>
              <x14:negativeFillColor rgb="FFFF0000"/>
              <x14:axisColor rgb="FF000000"/>
            </x14:dataBar>
          </x14:cfRule>
          <x14:cfRule type="dataBar" id="{B773560C-FC89-4E93-859F-67A5D1E1E791}">
            <x14:dataBar minLength="0" maxLength="100" gradient="0">
              <x14:cfvo type="autoMin"/>
              <x14:cfvo type="num">
                <xm:f>"0+'Pivot Tables'!$B$74"</xm:f>
              </x14:cfvo>
              <x14:negativeFillColor rgb="FFFF0000"/>
              <x14:axisColor rgb="FF000000"/>
            </x14:dataBar>
          </x14:cfRule>
          <xm:sqref>M5</xm:sqref>
        </x14:conditionalFormatting>
      </x14:conditionalFormatting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133"/>
  <sheetViews>
    <sheetView showGridLines="0" workbookViewId="0">
      <selection activeCell="B122" sqref="B122"/>
    </sheetView>
  </sheetViews>
  <sheetFormatPr defaultColWidth="11.25" defaultRowHeight="15" customHeight="1" x14ac:dyDescent="0.25"/>
  <cols>
    <col min="1" max="1" width="12.625" bestFit="1" customWidth="1"/>
    <col min="2" max="2" width="14.75" bestFit="1" customWidth="1"/>
    <col min="3" max="3" width="10.375" bestFit="1" customWidth="1"/>
    <col min="4" max="4" width="6" bestFit="1" customWidth="1"/>
    <col min="5" max="8" width="4.875" bestFit="1" customWidth="1"/>
    <col min="9" max="9" width="6.5" bestFit="1" customWidth="1"/>
    <col min="10" max="10" width="9.5" bestFit="1" customWidth="1"/>
    <col min="11" max="11" width="7.375" bestFit="1" customWidth="1"/>
    <col min="12" max="13" width="9.125" bestFit="1" customWidth="1"/>
    <col min="14" max="14" width="10.375" bestFit="1" customWidth="1"/>
    <col min="15" max="26" width="10.625" customWidth="1"/>
  </cols>
  <sheetData>
    <row r="2" spans="1:3" ht="15" customHeight="1" x14ac:dyDescent="0.25">
      <c r="A2" s="37" t="s">
        <v>66</v>
      </c>
      <c r="B2" s="37" t="s">
        <v>67</v>
      </c>
      <c r="C2" s="34"/>
    </row>
    <row r="3" spans="1:3" ht="15" customHeight="1" x14ac:dyDescent="0.25">
      <c r="A3" s="37" t="s">
        <v>69</v>
      </c>
      <c r="B3" s="33" t="s">
        <v>54</v>
      </c>
      <c r="C3" s="35" t="s">
        <v>68</v>
      </c>
    </row>
    <row r="4" spans="1:3" ht="15" customHeight="1" x14ac:dyDescent="0.25">
      <c r="A4" s="39" t="s">
        <v>8</v>
      </c>
      <c r="B4" s="33">
        <v>850</v>
      </c>
      <c r="C4" s="35">
        <v>850</v>
      </c>
    </row>
    <row r="5" spans="1:3" ht="15" customHeight="1" x14ac:dyDescent="0.25">
      <c r="A5" s="43" t="s">
        <v>68</v>
      </c>
      <c r="B5" s="38">
        <v>850</v>
      </c>
      <c r="C5" s="36">
        <v>850</v>
      </c>
    </row>
    <row r="8" spans="1:3" ht="15" customHeight="1" x14ac:dyDescent="0.25">
      <c r="A8" s="37" t="s">
        <v>66</v>
      </c>
      <c r="B8" s="37" t="s">
        <v>67</v>
      </c>
      <c r="C8" s="34"/>
    </row>
    <row r="9" spans="1:3" ht="15" customHeight="1" x14ac:dyDescent="0.25">
      <c r="A9" s="37" t="s">
        <v>69</v>
      </c>
      <c r="B9" s="33" t="s">
        <v>54</v>
      </c>
      <c r="C9" s="35" t="s">
        <v>68</v>
      </c>
    </row>
    <row r="10" spans="1:3" ht="15" customHeight="1" x14ac:dyDescent="0.25">
      <c r="A10" s="39" t="s">
        <v>9</v>
      </c>
      <c r="B10" s="33">
        <v>55</v>
      </c>
      <c r="C10" s="35">
        <v>55</v>
      </c>
    </row>
    <row r="11" spans="1:3" ht="15" customHeight="1" x14ac:dyDescent="0.25">
      <c r="A11" s="43" t="s">
        <v>68</v>
      </c>
      <c r="B11" s="38">
        <v>55</v>
      </c>
      <c r="C11" s="36">
        <v>55</v>
      </c>
    </row>
    <row r="14" spans="1:3" ht="15" customHeight="1" x14ac:dyDescent="0.25">
      <c r="A14" s="37" t="s">
        <v>66</v>
      </c>
      <c r="B14" s="37" t="s">
        <v>67</v>
      </c>
      <c r="C14" s="34"/>
    </row>
    <row r="15" spans="1:3" ht="15" customHeight="1" x14ac:dyDescent="0.25">
      <c r="A15" s="37" t="s">
        <v>69</v>
      </c>
      <c r="B15" s="33" t="s">
        <v>54</v>
      </c>
      <c r="C15" s="35" t="s">
        <v>68</v>
      </c>
    </row>
    <row r="16" spans="1:3" ht="15" customHeight="1" x14ac:dyDescent="0.25">
      <c r="A16" s="39" t="s">
        <v>27</v>
      </c>
      <c r="B16" s="33">
        <v>449</v>
      </c>
      <c r="C16" s="35">
        <v>449</v>
      </c>
    </row>
    <row r="17" spans="1:3" ht="15" customHeight="1" x14ac:dyDescent="0.25">
      <c r="A17" s="43" t="s">
        <v>68</v>
      </c>
      <c r="B17" s="38">
        <v>449</v>
      </c>
      <c r="C17" s="36">
        <v>449</v>
      </c>
    </row>
    <row r="20" spans="1:3" ht="15" customHeight="1" x14ac:dyDescent="0.25">
      <c r="A20" s="37" t="s">
        <v>66</v>
      </c>
      <c r="B20" s="37" t="s">
        <v>67</v>
      </c>
      <c r="C20" s="34"/>
    </row>
    <row r="21" spans="1:3" ht="15" customHeight="1" x14ac:dyDescent="0.25">
      <c r="A21" s="37" t="s">
        <v>69</v>
      </c>
      <c r="B21" s="33" t="s">
        <v>54</v>
      </c>
      <c r="C21" s="35" t="s">
        <v>68</v>
      </c>
    </row>
    <row r="22" spans="1:3" ht="15" customHeight="1" x14ac:dyDescent="0.25">
      <c r="A22" s="39" t="s">
        <v>11</v>
      </c>
      <c r="B22" s="33">
        <v>140</v>
      </c>
      <c r="C22" s="35">
        <v>140</v>
      </c>
    </row>
    <row r="23" spans="1:3" ht="15" customHeight="1" x14ac:dyDescent="0.25">
      <c r="A23" s="43" t="s">
        <v>68</v>
      </c>
      <c r="B23" s="38">
        <v>140</v>
      </c>
      <c r="C23" s="36">
        <v>140</v>
      </c>
    </row>
    <row r="25" spans="1:3" ht="15" customHeight="1" x14ac:dyDescent="0.25">
      <c r="A25" s="37" t="s">
        <v>66</v>
      </c>
      <c r="B25" s="37" t="s">
        <v>67</v>
      </c>
      <c r="C25" s="34"/>
    </row>
    <row r="26" spans="1:3" ht="15" customHeight="1" x14ac:dyDescent="0.25">
      <c r="A26" s="37" t="s">
        <v>69</v>
      </c>
      <c r="B26" s="33" t="s">
        <v>54</v>
      </c>
      <c r="C26" s="35" t="s">
        <v>68</v>
      </c>
    </row>
    <row r="27" spans="1:3" ht="15" customHeight="1" x14ac:dyDescent="0.25">
      <c r="A27" s="39" t="s">
        <v>12</v>
      </c>
      <c r="B27" s="33">
        <v>562</v>
      </c>
      <c r="C27" s="35">
        <v>562</v>
      </c>
    </row>
    <row r="28" spans="1:3" ht="15" customHeight="1" x14ac:dyDescent="0.25">
      <c r="A28" s="43" t="s">
        <v>68</v>
      </c>
      <c r="B28" s="38">
        <v>562</v>
      </c>
      <c r="C28" s="36">
        <v>562</v>
      </c>
    </row>
    <row r="30" spans="1:3" ht="15" customHeight="1" x14ac:dyDescent="0.25">
      <c r="A30" s="37" t="s">
        <v>66</v>
      </c>
      <c r="B30" s="37" t="s">
        <v>67</v>
      </c>
      <c r="C30" s="34"/>
    </row>
    <row r="31" spans="1:3" ht="15" customHeight="1" x14ac:dyDescent="0.25">
      <c r="A31" s="37" t="s">
        <v>69</v>
      </c>
      <c r="B31" s="33" t="s">
        <v>54</v>
      </c>
      <c r="C31" s="35" t="s">
        <v>68</v>
      </c>
    </row>
    <row r="32" spans="1:3" ht="15" customHeight="1" x14ac:dyDescent="0.25">
      <c r="A32" s="39" t="s">
        <v>13</v>
      </c>
      <c r="B32" s="33">
        <v>249</v>
      </c>
      <c r="C32" s="35">
        <v>249</v>
      </c>
    </row>
    <row r="33" spans="1:3" ht="15" customHeight="1" x14ac:dyDescent="0.25">
      <c r="A33" s="43" t="s">
        <v>68</v>
      </c>
      <c r="B33" s="38">
        <v>249</v>
      </c>
      <c r="C33" s="36">
        <v>249</v>
      </c>
    </row>
    <row r="35" spans="1:3" ht="15" customHeight="1" x14ac:dyDescent="0.25">
      <c r="A35" s="44" t="s">
        <v>53</v>
      </c>
      <c r="B35" s="45"/>
      <c r="C35" s="45"/>
    </row>
    <row r="38" spans="1:3" ht="15" customHeight="1" x14ac:dyDescent="0.25">
      <c r="A38" s="46" t="s">
        <v>71</v>
      </c>
      <c r="B38">
        <f>GETPIVOTDATA("Budget",$A$39,"Category","Rent")</f>
        <v>850</v>
      </c>
    </row>
    <row r="39" spans="1:3" ht="15" customHeight="1" x14ac:dyDescent="0.25">
      <c r="A39" s="37" t="s">
        <v>70</v>
      </c>
      <c r="B39" s="37" t="s">
        <v>67</v>
      </c>
      <c r="C39" s="34"/>
    </row>
    <row r="40" spans="1:3" ht="15" customHeight="1" x14ac:dyDescent="0.25">
      <c r="A40" s="37" t="s">
        <v>69</v>
      </c>
      <c r="B40" s="33" t="s">
        <v>54</v>
      </c>
      <c r="C40" s="35" t="s">
        <v>68</v>
      </c>
    </row>
    <row r="41" spans="1:3" ht="15" customHeight="1" x14ac:dyDescent="0.25">
      <c r="A41" s="39" t="s">
        <v>8</v>
      </c>
      <c r="B41" s="33">
        <v>850</v>
      </c>
      <c r="C41" s="35">
        <v>850</v>
      </c>
    </row>
    <row r="42" spans="1:3" ht="15" customHeight="1" x14ac:dyDescent="0.25">
      <c r="A42" s="43" t="s">
        <v>68</v>
      </c>
      <c r="B42" s="38">
        <v>850</v>
      </c>
      <c r="C42" s="36">
        <v>850</v>
      </c>
    </row>
    <row r="45" spans="1:3" ht="15" customHeight="1" x14ac:dyDescent="0.25">
      <c r="A45" s="46" t="s">
        <v>71</v>
      </c>
      <c r="B45">
        <f>GETPIVOTDATA("Budget",$A$46,"Category","Transport")</f>
        <v>75</v>
      </c>
    </row>
    <row r="46" spans="1:3" ht="15" customHeight="1" x14ac:dyDescent="0.25">
      <c r="A46" s="37" t="s">
        <v>70</v>
      </c>
      <c r="B46" s="37" t="s">
        <v>67</v>
      </c>
      <c r="C46" s="34"/>
    </row>
    <row r="47" spans="1:3" ht="15" customHeight="1" x14ac:dyDescent="0.25">
      <c r="A47" s="37" t="s">
        <v>69</v>
      </c>
      <c r="B47" s="33" t="s">
        <v>54</v>
      </c>
      <c r="C47" s="35" t="s">
        <v>68</v>
      </c>
    </row>
    <row r="48" spans="1:3" ht="15" customHeight="1" x14ac:dyDescent="0.25">
      <c r="A48" s="39" t="s">
        <v>9</v>
      </c>
      <c r="B48" s="33">
        <v>75</v>
      </c>
      <c r="C48" s="35">
        <v>75</v>
      </c>
    </row>
    <row r="49" spans="1:3" ht="15" customHeight="1" x14ac:dyDescent="0.25">
      <c r="A49" s="43" t="s">
        <v>68</v>
      </c>
      <c r="B49" s="38">
        <v>75</v>
      </c>
      <c r="C49" s="36">
        <v>75</v>
      </c>
    </row>
    <row r="52" spans="1:3" ht="15" customHeight="1" x14ac:dyDescent="0.25">
      <c r="A52" s="46" t="s">
        <v>71</v>
      </c>
      <c r="B52">
        <f>GETPIVOTDATA("Budget",$A$53,"Category","Groceries")</f>
        <v>550</v>
      </c>
    </row>
    <row r="53" spans="1:3" ht="15" customHeight="1" x14ac:dyDescent="0.25">
      <c r="A53" s="37" t="s">
        <v>70</v>
      </c>
      <c r="B53" s="37" t="s">
        <v>67</v>
      </c>
      <c r="C53" s="34"/>
    </row>
    <row r="54" spans="1:3" ht="15" customHeight="1" x14ac:dyDescent="0.25">
      <c r="A54" s="37" t="s">
        <v>69</v>
      </c>
      <c r="B54" s="33" t="s">
        <v>54</v>
      </c>
      <c r="C54" s="35" t="s">
        <v>68</v>
      </c>
    </row>
    <row r="55" spans="1:3" ht="15" customHeight="1" x14ac:dyDescent="0.25">
      <c r="A55" s="39" t="s">
        <v>27</v>
      </c>
      <c r="B55" s="33">
        <v>550</v>
      </c>
      <c r="C55" s="35">
        <v>550</v>
      </c>
    </row>
    <row r="56" spans="1:3" ht="15" customHeight="1" x14ac:dyDescent="0.25">
      <c r="A56" s="43" t="s">
        <v>68</v>
      </c>
      <c r="B56" s="38">
        <v>550</v>
      </c>
      <c r="C56" s="36">
        <v>550</v>
      </c>
    </row>
    <row r="59" spans="1:3" ht="15" customHeight="1" x14ac:dyDescent="0.25">
      <c r="A59" s="46" t="s">
        <v>71</v>
      </c>
      <c r="B59">
        <f>GETPIVOTDATA("Budget",$A$60,"Category","Utilities")</f>
        <v>200</v>
      </c>
    </row>
    <row r="60" spans="1:3" ht="15" customHeight="1" x14ac:dyDescent="0.25">
      <c r="A60" s="37" t="s">
        <v>70</v>
      </c>
      <c r="B60" s="37" t="s">
        <v>67</v>
      </c>
      <c r="C60" s="34"/>
    </row>
    <row r="61" spans="1:3" ht="15" customHeight="1" x14ac:dyDescent="0.25">
      <c r="A61" s="37" t="s">
        <v>69</v>
      </c>
      <c r="B61" s="33" t="s">
        <v>54</v>
      </c>
      <c r="C61" s="35" t="s">
        <v>68</v>
      </c>
    </row>
    <row r="62" spans="1:3" ht="15" customHeight="1" x14ac:dyDescent="0.25">
      <c r="A62" s="39" t="s">
        <v>11</v>
      </c>
      <c r="B62" s="33">
        <v>200</v>
      </c>
      <c r="C62" s="35">
        <v>200</v>
      </c>
    </row>
    <row r="63" spans="1:3" ht="15" customHeight="1" x14ac:dyDescent="0.25">
      <c r="A63" s="43" t="s">
        <v>68</v>
      </c>
      <c r="B63" s="38">
        <v>200</v>
      </c>
      <c r="C63" s="36">
        <v>200</v>
      </c>
    </row>
    <row r="67" spans="1:3" ht="15" customHeight="1" x14ac:dyDescent="0.25">
      <c r="A67" s="46" t="s">
        <v>71</v>
      </c>
      <c r="B67">
        <f>GETPIVOTDATA("Budget",$A$68,"Category","Leisure")</f>
        <v>450</v>
      </c>
    </row>
    <row r="68" spans="1:3" ht="15" customHeight="1" x14ac:dyDescent="0.25">
      <c r="A68" s="37" t="s">
        <v>70</v>
      </c>
      <c r="B68" s="37" t="s">
        <v>67</v>
      </c>
      <c r="C68" s="34"/>
    </row>
    <row r="69" spans="1:3" ht="15" customHeight="1" x14ac:dyDescent="0.25">
      <c r="A69" s="37" t="s">
        <v>69</v>
      </c>
      <c r="B69" s="33" t="s">
        <v>54</v>
      </c>
      <c r="C69" s="35" t="s">
        <v>68</v>
      </c>
    </row>
    <row r="70" spans="1:3" ht="15" customHeight="1" x14ac:dyDescent="0.25">
      <c r="A70" s="39" t="s">
        <v>12</v>
      </c>
      <c r="B70" s="33">
        <v>450</v>
      </c>
      <c r="C70" s="35">
        <v>450</v>
      </c>
    </row>
    <row r="71" spans="1:3" ht="15" customHeight="1" x14ac:dyDescent="0.25">
      <c r="A71" s="43" t="s">
        <v>68</v>
      </c>
      <c r="B71" s="38">
        <v>450</v>
      </c>
      <c r="C71" s="36">
        <v>450</v>
      </c>
    </row>
    <row r="74" spans="1:3" ht="15" customHeight="1" x14ac:dyDescent="0.25">
      <c r="A74" s="46" t="s">
        <v>71</v>
      </c>
      <c r="B74">
        <f>GETPIVOTDATA("Budget",$A$75,"Category","Other")</f>
        <v>300</v>
      </c>
    </row>
    <row r="75" spans="1:3" ht="15" customHeight="1" x14ac:dyDescent="0.25">
      <c r="A75" s="37" t="s">
        <v>70</v>
      </c>
      <c r="B75" s="37" t="s">
        <v>67</v>
      </c>
      <c r="C75" s="34"/>
    </row>
    <row r="76" spans="1:3" ht="15" customHeight="1" x14ac:dyDescent="0.25">
      <c r="A76" s="37" t="s">
        <v>69</v>
      </c>
      <c r="B76" s="33" t="s">
        <v>54</v>
      </c>
      <c r="C76" s="35" t="s">
        <v>68</v>
      </c>
    </row>
    <row r="77" spans="1:3" ht="15" customHeight="1" x14ac:dyDescent="0.25">
      <c r="A77" s="39" t="s">
        <v>13</v>
      </c>
      <c r="B77" s="33">
        <v>300</v>
      </c>
      <c r="C77" s="35">
        <v>300</v>
      </c>
    </row>
    <row r="78" spans="1:3" ht="15" customHeight="1" x14ac:dyDescent="0.25">
      <c r="A78" s="43" t="s">
        <v>68</v>
      </c>
      <c r="B78" s="38">
        <v>300</v>
      </c>
      <c r="C78" s="36">
        <v>300</v>
      </c>
    </row>
    <row r="79" spans="1:3" ht="15" customHeight="1" x14ac:dyDescent="0.25">
      <c r="A79" s="48"/>
      <c r="B79" s="49"/>
      <c r="C79" s="49"/>
    </row>
    <row r="80" spans="1:3" ht="15" customHeight="1" x14ac:dyDescent="0.25">
      <c r="A80" s="48"/>
      <c r="B80" s="49"/>
      <c r="C80" s="49"/>
    </row>
    <row r="81" spans="1:3" ht="15" customHeight="1" x14ac:dyDescent="0.25">
      <c r="A81" s="44" t="s">
        <v>72</v>
      </c>
      <c r="B81" s="45"/>
      <c r="C81" s="45"/>
    </row>
    <row r="83" spans="1:3" ht="15" customHeight="1" x14ac:dyDescent="0.25">
      <c r="A83" s="47" t="s">
        <v>20</v>
      </c>
      <c r="B83" s="36" t="s">
        <v>24</v>
      </c>
    </row>
    <row r="85" spans="1:3" ht="15" customHeight="1" x14ac:dyDescent="0.25">
      <c r="A85" s="37" t="s">
        <v>66</v>
      </c>
      <c r="B85" s="37" t="s">
        <v>67</v>
      </c>
      <c r="C85" s="34"/>
    </row>
    <row r="86" spans="1:3" ht="15" customHeight="1" x14ac:dyDescent="0.25">
      <c r="A86" s="37" t="s">
        <v>69</v>
      </c>
      <c r="B86" s="33" t="s">
        <v>54</v>
      </c>
      <c r="C86" s="35" t="s">
        <v>68</v>
      </c>
    </row>
    <row r="87" spans="1:3" ht="15" customHeight="1" x14ac:dyDescent="0.25">
      <c r="A87" s="39" t="s">
        <v>27</v>
      </c>
      <c r="B87" s="33">
        <v>449</v>
      </c>
      <c r="C87" s="35">
        <v>449</v>
      </c>
    </row>
    <row r="88" spans="1:3" ht="15" customHeight="1" x14ac:dyDescent="0.25">
      <c r="A88" s="40" t="s">
        <v>12</v>
      </c>
      <c r="B88" s="41">
        <v>562</v>
      </c>
      <c r="C88" s="42">
        <v>562</v>
      </c>
    </row>
    <row r="89" spans="1:3" ht="15" customHeight="1" x14ac:dyDescent="0.25">
      <c r="A89" s="40" t="s">
        <v>13</v>
      </c>
      <c r="B89" s="41">
        <v>249</v>
      </c>
      <c r="C89" s="42">
        <v>249</v>
      </c>
    </row>
    <row r="90" spans="1:3" ht="15" customHeight="1" x14ac:dyDescent="0.25">
      <c r="A90" s="40" t="s">
        <v>8</v>
      </c>
      <c r="B90" s="41">
        <v>850</v>
      </c>
      <c r="C90" s="42">
        <v>850</v>
      </c>
    </row>
    <row r="91" spans="1:3" ht="15" customHeight="1" x14ac:dyDescent="0.25">
      <c r="A91" s="40" t="s">
        <v>9</v>
      </c>
      <c r="B91" s="41">
        <v>55</v>
      </c>
      <c r="C91" s="42">
        <v>55</v>
      </c>
    </row>
    <row r="92" spans="1:3" ht="15" customHeight="1" x14ac:dyDescent="0.25">
      <c r="A92" s="40" t="s">
        <v>11</v>
      </c>
      <c r="B92" s="41">
        <v>140</v>
      </c>
      <c r="C92" s="42">
        <v>140</v>
      </c>
    </row>
    <row r="93" spans="1:3" ht="15" customHeight="1" x14ac:dyDescent="0.25">
      <c r="A93" s="43" t="s">
        <v>68</v>
      </c>
      <c r="B93" s="38">
        <v>2305</v>
      </c>
      <c r="C93" s="36">
        <v>2305</v>
      </c>
    </row>
    <row r="96" spans="1:3" ht="15" customHeight="1" x14ac:dyDescent="0.25">
      <c r="A96" t="str">
        <f>A87</f>
        <v>Groceries</v>
      </c>
      <c r="B96">
        <f>GETPIVOTDATA("Amount",$A$85,"Category","Groceries")</f>
        <v>449</v>
      </c>
    </row>
    <row r="97" spans="1:3" ht="15" customHeight="1" x14ac:dyDescent="0.25">
      <c r="A97" t="str">
        <f t="shared" ref="A97:A101" si="0">A88</f>
        <v>Leisure</v>
      </c>
      <c r="B97">
        <f>GETPIVOTDATA("Amount",$A$85,"Category","Leisure")</f>
        <v>562</v>
      </c>
    </row>
    <row r="98" spans="1:3" ht="15" customHeight="1" x14ac:dyDescent="0.25">
      <c r="A98" t="str">
        <f t="shared" si="0"/>
        <v>Other</v>
      </c>
      <c r="B98">
        <f>GETPIVOTDATA("Amount",$A$85,"Category","Other")</f>
        <v>249</v>
      </c>
    </row>
    <row r="99" spans="1:3" ht="15" customHeight="1" x14ac:dyDescent="0.25">
      <c r="A99" t="str">
        <f t="shared" si="0"/>
        <v>Rent</v>
      </c>
      <c r="B99">
        <f>GETPIVOTDATA("Amount",$A$85,"Category","Rent")</f>
        <v>850</v>
      </c>
    </row>
    <row r="100" spans="1:3" ht="15" customHeight="1" x14ac:dyDescent="0.25">
      <c r="A100" t="str">
        <f t="shared" si="0"/>
        <v>Transport</v>
      </c>
      <c r="B100">
        <f>GETPIVOTDATA("Amount",$A$85,"Category","Transport")</f>
        <v>55</v>
      </c>
    </row>
    <row r="101" spans="1:3" ht="15" customHeight="1" x14ac:dyDescent="0.25">
      <c r="A101" t="str">
        <f t="shared" si="0"/>
        <v>Utilities</v>
      </c>
      <c r="B101">
        <f>GETPIVOTDATA("Amount",$A$85,"Category","Utilities")</f>
        <v>140</v>
      </c>
    </row>
    <row r="107" spans="1:3" ht="15" customHeight="1" x14ac:dyDescent="0.25">
      <c r="A107" s="37" t="s">
        <v>66</v>
      </c>
      <c r="B107" s="37" t="s">
        <v>67</v>
      </c>
      <c r="C107" s="34"/>
    </row>
    <row r="108" spans="1:3" ht="15" customHeight="1" x14ac:dyDescent="0.25">
      <c r="A108" s="37" t="s">
        <v>69</v>
      </c>
      <c r="B108" s="33" t="s">
        <v>54</v>
      </c>
      <c r="C108" s="35" t="s">
        <v>68</v>
      </c>
    </row>
    <row r="109" spans="1:3" ht="15" customHeight="1" x14ac:dyDescent="0.25">
      <c r="A109" s="39" t="s">
        <v>24</v>
      </c>
      <c r="B109" s="33">
        <v>2305</v>
      </c>
      <c r="C109" s="35">
        <v>2305</v>
      </c>
    </row>
    <row r="110" spans="1:3" ht="15" customHeight="1" x14ac:dyDescent="0.25">
      <c r="A110" s="40" t="s">
        <v>33</v>
      </c>
      <c r="B110" s="41">
        <v>3642</v>
      </c>
      <c r="C110" s="42">
        <v>3642</v>
      </c>
    </row>
    <row r="111" spans="1:3" ht="15" customHeight="1" x14ac:dyDescent="0.25">
      <c r="A111" s="43" t="s">
        <v>68</v>
      </c>
      <c r="B111" s="38">
        <v>5947</v>
      </c>
      <c r="C111" s="36">
        <v>5947</v>
      </c>
    </row>
    <row r="113" spans="1:3" ht="15" customHeight="1" x14ac:dyDescent="0.25">
      <c r="A113" t="str">
        <f>A109</f>
        <v>Expense</v>
      </c>
      <c r="B113">
        <f>GETPIVOTDATA("Amount",$A$107,"Income / Expense","Expense")</f>
        <v>2305</v>
      </c>
    </row>
    <row r="114" spans="1:3" ht="15" customHeight="1" x14ac:dyDescent="0.25">
      <c r="A114" t="str">
        <f>A110</f>
        <v>Income</v>
      </c>
      <c r="B114">
        <f>GETPIVOTDATA("Amount",$A$107,"Income / Expense","Income")</f>
        <v>3642</v>
      </c>
    </row>
    <row r="116" spans="1:3" ht="15" customHeight="1" x14ac:dyDescent="0.25">
      <c r="A116" s="46" t="s">
        <v>14</v>
      </c>
      <c r="B116">
        <f>Dashboard!B9</f>
        <v>3000</v>
      </c>
    </row>
    <row r="117" spans="1:3" ht="15" customHeight="1" x14ac:dyDescent="0.25">
      <c r="A117" s="46" t="s">
        <v>73</v>
      </c>
      <c r="B117">
        <f>B114-B113</f>
        <v>1337</v>
      </c>
    </row>
    <row r="118" spans="1:3" ht="15" customHeight="1" x14ac:dyDescent="0.25">
      <c r="A118" s="46" t="s">
        <v>74</v>
      </c>
      <c r="B118">
        <f>SUM(B116:B117)</f>
        <v>4337</v>
      </c>
    </row>
    <row r="121" spans="1:3" ht="15" customHeight="1" x14ac:dyDescent="0.25">
      <c r="A121" s="46" t="s">
        <v>75</v>
      </c>
      <c r="B121">
        <f>B113</f>
        <v>2305</v>
      </c>
    </row>
    <row r="122" spans="1:3" ht="15" customHeight="1" x14ac:dyDescent="0.25">
      <c r="A122" s="46" t="s">
        <v>76</v>
      </c>
      <c r="B122">
        <f>B114</f>
        <v>3642</v>
      </c>
    </row>
    <row r="125" spans="1:3" ht="15" customHeight="1" x14ac:dyDescent="0.25">
      <c r="A125" s="37" t="s">
        <v>70</v>
      </c>
      <c r="B125" s="37" t="s">
        <v>67</v>
      </c>
      <c r="C125" s="34"/>
    </row>
    <row r="126" spans="1:3" ht="15" customHeight="1" x14ac:dyDescent="0.25">
      <c r="A126" s="37" t="s">
        <v>69</v>
      </c>
      <c r="B126" s="33" t="s">
        <v>54</v>
      </c>
      <c r="C126" s="35" t="s">
        <v>68</v>
      </c>
    </row>
    <row r="127" spans="1:3" ht="15" customHeight="1" x14ac:dyDescent="0.25">
      <c r="A127" s="39" t="s">
        <v>24</v>
      </c>
      <c r="B127" s="33">
        <v>2425</v>
      </c>
      <c r="C127" s="35">
        <v>2425</v>
      </c>
    </row>
    <row r="128" spans="1:3" ht="15" customHeight="1" x14ac:dyDescent="0.25">
      <c r="A128" s="40" t="s">
        <v>33</v>
      </c>
      <c r="B128" s="41">
        <v>2800</v>
      </c>
      <c r="C128" s="42">
        <v>2800</v>
      </c>
    </row>
    <row r="129" spans="1:3" ht="15" customHeight="1" x14ac:dyDescent="0.25">
      <c r="A129" s="43" t="s">
        <v>68</v>
      </c>
      <c r="B129" s="38">
        <v>5225</v>
      </c>
      <c r="C129" s="36">
        <v>5225</v>
      </c>
    </row>
    <row r="132" spans="1:3" ht="15" customHeight="1" x14ac:dyDescent="0.25">
      <c r="A132" s="48" t="s">
        <v>77</v>
      </c>
      <c r="B132">
        <f>GETPIVOTDATA("Budget",$A$125,"Income/Expense","Expense")</f>
        <v>2425</v>
      </c>
    </row>
    <row r="133" spans="1:3" ht="15" customHeight="1" x14ac:dyDescent="0.25">
      <c r="A133" s="48" t="s">
        <v>78</v>
      </c>
      <c r="B133">
        <f>GETPIVOTDATA("Budget",$A$125,"Income/Expense","Income")</f>
        <v>2800</v>
      </c>
    </row>
  </sheetData>
  <pageMargins left="0.7" right="0.7" top="0.75" bottom="0.75" header="0" footer="0"/>
  <pageSetup orientation="landscape"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K60"/>
  <sheetViews>
    <sheetView showGridLines="0" topLeftCell="B1" workbookViewId="0">
      <selection activeCell="I28" sqref="I28"/>
    </sheetView>
  </sheetViews>
  <sheetFormatPr defaultColWidth="11.25" defaultRowHeight="15" customHeight="1" x14ac:dyDescent="0.25"/>
  <cols>
    <col min="1" max="3" width="10.625" customWidth="1"/>
    <col min="4" max="4" width="13" customWidth="1"/>
    <col min="5" max="5" width="34.375" customWidth="1"/>
    <col min="6" max="6" width="17.375" customWidth="1"/>
    <col min="7" max="26" width="10.625" customWidth="1"/>
  </cols>
  <sheetData>
    <row r="2" spans="2:11" ht="15" customHeight="1" x14ac:dyDescent="0.35">
      <c r="B2" s="24" t="s">
        <v>15</v>
      </c>
      <c r="C2" s="24"/>
      <c r="D2" s="24"/>
      <c r="E2" s="24"/>
      <c r="F2" s="24"/>
      <c r="G2" s="24"/>
    </row>
    <row r="4" spans="2:11" ht="15.75" x14ac:dyDescent="0.25">
      <c r="B4" s="25" t="s">
        <v>16</v>
      </c>
      <c r="C4" s="25" t="s">
        <v>17</v>
      </c>
      <c r="D4" s="25" t="s">
        <v>18</v>
      </c>
      <c r="E4" s="25" t="s">
        <v>19</v>
      </c>
      <c r="F4" s="25" t="s">
        <v>20</v>
      </c>
      <c r="G4" s="25" t="s">
        <v>21</v>
      </c>
      <c r="J4" s="25" t="s">
        <v>18</v>
      </c>
      <c r="K4" s="25" t="s">
        <v>22</v>
      </c>
    </row>
    <row r="5" spans="2:11" ht="15.75" x14ac:dyDescent="0.25">
      <c r="B5" s="26">
        <v>44562</v>
      </c>
      <c r="C5" s="14" t="str">
        <f>TEXT(Actuals!$B5,"MMMM")</f>
        <v>January</v>
      </c>
      <c r="D5" s="14" t="s">
        <v>8</v>
      </c>
      <c r="E5" s="14" t="s">
        <v>23</v>
      </c>
      <c r="F5" s="14" t="s">
        <v>24</v>
      </c>
      <c r="G5" s="27">
        <v>850</v>
      </c>
      <c r="J5" s="14" t="s">
        <v>8</v>
      </c>
      <c r="K5" s="14" t="s">
        <v>24</v>
      </c>
    </row>
    <row r="6" spans="2:11" ht="15.75" x14ac:dyDescent="0.25">
      <c r="B6" s="26">
        <v>44562</v>
      </c>
      <c r="C6" s="14" t="str">
        <f>TEXT(Actuals!$B6,"MMMM")</f>
        <v>January</v>
      </c>
      <c r="D6" s="14" t="s">
        <v>11</v>
      </c>
      <c r="E6" s="14" t="s">
        <v>25</v>
      </c>
      <c r="F6" s="14" t="s">
        <v>24</v>
      </c>
      <c r="G6" s="27">
        <v>140</v>
      </c>
      <c r="J6" s="14" t="s">
        <v>11</v>
      </c>
      <c r="K6" s="14" t="s">
        <v>24</v>
      </c>
    </row>
    <row r="7" spans="2:11" ht="15.75" x14ac:dyDescent="0.25">
      <c r="B7" s="26">
        <v>44562</v>
      </c>
      <c r="C7" s="14" t="str">
        <f>TEXT(Actuals!$B7,"MMMM")</f>
        <v>January</v>
      </c>
      <c r="D7" s="14" t="s">
        <v>9</v>
      </c>
      <c r="E7" s="14" t="s">
        <v>26</v>
      </c>
      <c r="F7" s="14" t="s">
        <v>24</v>
      </c>
      <c r="G7" s="27">
        <v>55</v>
      </c>
      <c r="J7" s="14" t="s">
        <v>9</v>
      </c>
      <c r="K7" s="14" t="s">
        <v>24</v>
      </c>
    </row>
    <row r="8" spans="2:11" ht="15.75" x14ac:dyDescent="0.25">
      <c r="B8" s="26">
        <v>44569</v>
      </c>
      <c r="C8" s="14" t="str">
        <f>TEXT(Actuals!$B8,"MMMM")</f>
        <v>January</v>
      </c>
      <c r="D8" s="14" t="s">
        <v>27</v>
      </c>
      <c r="E8" s="14" t="s">
        <v>28</v>
      </c>
      <c r="F8" s="14" t="s">
        <v>24</v>
      </c>
      <c r="G8" s="27">
        <v>449</v>
      </c>
      <c r="J8" s="14" t="s">
        <v>27</v>
      </c>
      <c r="K8" s="14" t="s">
        <v>24</v>
      </c>
    </row>
    <row r="9" spans="2:11" ht="15.75" x14ac:dyDescent="0.25">
      <c r="B9" s="26">
        <v>44572</v>
      </c>
      <c r="C9" s="14" t="str">
        <f>TEXT(Actuals!$B9,"MMMM")</f>
        <v>January</v>
      </c>
      <c r="D9" s="14" t="s">
        <v>12</v>
      </c>
      <c r="E9" s="14" t="s">
        <v>29</v>
      </c>
      <c r="F9" s="14" t="s">
        <v>24</v>
      </c>
      <c r="G9" s="27">
        <v>245</v>
      </c>
      <c r="J9" s="14" t="s">
        <v>12</v>
      </c>
      <c r="K9" s="14" t="s">
        <v>24</v>
      </c>
    </row>
    <row r="10" spans="2:11" ht="15.75" x14ac:dyDescent="0.25">
      <c r="B10" s="26">
        <v>44573</v>
      </c>
      <c r="C10" s="14" t="str">
        <f>TEXT(Actuals!$B10,"MMMM")</f>
        <v>January</v>
      </c>
      <c r="D10" s="14" t="s">
        <v>12</v>
      </c>
      <c r="E10" s="14" t="s">
        <v>30</v>
      </c>
      <c r="F10" s="14" t="s">
        <v>24</v>
      </c>
      <c r="G10" s="27">
        <v>168</v>
      </c>
      <c r="J10" s="14" t="s">
        <v>13</v>
      </c>
      <c r="K10" s="14" t="s">
        <v>24</v>
      </c>
    </row>
    <row r="11" spans="2:11" ht="15.75" x14ac:dyDescent="0.25">
      <c r="B11" s="26">
        <v>44573</v>
      </c>
      <c r="C11" s="14" t="str">
        <f>TEXT(Actuals!$B11,"MMMM")</f>
        <v>January</v>
      </c>
      <c r="D11" s="14" t="s">
        <v>12</v>
      </c>
      <c r="E11" s="14" t="s">
        <v>31</v>
      </c>
      <c r="F11" s="14" t="s">
        <v>24</v>
      </c>
      <c r="G11" s="27">
        <v>149</v>
      </c>
      <c r="J11" s="14" t="s">
        <v>32</v>
      </c>
      <c r="K11" s="14" t="s">
        <v>33</v>
      </c>
    </row>
    <row r="12" spans="2:11" ht="15.75" x14ac:dyDescent="0.25">
      <c r="B12" s="26">
        <v>44575</v>
      </c>
      <c r="C12" s="14" t="str">
        <f>TEXT(Actuals!$B12,"MMMM")</f>
        <v>January</v>
      </c>
      <c r="D12" s="14" t="s">
        <v>13</v>
      </c>
      <c r="E12" s="14" t="s">
        <v>34</v>
      </c>
      <c r="F12" s="14" t="s">
        <v>24</v>
      </c>
      <c r="G12" s="27">
        <v>249</v>
      </c>
      <c r="J12" s="14" t="s">
        <v>35</v>
      </c>
      <c r="K12" s="14" t="s">
        <v>33</v>
      </c>
    </row>
    <row r="13" spans="2:11" ht="15.75" x14ac:dyDescent="0.25">
      <c r="B13" s="26">
        <v>44592</v>
      </c>
      <c r="C13" s="14" t="str">
        <f>TEXT(Actuals!$B13,"MMMM")</f>
        <v>January</v>
      </c>
      <c r="D13" s="14" t="s">
        <v>32</v>
      </c>
      <c r="E13" s="14" t="s">
        <v>36</v>
      </c>
      <c r="F13" s="14" t="s">
        <v>33</v>
      </c>
      <c r="G13" s="27">
        <v>458</v>
      </c>
      <c r="J13" s="14" t="s">
        <v>37</v>
      </c>
      <c r="K13" s="14" t="s">
        <v>33</v>
      </c>
    </row>
    <row r="14" spans="2:11" ht="15.75" x14ac:dyDescent="0.25">
      <c r="B14" s="26">
        <v>44592</v>
      </c>
      <c r="C14" s="14" t="str">
        <f>TEXT(Actuals!$B14,"MMMM")</f>
        <v>January</v>
      </c>
      <c r="D14" s="14" t="s">
        <v>35</v>
      </c>
      <c r="E14" s="14" t="s">
        <v>38</v>
      </c>
      <c r="F14" s="14" t="s">
        <v>33</v>
      </c>
      <c r="G14" s="27">
        <v>3000</v>
      </c>
    </row>
    <row r="15" spans="2:11" ht="15.75" x14ac:dyDescent="0.25">
      <c r="B15" s="26">
        <v>44592</v>
      </c>
      <c r="C15" s="14" t="str">
        <f>TEXT(Actuals!$B15,"MMMM")</f>
        <v>January</v>
      </c>
      <c r="D15" s="14" t="s">
        <v>37</v>
      </c>
      <c r="E15" s="14" t="s">
        <v>39</v>
      </c>
      <c r="F15" s="14" t="s">
        <v>33</v>
      </c>
      <c r="G15" s="27">
        <v>184</v>
      </c>
      <c r="J15" s="28"/>
      <c r="K15" s="28"/>
    </row>
    <row r="16" spans="2:11" ht="15.75" x14ac:dyDescent="0.25">
      <c r="B16" s="26">
        <v>44593</v>
      </c>
      <c r="C16" s="14" t="str">
        <f>TEXT(Actuals!$B16,"MMMM")</f>
        <v>February</v>
      </c>
      <c r="D16" s="14" t="s">
        <v>8</v>
      </c>
      <c r="E16" s="14" t="s">
        <v>23</v>
      </c>
      <c r="F16" s="14" t="s">
        <v>24</v>
      </c>
      <c r="G16" s="27">
        <v>850</v>
      </c>
    </row>
    <row r="17" spans="2:7" ht="15.75" x14ac:dyDescent="0.25">
      <c r="B17" s="26">
        <v>44593</v>
      </c>
      <c r="C17" s="14" t="str">
        <f>TEXT(Actuals!$B17,"MMMM")</f>
        <v>February</v>
      </c>
      <c r="D17" s="14" t="s">
        <v>11</v>
      </c>
      <c r="E17" s="14" t="s">
        <v>40</v>
      </c>
      <c r="F17" s="14" t="s">
        <v>24</v>
      </c>
      <c r="G17" s="27">
        <v>105</v>
      </c>
    </row>
    <row r="18" spans="2:7" ht="15.75" x14ac:dyDescent="0.25">
      <c r="B18" s="26">
        <v>44593</v>
      </c>
      <c r="C18" s="14" t="str">
        <f>TEXT(Actuals!$B18,"MMMM")</f>
        <v>February</v>
      </c>
      <c r="D18" s="14" t="s">
        <v>9</v>
      </c>
      <c r="E18" s="14" t="s">
        <v>26</v>
      </c>
      <c r="F18" s="14" t="s">
        <v>24</v>
      </c>
      <c r="G18" s="27">
        <v>55</v>
      </c>
    </row>
    <row r="19" spans="2:7" ht="15.75" x14ac:dyDescent="0.25">
      <c r="B19" s="26">
        <v>44600</v>
      </c>
      <c r="C19" s="14" t="str">
        <f>TEXT(Actuals!$B19,"MMMM")</f>
        <v>February</v>
      </c>
      <c r="D19" s="14" t="s">
        <v>27</v>
      </c>
      <c r="E19" s="14" t="s">
        <v>28</v>
      </c>
      <c r="F19" s="14" t="s">
        <v>24</v>
      </c>
      <c r="G19" s="27">
        <v>305</v>
      </c>
    </row>
    <row r="20" spans="2:7" ht="15.75" x14ac:dyDescent="0.25">
      <c r="B20" s="26">
        <v>44603</v>
      </c>
      <c r="C20" s="14" t="str">
        <f>TEXT(Actuals!$B20,"MMMM")</f>
        <v>February</v>
      </c>
      <c r="D20" s="14" t="s">
        <v>12</v>
      </c>
      <c r="E20" s="14" t="s">
        <v>41</v>
      </c>
      <c r="F20" s="14" t="s">
        <v>24</v>
      </c>
      <c r="G20" s="27">
        <v>28</v>
      </c>
    </row>
    <row r="21" spans="2:7" ht="15.75" x14ac:dyDescent="0.25">
      <c r="B21" s="26">
        <v>44604</v>
      </c>
      <c r="C21" s="14" t="str">
        <f>TEXT(Actuals!$B21,"MMMM")</f>
        <v>February</v>
      </c>
      <c r="D21" s="14" t="s">
        <v>12</v>
      </c>
      <c r="E21" s="14" t="s">
        <v>42</v>
      </c>
      <c r="F21" s="14" t="s">
        <v>24</v>
      </c>
      <c r="G21" s="27">
        <v>99</v>
      </c>
    </row>
    <row r="22" spans="2:7" ht="15.75" x14ac:dyDescent="0.25">
      <c r="B22" s="26">
        <v>44604</v>
      </c>
      <c r="C22" s="14" t="str">
        <f>TEXT(Actuals!$B22,"MMMM")</f>
        <v>February</v>
      </c>
      <c r="D22" s="14" t="s">
        <v>12</v>
      </c>
      <c r="E22" s="14" t="s">
        <v>43</v>
      </c>
      <c r="F22" s="14" t="s">
        <v>24</v>
      </c>
      <c r="G22" s="27">
        <v>67</v>
      </c>
    </row>
    <row r="23" spans="2:7" ht="15.75" x14ac:dyDescent="0.25">
      <c r="B23" s="26">
        <v>44606</v>
      </c>
      <c r="C23" s="14" t="str">
        <f>TEXT(Actuals!$B23,"MMMM")</f>
        <v>February</v>
      </c>
      <c r="D23" s="14" t="s">
        <v>13</v>
      </c>
      <c r="E23" s="14" t="s">
        <v>44</v>
      </c>
      <c r="F23" s="14" t="s">
        <v>24</v>
      </c>
      <c r="G23" s="27">
        <v>18</v>
      </c>
    </row>
    <row r="24" spans="2:7" ht="15.75" x14ac:dyDescent="0.25">
      <c r="B24" s="26">
        <v>44620</v>
      </c>
      <c r="C24" s="14" t="str">
        <f>TEXT(Actuals!$B24,"MMMM")</f>
        <v>February</v>
      </c>
      <c r="D24" s="14" t="s">
        <v>32</v>
      </c>
      <c r="E24" s="14" t="s">
        <v>36</v>
      </c>
      <c r="F24" s="14" t="s">
        <v>33</v>
      </c>
      <c r="G24" s="27">
        <v>305</v>
      </c>
    </row>
    <row r="25" spans="2:7" ht="15.75" x14ac:dyDescent="0.25">
      <c r="B25" s="26">
        <v>44620</v>
      </c>
      <c r="C25" s="14" t="str">
        <f>TEXT(Actuals!$B25,"MMMM")</f>
        <v>February</v>
      </c>
      <c r="D25" s="14" t="s">
        <v>35</v>
      </c>
      <c r="E25" s="14" t="s">
        <v>38</v>
      </c>
      <c r="F25" s="14" t="s">
        <v>33</v>
      </c>
      <c r="G25" s="27">
        <v>3000</v>
      </c>
    </row>
    <row r="26" spans="2:7" ht="15.75" x14ac:dyDescent="0.25">
      <c r="B26" s="26">
        <v>44620</v>
      </c>
      <c r="C26" s="14" t="str">
        <f>TEXT(Actuals!$B26,"MMMM")</f>
        <v>February</v>
      </c>
      <c r="D26" s="14" t="s">
        <v>37</v>
      </c>
      <c r="E26" s="14" t="s">
        <v>39</v>
      </c>
      <c r="F26" s="14" t="s">
        <v>33</v>
      </c>
      <c r="G26" s="27">
        <v>228</v>
      </c>
    </row>
    <row r="27" spans="2:7" ht="15.75" x14ac:dyDescent="0.25">
      <c r="B27" s="26">
        <v>44621</v>
      </c>
      <c r="C27" s="14" t="str">
        <f>TEXT(Actuals!$B27,"MMMM")</f>
        <v>March</v>
      </c>
      <c r="D27" s="14" t="s">
        <v>8</v>
      </c>
      <c r="E27" s="14" t="s">
        <v>23</v>
      </c>
      <c r="F27" s="14" t="s">
        <v>24</v>
      </c>
      <c r="G27" s="27">
        <v>850</v>
      </c>
    </row>
    <row r="28" spans="2:7" ht="15.75" x14ac:dyDescent="0.25">
      <c r="B28" s="26">
        <v>44621</v>
      </c>
      <c r="C28" s="14" t="str">
        <f>TEXT(Actuals!$B28,"MMMM")</f>
        <v>March</v>
      </c>
      <c r="D28" s="14" t="s">
        <v>11</v>
      </c>
      <c r="E28" s="14" t="s">
        <v>40</v>
      </c>
      <c r="F28" s="14" t="s">
        <v>24</v>
      </c>
      <c r="G28" s="27">
        <v>110</v>
      </c>
    </row>
    <row r="29" spans="2:7" ht="15.75" x14ac:dyDescent="0.25">
      <c r="B29" s="26">
        <v>44621</v>
      </c>
      <c r="C29" s="14" t="str">
        <f>TEXT(Actuals!$B29,"MMMM")</f>
        <v>March</v>
      </c>
      <c r="D29" s="14" t="s">
        <v>9</v>
      </c>
      <c r="E29" s="14" t="s">
        <v>26</v>
      </c>
      <c r="F29" s="14" t="s">
        <v>24</v>
      </c>
      <c r="G29" s="27">
        <v>55</v>
      </c>
    </row>
    <row r="30" spans="2:7" ht="15.75" x14ac:dyDescent="0.25">
      <c r="B30" s="26">
        <v>44628</v>
      </c>
      <c r="C30" s="14" t="str">
        <f>TEXT(Actuals!$B30,"MMMM")</f>
        <v>March</v>
      </c>
      <c r="D30" s="14" t="s">
        <v>27</v>
      </c>
      <c r="E30" s="14" t="s">
        <v>28</v>
      </c>
      <c r="F30" s="14" t="s">
        <v>24</v>
      </c>
      <c r="G30" s="27">
        <v>208</v>
      </c>
    </row>
    <row r="31" spans="2:7" ht="15.75" x14ac:dyDescent="0.25">
      <c r="B31" s="26">
        <v>44631</v>
      </c>
      <c r="C31" s="14" t="str">
        <f>TEXT(Actuals!$B31,"MMMM")</f>
        <v>March</v>
      </c>
      <c r="D31" s="14" t="s">
        <v>12</v>
      </c>
      <c r="E31" s="14" t="s">
        <v>45</v>
      </c>
      <c r="F31" s="14" t="s">
        <v>24</v>
      </c>
      <c r="G31" s="27">
        <v>188</v>
      </c>
    </row>
    <row r="32" spans="2:7" ht="15.75" x14ac:dyDescent="0.25">
      <c r="B32" s="26">
        <v>44632</v>
      </c>
      <c r="C32" s="14" t="str">
        <f>TEXT(Actuals!$B32,"MMMM")</f>
        <v>March</v>
      </c>
      <c r="D32" s="14" t="s">
        <v>12</v>
      </c>
      <c r="E32" s="14" t="s">
        <v>46</v>
      </c>
      <c r="F32" s="14" t="s">
        <v>24</v>
      </c>
      <c r="G32" s="27">
        <v>168</v>
      </c>
    </row>
    <row r="33" spans="2:7" ht="15.75" x14ac:dyDescent="0.25">
      <c r="B33" s="26">
        <v>44632</v>
      </c>
      <c r="C33" s="14" t="str">
        <f>TEXT(Actuals!$B33,"MMMM")</f>
        <v>March</v>
      </c>
      <c r="D33" s="14" t="s">
        <v>12</v>
      </c>
      <c r="E33" s="14" t="s">
        <v>47</v>
      </c>
      <c r="F33" s="14" t="s">
        <v>24</v>
      </c>
      <c r="G33" s="27">
        <v>49</v>
      </c>
    </row>
    <row r="34" spans="2:7" ht="15.75" x14ac:dyDescent="0.25">
      <c r="B34" s="26">
        <v>44634</v>
      </c>
      <c r="C34" s="14" t="str">
        <f>TEXT(Actuals!$B34,"MMMM")</f>
        <v>March</v>
      </c>
      <c r="D34" s="14" t="s">
        <v>13</v>
      </c>
      <c r="E34" s="14" t="s">
        <v>34</v>
      </c>
      <c r="F34" s="14" t="s">
        <v>24</v>
      </c>
      <c r="G34" s="27">
        <v>199</v>
      </c>
    </row>
    <row r="35" spans="2:7" ht="15.75" x14ac:dyDescent="0.25">
      <c r="B35" s="26">
        <v>44648</v>
      </c>
      <c r="C35" s="14" t="str">
        <f>TEXT(Actuals!$B35,"MMMM")</f>
        <v>March</v>
      </c>
      <c r="D35" s="14" t="s">
        <v>32</v>
      </c>
      <c r="E35" s="14" t="s">
        <v>36</v>
      </c>
      <c r="F35" s="14" t="s">
        <v>33</v>
      </c>
      <c r="G35" s="27">
        <v>598</v>
      </c>
    </row>
    <row r="36" spans="2:7" ht="15.75" x14ac:dyDescent="0.25">
      <c r="B36" s="26">
        <v>44648</v>
      </c>
      <c r="C36" s="14" t="str">
        <f>TEXT(Actuals!$B36,"MMMM")</f>
        <v>March</v>
      </c>
      <c r="D36" s="14" t="s">
        <v>35</v>
      </c>
      <c r="E36" s="14" t="s">
        <v>38</v>
      </c>
      <c r="F36" s="14" t="s">
        <v>33</v>
      </c>
      <c r="G36" s="27">
        <v>3000</v>
      </c>
    </row>
    <row r="37" spans="2:7" ht="15.75" x14ac:dyDescent="0.25">
      <c r="B37" s="26">
        <v>44648</v>
      </c>
      <c r="C37" s="14" t="str">
        <f>TEXT(Actuals!$B37,"MMMM")</f>
        <v>March</v>
      </c>
      <c r="D37" s="14" t="s">
        <v>37</v>
      </c>
      <c r="E37" s="14" t="s">
        <v>39</v>
      </c>
      <c r="F37" s="14" t="s">
        <v>33</v>
      </c>
      <c r="G37" s="27">
        <v>59</v>
      </c>
    </row>
    <row r="38" spans="2:7" ht="15.75" x14ac:dyDescent="0.25">
      <c r="B38" s="26">
        <v>44652</v>
      </c>
      <c r="C38" s="14" t="str">
        <f>TEXT(Actuals!$B38,"MMMM")</f>
        <v>April</v>
      </c>
      <c r="D38" s="14" t="s">
        <v>8</v>
      </c>
      <c r="E38" s="14" t="s">
        <v>23</v>
      </c>
      <c r="F38" s="14" t="s">
        <v>24</v>
      </c>
      <c r="G38" s="27">
        <v>850</v>
      </c>
    </row>
    <row r="39" spans="2:7" ht="15.75" x14ac:dyDescent="0.25">
      <c r="B39" s="26">
        <v>44652</v>
      </c>
      <c r="C39" s="14" t="str">
        <f>TEXT(Actuals!$B39,"MMMM")</f>
        <v>April</v>
      </c>
      <c r="D39" s="14" t="s">
        <v>11</v>
      </c>
      <c r="E39" s="14" t="s">
        <v>25</v>
      </c>
      <c r="F39" s="14" t="s">
        <v>24</v>
      </c>
      <c r="G39" s="27">
        <v>140</v>
      </c>
    </row>
    <row r="40" spans="2:7" ht="15.75" x14ac:dyDescent="0.25">
      <c r="B40" s="26">
        <v>44652</v>
      </c>
      <c r="C40" s="14" t="str">
        <f>TEXT(Actuals!$B40,"MMMM")</f>
        <v>April</v>
      </c>
      <c r="D40" s="14" t="s">
        <v>9</v>
      </c>
      <c r="E40" s="14" t="s">
        <v>26</v>
      </c>
      <c r="F40" s="14" t="s">
        <v>24</v>
      </c>
      <c r="G40" s="27">
        <v>55</v>
      </c>
    </row>
    <row r="41" spans="2:7" ht="15.75" x14ac:dyDescent="0.25">
      <c r="B41" s="26">
        <v>44659</v>
      </c>
      <c r="C41" s="14" t="str">
        <f>TEXT(Actuals!$B41,"MMMM")</f>
        <v>April</v>
      </c>
      <c r="D41" s="14" t="s">
        <v>27</v>
      </c>
      <c r="E41" s="14" t="s">
        <v>28</v>
      </c>
      <c r="F41" s="14" t="s">
        <v>24</v>
      </c>
      <c r="G41" s="27">
        <v>449</v>
      </c>
    </row>
    <row r="42" spans="2:7" ht="15.75" x14ac:dyDescent="0.25">
      <c r="B42" s="26">
        <v>44662</v>
      </c>
      <c r="C42" s="14" t="str">
        <f>TEXT(Actuals!$B42,"MMMM")</f>
        <v>April</v>
      </c>
      <c r="D42" s="14" t="s">
        <v>12</v>
      </c>
      <c r="E42" s="14" t="s">
        <v>48</v>
      </c>
      <c r="F42" s="14" t="s">
        <v>24</v>
      </c>
      <c r="G42" s="27">
        <v>245</v>
      </c>
    </row>
    <row r="43" spans="2:7" ht="15.75" x14ac:dyDescent="0.25">
      <c r="B43" s="26">
        <v>44663</v>
      </c>
      <c r="C43" s="14" t="str">
        <f>TEXT(Actuals!$B43,"MMMM")</f>
        <v>April</v>
      </c>
      <c r="D43" s="14" t="s">
        <v>12</v>
      </c>
      <c r="E43" s="14" t="s">
        <v>30</v>
      </c>
      <c r="F43" s="14" t="s">
        <v>24</v>
      </c>
      <c r="G43" s="27">
        <v>168</v>
      </c>
    </row>
    <row r="44" spans="2:7" ht="15.75" x14ac:dyDescent="0.25">
      <c r="B44" s="26">
        <v>44663</v>
      </c>
      <c r="C44" s="14" t="str">
        <f>TEXT(Actuals!$B44,"MMMM")</f>
        <v>April</v>
      </c>
      <c r="D44" s="14" t="s">
        <v>12</v>
      </c>
      <c r="E44" s="14" t="s">
        <v>49</v>
      </c>
      <c r="F44" s="14" t="s">
        <v>24</v>
      </c>
      <c r="G44" s="27">
        <v>49</v>
      </c>
    </row>
    <row r="45" spans="2:7" ht="15.75" x14ac:dyDescent="0.25">
      <c r="B45" s="26">
        <v>44665</v>
      </c>
      <c r="C45" s="14" t="str">
        <f>TEXT(Actuals!$B45,"MMMM")</f>
        <v>April</v>
      </c>
      <c r="D45" s="14" t="s">
        <v>13</v>
      </c>
      <c r="E45" s="14" t="s">
        <v>34</v>
      </c>
      <c r="F45" s="14" t="s">
        <v>24</v>
      </c>
      <c r="G45" s="27">
        <v>249</v>
      </c>
    </row>
    <row r="46" spans="2:7" ht="15.75" x14ac:dyDescent="0.25">
      <c r="B46" s="26">
        <v>44679</v>
      </c>
      <c r="C46" s="14" t="str">
        <f>TEXT(Actuals!$B46,"MMMM")</f>
        <v>April</v>
      </c>
      <c r="D46" s="14" t="s">
        <v>32</v>
      </c>
      <c r="E46" s="14" t="s">
        <v>36</v>
      </c>
      <c r="F46" s="14" t="s">
        <v>33</v>
      </c>
      <c r="G46" s="27">
        <v>669</v>
      </c>
    </row>
    <row r="47" spans="2:7" ht="15.75" x14ac:dyDescent="0.25">
      <c r="B47" s="26">
        <v>44679</v>
      </c>
      <c r="C47" s="14" t="str">
        <f>TEXT(Actuals!$B47,"MMMM")</f>
        <v>April</v>
      </c>
      <c r="D47" s="14" t="s">
        <v>35</v>
      </c>
      <c r="E47" s="14" t="s">
        <v>38</v>
      </c>
      <c r="F47" s="14" t="s">
        <v>33</v>
      </c>
      <c r="G47" s="27">
        <v>3000</v>
      </c>
    </row>
    <row r="48" spans="2:7" ht="15.75" x14ac:dyDescent="0.25">
      <c r="B48" s="26">
        <v>44679</v>
      </c>
      <c r="C48" s="14" t="str">
        <f>TEXT(Actuals!$B48,"MMMM")</f>
        <v>April</v>
      </c>
      <c r="D48" s="14" t="s">
        <v>37</v>
      </c>
      <c r="E48" s="14" t="s">
        <v>39</v>
      </c>
      <c r="F48" s="14" t="s">
        <v>33</v>
      </c>
      <c r="G48" s="27">
        <v>258</v>
      </c>
    </row>
    <row r="49" spans="2:7" ht="15.75" x14ac:dyDescent="0.25">
      <c r="B49" s="26">
        <v>44682</v>
      </c>
      <c r="C49" s="14" t="str">
        <f>TEXT(Actuals!$B49,"MMMM")</f>
        <v>May</v>
      </c>
      <c r="D49" s="14" t="s">
        <v>8</v>
      </c>
      <c r="E49" s="14" t="s">
        <v>23</v>
      </c>
      <c r="F49" s="14" t="s">
        <v>24</v>
      </c>
      <c r="G49" s="27">
        <v>850</v>
      </c>
    </row>
    <row r="50" spans="2:7" ht="15.75" x14ac:dyDescent="0.25">
      <c r="B50" s="26">
        <v>44682</v>
      </c>
      <c r="C50" s="14" t="str">
        <f>TEXT(Actuals!$B50,"MMMM")</f>
        <v>May</v>
      </c>
      <c r="D50" s="14" t="s">
        <v>11</v>
      </c>
      <c r="E50" s="14" t="s">
        <v>25</v>
      </c>
      <c r="F50" s="14" t="s">
        <v>24</v>
      </c>
      <c r="G50" s="27">
        <v>155</v>
      </c>
    </row>
    <row r="51" spans="2:7" ht="15.75" x14ac:dyDescent="0.25">
      <c r="B51" s="26">
        <v>44682</v>
      </c>
      <c r="C51" s="14" t="str">
        <f>TEXT(Actuals!$B51,"MMMM")</f>
        <v>May</v>
      </c>
      <c r="D51" s="14" t="s">
        <v>9</v>
      </c>
      <c r="E51" s="14" t="s">
        <v>26</v>
      </c>
      <c r="F51" s="14" t="s">
        <v>24</v>
      </c>
      <c r="G51" s="27">
        <v>55</v>
      </c>
    </row>
    <row r="52" spans="2:7" ht="15.75" x14ac:dyDescent="0.25">
      <c r="B52" s="26">
        <v>44689</v>
      </c>
      <c r="C52" s="14" t="str">
        <f>TEXT(Actuals!$B52,"MMMM")</f>
        <v>May</v>
      </c>
      <c r="D52" s="14" t="s">
        <v>27</v>
      </c>
      <c r="E52" s="14" t="s">
        <v>28</v>
      </c>
      <c r="F52" s="14" t="s">
        <v>24</v>
      </c>
      <c r="G52" s="27">
        <v>449</v>
      </c>
    </row>
    <row r="53" spans="2:7" ht="15.75" x14ac:dyDescent="0.25">
      <c r="B53" s="26">
        <v>44692</v>
      </c>
      <c r="C53" s="14" t="str">
        <f>TEXT(Actuals!$B53,"MMMM")</f>
        <v>May</v>
      </c>
      <c r="D53" s="14" t="s">
        <v>12</v>
      </c>
      <c r="E53" s="14" t="s">
        <v>29</v>
      </c>
      <c r="F53" s="14" t="s">
        <v>24</v>
      </c>
      <c r="G53" s="27">
        <v>245</v>
      </c>
    </row>
    <row r="54" spans="2:7" ht="15.75" x14ac:dyDescent="0.25">
      <c r="B54" s="26">
        <v>44693</v>
      </c>
      <c r="C54" s="14" t="str">
        <f>TEXT(Actuals!$B54,"MMMM")</f>
        <v>May</v>
      </c>
      <c r="D54" s="14" t="s">
        <v>12</v>
      </c>
      <c r="E54" s="14" t="s">
        <v>30</v>
      </c>
      <c r="F54" s="14" t="s">
        <v>24</v>
      </c>
      <c r="G54" s="27">
        <v>168</v>
      </c>
    </row>
    <row r="55" spans="2:7" ht="15.75" x14ac:dyDescent="0.25">
      <c r="B55" s="26">
        <v>44693</v>
      </c>
      <c r="C55" s="14" t="str">
        <f>TEXT(Actuals!$B55,"MMMM")</f>
        <v>May</v>
      </c>
      <c r="D55" s="14" t="s">
        <v>12</v>
      </c>
      <c r="E55" s="14" t="s">
        <v>50</v>
      </c>
      <c r="F55" s="14" t="s">
        <v>24</v>
      </c>
      <c r="G55" s="27">
        <v>233</v>
      </c>
    </row>
    <row r="56" spans="2:7" ht="15.75" x14ac:dyDescent="0.25">
      <c r="B56" s="26">
        <v>44695</v>
      </c>
      <c r="C56" s="14" t="str">
        <f>TEXT(Actuals!$B56,"MMMM")</f>
        <v>May</v>
      </c>
      <c r="D56" s="14" t="s">
        <v>13</v>
      </c>
      <c r="E56" s="14" t="s">
        <v>34</v>
      </c>
      <c r="F56" s="14" t="s">
        <v>24</v>
      </c>
      <c r="G56" s="27">
        <v>249</v>
      </c>
    </row>
    <row r="57" spans="2:7" ht="15.75" x14ac:dyDescent="0.25">
      <c r="B57" s="26">
        <v>44709</v>
      </c>
      <c r="C57" s="14" t="str">
        <f>TEXT(Actuals!$B57,"MMMM")</f>
        <v>May</v>
      </c>
      <c r="D57" s="14" t="s">
        <v>32</v>
      </c>
      <c r="E57" s="14" t="s">
        <v>36</v>
      </c>
      <c r="F57" s="14" t="s">
        <v>33</v>
      </c>
      <c r="G57" s="27">
        <v>708</v>
      </c>
    </row>
    <row r="58" spans="2:7" ht="15.75" x14ac:dyDescent="0.25">
      <c r="B58" s="26">
        <v>44709</v>
      </c>
      <c r="C58" s="14" t="str">
        <f>TEXT(Actuals!$B58,"MMMM")</f>
        <v>May</v>
      </c>
      <c r="D58" s="14" t="s">
        <v>35</v>
      </c>
      <c r="E58" s="14" t="s">
        <v>38</v>
      </c>
      <c r="F58" s="14" t="s">
        <v>33</v>
      </c>
      <c r="G58" s="27">
        <v>3000</v>
      </c>
    </row>
    <row r="59" spans="2:7" ht="15.75" x14ac:dyDescent="0.25">
      <c r="B59" s="26">
        <v>44709</v>
      </c>
      <c r="C59" s="14" t="str">
        <f>TEXT(Actuals!$B59,"MMMM")</f>
        <v>May</v>
      </c>
      <c r="D59" s="14" t="s">
        <v>37</v>
      </c>
      <c r="E59" s="14" t="s">
        <v>39</v>
      </c>
      <c r="F59" s="14" t="s">
        <v>33</v>
      </c>
      <c r="G59" s="27">
        <v>366</v>
      </c>
    </row>
    <row r="60" spans="2:7" ht="15.75" x14ac:dyDescent="0.25">
      <c r="B60" s="26">
        <v>44710</v>
      </c>
      <c r="C60" s="14" t="str">
        <f>TEXT(Actuals!$B60,"MMMM")</f>
        <v>May</v>
      </c>
      <c r="D60" s="14" t="s">
        <v>37</v>
      </c>
      <c r="E60" s="14" t="s">
        <v>51</v>
      </c>
      <c r="F60" s="14" t="s">
        <v>33</v>
      </c>
      <c r="G60" s="27">
        <v>1000</v>
      </c>
    </row>
  </sheetData>
  <dataValidations count="2">
    <dataValidation type="list" allowBlank="1" showErrorMessage="1" sqref="D5:D60" xr:uid="{00000000-0002-0000-0300-000000000000}">
      <formula1>$J$5:$J$13</formula1>
    </dataValidation>
    <dataValidation type="list" allowBlank="1" showErrorMessage="1" sqref="F5:F60" xr:uid="{00000000-0002-0000-0300-000001000000}">
      <formula1>"Income,Expense"</formula1>
    </dataValidation>
  </dataValidations>
  <pageMargins left="0.7" right="0.7" top="0.75" bottom="0.75" header="0" footer="0"/>
  <pageSetup orientation="landscape"/>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112"/>
  <sheetViews>
    <sheetView showGridLines="0" workbookViewId="0">
      <selection activeCell="F5" sqref="F5"/>
    </sheetView>
  </sheetViews>
  <sheetFormatPr defaultColWidth="11.25" defaultRowHeight="15" customHeight="1" x14ac:dyDescent="0.25"/>
  <cols>
    <col min="1" max="1" width="10.625" customWidth="1"/>
    <col min="2" max="3" width="13.75" customWidth="1"/>
    <col min="4" max="4" width="13" customWidth="1"/>
    <col min="5" max="5" width="18.5" customWidth="1"/>
    <col min="6" max="26" width="10.625" customWidth="1"/>
  </cols>
  <sheetData>
    <row r="1" spans="2:5" ht="15.75" x14ac:dyDescent="0.25"/>
    <row r="2" spans="2:5" ht="21" x14ac:dyDescent="0.35">
      <c r="B2" s="24" t="s">
        <v>52</v>
      </c>
      <c r="C2" s="24"/>
      <c r="D2" s="24"/>
      <c r="E2" s="24"/>
    </row>
    <row r="3" spans="2:5" ht="13.5" customHeight="1" x14ac:dyDescent="0.35">
      <c r="B3" s="29"/>
      <c r="C3" s="29"/>
      <c r="D3" s="29"/>
      <c r="E3" s="29"/>
    </row>
    <row r="4" spans="2:5" ht="15.75" x14ac:dyDescent="0.25">
      <c r="B4" s="30" t="s">
        <v>17</v>
      </c>
      <c r="C4" s="30" t="s">
        <v>18</v>
      </c>
      <c r="D4" s="30" t="s">
        <v>53</v>
      </c>
      <c r="E4" s="30" t="s">
        <v>22</v>
      </c>
    </row>
    <row r="5" spans="2:5" ht="15.75" x14ac:dyDescent="0.25">
      <c r="B5" s="14" t="s">
        <v>54</v>
      </c>
      <c r="C5" s="14" t="s">
        <v>8</v>
      </c>
      <c r="D5" s="31">
        <v>850</v>
      </c>
      <c r="E5" s="14" t="s">
        <v>24</v>
      </c>
    </row>
    <row r="6" spans="2:5" ht="15.75" x14ac:dyDescent="0.25">
      <c r="B6" s="14" t="s">
        <v>54</v>
      </c>
      <c r="C6" s="14" t="s">
        <v>11</v>
      </c>
      <c r="D6" s="31">
        <v>200</v>
      </c>
      <c r="E6" s="14" t="s">
        <v>24</v>
      </c>
    </row>
    <row r="7" spans="2:5" ht="15.75" x14ac:dyDescent="0.25">
      <c r="B7" s="14" t="s">
        <v>54</v>
      </c>
      <c r="C7" s="14" t="s">
        <v>9</v>
      </c>
      <c r="D7" s="31">
        <v>75</v>
      </c>
      <c r="E7" s="14" t="s">
        <v>24</v>
      </c>
    </row>
    <row r="8" spans="2:5" ht="15.75" x14ac:dyDescent="0.25">
      <c r="B8" s="14" t="s">
        <v>54</v>
      </c>
      <c r="C8" s="14" t="s">
        <v>27</v>
      </c>
      <c r="D8" s="31">
        <v>550</v>
      </c>
      <c r="E8" s="14" t="s">
        <v>24</v>
      </c>
    </row>
    <row r="9" spans="2:5" ht="15.75" x14ac:dyDescent="0.25">
      <c r="B9" s="14" t="s">
        <v>54</v>
      </c>
      <c r="C9" s="14" t="s">
        <v>12</v>
      </c>
      <c r="D9" s="31">
        <v>450</v>
      </c>
      <c r="E9" s="14" t="s">
        <v>24</v>
      </c>
    </row>
    <row r="10" spans="2:5" ht="15.75" x14ac:dyDescent="0.25">
      <c r="B10" s="14" t="s">
        <v>54</v>
      </c>
      <c r="C10" s="14" t="s">
        <v>13</v>
      </c>
      <c r="D10" s="31">
        <v>300</v>
      </c>
      <c r="E10" s="14" t="s">
        <v>24</v>
      </c>
    </row>
    <row r="11" spans="2:5" ht="15.75" x14ac:dyDescent="0.25">
      <c r="B11" s="14" t="s">
        <v>54</v>
      </c>
      <c r="C11" s="14" t="s">
        <v>32</v>
      </c>
      <c r="D11" s="31">
        <v>2200</v>
      </c>
      <c r="E11" s="14" t="s">
        <v>33</v>
      </c>
    </row>
    <row r="12" spans="2:5" ht="15.75" x14ac:dyDescent="0.25">
      <c r="B12" s="14" t="s">
        <v>54</v>
      </c>
      <c r="C12" s="14" t="s">
        <v>35</v>
      </c>
      <c r="D12" s="31">
        <v>500</v>
      </c>
      <c r="E12" s="14" t="s">
        <v>33</v>
      </c>
    </row>
    <row r="13" spans="2:5" ht="15.75" x14ac:dyDescent="0.25">
      <c r="B13" s="14" t="s">
        <v>54</v>
      </c>
      <c r="C13" s="14" t="s">
        <v>37</v>
      </c>
      <c r="D13" s="31">
        <v>100</v>
      </c>
      <c r="E13" s="14" t="s">
        <v>33</v>
      </c>
    </row>
    <row r="14" spans="2:5" ht="15.75" x14ac:dyDescent="0.25">
      <c r="B14" s="14" t="s">
        <v>55</v>
      </c>
      <c r="C14" s="14" t="s">
        <v>8</v>
      </c>
      <c r="D14" s="31">
        <v>850</v>
      </c>
      <c r="E14" s="14" t="s">
        <v>24</v>
      </c>
    </row>
    <row r="15" spans="2:5" ht="15.75" x14ac:dyDescent="0.25">
      <c r="B15" s="14" t="s">
        <v>55</v>
      </c>
      <c r="C15" s="14" t="s">
        <v>11</v>
      </c>
      <c r="D15" s="31">
        <v>250</v>
      </c>
      <c r="E15" s="14" t="s">
        <v>24</v>
      </c>
    </row>
    <row r="16" spans="2:5" ht="15.75" x14ac:dyDescent="0.25">
      <c r="B16" s="14" t="s">
        <v>55</v>
      </c>
      <c r="C16" s="14" t="s">
        <v>9</v>
      </c>
      <c r="D16" s="31">
        <v>75</v>
      </c>
      <c r="E16" s="14" t="s">
        <v>24</v>
      </c>
    </row>
    <row r="17" spans="2:5" ht="15.75" x14ac:dyDescent="0.25">
      <c r="B17" s="14" t="s">
        <v>55</v>
      </c>
      <c r="C17" s="14" t="s">
        <v>27</v>
      </c>
      <c r="D17" s="31">
        <v>550</v>
      </c>
      <c r="E17" s="14" t="s">
        <v>24</v>
      </c>
    </row>
    <row r="18" spans="2:5" ht="15.75" x14ac:dyDescent="0.25">
      <c r="B18" s="14" t="s">
        <v>55</v>
      </c>
      <c r="C18" s="14" t="s">
        <v>12</v>
      </c>
      <c r="D18" s="31">
        <v>400</v>
      </c>
      <c r="E18" s="14" t="s">
        <v>24</v>
      </c>
    </row>
    <row r="19" spans="2:5" ht="15.75" x14ac:dyDescent="0.25">
      <c r="B19" s="14" t="s">
        <v>55</v>
      </c>
      <c r="C19" s="14" t="s">
        <v>13</v>
      </c>
      <c r="D19" s="31">
        <v>300</v>
      </c>
      <c r="E19" s="14" t="s">
        <v>24</v>
      </c>
    </row>
    <row r="20" spans="2:5" ht="15.75" x14ac:dyDescent="0.25">
      <c r="B20" s="14" t="s">
        <v>55</v>
      </c>
      <c r="C20" s="14" t="s">
        <v>32</v>
      </c>
      <c r="D20" s="31">
        <v>2200</v>
      </c>
      <c r="E20" s="14" t="s">
        <v>33</v>
      </c>
    </row>
    <row r="21" spans="2:5" ht="15.75" x14ac:dyDescent="0.25">
      <c r="B21" s="14" t="s">
        <v>55</v>
      </c>
      <c r="C21" s="14" t="s">
        <v>35</v>
      </c>
      <c r="D21" s="31">
        <v>500</v>
      </c>
      <c r="E21" s="14" t="s">
        <v>33</v>
      </c>
    </row>
    <row r="22" spans="2:5" ht="15.75" x14ac:dyDescent="0.25">
      <c r="B22" s="14" t="s">
        <v>55</v>
      </c>
      <c r="C22" s="14" t="s">
        <v>37</v>
      </c>
      <c r="D22" s="31">
        <v>100</v>
      </c>
      <c r="E22" s="14" t="s">
        <v>33</v>
      </c>
    </row>
    <row r="23" spans="2:5" ht="15.75" x14ac:dyDescent="0.25">
      <c r="B23" s="14" t="s">
        <v>56</v>
      </c>
      <c r="C23" s="14" t="s">
        <v>8</v>
      </c>
      <c r="D23" s="31">
        <v>850</v>
      </c>
      <c r="E23" s="14" t="s">
        <v>24</v>
      </c>
    </row>
    <row r="24" spans="2:5" ht="15.75" x14ac:dyDescent="0.25">
      <c r="B24" s="14" t="s">
        <v>56</v>
      </c>
      <c r="C24" s="14" t="s">
        <v>11</v>
      </c>
      <c r="D24" s="31">
        <v>200</v>
      </c>
      <c r="E24" s="14" t="s">
        <v>24</v>
      </c>
    </row>
    <row r="25" spans="2:5" ht="15.75" x14ac:dyDescent="0.25">
      <c r="B25" s="14" t="s">
        <v>56</v>
      </c>
      <c r="C25" s="14" t="s">
        <v>9</v>
      </c>
      <c r="D25" s="31">
        <v>75</v>
      </c>
      <c r="E25" s="14" t="s">
        <v>24</v>
      </c>
    </row>
    <row r="26" spans="2:5" ht="15.75" x14ac:dyDescent="0.25">
      <c r="B26" s="14" t="s">
        <v>56</v>
      </c>
      <c r="C26" s="14" t="s">
        <v>27</v>
      </c>
      <c r="D26" s="31">
        <v>550</v>
      </c>
      <c r="E26" s="14" t="s">
        <v>24</v>
      </c>
    </row>
    <row r="27" spans="2:5" ht="15.75" x14ac:dyDescent="0.25">
      <c r="B27" s="14" t="s">
        <v>56</v>
      </c>
      <c r="C27" s="14" t="s">
        <v>12</v>
      </c>
      <c r="D27" s="31">
        <v>325</v>
      </c>
      <c r="E27" s="14" t="s">
        <v>24</v>
      </c>
    </row>
    <row r="28" spans="2:5" ht="15.75" x14ac:dyDescent="0.25">
      <c r="B28" s="14" t="s">
        <v>56</v>
      </c>
      <c r="C28" s="14" t="s">
        <v>13</v>
      </c>
      <c r="D28" s="31">
        <v>300</v>
      </c>
      <c r="E28" s="14" t="s">
        <v>24</v>
      </c>
    </row>
    <row r="29" spans="2:5" ht="15.75" x14ac:dyDescent="0.25">
      <c r="B29" s="14" t="s">
        <v>56</v>
      </c>
      <c r="C29" s="14" t="s">
        <v>32</v>
      </c>
      <c r="D29" s="31">
        <v>2200</v>
      </c>
      <c r="E29" s="14" t="s">
        <v>33</v>
      </c>
    </row>
    <row r="30" spans="2:5" ht="15.75" x14ac:dyDescent="0.25">
      <c r="B30" s="14" t="s">
        <v>56</v>
      </c>
      <c r="C30" s="14" t="s">
        <v>35</v>
      </c>
      <c r="D30" s="31">
        <v>500</v>
      </c>
      <c r="E30" s="14" t="s">
        <v>33</v>
      </c>
    </row>
    <row r="31" spans="2:5" ht="15.75" x14ac:dyDescent="0.25">
      <c r="B31" s="14" t="s">
        <v>56</v>
      </c>
      <c r="C31" s="14" t="s">
        <v>37</v>
      </c>
      <c r="D31" s="31">
        <v>100</v>
      </c>
      <c r="E31" s="14" t="s">
        <v>33</v>
      </c>
    </row>
    <row r="32" spans="2:5" ht="15.75" x14ac:dyDescent="0.25">
      <c r="B32" s="14" t="s">
        <v>57</v>
      </c>
      <c r="C32" s="14" t="s">
        <v>8</v>
      </c>
      <c r="D32" s="31">
        <v>850</v>
      </c>
      <c r="E32" s="14" t="s">
        <v>24</v>
      </c>
    </row>
    <row r="33" spans="2:5" ht="15.75" x14ac:dyDescent="0.25">
      <c r="B33" s="14" t="s">
        <v>57</v>
      </c>
      <c r="C33" s="14" t="s">
        <v>11</v>
      </c>
      <c r="D33" s="31">
        <v>200</v>
      </c>
      <c r="E33" s="14" t="s">
        <v>24</v>
      </c>
    </row>
    <row r="34" spans="2:5" ht="15.75" x14ac:dyDescent="0.25">
      <c r="B34" s="14" t="s">
        <v>57</v>
      </c>
      <c r="C34" s="14" t="s">
        <v>9</v>
      </c>
      <c r="D34" s="31">
        <v>75</v>
      </c>
      <c r="E34" s="14" t="s">
        <v>24</v>
      </c>
    </row>
    <row r="35" spans="2:5" ht="15.75" x14ac:dyDescent="0.25">
      <c r="B35" s="14" t="s">
        <v>57</v>
      </c>
      <c r="C35" s="14" t="s">
        <v>27</v>
      </c>
      <c r="D35" s="31">
        <v>550</v>
      </c>
      <c r="E35" s="14" t="s">
        <v>24</v>
      </c>
    </row>
    <row r="36" spans="2:5" ht="15.75" x14ac:dyDescent="0.25">
      <c r="B36" s="14" t="s">
        <v>57</v>
      </c>
      <c r="C36" s="14" t="s">
        <v>12</v>
      </c>
      <c r="D36" s="31">
        <v>350</v>
      </c>
      <c r="E36" s="14" t="s">
        <v>24</v>
      </c>
    </row>
    <row r="37" spans="2:5" ht="15.75" x14ac:dyDescent="0.25">
      <c r="B37" s="14" t="s">
        <v>57</v>
      </c>
      <c r="C37" s="14" t="s">
        <v>13</v>
      </c>
      <c r="D37" s="31">
        <v>275</v>
      </c>
      <c r="E37" s="14" t="s">
        <v>24</v>
      </c>
    </row>
    <row r="38" spans="2:5" ht="15.75" x14ac:dyDescent="0.25">
      <c r="B38" s="14" t="s">
        <v>57</v>
      </c>
      <c r="C38" s="14" t="s">
        <v>32</v>
      </c>
      <c r="D38" s="31">
        <v>2200</v>
      </c>
      <c r="E38" s="14" t="s">
        <v>33</v>
      </c>
    </row>
    <row r="39" spans="2:5" ht="15.75" x14ac:dyDescent="0.25">
      <c r="B39" s="14" t="s">
        <v>57</v>
      </c>
      <c r="C39" s="14" t="s">
        <v>35</v>
      </c>
      <c r="D39" s="31">
        <v>500</v>
      </c>
      <c r="E39" s="14" t="s">
        <v>33</v>
      </c>
    </row>
    <row r="40" spans="2:5" ht="15.75" x14ac:dyDescent="0.25">
      <c r="B40" s="14" t="s">
        <v>57</v>
      </c>
      <c r="C40" s="14" t="s">
        <v>37</v>
      </c>
      <c r="D40" s="31">
        <v>100</v>
      </c>
      <c r="E40" s="14" t="s">
        <v>33</v>
      </c>
    </row>
    <row r="41" spans="2:5" ht="15.75" x14ac:dyDescent="0.25">
      <c r="B41" s="14" t="s">
        <v>58</v>
      </c>
      <c r="C41" s="14" t="s">
        <v>8</v>
      </c>
      <c r="D41" s="31">
        <v>850</v>
      </c>
      <c r="E41" s="14" t="s">
        <v>24</v>
      </c>
    </row>
    <row r="42" spans="2:5" ht="15.75" x14ac:dyDescent="0.25">
      <c r="B42" s="14" t="s">
        <v>58</v>
      </c>
      <c r="C42" s="14" t="s">
        <v>11</v>
      </c>
      <c r="D42" s="31">
        <v>200</v>
      </c>
      <c r="E42" s="14" t="s">
        <v>24</v>
      </c>
    </row>
    <row r="43" spans="2:5" ht="15.75" x14ac:dyDescent="0.25">
      <c r="B43" s="14" t="s">
        <v>58</v>
      </c>
      <c r="C43" s="14" t="s">
        <v>9</v>
      </c>
      <c r="D43" s="31">
        <v>75</v>
      </c>
      <c r="E43" s="14" t="s">
        <v>24</v>
      </c>
    </row>
    <row r="44" spans="2:5" ht="15.75" x14ac:dyDescent="0.25">
      <c r="B44" s="14" t="s">
        <v>58</v>
      </c>
      <c r="C44" s="14" t="s">
        <v>27</v>
      </c>
      <c r="D44" s="31">
        <v>550</v>
      </c>
      <c r="E44" s="14" t="s">
        <v>24</v>
      </c>
    </row>
    <row r="45" spans="2:5" ht="15.75" x14ac:dyDescent="0.25">
      <c r="B45" s="14" t="s">
        <v>58</v>
      </c>
      <c r="C45" s="14" t="s">
        <v>12</v>
      </c>
      <c r="D45" s="31">
        <v>425</v>
      </c>
      <c r="E45" s="14" t="s">
        <v>24</v>
      </c>
    </row>
    <row r="46" spans="2:5" ht="15.75" x14ac:dyDescent="0.25">
      <c r="B46" s="14" t="s">
        <v>58</v>
      </c>
      <c r="C46" s="14" t="s">
        <v>13</v>
      </c>
      <c r="D46" s="31">
        <v>300</v>
      </c>
      <c r="E46" s="14" t="s">
        <v>24</v>
      </c>
    </row>
    <row r="47" spans="2:5" ht="15.75" x14ac:dyDescent="0.25">
      <c r="B47" s="14" t="s">
        <v>58</v>
      </c>
      <c r="C47" s="14" t="s">
        <v>32</v>
      </c>
      <c r="D47" s="31">
        <v>2200</v>
      </c>
      <c r="E47" s="14" t="s">
        <v>33</v>
      </c>
    </row>
    <row r="48" spans="2:5" ht="15.75" x14ac:dyDescent="0.25">
      <c r="B48" s="14" t="s">
        <v>58</v>
      </c>
      <c r="C48" s="14" t="s">
        <v>35</v>
      </c>
      <c r="D48" s="31">
        <v>500</v>
      </c>
      <c r="E48" s="14" t="s">
        <v>33</v>
      </c>
    </row>
    <row r="49" spans="2:5" ht="15.75" x14ac:dyDescent="0.25">
      <c r="B49" s="14" t="s">
        <v>58</v>
      </c>
      <c r="C49" s="14" t="s">
        <v>37</v>
      </c>
      <c r="D49" s="31">
        <v>100</v>
      </c>
      <c r="E49" s="14" t="s">
        <v>33</v>
      </c>
    </row>
    <row r="50" spans="2:5" ht="15.75" x14ac:dyDescent="0.25">
      <c r="B50" s="14" t="s">
        <v>59</v>
      </c>
      <c r="C50" s="14" t="s">
        <v>8</v>
      </c>
      <c r="D50" s="31">
        <v>850</v>
      </c>
      <c r="E50" s="14" t="s">
        <v>24</v>
      </c>
    </row>
    <row r="51" spans="2:5" ht="15.75" x14ac:dyDescent="0.25">
      <c r="B51" s="14" t="s">
        <v>59</v>
      </c>
      <c r="C51" s="14" t="s">
        <v>11</v>
      </c>
      <c r="D51" s="31">
        <v>200</v>
      </c>
      <c r="E51" s="14" t="s">
        <v>24</v>
      </c>
    </row>
    <row r="52" spans="2:5" ht="15.75" x14ac:dyDescent="0.25">
      <c r="B52" s="14" t="s">
        <v>59</v>
      </c>
      <c r="C52" s="14" t="s">
        <v>9</v>
      </c>
      <c r="D52" s="31">
        <v>75</v>
      </c>
      <c r="E52" s="14" t="s">
        <v>24</v>
      </c>
    </row>
    <row r="53" spans="2:5" ht="15.75" x14ac:dyDescent="0.25">
      <c r="B53" s="14" t="s">
        <v>59</v>
      </c>
      <c r="C53" s="14" t="s">
        <v>27</v>
      </c>
      <c r="D53" s="31">
        <v>500</v>
      </c>
      <c r="E53" s="14" t="s">
        <v>24</v>
      </c>
    </row>
    <row r="54" spans="2:5" ht="15.75" x14ac:dyDescent="0.25">
      <c r="B54" s="14" t="s">
        <v>59</v>
      </c>
      <c r="C54" s="14" t="s">
        <v>12</v>
      </c>
      <c r="D54" s="31">
        <v>400</v>
      </c>
      <c r="E54" s="14" t="s">
        <v>24</v>
      </c>
    </row>
    <row r="55" spans="2:5" ht="15.75" x14ac:dyDescent="0.25">
      <c r="B55" s="14" t="s">
        <v>59</v>
      </c>
      <c r="C55" s="14" t="s">
        <v>13</v>
      </c>
      <c r="D55" s="31">
        <v>300</v>
      </c>
      <c r="E55" s="14" t="s">
        <v>24</v>
      </c>
    </row>
    <row r="56" spans="2:5" ht="15.75" x14ac:dyDescent="0.25">
      <c r="B56" s="14" t="s">
        <v>59</v>
      </c>
      <c r="C56" s="14" t="s">
        <v>32</v>
      </c>
      <c r="D56" s="31">
        <v>2200</v>
      </c>
      <c r="E56" s="14" t="s">
        <v>33</v>
      </c>
    </row>
    <row r="57" spans="2:5" ht="15.75" x14ac:dyDescent="0.25">
      <c r="B57" s="14" t="s">
        <v>59</v>
      </c>
      <c r="C57" s="14" t="s">
        <v>35</v>
      </c>
      <c r="D57" s="31">
        <v>500</v>
      </c>
      <c r="E57" s="14" t="s">
        <v>33</v>
      </c>
    </row>
    <row r="58" spans="2:5" ht="15.75" x14ac:dyDescent="0.25">
      <c r="B58" s="14" t="s">
        <v>59</v>
      </c>
      <c r="C58" s="14" t="s">
        <v>37</v>
      </c>
      <c r="D58" s="31">
        <v>100</v>
      </c>
      <c r="E58" s="14" t="s">
        <v>33</v>
      </c>
    </row>
    <row r="59" spans="2:5" ht="15.75" x14ac:dyDescent="0.25">
      <c r="B59" s="14" t="s">
        <v>60</v>
      </c>
      <c r="C59" s="14" t="s">
        <v>8</v>
      </c>
      <c r="D59" s="31">
        <v>850</v>
      </c>
      <c r="E59" s="14" t="s">
        <v>24</v>
      </c>
    </row>
    <row r="60" spans="2:5" ht="15.75" x14ac:dyDescent="0.25">
      <c r="B60" s="14" t="s">
        <v>60</v>
      </c>
      <c r="C60" s="14" t="s">
        <v>11</v>
      </c>
      <c r="D60" s="31">
        <v>200</v>
      </c>
      <c r="E60" s="14" t="s">
        <v>24</v>
      </c>
    </row>
    <row r="61" spans="2:5" ht="15.75" x14ac:dyDescent="0.25">
      <c r="B61" s="14" t="s">
        <v>60</v>
      </c>
      <c r="C61" s="14" t="s">
        <v>9</v>
      </c>
      <c r="D61" s="31">
        <v>75</v>
      </c>
      <c r="E61" s="14" t="s">
        <v>24</v>
      </c>
    </row>
    <row r="62" spans="2:5" ht="15.75" x14ac:dyDescent="0.25">
      <c r="B62" s="14" t="s">
        <v>60</v>
      </c>
      <c r="C62" s="14" t="s">
        <v>27</v>
      </c>
      <c r="D62" s="31">
        <v>625</v>
      </c>
      <c r="E62" s="14" t="s">
        <v>24</v>
      </c>
    </row>
    <row r="63" spans="2:5" ht="15.75" x14ac:dyDescent="0.25">
      <c r="B63" s="14" t="s">
        <v>60</v>
      </c>
      <c r="C63" s="14" t="s">
        <v>12</v>
      </c>
      <c r="D63" s="31">
        <v>400</v>
      </c>
      <c r="E63" s="14" t="s">
        <v>24</v>
      </c>
    </row>
    <row r="64" spans="2:5" ht="15.75" x14ac:dyDescent="0.25">
      <c r="B64" s="14" t="s">
        <v>60</v>
      </c>
      <c r="C64" s="14" t="s">
        <v>13</v>
      </c>
      <c r="D64" s="31">
        <v>300</v>
      </c>
      <c r="E64" s="14" t="s">
        <v>24</v>
      </c>
    </row>
    <row r="65" spans="2:5" ht="15.75" x14ac:dyDescent="0.25">
      <c r="B65" s="14" t="s">
        <v>60</v>
      </c>
      <c r="C65" s="14" t="s">
        <v>32</v>
      </c>
      <c r="D65" s="31">
        <v>2200</v>
      </c>
      <c r="E65" s="14" t="s">
        <v>33</v>
      </c>
    </row>
    <row r="66" spans="2:5" ht="15.75" x14ac:dyDescent="0.25">
      <c r="B66" s="14" t="s">
        <v>60</v>
      </c>
      <c r="C66" s="14" t="s">
        <v>35</v>
      </c>
      <c r="D66" s="31">
        <v>500</v>
      </c>
      <c r="E66" s="14" t="s">
        <v>33</v>
      </c>
    </row>
    <row r="67" spans="2:5" ht="15.75" x14ac:dyDescent="0.25">
      <c r="B67" s="14" t="s">
        <v>60</v>
      </c>
      <c r="C67" s="14" t="s">
        <v>37</v>
      </c>
      <c r="D67" s="31">
        <v>100</v>
      </c>
      <c r="E67" s="14" t="s">
        <v>33</v>
      </c>
    </row>
    <row r="68" spans="2:5" ht="15.75" x14ac:dyDescent="0.25">
      <c r="B68" s="14" t="s">
        <v>61</v>
      </c>
      <c r="C68" s="14" t="s">
        <v>8</v>
      </c>
      <c r="D68" s="31">
        <v>850</v>
      </c>
      <c r="E68" s="14" t="s">
        <v>24</v>
      </c>
    </row>
    <row r="69" spans="2:5" ht="15.75" x14ac:dyDescent="0.25">
      <c r="B69" s="14" t="s">
        <v>61</v>
      </c>
      <c r="C69" s="14" t="s">
        <v>11</v>
      </c>
      <c r="D69" s="31">
        <v>200</v>
      </c>
      <c r="E69" s="14" t="s">
        <v>24</v>
      </c>
    </row>
    <row r="70" spans="2:5" ht="15.75" x14ac:dyDescent="0.25">
      <c r="B70" s="14" t="s">
        <v>61</v>
      </c>
      <c r="C70" s="14" t="s">
        <v>9</v>
      </c>
      <c r="D70" s="31">
        <v>75</v>
      </c>
      <c r="E70" s="14" t="s">
        <v>24</v>
      </c>
    </row>
    <row r="71" spans="2:5" ht="15.75" x14ac:dyDescent="0.25">
      <c r="B71" s="14" t="s">
        <v>61</v>
      </c>
      <c r="C71" s="14" t="s">
        <v>27</v>
      </c>
      <c r="D71" s="31">
        <v>550</v>
      </c>
      <c r="E71" s="14" t="s">
        <v>24</v>
      </c>
    </row>
    <row r="72" spans="2:5" ht="15.75" x14ac:dyDescent="0.25">
      <c r="B72" s="14" t="s">
        <v>61</v>
      </c>
      <c r="C72" s="14" t="s">
        <v>12</v>
      </c>
      <c r="D72" s="31">
        <v>375</v>
      </c>
      <c r="E72" s="14" t="s">
        <v>24</v>
      </c>
    </row>
    <row r="73" spans="2:5" ht="15.75" x14ac:dyDescent="0.25">
      <c r="B73" s="14" t="s">
        <v>61</v>
      </c>
      <c r="C73" s="14" t="s">
        <v>13</v>
      </c>
      <c r="D73" s="31">
        <v>300</v>
      </c>
      <c r="E73" s="14" t="s">
        <v>24</v>
      </c>
    </row>
    <row r="74" spans="2:5" ht="15.75" x14ac:dyDescent="0.25">
      <c r="B74" s="14" t="s">
        <v>61</v>
      </c>
      <c r="C74" s="14" t="s">
        <v>32</v>
      </c>
      <c r="D74" s="31">
        <v>2200</v>
      </c>
      <c r="E74" s="14" t="s">
        <v>33</v>
      </c>
    </row>
    <row r="75" spans="2:5" ht="15.75" x14ac:dyDescent="0.25">
      <c r="B75" s="14" t="s">
        <v>61</v>
      </c>
      <c r="C75" s="14" t="s">
        <v>35</v>
      </c>
      <c r="D75" s="31">
        <v>500</v>
      </c>
      <c r="E75" s="14" t="s">
        <v>33</v>
      </c>
    </row>
    <row r="76" spans="2:5" ht="15.75" x14ac:dyDescent="0.25">
      <c r="B76" s="14" t="s">
        <v>61</v>
      </c>
      <c r="C76" s="14" t="s">
        <v>37</v>
      </c>
      <c r="D76" s="31">
        <v>100</v>
      </c>
      <c r="E76" s="14" t="s">
        <v>33</v>
      </c>
    </row>
    <row r="77" spans="2:5" ht="15.75" x14ac:dyDescent="0.25">
      <c r="B77" s="14" t="s">
        <v>62</v>
      </c>
      <c r="C77" s="14" t="s">
        <v>8</v>
      </c>
      <c r="D77" s="31">
        <v>850</v>
      </c>
      <c r="E77" s="14" t="s">
        <v>24</v>
      </c>
    </row>
    <row r="78" spans="2:5" ht="15.75" x14ac:dyDescent="0.25">
      <c r="B78" s="14" t="s">
        <v>62</v>
      </c>
      <c r="C78" s="14" t="s">
        <v>11</v>
      </c>
      <c r="D78" s="31">
        <v>200</v>
      </c>
      <c r="E78" s="14" t="s">
        <v>24</v>
      </c>
    </row>
    <row r="79" spans="2:5" ht="15.75" x14ac:dyDescent="0.25">
      <c r="B79" s="14" t="s">
        <v>62</v>
      </c>
      <c r="C79" s="14" t="s">
        <v>9</v>
      </c>
      <c r="D79" s="31">
        <v>75</v>
      </c>
      <c r="E79" s="14" t="s">
        <v>24</v>
      </c>
    </row>
    <row r="80" spans="2:5" ht="15.75" x14ac:dyDescent="0.25">
      <c r="B80" s="14" t="s">
        <v>62</v>
      </c>
      <c r="C80" s="14" t="s">
        <v>27</v>
      </c>
      <c r="D80" s="31">
        <v>450</v>
      </c>
      <c r="E80" s="14" t="s">
        <v>24</v>
      </c>
    </row>
    <row r="81" spans="2:5" ht="15.75" x14ac:dyDescent="0.25">
      <c r="B81" s="14" t="s">
        <v>62</v>
      </c>
      <c r="C81" s="14" t="s">
        <v>12</v>
      </c>
      <c r="D81" s="31">
        <v>400</v>
      </c>
      <c r="E81" s="14" t="s">
        <v>24</v>
      </c>
    </row>
    <row r="82" spans="2:5" ht="15.75" x14ac:dyDescent="0.25">
      <c r="B82" s="14" t="s">
        <v>62</v>
      </c>
      <c r="C82" s="14" t="s">
        <v>13</v>
      </c>
      <c r="D82" s="31">
        <v>300</v>
      </c>
      <c r="E82" s="14" t="s">
        <v>24</v>
      </c>
    </row>
    <row r="83" spans="2:5" ht="15.75" x14ac:dyDescent="0.25">
      <c r="B83" s="14" t="s">
        <v>62</v>
      </c>
      <c r="C83" s="14" t="s">
        <v>32</v>
      </c>
      <c r="D83" s="31">
        <v>2200</v>
      </c>
      <c r="E83" s="14" t="s">
        <v>33</v>
      </c>
    </row>
    <row r="84" spans="2:5" ht="15.75" x14ac:dyDescent="0.25">
      <c r="B84" s="14" t="s">
        <v>62</v>
      </c>
      <c r="C84" s="14" t="s">
        <v>35</v>
      </c>
      <c r="D84" s="31">
        <v>500</v>
      </c>
      <c r="E84" s="14" t="s">
        <v>33</v>
      </c>
    </row>
    <row r="85" spans="2:5" ht="15.75" x14ac:dyDescent="0.25">
      <c r="B85" s="14" t="s">
        <v>62</v>
      </c>
      <c r="C85" s="14" t="s">
        <v>37</v>
      </c>
      <c r="D85" s="31">
        <v>100</v>
      </c>
      <c r="E85" s="14" t="s">
        <v>33</v>
      </c>
    </row>
    <row r="86" spans="2:5" ht="15.75" x14ac:dyDescent="0.25">
      <c r="B86" s="14" t="s">
        <v>63</v>
      </c>
      <c r="C86" s="14" t="s">
        <v>8</v>
      </c>
      <c r="D86" s="31">
        <v>850</v>
      </c>
      <c r="E86" s="14" t="s">
        <v>24</v>
      </c>
    </row>
    <row r="87" spans="2:5" ht="15.75" x14ac:dyDescent="0.25">
      <c r="B87" s="14" t="s">
        <v>63</v>
      </c>
      <c r="C87" s="14" t="s">
        <v>11</v>
      </c>
      <c r="D87" s="31">
        <v>200</v>
      </c>
      <c r="E87" s="14" t="s">
        <v>24</v>
      </c>
    </row>
    <row r="88" spans="2:5" ht="15.75" x14ac:dyDescent="0.25">
      <c r="B88" s="14" t="s">
        <v>63</v>
      </c>
      <c r="C88" s="14" t="s">
        <v>9</v>
      </c>
      <c r="D88" s="31">
        <v>75</v>
      </c>
      <c r="E88" s="14" t="s">
        <v>24</v>
      </c>
    </row>
    <row r="89" spans="2:5" ht="15.75" x14ac:dyDescent="0.25">
      <c r="B89" s="14" t="s">
        <v>63</v>
      </c>
      <c r="C89" s="14" t="s">
        <v>27</v>
      </c>
      <c r="D89" s="31">
        <v>550</v>
      </c>
      <c r="E89" s="14" t="s">
        <v>24</v>
      </c>
    </row>
    <row r="90" spans="2:5" ht="15.75" x14ac:dyDescent="0.25">
      <c r="B90" s="14" t="s">
        <v>63</v>
      </c>
      <c r="C90" s="14" t="s">
        <v>12</v>
      </c>
      <c r="D90" s="31">
        <v>300</v>
      </c>
      <c r="E90" s="14" t="s">
        <v>24</v>
      </c>
    </row>
    <row r="91" spans="2:5" ht="15.75" x14ac:dyDescent="0.25">
      <c r="B91" s="14" t="s">
        <v>63</v>
      </c>
      <c r="C91" s="14" t="s">
        <v>13</v>
      </c>
      <c r="D91" s="31">
        <v>300</v>
      </c>
      <c r="E91" s="14" t="s">
        <v>24</v>
      </c>
    </row>
    <row r="92" spans="2:5" ht="15.75" x14ac:dyDescent="0.25">
      <c r="B92" s="14" t="s">
        <v>63</v>
      </c>
      <c r="C92" s="14" t="s">
        <v>32</v>
      </c>
      <c r="D92" s="31">
        <v>2200</v>
      </c>
      <c r="E92" s="14" t="s">
        <v>33</v>
      </c>
    </row>
    <row r="93" spans="2:5" ht="15.75" x14ac:dyDescent="0.25">
      <c r="B93" s="14" t="s">
        <v>63</v>
      </c>
      <c r="C93" s="14" t="s">
        <v>35</v>
      </c>
      <c r="D93" s="31">
        <v>500</v>
      </c>
      <c r="E93" s="14" t="s">
        <v>33</v>
      </c>
    </row>
    <row r="94" spans="2:5" ht="15.75" x14ac:dyDescent="0.25">
      <c r="B94" s="14" t="s">
        <v>63</v>
      </c>
      <c r="C94" s="14" t="s">
        <v>37</v>
      </c>
      <c r="D94" s="31">
        <v>100</v>
      </c>
      <c r="E94" s="14" t="s">
        <v>33</v>
      </c>
    </row>
    <row r="95" spans="2:5" ht="15.75" x14ac:dyDescent="0.25">
      <c r="B95" s="14" t="s">
        <v>64</v>
      </c>
      <c r="C95" s="14" t="s">
        <v>8</v>
      </c>
      <c r="D95" s="31">
        <v>850</v>
      </c>
      <c r="E95" s="14" t="s">
        <v>24</v>
      </c>
    </row>
    <row r="96" spans="2:5" ht="15.75" x14ac:dyDescent="0.25">
      <c r="B96" s="14" t="s">
        <v>64</v>
      </c>
      <c r="C96" s="14" t="s">
        <v>11</v>
      </c>
      <c r="D96" s="31">
        <v>200</v>
      </c>
      <c r="E96" s="14" t="s">
        <v>24</v>
      </c>
    </row>
    <row r="97" spans="2:5" ht="15.75" x14ac:dyDescent="0.25">
      <c r="B97" s="14" t="s">
        <v>64</v>
      </c>
      <c r="C97" s="14" t="s">
        <v>9</v>
      </c>
      <c r="D97" s="31">
        <v>75</v>
      </c>
      <c r="E97" s="14" t="s">
        <v>24</v>
      </c>
    </row>
    <row r="98" spans="2:5" ht="15.75" x14ac:dyDescent="0.25">
      <c r="B98" s="14" t="s">
        <v>64</v>
      </c>
      <c r="C98" s="14" t="s">
        <v>27</v>
      </c>
      <c r="D98" s="31">
        <v>550</v>
      </c>
      <c r="E98" s="14" t="s">
        <v>24</v>
      </c>
    </row>
    <row r="99" spans="2:5" ht="15.75" x14ac:dyDescent="0.25">
      <c r="B99" s="14" t="s">
        <v>64</v>
      </c>
      <c r="C99" s="14" t="s">
        <v>12</v>
      </c>
      <c r="D99" s="31">
        <v>400</v>
      </c>
      <c r="E99" s="14" t="s">
        <v>24</v>
      </c>
    </row>
    <row r="100" spans="2:5" ht="15.75" x14ac:dyDescent="0.25">
      <c r="B100" s="14" t="s">
        <v>64</v>
      </c>
      <c r="C100" s="14" t="s">
        <v>13</v>
      </c>
      <c r="D100" s="31">
        <v>450</v>
      </c>
      <c r="E100" s="14" t="s">
        <v>24</v>
      </c>
    </row>
    <row r="101" spans="2:5" ht="15.75" x14ac:dyDescent="0.25">
      <c r="B101" s="14" t="s">
        <v>64</v>
      </c>
      <c r="C101" s="14" t="s">
        <v>32</v>
      </c>
      <c r="D101" s="31">
        <v>2200</v>
      </c>
      <c r="E101" s="14" t="s">
        <v>33</v>
      </c>
    </row>
    <row r="102" spans="2:5" ht="15.75" x14ac:dyDescent="0.25">
      <c r="B102" s="14" t="s">
        <v>64</v>
      </c>
      <c r="C102" s="14" t="s">
        <v>35</v>
      </c>
      <c r="D102" s="31">
        <v>500</v>
      </c>
      <c r="E102" s="14" t="s">
        <v>33</v>
      </c>
    </row>
    <row r="103" spans="2:5" ht="15.75" x14ac:dyDescent="0.25">
      <c r="B103" s="14" t="s">
        <v>64</v>
      </c>
      <c r="C103" s="14" t="s">
        <v>37</v>
      </c>
      <c r="D103" s="31">
        <v>100</v>
      </c>
      <c r="E103" s="14" t="s">
        <v>33</v>
      </c>
    </row>
    <row r="104" spans="2:5" ht="15.75" x14ac:dyDescent="0.25">
      <c r="B104" s="14" t="s">
        <v>65</v>
      </c>
      <c r="C104" s="14" t="s">
        <v>8</v>
      </c>
      <c r="D104" s="31">
        <v>850</v>
      </c>
      <c r="E104" s="14" t="s">
        <v>24</v>
      </c>
    </row>
    <row r="105" spans="2:5" ht="15.75" x14ac:dyDescent="0.25">
      <c r="B105" s="14" t="s">
        <v>65</v>
      </c>
      <c r="C105" s="14" t="s">
        <v>11</v>
      </c>
      <c r="D105" s="31">
        <v>200</v>
      </c>
      <c r="E105" s="14" t="s">
        <v>24</v>
      </c>
    </row>
    <row r="106" spans="2:5" ht="15.75" x14ac:dyDescent="0.25">
      <c r="B106" s="14" t="s">
        <v>65</v>
      </c>
      <c r="C106" s="14" t="s">
        <v>9</v>
      </c>
      <c r="D106" s="31">
        <v>75</v>
      </c>
      <c r="E106" s="14" t="s">
        <v>24</v>
      </c>
    </row>
    <row r="107" spans="2:5" ht="15.75" x14ac:dyDescent="0.25">
      <c r="B107" s="14" t="s">
        <v>65</v>
      </c>
      <c r="C107" s="14" t="s">
        <v>27</v>
      </c>
      <c r="D107" s="31">
        <v>550</v>
      </c>
      <c r="E107" s="14" t="s">
        <v>24</v>
      </c>
    </row>
    <row r="108" spans="2:5" ht="15.75" x14ac:dyDescent="0.25">
      <c r="B108" s="14" t="s">
        <v>65</v>
      </c>
      <c r="C108" s="14" t="s">
        <v>12</v>
      </c>
      <c r="D108" s="31">
        <v>360</v>
      </c>
      <c r="E108" s="14" t="s">
        <v>24</v>
      </c>
    </row>
    <row r="109" spans="2:5" ht="15.75" x14ac:dyDescent="0.25">
      <c r="B109" s="14" t="s">
        <v>65</v>
      </c>
      <c r="C109" s="14" t="s">
        <v>13</v>
      </c>
      <c r="D109" s="31">
        <v>300</v>
      </c>
      <c r="E109" s="14" t="s">
        <v>24</v>
      </c>
    </row>
    <row r="110" spans="2:5" ht="15.75" x14ac:dyDescent="0.25">
      <c r="B110" s="14" t="s">
        <v>65</v>
      </c>
      <c r="C110" s="14" t="s">
        <v>32</v>
      </c>
      <c r="D110" s="31">
        <v>2200</v>
      </c>
      <c r="E110" s="14" t="s">
        <v>33</v>
      </c>
    </row>
    <row r="111" spans="2:5" ht="15.75" x14ac:dyDescent="0.25">
      <c r="B111" s="14" t="s">
        <v>65</v>
      </c>
      <c r="C111" s="14" t="s">
        <v>35</v>
      </c>
      <c r="D111" s="31">
        <v>500</v>
      </c>
      <c r="E111" s="14" t="s">
        <v>33</v>
      </c>
    </row>
    <row r="112" spans="2:5" ht="15.75" x14ac:dyDescent="0.25">
      <c r="B112" s="14" t="s">
        <v>65</v>
      </c>
      <c r="C112" s="14" t="s">
        <v>37</v>
      </c>
      <c r="D112" s="31">
        <v>100</v>
      </c>
      <c r="E112" s="14" t="s">
        <v>33</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Dashboard</vt:lpstr>
      <vt:lpstr>Pivot Tables</vt:lpstr>
      <vt:lpstr>Actuals</vt:lpstr>
      <vt:lpstr>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Bhargav HS</cp:lastModifiedBy>
  <dcterms:created xsi:type="dcterms:W3CDTF">2022-05-23T20:46:49Z</dcterms:created>
  <dcterms:modified xsi:type="dcterms:W3CDTF">2023-07-12T08:22:15Z</dcterms:modified>
</cp:coreProperties>
</file>