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Ex2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DM\Capstone_Project\"/>
    </mc:Choice>
  </mc:AlternateContent>
  <xr:revisionPtr revIDLastSave="0" documentId="13_ncr:1_{82AAE828-B6E0-4DA8-A848-357F7DC4FA75}" xr6:coauthVersionLast="47" xr6:coauthVersionMax="47" xr10:uidLastSave="{00000000-0000-0000-0000-000000000000}"/>
  <bookViews>
    <workbookView xWindow="-108" yWindow="-108" windowWidth="23256" windowHeight="12456" tabRatio="803" activeTab="6" xr2:uid="{DE8B16DA-6DEB-4610-ABD5-2D915B30B4E0}"/>
  </bookViews>
  <sheets>
    <sheet name="December_2021" sheetId="1" r:id="rId1"/>
    <sheet name="January_2022" sheetId="2" r:id="rId2"/>
    <sheet name="Inventory" sheetId="12" r:id="rId3"/>
    <sheet name="Revenue Analysis" sheetId="5" r:id="rId4"/>
    <sheet name="Revenue Pareto" sheetId="10" r:id="rId5"/>
    <sheet name="Profit Pareto" sheetId="9" r:id="rId6"/>
    <sheet name="Profit Analysis" sheetId="6" r:id="rId7"/>
    <sheet name="Sample_PrimaryData" sheetId="3" r:id="rId8"/>
  </sheets>
  <definedNames>
    <definedName name="_xlnm._FilterDatabase" localSheetId="4" hidden="1">'Revenue Pareto'!$A$3:$F$62</definedName>
    <definedName name="_xlchart.v1.0" hidden="1">'Revenue Pareto'!$A$4:$A$62</definedName>
    <definedName name="_xlchart.v1.1" hidden="1">'Revenue Pareto'!$D$3</definedName>
    <definedName name="_xlchart.v1.2" hidden="1">'Revenue Pareto'!$D$4:$D$62</definedName>
    <definedName name="_xlchart.v1.3" hidden="1">'Revenue Pareto'!$F$3</definedName>
    <definedName name="_xlchart.v1.4" hidden="1">'Revenue Pareto'!$F$4:$F$62</definedName>
    <definedName name="_xlchart.v1.5" hidden="1">'Profit Pareto'!$A$5:$A$63</definedName>
    <definedName name="_xlchart.v1.6" hidden="1">'Profit Pareto'!$D$4</definedName>
    <definedName name="_xlchart.v1.7" hidden="1">'Profit Pareto'!$D$5:$D$63</definedName>
    <definedName name="_xlchart.v1.8" hidden="1">'Profit Pareto'!$F$4</definedName>
    <definedName name="_xlchart.v1.9" hidden="1">'Profit Pareto'!$F$5:$F$63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9" i="1" l="1"/>
  <c r="P9" i="1" s="1"/>
  <c r="Q9" i="1" s="1"/>
  <c r="E6" i="9"/>
  <c r="R10" i="1"/>
  <c r="R9" i="1"/>
  <c r="Q10" i="1"/>
  <c r="N9" i="1"/>
  <c r="P12" i="1"/>
  <c r="Q12" i="1" s="1"/>
  <c r="P16" i="1"/>
  <c r="P20" i="1"/>
  <c r="Q20" i="1" s="1"/>
  <c r="P24" i="1"/>
  <c r="P28" i="1"/>
  <c r="Q28" i="1" s="1"/>
  <c r="P32" i="1"/>
  <c r="P36" i="1"/>
  <c r="Q36" i="1" s="1"/>
  <c r="P40" i="1"/>
  <c r="P44" i="1"/>
  <c r="Q44" i="1" s="1"/>
  <c r="P48" i="1"/>
  <c r="P52" i="1"/>
  <c r="P56" i="1"/>
  <c r="P60" i="1"/>
  <c r="P64" i="1"/>
  <c r="P9" i="2"/>
  <c r="O10" i="1"/>
  <c r="P10" i="1" s="1"/>
  <c r="B38" i="12" s="1"/>
  <c r="O11" i="1"/>
  <c r="P11" i="1" s="1"/>
  <c r="Q11" i="1" s="1"/>
  <c r="B40" i="12" s="1"/>
  <c r="O12" i="1"/>
  <c r="O13" i="1"/>
  <c r="P13" i="1" s="1"/>
  <c r="Q13" i="1" s="1"/>
  <c r="B21" i="12" s="1"/>
  <c r="O14" i="1"/>
  <c r="P14" i="1" s="1"/>
  <c r="Q14" i="1" s="1"/>
  <c r="B19" i="12" s="1"/>
  <c r="O15" i="1"/>
  <c r="P15" i="1" s="1"/>
  <c r="Q15" i="1" s="1"/>
  <c r="O16" i="1"/>
  <c r="O17" i="1"/>
  <c r="P17" i="1" s="1"/>
  <c r="Q17" i="1" s="1"/>
  <c r="B10" i="12" s="1"/>
  <c r="O18" i="1"/>
  <c r="P18" i="1" s="1"/>
  <c r="Q18" i="1" s="1"/>
  <c r="B36" i="12" s="1"/>
  <c r="O19" i="1"/>
  <c r="P19" i="1" s="1"/>
  <c r="Q19" i="1" s="1"/>
  <c r="B33" i="12" s="1"/>
  <c r="O20" i="1"/>
  <c r="O21" i="1"/>
  <c r="P21" i="1" s="1"/>
  <c r="Q21" i="1" s="1"/>
  <c r="O22" i="1"/>
  <c r="P22" i="1" s="1"/>
  <c r="Q22" i="1" s="1"/>
  <c r="B15" i="12" s="1"/>
  <c r="O23" i="1"/>
  <c r="P23" i="1" s="1"/>
  <c r="Q23" i="1" s="1"/>
  <c r="O24" i="1"/>
  <c r="O25" i="1"/>
  <c r="P25" i="1" s="1"/>
  <c r="Q25" i="1" s="1"/>
  <c r="B51" i="12" s="1"/>
  <c r="O26" i="1"/>
  <c r="P26" i="1" s="1"/>
  <c r="Q26" i="1" s="1"/>
  <c r="B39" i="12" s="1"/>
  <c r="O27" i="1"/>
  <c r="P27" i="1" s="1"/>
  <c r="Q27" i="1" s="1"/>
  <c r="B52" i="12" s="1"/>
  <c r="O28" i="1"/>
  <c r="O29" i="1"/>
  <c r="P29" i="1" s="1"/>
  <c r="Q29" i="1" s="1"/>
  <c r="B32" i="12" s="1"/>
  <c r="O30" i="1"/>
  <c r="P30" i="1" s="1"/>
  <c r="Q30" i="1" s="1"/>
  <c r="O31" i="1"/>
  <c r="P31" i="1" s="1"/>
  <c r="Q31" i="1" s="1"/>
  <c r="O32" i="1"/>
  <c r="O33" i="1"/>
  <c r="P33" i="1" s="1"/>
  <c r="Q33" i="1" s="1"/>
  <c r="B48" i="12" s="1"/>
  <c r="O34" i="1"/>
  <c r="P34" i="1" s="1"/>
  <c r="Q34" i="1" s="1"/>
  <c r="B44" i="12" s="1"/>
  <c r="O35" i="1"/>
  <c r="P35" i="1" s="1"/>
  <c r="Q35" i="1" s="1"/>
  <c r="B11" i="12" s="1"/>
  <c r="O36" i="1"/>
  <c r="O37" i="1"/>
  <c r="P37" i="1" s="1"/>
  <c r="Q37" i="1" s="1"/>
  <c r="B45" i="12" s="1"/>
  <c r="O38" i="1"/>
  <c r="P38" i="1" s="1"/>
  <c r="Q38" i="1" s="1"/>
  <c r="O39" i="1"/>
  <c r="P39" i="1" s="1"/>
  <c r="Q39" i="1" s="1"/>
  <c r="O40" i="1"/>
  <c r="O41" i="1"/>
  <c r="P41" i="1" s="1"/>
  <c r="Q41" i="1" s="1"/>
  <c r="B37" i="12" s="1"/>
  <c r="O42" i="1"/>
  <c r="P42" i="1" s="1"/>
  <c r="Q42" i="1" s="1"/>
  <c r="O43" i="1"/>
  <c r="P43" i="1" s="1"/>
  <c r="Q43" i="1" s="1"/>
  <c r="B54" i="12" s="1"/>
  <c r="O44" i="1"/>
  <c r="O45" i="1"/>
  <c r="P45" i="1" s="1"/>
  <c r="Q45" i="1" s="1"/>
  <c r="O46" i="1"/>
  <c r="P46" i="1" s="1"/>
  <c r="Q46" i="1" s="1"/>
  <c r="O47" i="1"/>
  <c r="P47" i="1" s="1"/>
  <c r="Q47" i="1" s="1"/>
  <c r="O48" i="1"/>
  <c r="O49" i="1"/>
  <c r="P49" i="1" s="1"/>
  <c r="Q49" i="1" s="1"/>
  <c r="B41" i="12" s="1"/>
  <c r="O50" i="1"/>
  <c r="P50" i="1" s="1"/>
  <c r="Q50" i="1" s="1"/>
  <c r="B12" i="12" s="1"/>
  <c r="O51" i="1"/>
  <c r="P51" i="1" s="1"/>
  <c r="Q51" i="1" s="1"/>
  <c r="B30" i="12" s="1"/>
  <c r="O52" i="1"/>
  <c r="O53" i="1"/>
  <c r="P53" i="1" s="1"/>
  <c r="Q53" i="1" s="1"/>
  <c r="B28" i="12" s="1"/>
  <c r="O54" i="1"/>
  <c r="P54" i="1" s="1"/>
  <c r="Q54" i="1" s="1"/>
  <c r="B17" i="12" s="1"/>
  <c r="O55" i="1"/>
  <c r="P55" i="1" s="1"/>
  <c r="Q55" i="1" s="1"/>
  <c r="O56" i="1"/>
  <c r="O57" i="1"/>
  <c r="P57" i="1" s="1"/>
  <c r="Q57" i="1" s="1"/>
  <c r="B5" i="12" s="1"/>
  <c r="O58" i="1"/>
  <c r="P58" i="1" s="1"/>
  <c r="Q58" i="1" s="1"/>
  <c r="B43" i="12" s="1"/>
  <c r="O59" i="1"/>
  <c r="P59" i="1" s="1"/>
  <c r="Q59" i="1" s="1"/>
  <c r="O60" i="1"/>
  <c r="O61" i="1"/>
  <c r="P61" i="1" s="1"/>
  <c r="Q61" i="1" s="1"/>
  <c r="B13" i="12" s="1"/>
  <c r="O62" i="1"/>
  <c r="P62" i="1" s="1"/>
  <c r="Q62" i="1" s="1"/>
  <c r="B24" i="12" s="1"/>
  <c r="O63" i="1"/>
  <c r="P63" i="1" s="1"/>
  <c r="Q63" i="1" s="1"/>
  <c r="O64" i="1"/>
  <c r="O65" i="1"/>
  <c r="P65" i="1" s="1"/>
  <c r="Q65" i="1" s="1"/>
  <c r="B22" i="12" s="1"/>
  <c r="O66" i="1"/>
  <c r="P66" i="1" s="1"/>
  <c r="Q66" i="1" s="1"/>
  <c r="B27" i="12" s="1"/>
  <c r="O67" i="1"/>
  <c r="P67" i="1" s="1"/>
  <c r="Q67" i="1" s="1"/>
  <c r="O9" i="2"/>
  <c r="G38" i="12"/>
  <c r="G40" i="12"/>
  <c r="G9" i="12"/>
  <c r="G21" i="12"/>
  <c r="G19" i="12"/>
  <c r="G20" i="12"/>
  <c r="G10" i="12"/>
  <c r="G36" i="12"/>
  <c r="G33" i="12"/>
  <c r="G49" i="12"/>
  <c r="G25" i="12"/>
  <c r="G15" i="12"/>
  <c r="G7" i="12"/>
  <c r="G51" i="12"/>
  <c r="G39" i="12"/>
  <c r="G52" i="12"/>
  <c r="G35" i="12"/>
  <c r="G32" i="12"/>
  <c r="G34" i="12"/>
  <c r="G31" i="12"/>
  <c r="G26" i="12"/>
  <c r="G48" i="12"/>
  <c r="G44" i="12"/>
  <c r="G11" i="12"/>
  <c r="G23" i="12"/>
  <c r="G45" i="12"/>
  <c r="G53" i="12"/>
  <c r="G46" i="12"/>
  <c r="G42" i="12"/>
  <c r="G37" i="12"/>
  <c r="G54" i="12"/>
  <c r="G16" i="12"/>
  <c r="G4" i="12"/>
  <c r="G41" i="12"/>
  <c r="G12" i="12"/>
  <c r="G30" i="12"/>
  <c r="G28" i="12"/>
  <c r="G17" i="12"/>
  <c r="G18" i="12"/>
  <c r="G6" i="12"/>
  <c r="G5" i="12"/>
  <c r="G43" i="12"/>
  <c r="G14" i="12"/>
  <c r="G29" i="12"/>
  <c r="G13" i="12"/>
  <c r="G24" i="12"/>
  <c r="G50" i="12"/>
  <c r="G8" i="12"/>
  <c r="G22" i="12"/>
  <c r="G27" i="12"/>
  <c r="G47" i="12"/>
  <c r="O10" i="2"/>
  <c r="P10" i="2" s="1"/>
  <c r="Q10" i="2" s="1"/>
  <c r="O11" i="2"/>
  <c r="P11" i="2" s="1"/>
  <c r="Q11" i="2" s="1"/>
  <c r="O12" i="2"/>
  <c r="P12" i="2" s="1"/>
  <c r="Q12" i="2" s="1"/>
  <c r="O13" i="2"/>
  <c r="P13" i="2" s="1"/>
  <c r="Q13" i="2" s="1"/>
  <c r="O14" i="2"/>
  <c r="P14" i="2" s="1"/>
  <c r="Q14" i="2" s="1"/>
  <c r="O15" i="2"/>
  <c r="P15" i="2" s="1"/>
  <c r="Q15" i="2" s="1"/>
  <c r="O16" i="2"/>
  <c r="P16" i="2" s="1"/>
  <c r="Q16" i="2" s="1"/>
  <c r="O17" i="2"/>
  <c r="P17" i="2" s="1"/>
  <c r="Q17" i="2" s="1"/>
  <c r="O18" i="2"/>
  <c r="P18" i="2" s="1"/>
  <c r="Q18" i="2" s="1"/>
  <c r="O19" i="2"/>
  <c r="P19" i="2" s="1"/>
  <c r="Q19" i="2" s="1"/>
  <c r="O20" i="2"/>
  <c r="P20" i="2" s="1"/>
  <c r="Q20" i="2" s="1"/>
  <c r="O21" i="2"/>
  <c r="P21" i="2" s="1"/>
  <c r="Q21" i="2" s="1"/>
  <c r="O22" i="2"/>
  <c r="P22" i="2" s="1"/>
  <c r="Q22" i="2" s="1"/>
  <c r="O23" i="2"/>
  <c r="P23" i="2" s="1"/>
  <c r="Q23" i="2" s="1"/>
  <c r="O24" i="2"/>
  <c r="P24" i="2" s="1"/>
  <c r="Q24" i="2" s="1"/>
  <c r="O25" i="2"/>
  <c r="P25" i="2" s="1"/>
  <c r="Q25" i="2" s="1"/>
  <c r="O26" i="2"/>
  <c r="P26" i="2" s="1"/>
  <c r="Q26" i="2" s="1"/>
  <c r="O27" i="2"/>
  <c r="P27" i="2" s="1"/>
  <c r="Q27" i="2" s="1"/>
  <c r="O28" i="2"/>
  <c r="P28" i="2" s="1"/>
  <c r="Q28" i="2" s="1"/>
  <c r="O29" i="2"/>
  <c r="P29" i="2" s="1"/>
  <c r="Q29" i="2" s="1"/>
  <c r="O30" i="2"/>
  <c r="P30" i="2" s="1"/>
  <c r="Q30" i="2" s="1"/>
  <c r="O31" i="2"/>
  <c r="P31" i="2" s="1"/>
  <c r="Q31" i="2" s="1"/>
  <c r="O32" i="2"/>
  <c r="P32" i="2" s="1"/>
  <c r="Q32" i="2" s="1"/>
  <c r="O33" i="2"/>
  <c r="P33" i="2" s="1"/>
  <c r="Q33" i="2" s="1"/>
  <c r="O34" i="2"/>
  <c r="P34" i="2" s="1"/>
  <c r="Q34" i="2" s="1"/>
  <c r="O35" i="2"/>
  <c r="P35" i="2" s="1"/>
  <c r="Q35" i="2" s="1"/>
  <c r="O36" i="2"/>
  <c r="P36" i="2" s="1"/>
  <c r="Q36" i="2" s="1"/>
  <c r="O37" i="2"/>
  <c r="P37" i="2" s="1"/>
  <c r="Q37" i="2" s="1"/>
  <c r="O38" i="2"/>
  <c r="P38" i="2" s="1"/>
  <c r="Q38" i="2" s="1"/>
  <c r="O39" i="2"/>
  <c r="P39" i="2" s="1"/>
  <c r="Q39" i="2" s="1"/>
  <c r="O40" i="2"/>
  <c r="P40" i="2" s="1"/>
  <c r="Q40" i="2" s="1"/>
  <c r="O41" i="2"/>
  <c r="P41" i="2" s="1"/>
  <c r="Q41" i="2" s="1"/>
  <c r="O42" i="2"/>
  <c r="P42" i="2" s="1"/>
  <c r="Q42" i="2" s="1"/>
  <c r="O43" i="2"/>
  <c r="P43" i="2" s="1"/>
  <c r="Q43" i="2" s="1"/>
  <c r="O44" i="2"/>
  <c r="P44" i="2" s="1"/>
  <c r="Q44" i="2" s="1"/>
  <c r="O45" i="2"/>
  <c r="P45" i="2" s="1"/>
  <c r="Q45" i="2" s="1"/>
  <c r="O46" i="2"/>
  <c r="P46" i="2" s="1"/>
  <c r="Q46" i="2" s="1"/>
  <c r="O47" i="2"/>
  <c r="P47" i="2" s="1"/>
  <c r="Q47" i="2" s="1"/>
  <c r="O48" i="2"/>
  <c r="P48" i="2" s="1"/>
  <c r="Q48" i="2" s="1"/>
  <c r="O49" i="2"/>
  <c r="P49" i="2" s="1"/>
  <c r="Q49" i="2" s="1"/>
  <c r="O50" i="2"/>
  <c r="P50" i="2" s="1"/>
  <c r="Q50" i="2" s="1"/>
  <c r="O51" i="2"/>
  <c r="P51" i="2" s="1"/>
  <c r="Q51" i="2" s="1"/>
  <c r="O52" i="2"/>
  <c r="P52" i="2" s="1"/>
  <c r="Q52" i="2" s="1"/>
  <c r="O53" i="2"/>
  <c r="P53" i="2" s="1"/>
  <c r="Q53" i="2" s="1"/>
  <c r="O54" i="2"/>
  <c r="P54" i="2" s="1"/>
  <c r="Q54" i="2" s="1"/>
  <c r="O55" i="2"/>
  <c r="P55" i="2" s="1"/>
  <c r="Q55" i="2" s="1"/>
  <c r="O56" i="2"/>
  <c r="P56" i="2" s="1"/>
  <c r="Q56" i="2" s="1"/>
  <c r="O57" i="2"/>
  <c r="P57" i="2" s="1"/>
  <c r="Q57" i="2" s="1"/>
  <c r="O58" i="2"/>
  <c r="P58" i="2" s="1"/>
  <c r="Q58" i="2" s="1"/>
  <c r="O59" i="2"/>
  <c r="P59" i="2" s="1"/>
  <c r="Q59" i="2" s="1"/>
  <c r="O60" i="2"/>
  <c r="P60" i="2" s="1"/>
  <c r="Q60" i="2" s="1"/>
  <c r="O61" i="2"/>
  <c r="P61" i="2" s="1"/>
  <c r="Q61" i="2" s="1"/>
  <c r="O62" i="2"/>
  <c r="P62" i="2" s="1"/>
  <c r="Q62" i="2" s="1"/>
  <c r="O63" i="2"/>
  <c r="P63" i="2" s="1"/>
  <c r="Q63" i="2" s="1"/>
  <c r="O64" i="2"/>
  <c r="P64" i="2" s="1"/>
  <c r="Q64" i="2" s="1"/>
  <c r="O65" i="2"/>
  <c r="P65" i="2" s="1"/>
  <c r="Q65" i="2" s="1"/>
  <c r="O66" i="2"/>
  <c r="P66" i="2" s="1"/>
  <c r="Q66" i="2" s="1"/>
  <c r="O67" i="2"/>
  <c r="P67" i="2" s="1"/>
  <c r="Q67" i="2" s="1"/>
  <c r="R10" i="2"/>
  <c r="C38" i="12" s="1"/>
  <c r="R11" i="2"/>
  <c r="C40" i="12" s="1"/>
  <c r="R12" i="2"/>
  <c r="C9" i="12" s="1"/>
  <c r="R13" i="2"/>
  <c r="C21" i="12" s="1"/>
  <c r="R14" i="2"/>
  <c r="C19" i="12" s="1"/>
  <c r="R15" i="2"/>
  <c r="R16" i="2"/>
  <c r="C20" i="12" s="1"/>
  <c r="R17" i="2"/>
  <c r="C10" i="12" s="1"/>
  <c r="R18" i="2"/>
  <c r="C36" i="12" s="1"/>
  <c r="R19" i="2"/>
  <c r="C33" i="12" s="1"/>
  <c r="R20" i="2"/>
  <c r="C49" i="12" s="1"/>
  <c r="R21" i="2"/>
  <c r="C25" i="12" s="1"/>
  <c r="R22" i="2"/>
  <c r="C15" i="12" s="1"/>
  <c r="R23" i="2"/>
  <c r="R24" i="2"/>
  <c r="C7" i="12" s="1"/>
  <c r="R25" i="2"/>
  <c r="C51" i="12" s="1"/>
  <c r="R26" i="2"/>
  <c r="C39" i="12" s="1"/>
  <c r="R27" i="2"/>
  <c r="C52" i="12" s="1"/>
  <c r="R28" i="2"/>
  <c r="C35" i="12" s="1"/>
  <c r="R29" i="2"/>
  <c r="C32" i="12" s="1"/>
  <c r="R30" i="2"/>
  <c r="C34" i="12" s="1"/>
  <c r="R31" i="2"/>
  <c r="C31" i="12" s="1"/>
  <c r="R32" i="2"/>
  <c r="C26" i="12" s="1"/>
  <c r="R33" i="2"/>
  <c r="C48" i="12" s="1"/>
  <c r="R34" i="2"/>
  <c r="C44" i="12" s="1"/>
  <c r="R35" i="2"/>
  <c r="C11" i="12" s="1"/>
  <c r="R36" i="2"/>
  <c r="C23" i="12" s="1"/>
  <c r="R37" i="2"/>
  <c r="C45" i="12" s="1"/>
  <c r="R38" i="2"/>
  <c r="C53" i="12" s="1"/>
  <c r="R39" i="2"/>
  <c r="C46" i="12" s="1"/>
  <c r="R40" i="2"/>
  <c r="C42" i="12" s="1"/>
  <c r="R41" i="2"/>
  <c r="C37" i="12" s="1"/>
  <c r="R42" i="2"/>
  <c r="R43" i="2"/>
  <c r="C54" i="12" s="1"/>
  <c r="R44" i="2"/>
  <c r="R45" i="2"/>
  <c r="C16" i="12" s="1"/>
  <c r="R46" i="2"/>
  <c r="R47" i="2"/>
  <c r="R48" i="2"/>
  <c r="C4" i="12" s="1"/>
  <c r="R49" i="2"/>
  <c r="C41" i="12" s="1"/>
  <c r="R50" i="2"/>
  <c r="C12" i="12" s="1"/>
  <c r="R51" i="2"/>
  <c r="C30" i="12" s="1"/>
  <c r="R52" i="2"/>
  <c r="R53" i="2"/>
  <c r="C28" i="12" s="1"/>
  <c r="R54" i="2"/>
  <c r="C17" i="12" s="1"/>
  <c r="R55" i="2"/>
  <c r="C18" i="12" s="1"/>
  <c r="R56" i="2"/>
  <c r="C6" i="12" s="1"/>
  <c r="R57" i="2"/>
  <c r="C5" i="12" s="1"/>
  <c r="R58" i="2"/>
  <c r="C43" i="12" s="1"/>
  <c r="R59" i="2"/>
  <c r="C14" i="12" s="1"/>
  <c r="R60" i="2"/>
  <c r="C29" i="12" s="1"/>
  <c r="R61" i="2"/>
  <c r="C13" i="12" s="1"/>
  <c r="R62" i="2"/>
  <c r="C24" i="12" s="1"/>
  <c r="R63" i="2"/>
  <c r="C50" i="12" s="1"/>
  <c r="R64" i="2"/>
  <c r="C8" i="12" s="1"/>
  <c r="R65" i="2"/>
  <c r="C22" i="12" s="1"/>
  <c r="R66" i="2"/>
  <c r="C27" i="12" s="1"/>
  <c r="R67" i="2"/>
  <c r="C47" i="12" s="1"/>
  <c r="R9" i="2"/>
  <c r="R11" i="1"/>
  <c r="R12" i="1"/>
  <c r="B9" i="12" s="1"/>
  <c r="R13" i="1"/>
  <c r="R14" i="1"/>
  <c r="R15" i="1"/>
  <c r="R16" i="1"/>
  <c r="R17" i="1"/>
  <c r="R18" i="1"/>
  <c r="R19" i="1"/>
  <c r="R20" i="1"/>
  <c r="R21" i="1"/>
  <c r="B25" i="12" s="1"/>
  <c r="R22" i="1"/>
  <c r="R23" i="1"/>
  <c r="R24" i="1"/>
  <c r="R25" i="1"/>
  <c r="R26" i="1"/>
  <c r="R27" i="1"/>
  <c r="R28" i="1"/>
  <c r="B35" i="12" s="1"/>
  <c r="R29" i="1"/>
  <c r="R30" i="1"/>
  <c r="B34" i="12" s="1"/>
  <c r="R31" i="1"/>
  <c r="R32" i="1"/>
  <c r="R33" i="1"/>
  <c r="R34" i="1"/>
  <c r="R35" i="1"/>
  <c r="R36" i="1"/>
  <c r="B23" i="12" s="1"/>
  <c r="R37" i="1"/>
  <c r="R38" i="1"/>
  <c r="B53" i="12" s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B14" i="12" s="1"/>
  <c r="R60" i="1"/>
  <c r="R61" i="1"/>
  <c r="R62" i="1"/>
  <c r="R63" i="1"/>
  <c r="R64" i="1"/>
  <c r="R65" i="1"/>
  <c r="R66" i="1"/>
  <c r="R67" i="1"/>
  <c r="B47" i="12" s="1"/>
  <c r="C57" i="10"/>
  <c r="B57" i="10"/>
  <c r="C38" i="10"/>
  <c r="B38" i="10"/>
  <c r="C37" i="10"/>
  <c r="B37" i="10"/>
  <c r="C5" i="10"/>
  <c r="B5" i="10"/>
  <c r="C53" i="10"/>
  <c r="B53" i="10"/>
  <c r="C36" i="10"/>
  <c r="B36" i="10"/>
  <c r="C13" i="10"/>
  <c r="B13" i="10"/>
  <c r="C26" i="10"/>
  <c r="B26" i="10"/>
  <c r="C28" i="10"/>
  <c r="B28" i="10"/>
  <c r="C42" i="10"/>
  <c r="B42" i="10"/>
  <c r="C7" i="10"/>
  <c r="B7" i="10"/>
  <c r="C6" i="10"/>
  <c r="B6" i="10"/>
  <c r="C10" i="10"/>
  <c r="B10" i="10"/>
  <c r="C14" i="10"/>
  <c r="B14" i="10"/>
  <c r="C40" i="10"/>
  <c r="B40" i="10"/>
  <c r="C21" i="10"/>
  <c r="B21" i="10"/>
  <c r="C19" i="10"/>
  <c r="B19" i="10"/>
  <c r="C15" i="10"/>
  <c r="B15" i="10"/>
  <c r="C43" i="10"/>
  <c r="B43" i="10"/>
  <c r="C11" i="10"/>
  <c r="B11" i="10"/>
  <c r="C23" i="10"/>
  <c r="B23" i="10"/>
  <c r="C16" i="10"/>
  <c r="B16" i="10"/>
  <c r="C20" i="10"/>
  <c r="B20" i="10"/>
  <c r="C18" i="10"/>
  <c r="B18" i="10"/>
  <c r="C62" i="10"/>
  <c r="B62" i="10"/>
  <c r="C32" i="10"/>
  <c r="B32" i="10"/>
  <c r="C49" i="10"/>
  <c r="B49" i="10"/>
  <c r="C56" i="10"/>
  <c r="B56" i="10"/>
  <c r="C51" i="10"/>
  <c r="B51" i="10"/>
  <c r="C61" i="10"/>
  <c r="B61" i="10"/>
  <c r="C55" i="10"/>
  <c r="B55" i="10"/>
  <c r="C50" i="10"/>
  <c r="B50" i="10"/>
  <c r="C24" i="10"/>
  <c r="B24" i="10"/>
  <c r="C29" i="10"/>
  <c r="B29" i="10"/>
  <c r="C54" i="10"/>
  <c r="B54" i="10"/>
  <c r="C25" i="10"/>
  <c r="B25" i="10"/>
  <c r="C17" i="10"/>
  <c r="B17" i="10"/>
  <c r="C22" i="10"/>
  <c r="B22" i="10"/>
  <c r="C41" i="10"/>
  <c r="B41" i="10"/>
  <c r="C45" i="10"/>
  <c r="B45" i="10"/>
  <c r="C60" i="10"/>
  <c r="B60" i="10"/>
  <c r="C33" i="10"/>
  <c r="B33" i="10"/>
  <c r="C59" i="10"/>
  <c r="B59" i="10"/>
  <c r="C9" i="10"/>
  <c r="B9" i="10"/>
  <c r="C46" i="10"/>
  <c r="B46" i="10"/>
  <c r="C12" i="10"/>
  <c r="B12" i="10"/>
  <c r="C8" i="10"/>
  <c r="B8" i="10"/>
  <c r="C52" i="10"/>
  <c r="B52" i="10"/>
  <c r="C34" i="10"/>
  <c r="B34" i="10"/>
  <c r="C39" i="10"/>
  <c r="B39" i="10"/>
  <c r="C30" i="10"/>
  <c r="B30" i="10"/>
  <c r="C31" i="10"/>
  <c r="B31" i="10"/>
  <c r="C27" i="10"/>
  <c r="B27" i="10"/>
  <c r="C47" i="10"/>
  <c r="B47" i="10"/>
  <c r="C35" i="10"/>
  <c r="B35" i="10"/>
  <c r="C4" i="10"/>
  <c r="B4" i="10"/>
  <c r="C48" i="10"/>
  <c r="B48" i="10"/>
  <c r="C44" i="10"/>
  <c r="B44" i="10"/>
  <c r="C58" i="10"/>
  <c r="B58" i="10"/>
  <c r="Q9" i="2"/>
  <c r="N10" i="2"/>
  <c r="C6" i="6" s="1"/>
  <c r="N9" i="2"/>
  <c r="C5" i="6" s="1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4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N45" i="1"/>
  <c r="B41" i="6" s="1"/>
  <c r="Q64" i="1"/>
  <c r="B8" i="12" s="1"/>
  <c r="Q60" i="1"/>
  <c r="B29" i="12" s="1"/>
  <c r="Q56" i="1"/>
  <c r="B6" i="12" s="1"/>
  <c r="Q52" i="1"/>
  <c r="Q48" i="1"/>
  <c r="B4" i="12" s="1"/>
  <c r="Q40" i="1"/>
  <c r="B42" i="12" s="1"/>
  <c r="Q32" i="1"/>
  <c r="B26" i="12" s="1"/>
  <c r="Q24" i="1"/>
  <c r="B7" i="12" s="1"/>
  <c r="Q16" i="1"/>
  <c r="B20" i="12" s="1"/>
  <c r="B49" i="12" l="1"/>
  <c r="C52" i="9"/>
  <c r="B9" i="9"/>
  <c r="C34" i="9"/>
  <c r="B18" i="12"/>
  <c r="B31" i="12"/>
  <c r="D31" i="12" s="1"/>
  <c r="H31" i="12" s="1"/>
  <c r="B87" i="12" s="1"/>
  <c r="B50" i="12"/>
  <c r="D50" i="12" s="1"/>
  <c r="H50" i="12" s="1"/>
  <c r="B106" i="12" s="1"/>
  <c r="B46" i="12"/>
  <c r="D46" i="12" s="1"/>
  <c r="H46" i="12" s="1"/>
  <c r="B102" i="12" s="1"/>
  <c r="B16" i="12"/>
  <c r="D16" i="12" s="1"/>
  <c r="H16" i="12" s="1"/>
  <c r="B72" i="12" s="1"/>
  <c r="B63" i="5"/>
  <c r="D21" i="12"/>
  <c r="H21" i="12" s="1"/>
  <c r="B77" i="12" s="1"/>
  <c r="D25" i="12"/>
  <c r="H25" i="12" s="1"/>
  <c r="B81" i="12" s="1"/>
  <c r="D4" i="10"/>
  <c r="D31" i="10"/>
  <c r="D52" i="10"/>
  <c r="D9" i="10"/>
  <c r="D45" i="10"/>
  <c r="D25" i="10"/>
  <c r="D50" i="10"/>
  <c r="D56" i="10"/>
  <c r="D18" i="10"/>
  <c r="D41" i="12"/>
  <c r="H41" i="12" s="1"/>
  <c r="B97" i="12" s="1"/>
  <c r="D7" i="12"/>
  <c r="H7" i="12" s="1"/>
  <c r="B63" i="12" s="1"/>
  <c r="D10" i="12"/>
  <c r="H10" i="12" s="1"/>
  <c r="B66" i="12" s="1"/>
  <c r="D38" i="12"/>
  <c r="H38" i="12" s="1"/>
  <c r="B94" i="12" s="1"/>
  <c r="D36" i="12"/>
  <c r="H36" i="12" s="1"/>
  <c r="B92" i="12" s="1"/>
  <c r="D39" i="12"/>
  <c r="H39" i="12" s="1"/>
  <c r="B95" i="12" s="1"/>
  <c r="D44" i="12"/>
  <c r="H44" i="12" s="1"/>
  <c r="B100" i="12" s="1"/>
  <c r="D30" i="12"/>
  <c r="H30" i="12" s="1"/>
  <c r="B86" i="12" s="1"/>
  <c r="D43" i="12"/>
  <c r="H43" i="12" s="1"/>
  <c r="B99" i="12" s="1"/>
  <c r="D27" i="12"/>
  <c r="H27" i="12" s="1"/>
  <c r="B83" i="12" s="1"/>
  <c r="D4" i="12"/>
  <c r="H4" i="12" s="1"/>
  <c r="B60" i="12" s="1"/>
  <c r="D20" i="12"/>
  <c r="H20" i="12" s="1"/>
  <c r="B76" i="12" s="1"/>
  <c r="D42" i="12"/>
  <c r="H42" i="12" s="1"/>
  <c r="B98" i="12" s="1"/>
  <c r="D8" i="12"/>
  <c r="H8" i="12" s="1"/>
  <c r="B64" i="12" s="1"/>
  <c r="D37" i="12"/>
  <c r="H37" i="12" s="1"/>
  <c r="B93" i="12" s="1"/>
  <c r="D11" i="12"/>
  <c r="H11" i="12" s="1"/>
  <c r="B67" i="12" s="1"/>
  <c r="D48" i="12"/>
  <c r="H48" i="12" s="1"/>
  <c r="B104" i="12" s="1"/>
  <c r="D5" i="12"/>
  <c r="H5" i="12" s="1"/>
  <c r="B61" i="12" s="1"/>
  <c r="D33" i="12"/>
  <c r="H33" i="12" s="1"/>
  <c r="B89" i="12" s="1"/>
  <c r="D54" i="12"/>
  <c r="H54" i="12" s="1"/>
  <c r="B110" i="12" s="1"/>
  <c r="D14" i="12"/>
  <c r="H14" i="12" s="1"/>
  <c r="B70" i="12" s="1"/>
  <c r="D47" i="12"/>
  <c r="H47" i="12" s="1"/>
  <c r="B103" i="12" s="1"/>
  <c r="D35" i="12"/>
  <c r="H35" i="12" s="1"/>
  <c r="B91" i="12" s="1"/>
  <c r="D26" i="12"/>
  <c r="H26" i="12" s="1"/>
  <c r="B82" i="12" s="1"/>
  <c r="D51" i="12"/>
  <c r="H51" i="12" s="1"/>
  <c r="B107" i="12" s="1"/>
  <c r="D12" i="12"/>
  <c r="H12" i="12" s="1"/>
  <c r="B68" i="12" s="1"/>
  <c r="D22" i="12"/>
  <c r="H22" i="12" s="1"/>
  <c r="B78" i="12" s="1"/>
  <c r="D40" i="12"/>
  <c r="H40" i="12" s="1"/>
  <c r="B96" i="12" s="1"/>
  <c r="D52" i="12"/>
  <c r="H52" i="12" s="1"/>
  <c r="B108" i="12" s="1"/>
  <c r="D9" i="12"/>
  <c r="H9" i="12" s="1"/>
  <c r="B65" i="12" s="1"/>
  <c r="D49" i="12"/>
  <c r="H49" i="12" s="1"/>
  <c r="B105" i="12" s="1"/>
  <c r="D23" i="12"/>
  <c r="H23" i="12" s="1"/>
  <c r="B79" i="12" s="1"/>
  <c r="D29" i="12"/>
  <c r="H29" i="12" s="1"/>
  <c r="B85" i="12" s="1"/>
  <c r="D32" i="12"/>
  <c r="H32" i="12" s="1"/>
  <c r="B88" i="12" s="1"/>
  <c r="D45" i="12"/>
  <c r="H45" i="12" s="1"/>
  <c r="B101" i="12" s="1"/>
  <c r="D28" i="12"/>
  <c r="H28" i="12" s="1"/>
  <c r="B84" i="12" s="1"/>
  <c r="D13" i="12"/>
  <c r="H13" i="12" s="1"/>
  <c r="B69" i="12" s="1"/>
  <c r="C63" i="5"/>
  <c r="D6" i="12"/>
  <c r="H6" i="12" s="1"/>
  <c r="B62" i="12" s="1"/>
  <c r="D15" i="12"/>
  <c r="H15" i="12" s="1"/>
  <c r="B71" i="12" s="1"/>
  <c r="D34" i="12"/>
  <c r="H34" i="12" s="1"/>
  <c r="B90" i="12" s="1"/>
  <c r="D53" i="12"/>
  <c r="H53" i="12" s="1"/>
  <c r="B109" i="12" s="1"/>
  <c r="D17" i="12"/>
  <c r="H17" i="12" s="1"/>
  <c r="B73" i="12" s="1"/>
  <c r="D24" i="12"/>
  <c r="H24" i="12" s="1"/>
  <c r="B80" i="12" s="1"/>
  <c r="D19" i="12"/>
  <c r="H19" i="12" s="1"/>
  <c r="B75" i="12" s="1"/>
  <c r="D18" i="12"/>
  <c r="H18" i="12" s="1"/>
  <c r="B74" i="12" s="1"/>
  <c r="D62" i="10"/>
  <c r="D23" i="10"/>
  <c r="D19" i="10"/>
  <c r="D10" i="10"/>
  <c r="D28" i="10"/>
  <c r="D53" i="10"/>
  <c r="D57" i="10"/>
  <c r="D48" i="10"/>
  <c r="D27" i="10"/>
  <c r="D34" i="10"/>
  <c r="D46" i="10"/>
  <c r="D60" i="10"/>
  <c r="D17" i="10"/>
  <c r="D24" i="10"/>
  <c r="D51" i="10"/>
  <c r="D11" i="10"/>
  <c r="D21" i="10"/>
  <c r="D6" i="10"/>
  <c r="D26" i="10"/>
  <c r="D5" i="10"/>
  <c r="D30" i="10"/>
  <c r="D8" i="10"/>
  <c r="D59" i="10"/>
  <c r="D41" i="10"/>
  <c r="D54" i="10"/>
  <c r="D55" i="10"/>
  <c r="D49" i="10"/>
  <c r="D20" i="10"/>
  <c r="D40" i="10"/>
  <c r="D7" i="10"/>
  <c r="D13" i="10"/>
  <c r="D37" i="10"/>
  <c r="D44" i="10"/>
  <c r="D47" i="10"/>
  <c r="D39" i="10"/>
  <c r="D12" i="10"/>
  <c r="D22" i="10"/>
  <c r="D29" i="10"/>
  <c r="D61" i="10"/>
  <c r="D32" i="10"/>
  <c r="D16" i="10"/>
  <c r="D15" i="10"/>
  <c r="D14" i="10"/>
  <c r="D42" i="10"/>
  <c r="D36" i="10"/>
  <c r="D38" i="10"/>
  <c r="D35" i="10"/>
  <c r="D43" i="10"/>
  <c r="D33" i="10"/>
  <c r="B63" i="10"/>
  <c r="C63" i="10"/>
  <c r="D58" i="10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M68" i="1"/>
  <c r="J68" i="1"/>
  <c r="G68" i="1"/>
  <c r="D68" i="1"/>
  <c r="E68" i="1"/>
  <c r="F68" i="1"/>
  <c r="M68" i="2"/>
  <c r="J68" i="2"/>
  <c r="G68" i="2"/>
  <c r="D68" i="2"/>
  <c r="C31" i="6" l="1"/>
  <c r="C16" i="9"/>
  <c r="C56" i="6"/>
  <c r="C26" i="9"/>
  <c r="C48" i="6"/>
  <c r="C10" i="9"/>
  <c r="C40" i="6"/>
  <c r="C27" i="9"/>
  <c r="C32" i="6"/>
  <c r="C46" i="9"/>
  <c r="C24" i="6"/>
  <c r="C61" i="9"/>
  <c r="C16" i="6"/>
  <c r="C39" i="9"/>
  <c r="C8" i="6"/>
  <c r="C64" i="6" s="1"/>
  <c r="C6" i="9"/>
  <c r="B58" i="6"/>
  <c r="B41" i="9"/>
  <c r="B50" i="6"/>
  <c r="B19" i="9"/>
  <c r="B42" i="6"/>
  <c r="B23" i="9"/>
  <c r="B33" i="6"/>
  <c r="B45" i="9"/>
  <c r="B25" i="6"/>
  <c r="B32" i="9"/>
  <c r="B17" i="6"/>
  <c r="B7" i="9"/>
  <c r="B9" i="6"/>
  <c r="B28" i="9"/>
  <c r="C23" i="6"/>
  <c r="C54" i="9"/>
  <c r="B32" i="6"/>
  <c r="B46" i="9"/>
  <c r="D46" i="9" s="1"/>
  <c r="C62" i="6"/>
  <c r="C60" i="9"/>
  <c r="C30" i="6"/>
  <c r="C18" i="9"/>
  <c r="C22" i="6"/>
  <c r="C30" i="9"/>
  <c r="C14" i="6"/>
  <c r="C42" i="9"/>
  <c r="B5" i="6"/>
  <c r="B52" i="9"/>
  <c r="D52" i="9" s="1"/>
  <c r="B56" i="6"/>
  <c r="B26" i="9"/>
  <c r="D26" i="9" s="1"/>
  <c r="B48" i="6"/>
  <c r="B10" i="9"/>
  <c r="D10" i="9" s="1"/>
  <c r="B39" i="6"/>
  <c r="B56" i="9"/>
  <c r="B31" i="6"/>
  <c r="B16" i="9"/>
  <c r="D16" i="9" s="1"/>
  <c r="B23" i="6"/>
  <c r="B54" i="9"/>
  <c r="D54" i="9" s="1"/>
  <c r="B15" i="6"/>
  <c r="B33" i="9"/>
  <c r="B7" i="6"/>
  <c r="B31" i="9"/>
  <c r="C47" i="6"/>
  <c r="C29" i="9"/>
  <c r="B24" i="6"/>
  <c r="B61" i="9"/>
  <c r="D61" i="9" s="1"/>
  <c r="C54" i="6"/>
  <c r="C59" i="9"/>
  <c r="C45" i="6"/>
  <c r="C48" i="9"/>
  <c r="C13" i="6"/>
  <c r="C44" i="9"/>
  <c r="B63" i="6"/>
  <c r="B50" i="9"/>
  <c r="B55" i="6"/>
  <c r="B35" i="9"/>
  <c r="B47" i="6"/>
  <c r="B29" i="9"/>
  <c r="D29" i="9" s="1"/>
  <c r="B38" i="6"/>
  <c r="B37" i="9"/>
  <c r="B30" i="6"/>
  <c r="B18" i="9"/>
  <c r="D18" i="9" s="1"/>
  <c r="B22" i="6"/>
  <c r="B30" i="9"/>
  <c r="D30" i="9" s="1"/>
  <c r="B14" i="6"/>
  <c r="B42" i="9"/>
  <c r="D42" i="9" s="1"/>
  <c r="B6" i="6"/>
  <c r="B34" i="9"/>
  <c r="D34" i="9" s="1"/>
  <c r="C39" i="6"/>
  <c r="C56" i="9"/>
  <c r="B49" i="6"/>
  <c r="B58" i="9"/>
  <c r="C29" i="6"/>
  <c r="C47" i="9"/>
  <c r="C60" i="6"/>
  <c r="C5" i="9"/>
  <c r="C52" i="6"/>
  <c r="C8" i="9"/>
  <c r="C44" i="6"/>
  <c r="C43" i="9"/>
  <c r="C36" i="6"/>
  <c r="C49" i="9"/>
  <c r="C28" i="6"/>
  <c r="C14" i="9"/>
  <c r="C20" i="6"/>
  <c r="C15" i="9"/>
  <c r="C12" i="6"/>
  <c r="C20" i="9"/>
  <c r="B62" i="6"/>
  <c r="B60" i="9"/>
  <c r="D60" i="9" s="1"/>
  <c r="B54" i="6"/>
  <c r="B59" i="9"/>
  <c r="D59" i="9" s="1"/>
  <c r="B46" i="6"/>
  <c r="B12" i="9"/>
  <c r="B37" i="6"/>
  <c r="B51" i="9"/>
  <c r="B29" i="6"/>
  <c r="B47" i="9"/>
  <c r="D47" i="9" s="1"/>
  <c r="B21" i="6"/>
  <c r="B53" i="9"/>
  <c r="B13" i="6"/>
  <c r="B44" i="9"/>
  <c r="D44" i="9" s="1"/>
  <c r="D9" i="9"/>
  <c r="C15" i="6"/>
  <c r="C33" i="9"/>
  <c r="B40" i="6"/>
  <c r="B27" i="9"/>
  <c r="D27" i="9" s="1"/>
  <c r="C35" i="6"/>
  <c r="C38" i="9"/>
  <c r="B61" i="6"/>
  <c r="B40" i="9"/>
  <c r="D40" i="9" s="1"/>
  <c r="B36" i="6"/>
  <c r="B49" i="9"/>
  <c r="D49" i="9" s="1"/>
  <c r="B20" i="6"/>
  <c r="B15" i="9"/>
  <c r="D15" i="9" s="1"/>
  <c r="C55" i="6"/>
  <c r="C35" i="9"/>
  <c r="B57" i="6"/>
  <c r="B13" i="9"/>
  <c r="D13" i="9" s="1"/>
  <c r="B16" i="6"/>
  <c r="B39" i="9"/>
  <c r="D39" i="9" s="1"/>
  <c r="C46" i="6"/>
  <c r="C12" i="9"/>
  <c r="C61" i="6"/>
  <c r="C40" i="9"/>
  <c r="C37" i="6"/>
  <c r="C51" i="9"/>
  <c r="C51" i="6"/>
  <c r="C17" i="9"/>
  <c r="C27" i="6"/>
  <c r="C21" i="9"/>
  <c r="C11" i="6"/>
  <c r="C63" i="9"/>
  <c r="B53" i="6"/>
  <c r="B11" i="9"/>
  <c r="D11" i="9" s="1"/>
  <c r="B28" i="6"/>
  <c r="B14" i="9"/>
  <c r="D14" i="9" s="1"/>
  <c r="B12" i="6"/>
  <c r="B20" i="9"/>
  <c r="D20" i="9" s="1"/>
  <c r="C58" i="6"/>
  <c r="C41" i="9"/>
  <c r="C50" i="6"/>
  <c r="C19" i="9"/>
  <c r="C42" i="6"/>
  <c r="C23" i="9"/>
  <c r="C34" i="6"/>
  <c r="C55" i="9"/>
  <c r="C26" i="6"/>
  <c r="C22" i="9"/>
  <c r="C18" i="6"/>
  <c r="C24" i="9"/>
  <c r="C10" i="6"/>
  <c r="C57" i="9"/>
  <c r="B60" i="6"/>
  <c r="B5" i="9"/>
  <c r="D5" i="9" s="1"/>
  <c r="B52" i="6"/>
  <c r="B8" i="9"/>
  <c r="D8" i="9" s="1"/>
  <c r="B44" i="6"/>
  <c r="B43" i="9"/>
  <c r="D43" i="9" s="1"/>
  <c r="B35" i="6"/>
  <c r="B38" i="9"/>
  <c r="D38" i="9" s="1"/>
  <c r="B27" i="6"/>
  <c r="B21" i="9"/>
  <c r="D21" i="9" s="1"/>
  <c r="B19" i="6"/>
  <c r="B25" i="9"/>
  <c r="B11" i="6"/>
  <c r="B63" i="9"/>
  <c r="D63" i="9" s="1"/>
  <c r="C63" i="6"/>
  <c r="C50" i="9"/>
  <c r="C7" i="6"/>
  <c r="C31" i="9"/>
  <c r="B8" i="6"/>
  <c r="B6" i="9"/>
  <c r="D6" i="9" s="1"/>
  <c r="C38" i="6"/>
  <c r="C37" i="9"/>
  <c r="C53" i="6"/>
  <c r="C11" i="9"/>
  <c r="C21" i="6"/>
  <c r="C53" i="9"/>
  <c r="C59" i="6"/>
  <c r="C36" i="9"/>
  <c r="C43" i="6"/>
  <c r="C62" i="9"/>
  <c r="C19" i="6"/>
  <c r="C25" i="9"/>
  <c r="B45" i="6"/>
  <c r="B48" i="9"/>
  <c r="D48" i="9" s="1"/>
  <c r="C57" i="6"/>
  <c r="C13" i="9"/>
  <c r="C49" i="6"/>
  <c r="C58" i="9"/>
  <c r="C41" i="6"/>
  <c r="C9" i="9"/>
  <c r="C33" i="6"/>
  <c r="C45" i="9"/>
  <c r="C25" i="6"/>
  <c r="C32" i="9"/>
  <c r="C17" i="6"/>
  <c r="C7" i="9"/>
  <c r="C9" i="6"/>
  <c r="C28" i="9"/>
  <c r="B59" i="6"/>
  <c r="B36" i="9"/>
  <c r="D36" i="9" s="1"/>
  <c r="B51" i="6"/>
  <c r="B17" i="9"/>
  <c r="D17" i="9" s="1"/>
  <c r="B43" i="6"/>
  <c r="B62" i="9"/>
  <c r="D62" i="9" s="1"/>
  <c r="B34" i="6"/>
  <c r="B55" i="9"/>
  <c r="D55" i="9" s="1"/>
  <c r="B26" i="6"/>
  <c r="B22" i="9"/>
  <c r="D22" i="9" s="1"/>
  <c r="B18" i="6"/>
  <c r="B24" i="9"/>
  <c r="B10" i="6"/>
  <c r="B64" i="6" s="1"/>
  <c r="B57" i="9"/>
  <c r="D57" i="9" s="1"/>
  <c r="E4" i="10"/>
  <c r="D63" i="10"/>
  <c r="F4" i="10" s="1"/>
  <c r="N68" i="1"/>
  <c r="B64" i="9" s="1"/>
  <c r="D64" i="9" s="1"/>
  <c r="N68" i="2"/>
  <c r="C64" i="9" s="1"/>
  <c r="D51" i="9" l="1"/>
  <c r="D58" i="9"/>
  <c r="D35" i="9"/>
  <c r="D33" i="9"/>
  <c r="D45" i="9"/>
  <c r="D12" i="9"/>
  <c r="D50" i="9"/>
  <c r="D28" i="9"/>
  <c r="D23" i="9"/>
  <c r="D24" i="9"/>
  <c r="D25" i="9"/>
  <c r="D53" i="9"/>
  <c r="D37" i="9"/>
  <c r="E5" i="9"/>
  <c r="F5" i="9" s="1"/>
  <c r="D7" i="9"/>
  <c r="D19" i="9"/>
  <c r="D31" i="9"/>
  <c r="D56" i="9"/>
  <c r="D32" i="9"/>
  <c r="D41" i="9"/>
  <c r="E5" i="10"/>
  <c r="F5" i="10" l="1"/>
  <c r="E6" i="10" l="1"/>
  <c r="E7" i="10" s="1"/>
  <c r="F7" i="10" l="1"/>
  <c r="E8" i="10"/>
  <c r="F6" i="10"/>
  <c r="F8" i="10" l="1"/>
  <c r="E9" i="10"/>
  <c r="E10" i="10" l="1"/>
  <c r="F9" i="10"/>
  <c r="F10" i="10" l="1"/>
  <c r="E11" i="10"/>
  <c r="E12" i="10" l="1"/>
  <c r="F11" i="10"/>
  <c r="F12" i="10" l="1"/>
  <c r="E13" i="10"/>
  <c r="E14" i="10" l="1"/>
  <c r="F13" i="10"/>
  <c r="F14" i="10" l="1"/>
  <c r="E15" i="10"/>
  <c r="E16" i="10" l="1"/>
  <c r="F15" i="10"/>
  <c r="F16" i="10" l="1"/>
  <c r="E17" i="10"/>
  <c r="F17" i="10" l="1"/>
  <c r="E18" i="10"/>
  <c r="E19" i="10" l="1"/>
  <c r="F18" i="10"/>
  <c r="E20" i="10" l="1"/>
  <c r="F19" i="10"/>
  <c r="F20" i="10" l="1"/>
  <c r="E21" i="10"/>
  <c r="E22" i="10" l="1"/>
  <c r="F21" i="10"/>
  <c r="F22" i="10" l="1"/>
  <c r="E23" i="10"/>
  <c r="E24" i="10" l="1"/>
  <c r="F23" i="10"/>
  <c r="E25" i="10" l="1"/>
  <c r="F24" i="10"/>
  <c r="E26" i="10" l="1"/>
  <c r="F25" i="10"/>
  <c r="F26" i="10" l="1"/>
  <c r="E27" i="10"/>
  <c r="F27" i="10" l="1"/>
  <c r="E28" i="10"/>
  <c r="E29" i="10" l="1"/>
  <c r="F28" i="10"/>
  <c r="E30" i="10" l="1"/>
  <c r="F29" i="10"/>
  <c r="F30" i="10" l="1"/>
  <c r="E31" i="10"/>
  <c r="F31" i="10" l="1"/>
  <c r="E32" i="10"/>
  <c r="E33" i="10" l="1"/>
  <c r="F32" i="10"/>
  <c r="F33" i="10" l="1"/>
  <c r="E34" i="10"/>
  <c r="F34" i="10" l="1"/>
  <c r="E35" i="10"/>
  <c r="E36" i="10" l="1"/>
  <c r="F35" i="10"/>
  <c r="E37" i="10" l="1"/>
  <c r="F36" i="10"/>
  <c r="E38" i="10" l="1"/>
  <c r="F37" i="10"/>
  <c r="F38" i="10" l="1"/>
  <c r="E39" i="10"/>
  <c r="F39" i="10" l="1"/>
  <c r="E40" i="10"/>
  <c r="E41" i="10" l="1"/>
  <c r="F40" i="10"/>
  <c r="F41" i="10" l="1"/>
  <c r="E42" i="10"/>
  <c r="E43" i="10" l="1"/>
  <c r="F42" i="10"/>
  <c r="F43" i="10" l="1"/>
  <c r="E44" i="10"/>
  <c r="E45" i="10" l="1"/>
  <c r="F44" i="10"/>
  <c r="F45" i="10" l="1"/>
  <c r="E46" i="10"/>
  <c r="F46" i="10" l="1"/>
  <c r="E47" i="10"/>
  <c r="F47" i="10" l="1"/>
  <c r="E48" i="10"/>
  <c r="E49" i="10" l="1"/>
  <c r="F48" i="10"/>
  <c r="E50" i="10" l="1"/>
  <c r="F50" i="10" s="1"/>
  <c r="F49" i="10"/>
  <c r="E51" i="10" l="1"/>
  <c r="E52" i="10" l="1"/>
  <c r="F51" i="10"/>
  <c r="F52" i="10" l="1"/>
  <c r="E53" i="10"/>
  <c r="F53" i="10" l="1"/>
  <c r="E54" i="10"/>
  <c r="F54" i="10" l="1"/>
  <c r="E55" i="10"/>
  <c r="F55" i="10" l="1"/>
  <c r="E56" i="10"/>
  <c r="F56" i="10" l="1"/>
  <c r="E57" i="10"/>
  <c r="E58" i="10" l="1"/>
  <c r="F57" i="10"/>
  <c r="F58" i="10" l="1"/>
  <c r="E59" i="10"/>
  <c r="E60" i="10" l="1"/>
  <c r="F59" i="10"/>
  <c r="F60" i="10" l="1"/>
  <c r="E61" i="10"/>
  <c r="E62" i="10" l="1"/>
  <c r="F62" i="10" s="1"/>
  <c r="F61" i="10"/>
  <c r="F6" i="9"/>
  <c r="E7" i="9" l="1"/>
  <c r="F7" i="9" l="1"/>
  <c r="E8" i="9"/>
  <c r="F8" i="9" l="1"/>
  <c r="E9" i="9"/>
  <c r="E10" i="9" l="1"/>
  <c r="F9" i="9"/>
  <c r="F10" i="9" l="1"/>
  <c r="E11" i="9"/>
  <c r="E12" i="9" l="1"/>
  <c r="F11" i="9"/>
  <c r="E13" i="9" l="1"/>
  <c r="F12" i="9"/>
  <c r="F13" i="9" l="1"/>
  <c r="E14" i="9"/>
  <c r="F14" i="9" l="1"/>
  <c r="E15" i="9"/>
  <c r="F15" i="9" l="1"/>
  <c r="E16" i="9"/>
  <c r="E17" i="9" l="1"/>
  <c r="F16" i="9"/>
  <c r="F17" i="9" l="1"/>
  <c r="E18" i="9"/>
  <c r="F18" i="9" l="1"/>
  <c r="E19" i="9"/>
  <c r="E20" i="9" l="1"/>
  <c r="F19" i="9"/>
  <c r="F20" i="9" l="1"/>
  <c r="E21" i="9"/>
  <c r="E22" i="9" l="1"/>
  <c r="F21" i="9"/>
  <c r="E23" i="9" l="1"/>
  <c r="F22" i="9"/>
  <c r="F23" i="9" l="1"/>
  <c r="E24" i="9"/>
  <c r="F24" i="9" l="1"/>
  <c r="E25" i="9"/>
  <c r="E26" i="9" l="1"/>
  <c r="F25" i="9"/>
  <c r="F26" i="9" l="1"/>
  <c r="E27" i="9"/>
  <c r="E28" i="9" l="1"/>
  <c r="F27" i="9"/>
  <c r="F28" i="9" l="1"/>
  <c r="E29" i="9"/>
  <c r="E30" i="9" l="1"/>
  <c r="F29" i="9"/>
  <c r="F30" i="9" l="1"/>
  <c r="E31" i="9"/>
  <c r="F31" i="9" l="1"/>
  <c r="E32" i="9"/>
  <c r="E33" i="9" l="1"/>
  <c r="F32" i="9"/>
  <c r="E34" i="9" l="1"/>
  <c r="F33" i="9"/>
  <c r="E35" i="9" l="1"/>
  <c r="F34" i="9"/>
  <c r="F35" i="9" l="1"/>
  <c r="E36" i="9"/>
  <c r="F36" i="9" l="1"/>
  <c r="E37" i="9"/>
  <c r="F37" i="9" l="1"/>
  <c r="E38" i="9"/>
  <c r="F38" i="9" l="1"/>
  <c r="E39" i="9"/>
  <c r="F39" i="9" l="1"/>
  <c r="E40" i="9"/>
  <c r="F40" i="9" l="1"/>
  <c r="E41" i="9"/>
  <c r="E42" i="9" l="1"/>
  <c r="F41" i="9"/>
  <c r="E43" i="9" l="1"/>
  <c r="F42" i="9"/>
  <c r="E44" i="9" l="1"/>
  <c r="F43" i="9"/>
  <c r="F44" i="9" l="1"/>
  <c r="E45" i="9"/>
  <c r="E46" i="9" l="1"/>
  <c r="F45" i="9"/>
  <c r="E47" i="9" l="1"/>
  <c r="F46" i="9"/>
  <c r="E48" i="9" l="1"/>
  <c r="F47" i="9"/>
  <c r="E49" i="9" l="1"/>
  <c r="F48" i="9"/>
  <c r="E50" i="9" l="1"/>
  <c r="F49" i="9"/>
  <c r="F50" i="9" l="1"/>
  <c r="E51" i="9"/>
  <c r="E52" i="9" l="1"/>
  <c r="F51" i="9"/>
  <c r="F52" i="9" l="1"/>
  <c r="E53" i="9"/>
  <c r="F53" i="9" l="1"/>
  <c r="E54" i="9"/>
  <c r="E55" i="9" l="1"/>
  <c r="F54" i="9"/>
  <c r="E56" i="9" l="1"/>
  <c r="F55" i="9"/>
  <c r="E57" i="9" l="1"/>
  <c r="F56" i="9"/>
  <c r="F57" i="9" l="1"/>
  <c r="E58" i="9"/>
  <c r="E59" i="9" l="1"/>
  <c r="F58" i="9"/>
  <c r="E60" i="9" l="1"/>
  <c r="F59" i="9"/>
  <c r="F60" i="9" l="1"/>
  <c r="E61" i="9"/>
  <c r="F61" i="9" l="1"/>
  <c r="E62" i="9"/>
  <c r="F62" i="9" l="1"/>
  <c r="E63" i="9"/>
  <c r="F63" i="9" s="1"/>
</calcChain>
</file>

<file path=xl/sharedStrings.xml><?xml version="1.0" encoding="utf-8"?>
<sst xmlns="http://schemas.openxmlformats.org/spreadsheetml/2006/main" count="638" uniqueCount="103">
  <si>
    <t>Particulars</t>
  </si>
  <si>
    <t>Opening Balance</t>
  </si>
  <si>
    <t>Closing Balance</t>
  </si>
  <si>
    <t>Inwards</t>
  </si>
  <si>
    <t>Outwards</t>
  </si>
  <si>
    <t>Quantity</t>
  </si>
  <si>
    <t>Rate</t>
  </si>
  <si>
    <t>Value</t>
  </si>
  <si>
    <t>Stock Summary</t>
  </si>
  <si>
    <t xml:space="preserve"> 01-Dec-2021 to 31-Dec-2021</t>
  </si>
  <si>
    <t xml:space="preserve"> 01-Jan-2022 to 31-Jan-2022</t>
  </si>
  <si>
    <t>Gross Profit</t>
  </si>
  <si>
    <t>Aggarwati</t>
  </si>
  <si>
    <t>AJWAIN</t>
  </si>
  <si>
    <t>Amchoor</t>
  </si>
  <si>
    <t>AMRIT PUFF 15KG</t>
  </si>
  <si>
    <t>BESAN RAJD.PKT</t>
  </si>
  <si>
    <t>CHAT MASALA MDH</t>
  </si>
  <si>
    <t>COCONUT</t>
  </si>
  <si>
    <t>DAKH</t>
  </si>
  <si>
    <t>Dal Chini</t>
  </si>
  <si>
    <t>DEGI MICH MDH</t>
  </si>
  <si>
    <t>DHANIASABUT</t>
  </si>
  <si>
    <t>ELACHI BADI</t>
  </si>
  <si>
    <t>GARI BURADA</t>
  </si>
  <si>
    <t>GHEE GAGAN 1X20</t>
  </si>
  <si>
    <t>Ghee Gagan Loose</t>
  </si>
  <si>
    <t>GHEE JAR 15LTR</t>
  </si>
  <si>
    <t>GREEN TEA KANGRA DIP</t>
  </si>
  <si>
    <t>Haldi Powder</t>
  </si>
  <si>
    <t>Hallon</t>
  </si>
  <si>
    <t>HING MDH</t>
  </si>
  <si>
    <t>ILACHI CHHOTI</t>
  </si>
  <si>
    <t>JEERA</t>
  </si>
  <si>
    <t>KAJOO</t>
  </si>
  <si>
    <t>Kali Mirch</t>
  </si>
  <si>
    <t>KITCHAN KING</t>
  </si>
  <si>
    <t>Lalmirch</t>
  </si>
  <si>
    <t>Magaj</t>
  </si>
  <si>
    <t>MEAT MASLA MDH</t>
  </si>
  <si>
    <t>Methi</t>
  </si>
  <si>
    <t>METHI MDH 50G</t>
  </si>
  <si>
    <t>METHI SABUT</t>
  </si>
  <si>
    <t>MIRCH PDR. MC</t>
  </si>
  <si>
    <t>MITHI SONF LOOSE</t>
  </si>
  <si>
    <t>M Oil 5ltrx4</t>
  </si>
  <si>
    <t>MOIL GAGAN 15LTR</t>
  </si>
  <si>
    <t>M Oil Gagan1x12</t>
  </si>
  <si>
    <t>MOIL GAGAN 500ML</t>
  </si>
  <si>
    <t>M Oil (P)1/2x32</t>
  </si>
  <si>
    <t>M Oil (P) 15LTR</t>
  </si>
  <si>
    <t>M Oil (P)1x16</t>
  </si>
  <si>
    <t>M.Oil P 2x6</t>
  </si>
  <si>
    <t>Moong Faii</t>
  </si>
  <si>
    <t>RED LEBAL 250GM</t>
  </si>
  <si>
    <t>REF.GINNI 1X10</t>
  </si>
  <si>
    <t>REFIND 5LTR SB</t>
  </si>
  <si>
    <t>REFIND CS 1X12</t>
  </si>
  <si>
    <t>REFIND SB (1X12)</t>
  </si>
  <si>
    <t>REFIND TIN SB</t>
  </si>
  <si>
    <t>REFINND TIN CS</t>
  </si>
  <si>
    <t>RICE 1060 NO 10KG</t>
  </si>
  <si>
    <t>RICE 1060NO35KG</t>
  </si>
  <si>
    <t>RICE 1060 NO 5KG</t>
  </si>
  <si>
    <t>Rice Haryali</t>
  </si>
  <si>
    <t>RICE HARYALI  10 KG</t>
  </si>
  <si>
    <t>SABUDANA  LOOSE</t>
  </si>
  <si>
    <t>SUGAR</t>
  </si>
  <si>
    <t>TAZA 100GM</t>
  </si>
  <si>
    <t>TAZA 250GM</t>
  </si>
  <si>
    <t>VERMICILLY 100</t>
  </si>
  <si>
    <t>Grand Total</t>
  </si>
  <si>
    <t>GSTGOODS 5%</t>
  </si>
  <si>
    <t>BALAK RAM &amp;SONS</t>
  </si>
  <si>
    <t>1-Dec-2021 to 31-Dec-2021</t>
  </si>
  <si>
    <t>Margin</t>
  </si>
  <si>
    <t>Margin %</t>
  </si>
  <si>
    <t>Revenue</t>
  </si>
  <si>
    <t>January</t>
  </si>
  <si>
    <t>December</t>
  </si>
  <si>
    <t>Average of Ob and Inw</t>
  </si>
  <si>
    <t>Total Revenue</t>
  </si>
  <si>
    <t>Cummulative</t>
  </si>
  <si>
    <t>% Cummulative</t>
  </si>
  <si>
    <t>It follows strict pareto of approx 15:85 15 items are generating approxiamately 85% of revenue</t>
  </si>
  <si>
    <t>December Stock</t>
  </si>
  <si>
    <t xml:space="preserve">Total Stock </t>
  </si>
  <si>
    <t>January Stock</t>
  </si>
  <si>
    <t>Total Stock</t>
  </si>
  <si>
    <t>December Sales</t>
  </si>
  <si>
    <t>January Sales</t>
  </si>
  <si>
    <t>Total Sales</t>
  </si>
  <si>
    <t>Average Inventory Ratio</t>
  </si>
  <si>
    <t>Fast Moving&gt;=0.7</t>
  </si>
  <si>
    <t>0.7 &gt; Average Moving&gt;=0.3</t>
  </si>
  <si>
    <t>0.3&gt; Slow Moving &gt;0</t>
  </si>
  <si>
    <t>Not moving = 0.00</t>
  </si>
  <si>
    <t>December's Profit</t>
  </si>
  <si>
    <t>January's Profit</t>
  </si>
  <si>
    <t>Total Profit</t>
  </si>
  <si>
    <t>Profit</t>
  </si>
  <si>
    <t>This also follows 15:85 pareto</t>
  </si>
  <si>
    <t>Average Inventory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</si>
</sst>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164" formatCode="&quot;₹&quot;\ #,##0.00"/>
    <numFmt numFmtId="165" formatCode="&quot;&quot;0&quot; PCS&quot;"/>
    <numFmt numFmtId="166" formatCode="&quot;&quot;0.00"/>
    <numFmt numFmtId="167" formatCode="&quot;&quot;0"/>
    <numFmt numFmtId="168" formatCode="&quot;&quot;0.000&quot; kgs&quot;"/>
    <numFmt numFmtId="169" formatCode="&quot;&quot;0&quot; nags&quot;"/>
    <numFmt numFmtId="170" formatCode="&quot;&quot;0.000&quot; KG&quot;"/>
    <numFmt numFmtId="171" formatCode="&quot;&quot;0&quot; LTR&quot;"/>
    <numFmt numFmtId="172" formatCode="&quot;&quot;0&quot; NOS&quot;"/>
    <numFmt numFmtId="173" formatCode="&quot;&quot;0&quot; PKT&quot;"/>
    <numFmt numFmtId="174" formatCode="&quot;₹&quot;\ #,##0.0"/>
    <numFmt numFmtId="175" formatCode="&quot;₹&quot;\ #,##0"/>
    <numFmt numFmtId="176" formatCode="0.000"/>
  </numFmts>
  <fonts count="16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charset val="134"/>
    </font>
    <font>
      <i/>
      <sz val="9"/>
      <color theme="1"/>
      <name val="Arial"/>
      <charset val="134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i/>
      <sz val="9"/>
      <color theme="1"/>
      <name val="Arial"/>
      <family val="2"/>
    </font>
    <font>
      <b/>
      <i/>
      <sz val="9"/>
      <color theme="1"/>
      <name val="Arial"/>
      <family val="2"/>
    </font>
    <font>
      <b/>
      <i/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theme="7" tint="-0.249977111117893"/>
      <name val="Arial"/>
      <family val="2"/>
    </font>
    <font>
      <b/>
      <sz val="12"/>
      <color theme="1"/>
      <name val="Arial"/>
      <family val="2"/>
    </font>
    <font>
      <sz val="10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4" fillId="0" borderId="0">
      <alignment vertical="center"/>
    </xf>
    <xf numFmtId="9" fontId="4" fillId="0" borderId="0" applyFont="0" applyFill="0" applyBorder="0" applyAlignment="0" applyProtection="0"/>
  </cellStyleXfs>
  <cellXfs count="142">
    <xf numFmtId="0" fontId="0" fillId="0" borderId="0" xfId="0"/>
    <xf numFmtId="0" fontId="0" fillId="0" borderId="0" xfId="0"/>
    <xf numFmtId="0" fontId="2" fillId="2" borderId="1" xfId="0" applyFont="1" applyFill="1" applyBorder="1" applyAlignment="1">
      <alignment horizontal="center"/>
    </xf>
    <xf numFmtId="164" fontId="0" fillId="0" borderId="0" xfId="0" applyNumberFormat="1"/>
    <xf numFmtId="164" fontId="2" fillId="2" borderId="1" xfId="0" applyNumberFormat="1" applyFont="1" applyFill="1" applyBorder="1" applyAlignment="1">
      <alignment horizontal="center"/>
    </xf>
    <xf numFmtId="164" fontId="0" fillId="0" borderId="1" xfId="0" applyNumberFormat="1" applyBorder="1"/>
    <xf numFmtId="0" fontId="0" fillId="4" borderId="0" xfId="0" applyFill="1"/>
    <xf numFmtId="164" fontId="3" fillId="0" borderId="0" xfId="0" applyNumberFormat="1" applyFont="1" applyAlignment="1"/>
    <xf numFmtId="0" fontId="2" fillId="0" borderId="0" xfId="0" applyFont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2" fillId="2" borderId="1" xfId="0" applyFont="1" applyFill="1" applyBorder="1" applyAlignment="1"/>
    <xf numFmtId="164" fontId="2" fillId="0" borderId="0" xfId="0" applyNumberFormat="1" applyFont="1" applyAlignment="1">
      <alignment horizontal="center"/>
    </xf>
    <xf numFmtId="167" fontId="8" fillId="2" borderId="0" xfId="0" applyNumberFormat="1" applyFont="1" applyFill="1" applyBorder="1" applyAlignment="1">
      <alignment horizontal="right" vertical="top"/>
    </xf>
    <xf numFmtId="164" fontId="10" fillId="2" borderId="0" xfId="0" applyNumberFormat="1" applyFont="1" applyFill="1" applyBorder="1" applyAlignment="1">
      <alignment horizontal="right" vertical="top"/>
    </xf>
    <xf numFmtId="49" fontId="8" fillId="2" borderId="9" xfId="0" applyNumberFormat="1" applyFont="1" applyFill="1" applyBorder="1" applyAlignment="1">
      <alignment vertical="top" indent="2"/>
    </xf>
    <xf numFmtId="164" fontId="8" fillId="2" borderId="9" xfId="0" applyNumberFormat="1" applyFont="1" applyFill="1" applyBorder="1" applyAlignment="1">
      <alignment horizontal="right" vertical="top"/>
    </xf>
    <xf numFmtId="164" fontId="2" fillId="2" borderId="10" xfId="0" applyNumberFormat="1" applyFont="1" applyFill="1" applyBorder="1"/>
    <xf numFmtId="164" fontId="2" fillId="2" borderId="0" xfId="0" applyNumberFormat="1" applyFont="1" applyFill="1" applyBorder="1" applyAlignment="1">
      <alignment horizontal="center" vertical="center"/>
    </xf>
    <xf numFmtId="49" fontId="8" fillId="0" borderId="1" xfId="0" applyNumberFormat="1" applyFont="1" applyBorder="1" applyAlignment="1">
      <alignment vertical="top"/>
    </xf>
    <xf numFmtId="165" fontId="5" fillId="0" borderId="1" xfId="0" applyNumberFormat="1" applyFont="1" applyBorder="1" applyAlignment="1">
      <alignment horizontal="right" vertical="top"/>
    </xf>
    <xf numFmtId="164" fontId="6" fillId="0" borderId="1" xfId="0" applyNumberFormat="1" applyFont="1" applyBorder="1" applyAlignment="1">
      <alignment horizontal="right" vertical="top"/>
    </xf>
    <xf numFmtId="164" fontId="5" fillId="0" borderId="1" xfId="0" applyNumberFormat="1" applyFont="1" applyBorder="1" applyAlignment="1">
      <alignment horizontal="right" vertical="top"/>
    </xf>
    <xf numFmtId="167" fontId="5" fillId="0" borderId="1" xfId="0" applyNumberFormat="1" applyFont="1" applyBorder="1" applyAlignment="1">
      <alignment horizontal="right" vertical="top"/>
    </xf>
    <xf numFmtId="168" fontId="5" fillId="0" borderId="1" xfId="0" applyNumberFormat="1" applyFont="1" applyBorder="1" applyAlignment="1">
      <alignment horizontal="right" vertical="top"/>
    </xf>
    <xf numFmtId="169" fontId="5" fillId="0" borderId="1" xfId="0" applyNumberFormat="1" applyFont="1" applyBorder="1" applyAlignment="1">
      <alignment horizontal="right" vertical="top"/>
    </xf>
    <xf numFmtId="170" fontId="5" fillId="0" borderId="1" xfId="0" applyNumberFormat="1" applyFont="1" applyBorder="1" applyAlignment="1">
      <alignment horizontal="right" vertical="top"/>
    </xf>
    <xf numFmtId="171" fontId="5" fillId="0" borderId="1" xfId="0" applyNumberFormat="1" applyFont="1" applyBorder="1" applyAlignment="1">
      <alignment horizontal="right" vertical="top"/>
    </xf>
    <xf numFmtId="172" fontId="5" fillId="0" borderId="1" xfId="0" applyNumberFormat="1" applyFont="1" applyBorder="1" applyAlignment="1">
      <alignment horizontal="right" vertical="top"/>
    </xf>
    <xf numFmtId="173" fontId="5" fillId="0" borderId="1" xfId="0" applyNumberFormat="1" applyFont="1" applyBorder="1" applyAlignment="1">
      <alignment horizontal="right" vertical="top"/>
    </xf>
    <xf numFmtId="0" fontId="15" fillId="5" borderId="0" xfId="1" applyFont="1" applyFill="1" applyAlignment="1">
      <alignment vertical="top"/>
    </xf>
    <xf numFmtId="0" fontId="0" fillId="5" borderId="0" xfId="0" applyFill="1"/>
    <xf numFmtId="49" fontId="8" fillId="5" borderId="5" xfId="1" applyNumberFormat="1" applyFont="1" applyFill="1" applyBorder="1" applyAlignment="1">
      <alignment vertical="top" indent="2"/>
    </xf>
    <xf numFmtId="49" fontId="8" fillId="5" borderId="0" xfId="1" applyNumberFormat="1" applyFont="1" applyFill="1" applyAlignment="1">
      <alignment vertical="top" indent="2"/>
    </xf>
    <xf numFmtId="49" fontId="8" fillId="5" borderId="4" xfId="1" applyNumberFormat="1" applyFont="1" applyFill="1" applyBorder="1" applyAlignment="1">
      <alignment vertical="top" indent="2"/>
    </xf>
    <xf numFmtId="49" fontId="8" fillId="5" borderId="8" xfId="1" applyNumberFormat="1" applyFont="1" applyFill="1" applyBorder="1" applyAlignment="1">
      <alignment vertical="top" indent="2"/>
    </xf>
    <xf numFmtId="49" fontId="7" fillId="5" borderId="8" xfId="1" applyNumberFormat="1" applyFont="1" applyFill="1" applyBorder="1" applyAlignment="1">
      <alignment horizontal="center" vertical="top"/>
    </xf>
    <xf numFmtId="49" fontId="9" fillId="5" borderId="8" xfId="1" applyNumberFormat="1" applyFont="1" applyFill="1" applyBorder="1" applyAlignment="1">
      <alignment horizontal="center" vertical="top"/>
    </xf>
    <xf numFmtId="49" fontId="7" fillId="5" borderId="0" xfId="1" applyNumberFormat="1" applyFont="1" applyFill="1" applyAlignment="1">
      <alignment vertical="top"/>
    </xf>
    <xf numFmtId="165" fontId="7" fillId="5" borderId="4" xfId="1" applyNumberFormat="1" applyFont="1" applyFill="1" applyBorder="1" applyAlignment="1">
      <alignment horizontal="right" vertical="top"/>
    </xf>
    <xf numFmtId="166" fontId="9" fillId="5" borderId="0" xfId="1" applyNumberFormat="1" applyFont="1" applyFill="1" applyAlignment="1">
      <alignment horizontal="right" vertical="top"/>
    </xf>
    <xf numFmtId="166" fontId="7" fillId="5" borderId="0" xfId="1" applyNumberFormat="1" applyFont="1" applyFill="1" applyAlignment="1">
      <alignment horizontal="right" vertical="top"/>
    </xf>
    <xf numFmtId="167" fontId="7" fillId="5" borderId="4" xfId="1" applyNumberFormat="1" applyFont="1" applyFill="1" applyBorder="1" applyAlignment="1">
      <alignment horizontal="right" vertical="top"/>
    </xf>
    <xf numFmtId="167" fontId="9" fillId="5" borderId="0" xfId="1" applyNumberFormat="1" applyFont="1" applyFill="1" applyAlignment="1">
      <alignment horizontal="right" vertical="top"/>
    </xf>
    <xf numFmtId="167" fontId="7" fillId="5" borderId="0" xfId="1" applyNumberFormat="1" applyFont="1" applyFill="1" applyAlignment="1">
      <alignment horizontal="right" vertical="top"/>
    </xf>
    <xf numFmtId="168" fontId="7" fillId="5" borderId="4" xfId="1" applyNumberFormat="1" applyFont="1" applyFill="1" applyBorder="1" applyAlignment="1">
      <alignment horizontal="right" vertical="top"/>
    </xf>
    <xf numFmtId="169" fontId="7" fillId="5" borderId="4" xfId="1" applyNumberFormat="1" applyFont="1" applyFill="1" applyBorder="1" applyAlignment="1">
      <alignment horizontal="right" vertical="top"/>
    </xf>
    <xf numFmtId="170" fontId="7" fillId="5" borderId="4" xfId="1" applyNumberFormat="1" applyFont="1" applyFill="1" applyBorder="1" applyAlignment="1">
      <alignment horizontal="right" vertical="top"/>
    </xf>
    <xf numFmtId="171" fontId="7" fillId="5" borderId="4" xfId="1" applyNumberFormat="1" applyFont="1" applyFill="1" applyBorder="1" applyAlignment="1">
      <alignment horizontal="right" vertical="top"/>
    </xf>
    <xf numFmtId="172" fontId="7" fillId="5" borderId="4" xfId="1" applyNumberFormat="1" applyFont="1" applyFill="1" applyBorder="1" applyAlignment="1">
      <alignment horizontal="right" vertical="top"/>
    </xf>
    <xf numFmtId="173" fontId="7" fillId="5" borderId="4" xfId="1" applyNumberFormat="1" applyFont="1" applyFill="1" applyBorder="1" applyAlignment="1">
      <alignment horizontal="right" vertical="top"/>
    </xf>
    <xf numFmtId="167" fontId="8" fillId="5" borderId="2" xfId="1" applyNumberFormat="1" applyFont="1" applyFill="1" applyBorder="1" applyAlignment="1">
      <alignment horizontal="right" vertical="top"/>
    </xf>
    <xf numFmtId="167" fontId="10" fillId="5" borderId="2" xfId="1" applyNumberFormat="1" applyFont="1" applyFill="1" applyBorder="1" applyAlignment="1">
      <alignment horizontal="right" vertical="top"/>
    </xf>
    <xf numFmtId="49" fontId="8" fillId="5" borderId="3" xfId="1" applyNumberFormat="1" applyFont="1" applyFill="1" applyBorder="1" applyAlignment="1">
      <alignment vertical="top" indent="2"/>
    </xf>
    <xf numFmtId="166" fontId="8" fillId="5" borderId="3" xfId="1" applyNumberFormat="1" applyFont="1" applyFill="1" applyBorder="1" applyAlignment="1">
      <alignment horizontal="right" vertical="top"/>
    </xf>
    <xf numFmtId="0" fontId="12" fillId="2" borderId="11" xfId="0" applyFont="1" applyFill="1" applyBorder="1" applyAlignment="1"/>
    <xf numFmtId="0" fontId="2" fillId="2" borderId="11" xfId="0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49" fontId="8" fillId="2" borderId="12" xfId="0" applyNumberFormat="1" applyFont="1" applyFill="1" applyBorder="1" applyAlignment="1">
      <alignment vertical="top" indent="2"/>
    </xf>
    <xf numFmtId="0" fontId="0" fillId="0" borderId="6" xfId="0" applyBorder="1"/>
    <xf numFmtId="0" fontId="0" fillId="4" borderId="6" xfId="0" applyFill="1" applyBorder="1"/>
    <xf numFmtId="165" fontId="7" fillId="5" borderId="1" xfId="1" applyNumberFormat="1" applyFont="1" applyFill="1" applyBorder="1" applyAlignment="1">
      <alignment horizontal="right" vertical="top"/>
    </xf>
    <xf numFmtId="167" fontId="7" fillId="5" borderId="1" xfId="1" applyNumberFormat="1" applyFont="1" applyFill="1" applyBorder="1" applyAlignment="1">
      <alignment horizontal="right" vertical="top"/>
    </xf>
    <xf numFmtId="168" fontId="7" fillId="5" borderId="1" xfId="1" applyNumberFormat="1" applyFont="1" applyFill="1" applyBorder="1" applyAlignment="1">
      <alignment horizontal="right" vertical="top"/>
    </xf>
    <xf numFmtId="169" fontId="7" fillId="5" borderId="1" xfId="1" applyNumberFormat="1" applyFont="1" applyFill="1" applyBorder="1" applyAlignment="1">
      <alignment horizontal="right" vertical="top"/>
    </xf>
    <xf numFmtId="170" fontId="7" fillId="5" borderId="1" xfId="1" applyNumberFormat="1" applyFont="1" applyFill="1" applyBorder="1" applyAlignment="1">
      <alignment horizontal="right" vertical="top"/>
    </xf>
    <xf numFmtId="171" fontId="7" fillId="5" borderId="1" xfId="1" applyNumberFormat="1" applyFont="1" applyFill="1" applyBorder="1" applyAlignment="1">
      <alignment horizontal="right" vertical="top"/>
    </xf>
    <xf numFmtId="172" fontId="7" fillId="5" borderId="1" xfId="1" applyNumberFormat="1" applyFont="1" applyFill="1" applyBorder="1" applyAlignment="1">
      <alignment horizontal="right" vertical="top"/>
    </xf>
    <xf numFmtId="173" fontId="7" fillId="5" borderId="1" xfId="1" applyNumberFormat="1" applyFont="1" applyFill="1" applyBorder="1" applyAlignment="1">
      <alignment horizontal="right" vertical="top"/>
    </xf>
    <xf numFmtId="164" fontId="9" fillId="5" borderId="1" xfId="1" applyNumberFormat="1" applyFont="1" applyFill="1" applyBorder="1" applyAlignment="1">
      <alignment horizontal="right" vertical="top"/>
    </xf>
    <xf numFmtId="164" fontId="0" fillId="0" borderId="6" xfId="0" applyNumberFormat="1" applyBorder="1"/>
    <xf numFmtId="164" fontId="7" fillId="5" borderId="1" xfId="1" applyNumberFormat="1" applyFont="1" applyFill="1" applyBorder="1" applyAlignment="1">
      <alignment horizontal="right" vertical="top"/>
    </xf>
    <xf numFmtId="164" fontId="0" fillId="0" borderId="12" xfId="0" applyNumberFormat="1" applyBorder="1"/>
    <xf numFmtId="164" fontId="0" fillId="4" borderId="6" xfId="0" applyNumberFormat="1" applyFill="1" applyBorder="1"/>
    <xf numFmtId="164" fontId="0" fillId="4" borderId="12" xfId="0" applyNumberFormat="1" applyFill="1" applyBorder="1"/>
    <xf numFmtId="0" fontId="2" fillId="2" borderId="1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 vertical="center"/>
    </xf>
    <xf numFmtId="0" fontId="12" fillId="2" borderId="5" xfId="0" applyFont="1" applyFill="1" applyBorder="1" applyAlignment="1">
      <alignment horizontal="center" vertical="center"/>
    </xf>
    <xf numFmtId="164" fontId="2" fillId="2" borderId="11" xfId="0" applyNumberFormat="1" applyFont="1" applyFill="1" applyBorder="1" applyAlignment="1">
      <alignment horizontal="center" vertical="center"/>
    </xf>
    <xf numFmtId="0" fontId="0" fillId="2" borderId="11" xfId="0" applyFill="1" applyBorder="1"/>
    <xf numFmtId="164" fontId="2" fillId="2" borderId="13" xfId="0" applyNumberFormat="1" applyFont="1" applyFill="1" applyBorder="1" applyAlignment="1">
      <alignment horizontal="center"/>
    </xf>
    <xf numFmtId="9" fontId="0" fillId="0" borderId="0" xfId="2" applyFont="1"/>
    <xf numFmtId="9" fontId="0" fillId="2" borderId="0" xfId="2" applyFont="1" applyFill="1"/>
    <xf numFmtId="0" fontId="2" fillId="2" borderId="0" xfId="0" applyFont="1" applyFill="1" applyAlignment="1">
      <alignment horizontal="center"/>
    </xf>
    <xf numFmtId="175" fontId="0" fillId="0" borderId="0" xfId="0" applyNumberFormat="1"/>
    <xf numFmtId="49" fontId="8" fillId="0" borderId="11" xfId="0" applyNumberFormat="1" applyFont="1" applyBorder="1" applyAlignment="1">
      <alignment vertical="top"/>
    </xf>
    <xf numFmtId="49" fontId="8" fillId="2" borderId="1" xfId="0" applyNumberFormat="1" applyFont="1" applyFill="1" applyBorder="1" applyAlignment="1">
      <alignment horizontal="center" vertical="top"/>
    </xf>
    <xf numFmtId="175" fontId="0" fillId="2" borderId="1" xfId="0" applyNumberFormat="1" applyFill="1" applyBorder="1"/>
    <xf numFmtId="175" fontId="0" fillId="0" borderId="1" xfId="0" applyNumberFormat="1" applyBorder="1"/>
    <xf numFmtId="174" fontId="0" fillId="0" borderId="1" xfId="0" applyNumberFormat="1" applyBorder="1"/>
    <xf numFmtId="0" fontId="2" fillId="2" borderId="0" xfId="0" applyFont="1" applyFill="1"/>
    <xf numFmtId="175" fontId="0" fillId="2" borderId="0" xfId="0" applyNumberFormat="1" applyFill="1"/>
    <xf numFmtId="167" fontId="0" fillId="0" borderId="0" xfId="0" applyNumberFormat="1"/>
    <xf numFmtId="0" fontId="0" fillId="0" borderId="0" xfId="0" applyNumberFormat="1"/>
    <xf numFmtId="0" fontId="2" fillId="2" borderId="10" xfId="0" applyNumberFormat="1" applyFont="1" applyFill="1" applyBorder="1" applyAlignment="1">
      <alignment horizontal="center"/>
    </xf>
    <xf numFmtId="0" fontId="0" fillId="4" borderId="0" xfId="0" applyNumberFormat="1" applyFill="1"/>
    <xf numFmtId="0" fontId="2" fillId="2" borderId="0" xfId="0" applyFont="1" applyFill="1" applyBorder="1" applyAlignment="1">
      <alignment horizontal="center"/>
    </xf>
    <xf numFmtId="164" fontId="2" fillId="2" borderId="0" xfId="0" applyNumberFormat="1" applyFont="1" applyFill="1" applyBorder="1"/>
    <xf numFmtId="0" fontId="7" fillId="5" borderId="1" xfId="1" applyNumberFormat="1" applyFont="1" applyFill="1" applyBorder="1" applyAlignment="1">
      <alignment horizontal="right" vertical="top"/>
    </xf>
    <xf numFmtId="0" fontId="2" fillId="2" borderId="1" xfId="0" applyNumberFormat="1" applyFont="1" applyFill="1" applyBorder="1" applyAlignment="1">
      <alignment horizontal="center"/>
    </xf>
    <xf numFmtId="0" fontId="0" fillId="0" borderId="1" xfId="0" applyBorder="1"/>
    <xf numFmtId="176" fontId="0" fillId="6" borderId="1" xfId="0" applyNumberFormat="1" applyFill="1" applyBorder="1"/>
    <xf numFmtId="176" fontId="0" fillId="7" borderId="1" xfId="0" applyNumberFormat="1" applyFill="1" applyBorder="1"/>
    <xf numFmtId="176" fontId="0" fillId="8" borderId="1" xfId="0" applyNumberFormat="1" applyFill="1" applyBorder="1"/>
    <xf numFmtId="176" fontId="0" fillId="9" borderId="1" xfId="0" applyNumberFormat="1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10" borderId="1" xfId="0" applyFill="1" applyBorder="1"/>
    <xf numFmtId="164" fontId="2" fillId="2" borderId="13" xfId="0" applyNumberFormat="1" applyFont="1" applyFill="1" applyBorder="1" applyAlignment="1">
      <alignment horizontal="center" vertical="center"/>
    </xf>
    <xf numFmtId="164" fontId="0" fillId="0" borderId="0" xfId="0" applyNumberFormat="1" applyBorder="1"/>
    <xf numFmtId="164" fontId="2" fillId="2" borderId="0" xfId="0" applyNumberFormat="1" applyFont="1" applyFill="1" applyAlignment="1">
      <alignment horizontal="center"/>
    </xf>
    <xf numFmtId="164" fontId="0" fillId="2" borderId="0" xfId="0" applyNumberFormat="1" applyFill="1"/>
    <xf numFmtId="176" fontId="0" fillId="6" borderId="0" xfId="0" applyNumberFormat="1" applyFill="1"/>
    <xf numFmtId="176" fontId="0" fillId="7" borderId="0" xfId="0" applyNumberFormat="1" applyFill="1"/>
    <xf numFmtId="176" fontId="0" fillId="8" borderId="0" xfId="0" applyNumberFormat="1" applyFill="1"/>
    <xf numFmtId="176" fontId="0" fillId="10" borderId="0" xfId="0" applyNumberFormat="1" applyFill="1"/>
    <xf numFmtId="0" fontId="2" fillId="2" borderId="4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/>
    </xf>
    <xf numFmtId="164" fontId="2" fillId="3" borderId="0" xfId="0" applyNumberFormat="1" applyFont="1" applyFill="1" applyAlignment="1">
      <alignment horizont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49" fontId="11" fillId="2" borderId="5" xfId="0" applyNumberFormat="1" applyFont="1" applyFill="1" applyBorder="1" applyAlignment="1">
      <alignment horizontal="center" vertical="top" wrapText="1"/>
    </xf>
    <xf numFmtId="164" fontId="11" fillId="2" borderId="5" xfId="0" applyNumberFormat="1" applyFont="1" applyFill="1" applyBorder="1" applyAlignment="1">
      <alignment horizontal="center" vertical="top" wrapText="1"/>
    </xf>
    <xf numFmtId="164" fontId="2" fillId="2" borderId="1" xfId="0" applyNumberFormat="1" applyFont="1" applyFill="1" applyBorder="1" applyAlignment="1">
      <alignment horizontal="center" vertical="center"/>
    </xf>
    <xf numFmtId="49" fontId="13" fillId="0" borderId="4" xfId="0" applyNumberFormat="1" applyFont="1" applyBorder="1" applyAlignment="1">
      <alignment horizontal="center" vertical="top" wrapText="1"/>
    </xf>
    <xf numFmtId="164" fontId="13" fillId="0" borderId="0" xfId="0" applyNumberFormat="1" applyFont="1" applyAlignment="1">
      <alignment horizontal="center" vertical="top" wrapText="1"/>
    </xf>
    <xf numFmtId="49" fontId="13" fillId="0" borderId="0" xfId="0" applyNumberFormat="1" applyFont="1" applyAlignment="1">
      <alignment horizontal="center" vertical="top" wrapText="1"/>
    </xf>
    <xf numFmtId="0" fontId="2" fillId="2" borderId="1" xfId="0" applyFont="1" applyFill="1" applyBorder="1" applyAlignment="1">
      <alignment horizontal="center"/>
    </xf>
    <xf numFmtId="164" fontId="2" fillId="2" borderId="1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49" fontId="8" fillId="5" borderId="4" xfId="1" applyNumberFormat="1" applyFont="1" applyFill="1" applyBorder="1" applyAlignment="1">
      <alignment horizontal="center" vertical="top" wrapText="1"/>
    </xf>
    <xf numFmtId="49" fontId="8" fillId="5" borderId="0" xfId="1" applyNumberFormat="1" applyFont="1" applyFill="1" applyAlignment="1">
      <alignment horizontal="center" vertical="top" wrapText="1"/>
    </xf>
    <xf numFmtId="49" fontId="7" fillId="5" borderId="4" xfId="1" applyNumberFormat="1" applyFont="1" applyFill="1" applyBorder="1" applyAlignment="1">
      <alignment horizontal="center" vertical="top" wrapText="1"/>
    </xf>
    <xf numFmtId="49" fontId="7" fillId="5" borderId="0" xfId="1" applyNumberFormat="1" applyFont="1" applyFill="1" applyAlignment="1">
      <alignment horizontal="center" vertical="top" wrapText="1"/>
    </xf>
    <xf numFmtId="49" fontId="8" fillId="5" borderId="7" xfId="1" applyNumberFormat="1" applyFont="1" applyFill="1" applyBorder="1" applyAlignment="1">
      <alignment horizontal="center" vertical="top" wrapText="1"/>
    </xf>
    <xf numFmtId="49" fontId="8" fillId="5" borderId="5" xfId="1" applyNumberFormat="1" applyFont="1" applyFill="1" applyBorder="1" applyAlignment="1">
      <alignment horizontal="center" vertical="top" wrapText="1"/>
    </xf>
    <xf numFmtId="49" fontId="14" fillId="5" borderId="0" xfId="1" applyNumberFormat="1" applyFont="1" applyFill="1" applyAlignment="1">
      <alignment vertical="top"/>
    </xf>
    <xf numFmtId="49" fontId="15" fillId="5" borderId="0" xfId="1" applyNumberFormat="1" applyFont="1" applyFill="1" applyAlignment="1">
      <alignment vertical="top"/>
    </xf>
    <xf numFmtId="49" fontId="9" fillId="5" borderId="5" xfId="1" applyNumberFormat="1" applyFont="1" applyFill="1" applyBorder="1" applyAlignment="1">
      <alignment horizontal="center" vertical="top" wrapText="1"/>
    </xf>
  </cellXfs>
  <cellStyles count="3">
    <cellStyle name="Normal" xfId="0" builtinId="0"/>
    <cellStyle name="Normal 2" xfId="1" xr:uid="{70412A35-F541-49F7-B129-4CAB66A0CFBB}"/>
    <cellStyle name="Percent" xfId="2" builtinId="5"/>
  </cellStyles>
  <dxfs count="0"/>
  <tableStyles count="0" defaultTableStyle="TableStyleMedium2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Item</a:t>
            </a:r>
            <a:r>
              <a:rPr lang="en-IN" baseline="0"/>
              <a:t> wise revenue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'Revenue Analysis'!$B$3</c:f>
              <c:strCache>
                <c:ptCount val="1"/>
                <c:pt idx="0">
                  <c:v>December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'Revenue Analysis'!$A$4:$A$62</c:f>
              <c:strCache>
                <c:ptCount val="59"/>
                <c:pt idx="0">
                  <c:v>Aggarwati</c:v>
                </c:pt>
                <c:pt idx="1">
                  <c:v>AJWAIN</c:v>
                </c:pt>
                <c:pt idx="2">
                  <c:v>Amchoor</c:v>
                </c:pt>
                <c:pt idx="3">
                  <c:v>AMRIT PUFF 15KG</c:v>
                </c:pt>
                <c:pt idx="4">
                  <c:v>BESAN RAJD.PKT</c:v>
                </c:pt>
                <c:pt idx="5">
                  <c:v>CHAT MASALA MDH</c:v>
                </c:pt>
                <c:pt idx="6">
                  <c:v>COCONUT</c:v>
                </c:pt>
                <c:pt idx="7">
                  <c:v>DAKH</c:v>
                </c:pt>
                <c:pt idx="8">
                  <c:v>Dal Chini</c:v>
                </c:pt>
                <c:pt idx="9">
                  <c:v>DEGI MICH MDH</c:v>
                </c:pt>
                <c:pt idx="10">
                  <c:v>DHANIASABUT</c:v>
                </c:pt>
                <c:pt idx="11">
                  <c:v>ELACHI BADI</c:v>
                </c:pt>
                <c:pt idx="12">
                  <c:v>GARI BURADA</c:v>
                </c:pt>
                <c:pt idx="13">
                  <c:v>GHEE GAGAN 1X20</c:v>
                </c:pt>
                <c:pt idx="14">
                  <c:v>Ghee Gagan Loose</c:v>
                </c:pt>
                <c:pt idx="15">
                  <c:v>GHEE JAR 15LTR</c:v>
                </c:pt>
                <c:pt idx="16">
                  <c:v>GREEN TEA KANGRA DIP</c:v>
                </c:pt>
                <c:pt idx="17">
                  <c:v>Haldi Powder</c:v>
                </c:pt>
                <c:pt idx="18">
                  <c:v>Hallon</c:v>
                </c:pt>
                <c:pt idx="19">
                  <c:v>HING MDH</c:v>
                </c:pt>
                <c:pt idx="20">
                  <c:v>ILACHI CHHOTI</c:v>
                </c:pt>
                <c:pt idx="21">
                  <c:v>JEERA</c:v>
                </c:pt>
                <c:pt idx="22">
                  <c:v>KAJOO</c:v>
                </c:pt>
                <c:pt idx="23">
                  <c:v>Kali Mirch</c:v>
                </c:pt>
                <c:pt idx="24">
                  <c:v>KITCHAN KING</c:v>
                </c:pt>
                <c:pt idx="25">
                  <c:v>Lalmirch</c:v>
                </c:pt>
                <c:pt idx="26">
                  <c:v>Magaj</c:v>
                </c:pt>
                <c:pt idx="27">
                  <c:v>MEAT MASLA MDH</c:v>
                </c:pt>
                <c:pt idx="28">
                  <c:v>Methi</c:v>
                </c:pt>
                <c:pt idx="29">
                  <c:v>METHI MDH 50G</c:v>
                </c:pt>
                <c:pt idx="30">
                  <c:v>METHI SABUT</c:v>
                </c:pt>
                <c:pt idx="31">
                  <c:v>MIRCH PDR. MC</c:v>
                </c:pt>
                <c:pt idx="32">
                  <c:v>MITHI SONF LOOSE</c:v>
                </c:pt>
                <c:pt idx="33">
                  <c:v>M Oil 5ltrx4</c:v>
                </c:pt>
                <c:pt idx="34">
                  <c:v>MOIL GAGAN 15LTR</c:v>
                </c:pt>
                <c:pt idx="35">
                  <c:v>M Oil Gagan1x12</c:v>
                </c:pt>
                <c:pt idx="36">
                  <c:v>MOIL GAGAN 500ML</c:v>
                </c:pt>
                <c:pt idx="37">
                  <c:v>M Oil (P)1/2x32</c:v>
                </c:pt>
                <c:pt idx="38">
                  <c:v>M Oil (P) 15LTR</c:v>
                </c:pt>
                <c:pt idx="39">
                  <c:v>M Oil (P)1x16</c:v>
                </c:pt>
                <c:pt idx="40">
                  <c:v>M.Oil P 2x6</c:v>
                </c:pt>
                <c:pt idx="41">
                  <c:v>Moong Faii</c:v>
                </c:pt>
                <c:pt idx="42">
                  <c:v>RED LEBAL 250GM</c:v>
                </c:pt>
                <c:pt idx="43">
                  <c:v>REF.GINNI 1X10</c:v>
                </c:pt>
                <c:pt idx="44">
                  <c:v>REFIND 5LTR SB</c:v>
                </c:pt>
                <c:pt idx="45">
                  <c:v>REFIND CS 1X12</c:v>
                </c:pt>
                <c:pt idx="46">
                  <c:v>REFIND SB (1X12)</c:v>
                </c:pt>
                <c:pt idx="47">
                  <c:v>REFIND TIN SB</c:v>
                </c:pt>
                <c:pt idx="48">
                  <c:v>REFINND TIN CS</c:v>
                </c:pt>
                <c:pt idx="49">
                  <c:v>RICE 1060 NO 10KG</c:v>
                </c:pt>
                <c:pt idx="50">
                  <c:v>RICE 1060NO35KG</c:v>
                </c:pt>
                <c:pt idx="51">
                  <c:v>RICE 1060 NO 5KG</c:v>
                </c:pt>
                <c:pt idx="52">
                  <c:v>Rice Haryali</c:v>
                </c:pt>
                <c:pt idx="53">
                  <c:v>RICE HARYALI  10 KG</c:v>
                </c:pt>
                <c:pt idx="54">
                  <c:v>SABUDANA  LOOSE</c:v>
                </c:pt>
                <c:pt idx="55">
                  <c:v>SUGAR</c:v>
                </c:pt>
                <c:pt idx="56">
                  <c:v>TAZA 100GM</c:v>
                </c:pt>
                <c:pt idx="57">
                  <c:v>TAZA 250GM</c:v>
                </c:pt>
                <c:pt idx="58">
                  <c:v>VERMICILLY 100</c:v>
                </c:pt>
              </c:strCache>
            </c:strRef>
          </c:cat>
          <c:val>
            <c:numRef>
              <c:f>'Revenue Analysis'!$B$4:$B$62</c:f>
              <c:numCache>
                <c:formatCode>"₹"\ #,##0</c:formatCode>
                <c:ptCount val="59"/>
                <c:pt idx="0">
                  <c:v>0</c:v>
                </c:pt>
                <c:pt idx="1">
                  <c:v>906</c:v>
                </c:pt>
                <c:pt idx="2">
                  <c:v>1245</c:v>
                </c:pt>
                <c:pt idx="3">
                  <c:v>510600</c:v>
                </c:pt>
                <c:pt idx="4">
                  <c:v>1670</c:v>
                </c:pt>
                <c:pt idx="5">
                  <c:v>1000</c:v>
                </c:pt>
                <c:pt idx="6">
                  <c:v>0</c:v>
                </c:pt>
                <c:pt idx="7">
                  <c:v>4000</c:v>
                </c:pt>
                <c:pt idx="8">
                  <c:v>4627.5</c:v>
                </c:pt>
                <c:pt idx="9">
                  <c:v>690</c:v>
                </c:pt>
                <c:pt idx="10">
                  <c:v>2050</c:v>
                </c:pt>
                <c:pt idx="11">
                  <c:v>237.5</c:v>
                </c:pt>
                <c:pt idx="12">
                  <c:v>44095</c:v>
                </c:pt>
                <c:pt idx="13">
                  <c:v>10490</c:v>
                </c:pt>
                <c:pt idx="14">
                  <c:v>1317</c:v>
                </c:pt>
                <c:pt idx="15">
                  <c:v>28516</c:v>
                </c:pt>
                <c:pt idx="16">
                  <c:v>0</c:v>
                </c:pt>
                <c:pt idx="17">
                  <c:v>775</c:v>
                </c:pt>
                <c:pt idx="18">
                  <c:v>0</c:v>
                </c:pt>
                <c:pt idx="19">
                  <c:v>960</c:v>
                </c:pt>
                <c:pt idx="20">
                  <c:v>0</c:v>
                </c:pt>
                <c:pt idx="21">
                  <c:v>4820</c:v>
                </c:pt>
                <c:pt idx="22">
                  <c:v>7850</c:v>
                </c:pt>
                <c:pt idx="23">
                  <c:v>4672.5</c:v>
                </c:pt>
                <c:pt idx="24">
                  <c:v>0</c:v>
                </c:pt>
                <c:pt idx="25">
                  <c:v>2905</c:v>
                </c:pt>
                <c:pt idx="26">
                  <c:v>6825</c:v>
                </c:pt>
                <c:pt idx="27">
                  <c:v>660</c:v>
                </c:pt>
                <c:pt idx="28">
                  <c:v>200</c:v>
                </c:pt>
                <c:pt idx="29">
                  <c:v>0</c:v>
                </c:pt>
                <c:pt idx="30">
                  <c:v>700</c:v>
                </c:pt>
                <c:pt idx="31">
                  <c:v>0</c:v>
                </c:pt>
                <c:pt idx="32">
                  <c:v>805</c:v>
                </c:pt>
                <c:pt idx="33">
                  <c:v>0</c:v>
                </c:pt>
                <c:pt idx="34">
                  <c:v>0</c:v>
                </c:pt>
                <c:pt idx="35">
                  <c:v>7670</c:v>
                </c:pt>
                <c:pt idx="36">
                  <c:v>8375</c:v>
                </c:pt>
                <c:pt idx="37">
                  <c:v>7644</c:v>
                </c:pt>
                <c:pt idx="38">
                  <c:v>5460</c:v>
                </c:pt>
                <c:pt idx="39">
                  <c:v>16904</c:v>
                </c:pt>
                <c:pt idx="40">
                  <c:v>0</c:v>
                </c:pt>
                <c:pt idx="41">
                  <c:v>8200</c:v>
                </c:pt>
                <c:pt idx="42">
                  <c:v>5355</c:v>
                </c:pt>
                <c:pt idx="43">
                  <c:v>7730</c:v>
                </c:pt>
                <c:pt idx="44">
                  <c:v>0</c:v>
                </c:pt>
                <c:pt idx="45">
                  <c:v>18948.080000000002</c:v>
                </c:pt>
                <c:pt idx="46">
                  <c:v>23510</c:v>
                </c:pt>
                <c:pt idx="47">
                  <c:v>61357</c:v>
                </c:pt>
                <c:pt idx="48">
                  <c:v>85901</c:v>
                </c:pt>
                <c:pt idx="49">
                  <c:v>0</c:v>
                </c:pt>
                <c:pt idx="50">
                  <c:v>1995</c:v>
                </c:pt>
                <c:pt idx="51">
                  <c:v>2280</c:v>
                </c:pt>
                <c:pt idx="52">
                  <c:v>12788</c:v>
                </c:pt>
                <c:pt idx="53">
                  <c:v>1576</c:v>
                </c:pt>
                <c:pt idx="54">
                  <c:v>0</c:v>
                </c:pt>
                <c:pt idx="55">
                  <c:v>283483</c:v>
                </c:pt>
                <c:pt idx="56">
                  <c:v>2760</c:v>
                </c:pt>
                <c:pt idx="57">
                  <c:v>0</c:v>
                </c:pt>
                <c:pt idx="5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E4-4AFF-8B28-1A2CCFD0D529}"/>
            </c:ext>
          </c:extLst>
        </c:ser>
        <c:ser>
          <c:idx val="1"/>
          <c:order val="1"/>
          <c:tx>
            <c:strRef>
              <c:f>'Revenue Analysis'!$C$3</c:f>
              <c:strCache>
                <c:ptCount val="1"/>
                <c:pt idx="0">
                  <c:v>January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'Revenue Analysis'!$A$4:$A$62</c:f>
              <c:strCache>
                <c:ptCount val="59"/>
                <c:pt idx="0">
                  <c:v>Aggarwati</c:v>
                </c:pt>
                <c:pt idx="1">
                  <c:v>AJWAIN</c:v>
                </c:pt>
                <c:pt idx="2">
                  <c:v>Amchoor</c:v>
                </c:pt>
                <c:pt idx="3">
                  <c:v>AMRIT PUFF 15KG</c:v>
                </c:pt>
                <c:pt idx="4">
                  <c:v>BESAN RAJD.PKT</c:v>
                </c:pt>
                <c:pt idx="5">
                  <c:v>CHAT MASALA MDH</c:v>
                </c:pt>
                <c:pt idx="6">
                  <c:v>COCONUT</c:v>
                </c:pt>
                <c:pt idx="7">
                  <c:v>DAKH</c:v>
                </c:pt>
                <c:pt idx="8">
                  <c:v>Dal Chini</c:v>
                </c:pt>
                <c:pt idx="9">
                  <c:v>DEGI MICH MDH</c:v>
                </c:pt>
                <c:pt idx="10">
                  <c:v>DHANIASABUT</c:v>
                </c:pt>
                <c:pt idx="11">
                  <c:v>ELACHI BADI</c:v>
                </c:pt>
                <c:pt idx="12">
                  <c:v>GARI BURADA</c:v>
                </c:pt>
                <c:pt idx="13">
                  <c:v>GHEE GAGAN 1X20</c:v>
                </c:pt>
                <c:pt idx="14">
                  <c:v>Ghee Gagan Loose</c:v>
                </c:pt>
                <c:pt idx="15">
                  <c:v>GHEE JAR 15LTR</c:v>
                </c:pt>
                <c:pt idx="16">
                  <c:v>GREEN TEA KANGRA DIP</c:v>
                </c:pt>
                <c:pt idx="17">
                  <c:v>Haldi Powder</c:v>
                </c:pt>
                <c:pt idx="18">
                  <c:v>Hallon</c:v>
                </c:pt>
                <c:pt idx="19">
                  <c:v>HING MDH</c:v>
                </c:pt>
                <c:pt idx="20">
                  <c:v>ILACHI CHHOTI</c:v>
                </c:pt>
                <c:pt idx="21">
                  <c:v>JEERA</c:v>
                </c:pt>
                <c:pt idx="22">
                  <c:v>KAJOO</c:v>
                </c:pt>
                <c:pt idx="23">
                  <c:v>Kali Mirch</c:v>
                </c:pt>
                <c:pt idx="24">
                  <c:v>KITCHAN KING</c:v>
                </c:pt>
                <c:pt idx="25">
                  <c:v>Lalmirch</c:v>
                </c:pt>
                <c:pt idx="26">
                  <c:v>Magaj</c:v>
                </c:pt>
                <c:pt idx="27">
                  <c:v>MEAT MASLA MDH</c:v>
                </c:pt>
                <c:pt idx="28">
                  <c:v>Methi</c:v>
                </c:pt>
                <c:pt idx="29">
                  <c:v>METHI MDH 50G</c:v>
                </c:pt>
                <c:pt idx="30">
                  <c:v>METHI SABUT</c:v>
                </c:pt>
                <c:pt idx="31">
                  <c:v>MIRCH PDR. MC</c:v>
                </c:pt>
                <c:pt idx="32">
                  <c:v>MITHI SONF LOOSE</c:v>
                </c:pt>
                <c:pt idx="33">
                  <c:v>M Oil 5ltrx4</c:v>
                </c:pt>
                <c:pt idx="34">
                  <c:v>MOIL GAGAN 15LTR</c:v>
                </c:pt>
                <c:pt idx="35">
                  <c:v>M Oil Gagan1x12</c:v>
                </c:pt>
                <c:pt idx="36">
                  <c:v>MOIL GAGAN 500ML</c:v>
                </c:pt>
                <c:pt idx="37">
                  <c:v>M Oil (P)1/2x32</c:v>
                </c:pt>
                <c:pt idx="38">
                  <c:v>M Oil (P) 15LTR</c:v>
                </c:pt>
                <c:pt idx="39">
                  <c:v>M Oil (P)1x16</c:v>
                </c:pt>
                <c:pt idx="40">
                  <c:v>M.Oil P 2x6</c:v>
                </c:pt>
                <c:pt idx="41">
                  <c:v>Moong Faii</c:v>
                </c:pt>
                <c:pt idx="42">
                  <c:v>RED LEBAL 250GM</c:v>
                </c:pt>
                <c:pt idx="43">
                  <c:v>REF.GINNI 1X10</c:v>
                </c:pt>
                <c:pt idx="44">
                  <c:v>REFIND 5LTR SB</c:v>
                </c:pt>
                <c:pt idx="45">
                  <c:v>REFIND CS 1X12</c:v>
                </c:pt>
                <c:pt idx="46">
                  <c:v>REFIND SB (1X12)</c:v>
                </c:pt>
                <c:pt idx="47">
                  <c:v>REFIND TIN SB</c:v>
                </c:pt>
                <c:pt idx="48">
                  <c:v>REFINND TIN CS</c:v>
                </c:pt>
                <c:pt idx="49">
                  <c:v>RICE 1060 NO 10KG</c:v>
                </c:pt>
                <c:pt idx="50">
                  <c:v>RICE 1060NO35KG</c:v>
                </c:pt>
                <c:pt idx="51">
                  <c:v>RICE 1060 NO 5KG</c:v>
                </c:pt>
                <c:pt idx="52">
                  <c:v>Rice Haryali</c:v>
                </c:pt>
                <c:pt idx="53">
                  <c:v>RICE HARYALI  10 KG</c:v>
                </c:pt>
                <c:pt idx="54">
                  <c:v>SABUDANA  LOOSE</c:v>
                </c:pt>
                <c:pt idx="55">
                  <c:v>SUGAR</c:v>
                </c:pt>
                <c:pt idx="56">
                  <c:v>TAZA 100GM</c:v>
                </c:pt>
                <c:pt idx="57">
                  <c:v>TAZA 250GM</c:v>
                </c:pt>
                <c:pt idx="58">
                  <c:v>VERMICILLY 100</c:v>
                </c:pt>
              </c:strCache>
            </c:strRef>
          </c:cat>
          <c:val>
            <c:numRef>
              <c:f>'Revenue Analysis'!$C$4:$C$62</c:f>
              <c:numCache>
                <c:formatCode>"₹"\ #,##0</c:formatCode>
                <c:ptCount val="59"/>
                <c:pt idx="0">
                  <c:v>100</c:v>
                </c:pt>
                <c:pt idx="1">
                  <c:v>980</c:v>
                </c:pt>
                <c:pt idx="2">
                  <c:v>225</c:v>
                </c:pt>
                <c:pt idx="3">
                  <c:v>551665</c:v>
                </c:pt>
                <c:pt idx="4">
                  <c:v>1850</c:v>
                </c:pt>
                <c:pt idx="5">
                  <c:v>500</c:v>
                </c:pt>
                <c:pt idx="6">
                  <c:v>6525</c:v>
                </c:pt>
                <c:pt idx="7">
                  <c:v>750</c:v>
                </c:pt>
                <c:pt idx="8">
                  <c:v>250</c:v>
                </c:pt>
                <c:pt idx="9">
                  <c:v>1900</c:v>
                </c:pt>
                <c:pt idx="10">
                  <c:v>1590</c:v>
                </c:pt>
                <c:pt idx="11">
                  <c:v>725</c:v>
                </c:pt>
                <c:pt idx="12">
                  <c:v>18505</c:v>
                </c:pt>
                <c:pt idx="13">
                  <c:v>18650</c:v>
                </c:pt>
                <c:pt idx="14">
                  <c:v>532</c:v>
                </c:pt>
                <c:pt idx="15">
                  <c:v>29984</c:v>
                </c:pt>
                <c:pt idx="16">
                  <c:v>0</c:v>
                </c:pt>
                <c:pt idx="17">
                  <c:v>3015</c:v>
                </c:pt>
                <c:pt idx="18">
                  <c:v>0</c:v>
                </c:pt>
                <c:pt idx="19">
                  <c:v>900</c:v>
                </c:pt>
                <c:pt idx="20">
                  <c:v>2500</c:v>
                </c:pt>
                <c:pt idx="21">
                  <c:v>3770</c:v>
                </c:pt>
                <c:pt idx="22">
                  <c:v>7050</c:v>
                </c:pt>
                <c:pt idx="23">
                  <c:v>2642.5</c:v>
                </c:pt>
                <c:pt idx="24">
                  <c:v>500</c:v>
                </c:pt>
                <c:pt idx="25">
                  <c:v>3030</c:v>
                </c:pt>
                <c:pt idx="26">
                  <c:v>1250</c:v>
                </c:pt>
                <c:pt idx="27">
                  <c:v>600</c:v>
                </c:pt>
                <c:pt idx="28">
                  <c:v>100</c:v>
                </c:pt>
                <c:pt idx="29">
                  <c:v>0</c:v>
                </c:pt>
                <c:pt idx="30">
                  <c:v>500</c:v>
                </c:pt>
                <c:pt idx="31">
                  <c:v>250</c:v>
                </c:pt>
                <c:pt idx="32">
                  <c:v>515</c:v>
                </c:pt>
                <c:pt idx="33">
                  <c:v>3800</c:v>
                </c:pt>
                <c:pt idx="34">
                  <c:v>0</c:v>
                </c:pt>
                <c:pt idx="35">
                  <c:v>5900</c:v>
                </c:pt>
                <c:pt idx="36">
                  <c:v>1925</c:v>
                </c:pt>
                <c:pt idx="37">
                  <c:v>15072</c:v>
                </c:pt>
                <c:pt idx="38">
                  <c:v>2680</c:v>
                </c:pt>
                <c:pt idx="39">
                  <c:v>17936</c:v>
                </c:pt>
                <c:pt idx="40">
                  <c:v>2310</c:v>
                </c:pt>
                <c:pt idx="41">
                  <c:v>16210</c:v>
                </c:pt>
                <c:pt idx="42">
                  <c:v>6240</c:v>
                </c:pt>
                <c:pt idx="43">
                  <c:v>1500</c:v>
                </c:pt>
                <c:pt idx="44">
                  <c:v>2580</c:v>
                </c:pt>
                <c:pt idx="45">
                  <c:v>6205</c:v>
                </c:pt>
                <c:pt idx="46">
                  <c:v>18985</c:v>
                </c:pt>
                <c:pt idx="47">
                  <c:v>151020</c:v>
                </c:pt>
                <c:pt idx="48">
                  <c:v>0</c:v>
                </c:pt>
                <c:pt idx="49">
                  <c:v>2440</c:v>
                </c:pt>
                <c:pt idx="50">
                  <c:v>4130</c:v>
                </c:pt>
                <c:pt idx="51">
                  <c:v>4920</c:v>
                </c:pt>
                <c:pt idx="52">
                  <c:v>13648.1</c:v>
                </c:pt>
                <c:pt idx="53">
                  <c:v>1544</c:v>
                </c:pt>
                <c:pt idx="54">
                  <c:v>600</c:v>
                </c:pt>
                <c:pt idx="55">
                  <c:v>219392.5</c:v>
                </c:pt>
                <c:pt idx="56">
                  <c:v>310</c:v>
                </c:pt>
                <c:pt idx="57">
                  <c:v>2640</c:v>
                </c:pt>
                <c:pt idx="58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E4-4AFF-8B28-1A2CCFD0D5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8658800"/>
        <c:axId val="1548657136"/>
      </c:barChart>
      <c:catAx>
        <c:axId val="1548658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8657136"/>
        <c:crosses val="autoZero"/>
        <c:auto val="1"/>
        <c:lblAlgn val="ctr"/>
        <c:lblOffset val="100"/>
        <c:noMultiLvlLbl val="0"/>
      </c:catAx>
      <c:valAx>
        <c:axId val="154865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₹&quot;\ 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8658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Revenue</a:t>
            </a:r>
            <a:r>
              <a:rPr lang="en-IN" baseline="0"/>
              <a:t>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'Revenue Analysis'!$B$3:$C$3</c:f>
              <c:strCache>
                <c:ptCount val="2"/>
                <c:pt idx="0">
                  <c:v>December</c:v>
                </c:pt>
                <c:pt idx="1">
                  <c:v>January</c:v>
                </c:pt>
              </c:strCache>
            </c:strRef>
          </c:cat>
          <c:val>
            <c:numRef>
              <c:f>'Revenue Analysis'!$B$63:$C$63</c:f>
              <c:numCache>
                <c:formatCode>"₹"\ #,##0</c:formatCode>
                <c:ptCount val="2"/>
                <c:pt idx="0">
                  <c:v>1204552.58</c:v>
                </c:pt>
                <c:pt idx="1">
                  <c:v>1163541.1000000001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6D-4561-A048-6017885CE7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3036832"/>
        <c:axId val="1833037248"/>
      </c:barChart>
      <c:catAx>
        <c:axId val="1833036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037248"/>
        <c:crosses val="autoZero"/>
        <c:auto val="1"/>
        <c:lblAlgn val="ctr"/>
        <c:lblOffset val="100"/>
        <c:noMultiLvlLbl val="0"/>
      </c:catAx>
      <c:valAx>
        <c:axId val="183303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₹&quot;\ 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036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Profit</a:t>
            </a:r>
            <a:r>
              <a:rPr lang="en-IN" baseline="0"/>
              <a:t> Analysis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'Profit Analysis'!$B$4:$C$4</c:f>
              <c:strCache>
                <c:ptCount val="2"/>
                <c:pt idx="0">
                  <c:v>December</c:v>
                </c:pt>
                <c:pt idx="1">
                  <c:v>January</c:v>
                </c:pt>
              </c:strCache>
            </c:strRef>
          </c:cat>
          <c:val>
            <c:numRef>
              <c:f>'Profit Analysis'!$B$64:$C$64</c:f>
              <c:numCache>
                <c:formatCode>"₹"\ #,##0</c:formatCode>
                <c:ptCount val="2"/>
                <c:pt idx="0">
                  <c:v>117825.27999999998</c:v>
                </c:pt>
                <c:pt idx="1">
                  <c:v>67597.909999999989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95-4D4F-9BC4-F0B913B05E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3038080"/>
        <c:axId val="1833034752"/>
      </c:barChart>
      <c:catAx>
        <c:axId val="183303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034752"/>
        <c:crosses val="autoZero"/>
        <c:auto val="1"/>
        <c:lblAlgn val="ctr"/>
        <c:lblOffset val="100"/>
        <c:noMultiLvlLbl val="0"/>
      </c:catAx>
      <c:valAx>
        <c:axId val="183303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₹&quot;\ 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038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  <cx:data id="1">
      <cx:strDim type="cat">
        <cx:f>_xlchart.v1.0</cx:f>
      </cx:strDim>
      <cx:numDim type="val">
        <cx:f>_xlchart.v1.4</cx:f>
      </cx:numDim>
    </cx:data>
  </cx:chartData>
  <cx:chart>
    <cx:title pos="t" align="ctr" overlay="0">
      <cx:tx>
        <cx:txData>
          <cx:v>Revenue Pareto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Revenue Pareto</a:t>
          </a:r>
        </a:p>
      </cx:txPr>
    </cx:title>
    <cx:plotArea>
      <cx:plotAreaRegion>
        <cx:series layoutId="clusteredColumn" uniqueId="{F41292B5-A1C6-44D1-B007-EB526E51B5FF}" formatIdx="0">
          <cx:tx>
            <cx:txData>
              <cx:f>_xlchart.v1.1</cx:f>
              <cx:v>Total Revenue</cx:v>
            </cx:txData>
          </cx:tx>
          <cx:dataId val="0"/>
          <cx:layoutPr>
            <cx:aggregation/>
          </cx:layoutPr>
          <cx:axisId val="1"/>
        </cx:series>
        <cx:series layoutId="paretoLine" ownerIdx="0" uniqueId="{46AE42F9-9F5E-41E2-8D3A-2684FCB46CC0}" formatIdx="1">
          <cx:axisId val="2"/>
        </cx:series>
        <cx:series layoutId="clusteredColumn" hidden="1" uniqueId="{BEB9FA49-3985-4EC5-A4DC-09554FF562D8}" formatIdx="2">
          <cx:tx>
            <cx:txData>
              <cx:f>_xlchart.v1.3</cx:f>
              <cx:v>% Cummulative</cx:v>
            </cx:txData>
          </cx:tx>
          <cx:dataId val="1"/>
          <cx:layoutPr>
            <cx:aggregation/>
          </cx:layoutPr>
          <cx:axisId val="1"/>
        </cx:series>
        <cx:series layoutId="paretoLine" ownerIdx="2" uniqueId="{05A1A474-1796-451A-BFC5-3A0A7D4C19F5}" formatIdx="3">
          <cx:axisId val="2"/>
        </cx:series>
      </cx:plotAreaRegion>
      <cx:axis id="0">
        <cx:catScaling gapWidth="0"/>
        <cx:title>
          <cx:tx>
            <cx:txData>
              <cx:v>Particulars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Particulars</a:t>
              </a:r>
            </a:p>
          </cx:txPr>
        </cx:title>
        <cx:tickLabels/>
      </cx:axis>
      <cx:axis id="1">
        <cx:valScaling/>
        <cx:title>
          <cx:tx>
            <cx:txData>
              <cx:v>Revenue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Revenue</a:t>
              </a:r>
            </a:p>
          </cx:txPr>
        </cx:title>
        <cx:majorGridlines/>
        <cx:tickLabels/>
      </cx:axis>
      <cx:axis id="2">
        <cx:valScaling max="1" min="0"/>
        <cx:title>
          <cx:tx>
            <cx:txData>
              <cx:v>Cummulative %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Cummulative %</a:t>
              </a:r>
            </a:p>
          </cx:txPr>
        </cx:title>
        <cx:units unit="percentage"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_xlchart.v1.5</cx:f>
      </cx:strDim>
      <cx:numDim type="val">
        <cx:f>_xlchart.v1.7</cx:f>
      </cx:numDim>
    </cx:data>
    <cx:data id="1">
      <cx:strDim type="cat">
        <cx:f>_xlchart.v1.5</cx:f>
      </cx:strDim>
      <cx:numDim type="val">
        <cx:f>_xlchart.v1.9</cx:f>
      </cx:numDim>
    </cx:data>
  </cx:chartData>
  <cx:chart>
    <cx:title pos="t" align="ctr" overlay="0">
      <cx:tx>
        <cx:txData>
          <cx:v>Profit Pareto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Profit Pareto</a:t>
          </a:r>
        </a:p>
      </cx:txPr>
    </cx:title>
    <cx:plotArea>
      <cx:plotAreaRegion>
        <cx:series layoutId="clusteredColumn" uniqueId="{447F2FED-E537-4540-AA98-844BCC1CDDC6}" formatIdx="0">
          <cx:tx>
            <cx:txData>
              <cx:f>_xlchart.v1.6</cx:f>
              <cx:v>Total Profit</cx:v>
            </cx:txData>
          </cx:tx>
          <cx:dataId val="0"/>
          <cx:layoutPr>
            <cx:aggregation/>
          </cx:layoutPr>
          <cx:axisId val="1"/>
        </cx:series>
        <cx:series layoutId="paretoLine" ownerIdx="0" uniqueId="{3435FC3F-9776-4520-96C8-65C7FE0128D9}" formatIdx="1">
          <cx:axisId val="2"/>
        </cx:series>
        <cx:series layoutId="clusteredColumn" hidden="1" uniqueId="{BF45D567-4C3A-4AAE-AAC6-E64347F24A63}" formatIdx="2">
          <cx:tx>
            <cx:txData>
              <cx:f>_xlchart.v1.8</cx:f>
              <cx:v>% Cummulative</cx:v>
            </cx:txData>
          </cx:tx>
          <cx:dataId val="1"/>
          <cx:layoutPr>
            <cx:aggregation/>
          </cx:layoutPr>
          <cx:axisId val="1"/>
        </cx:series>
        <cx:series layoutId="paretoLine" ownerIdx="2" uniqueId="{100DA820-8E31-4123-9723-AC6DA89EF6CE}" formatIdx="3">
          <cx:axisId val="2"/>
        </cx:series>
      </cx:plotAreaRegion>
      <cx:axis id="0">
        <cx:catScaling gapWidth="0"/>
        <cx:title>
          <cx:tx>
            <cx:txData>
              <cx:v>Particulars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Particulars</a:t>
              </a:r>
            </a:p>
          </cx:txPr>
        </cx:title>
        <cx:tickLabels/>
      </cx:axis>
      <cx:axis id="1">
        <cx:valScaling/>
        <cx:title>
          <cx:tx>
            <cx:txData>
              <cx:v>Profit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Profit</a:t>
              </a:r>
            </a:p>
          </cx:txPr>
        </cx:title>
        <cx:majorGridlines/>
        <cx:tickLabels/>
      </cx:axis>
      <cx:axis id="2">
        <cx:valScaling max="1" min="0"/>
        <cx:title>
          <cx:tx>
            <cx:txData>
              <cx:v> Cummulative %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 Cummulative %</a:t>
              </a:r>
            </a:p>
          </cx:txPr>
        </cx:title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4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518160</xdr:colOff>
      <xdr:row>0</xdr:row>
      <xdr:rowOff>137160</xdr:rowOff>
    </xdr:from>
    <xdr:to>
      <xdr:col>18</xdr:col>
      <xdr:colOff>320040</xdr:colOff>
      <xdr:row>20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E137C09-9EFE-4584-85C2-E21A0D3AED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556260</xdr:colOff>
      <xdr:row>1</xdr:row>
      <xdr:rowOff>45720</xdr:rowOff>
    </xdr:from>
    <xdr:to>
      <xdr:col>9</xdr:col>
      <xdr:colOff>464820</xdr:colOff>
      <xdr:row>16</xdr:row>
      <xdr:rowOff>45720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049BAA4-064C-411E-9BF4-3279AF0C30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0.45167</cdr:x>
      <cdr:y>0.24167</cdr:y>
    </cdr:from>
    <cdr:to>
      <cdr:x>0.75667</cdr:x>
      <cdr:y>0.57223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779AE4A9-A2F4-485C-9C0C-41086832B633}"/>
            </a:ext>
          </a:extLst>
        </cdr:cNvPr>
        <cdr:cNvCxnSpPr/>
      </cdr:nvCxnSpPr>
      <cdr:spPr>
        <a:xfrm xmlns:a="http://schemas.openxmlformats.org/drawingml/2006/main">
          <a:off x="2065035" y="662940"/>
          <a:ext cx="1394460" cy="906792"/>
        </a:xfrm>
        <a:prstGeom xmlns:a="http://schemas.openxmlformats.org/drawingml/2006/main" prst="line">
          <a:avLst/>
        </a:prstGeom>
        <a:ln xmlns:a="http://schemas.openxmlformats.org/drawingml/2006/main"/>
      </cdr:spPr>
      <cdr:style>
        <a:lnRef xmlns:a="http://schemas.openxmlformats.org/drawingml/2006/main" idx="2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1">
          <a:schemeClr val="accent2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</xdr:colOff>
      <xdr:row>2</xdr:row>
      <xdr:rowOff>99060</xdr:rowOff>
    </xdr:from>
    <xdr:to>
      <xdr:col>15</xdr:col>
      <xdr:colOff>312420</xdr:colOff>
      <xdr:row>17</xdr:row>
      <xdr:rowOff>99060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2F447F89-E0DA-4170-8754-37D8342A42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932420" y="464820"/>
              <a:ext cx="5303520" cy="27508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335280</xdr:colOff>
      <xdr:row>5</xdr:row>
      <xdr:rowOff>91440</xdr:rowOff>
    </xdr:from>
    <xdr:to>
      <xdr:col>14</xdr:col>
      <xdr:colOff>457200</xdr:colOff>
      <xdr:row>20</xdr:row>
      <xdr:rowOff>91440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BB33BC39-F5B5-4A8D-8270-BF80D49C187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083040" y="1005840"/>
              <a:ext cx="499872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129540</xdr:colOff>
      <xdr:row>1</xdr:row>
      <xdr:rowOff>121920</xdr:rowOff>
    </xdr:from>
    <xdr:to>
      <xdr:col>13</xdr:col>
      <xdr:colOff>434340</xdr:colOff>
      <xdr:row>16</xdr:row>
      <xdr:rowOff>121920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DE802EF-92AB-4585-9BD0-28F6275E2B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144780</xdr:colOff>
      <xdr:row>4</xdr:row>
      <xdr:rowOff>160020</xdr:rowOff>
    </xdr:from>
    <xdr:to>
      <xdr:col>11</xdr:col>
      <xdr:colOff>327660</xdr:colOff>
      <xdr:row>9</xdr:row>
      <xdr:rowOff>22860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C80A6711-E747-4D64-820D-7B9B38EBAE17}"/>
            </a:ext>
          </a:extLst>
        </xdr:cNvPr>
        <xdr:cNvCxnSpPr/>
      </xdr:nvCxnSpPr>
      <xdr:spPr>
        <a:xfrm>
          <a:off x="7909560" y="891540"/>
          <a:ext cx="1402080" cy="77724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5F087-5F31-414E-AB7A-CC5768B1CCA8}">
  <dimension ref="A1:R68"/>
  <sheetViews>
    <sheetView topLeftCell="A4" zoomScale="79" zoomScaleNormal="79" workbookViewId="0">
      <selection activeCell="O9" sqref="O9"/>
    </sheetView>
  </sheetViews>
  <sheetFormatPr defaultColWidth="13.6640625" defaultRowHeight="14.4"/>
  <cols>
    <col min="1" max="1" width="29.6640625" style="9" customWidth="1"/>
    <col min="2" max="2" width="13.6640625" style="1"/>
    <col min="3" max="4" width="13.6640625" style="3"/>
    <col min="5" max="5" width="13.6640625" style="1"/>
    <col min="6" max="7" width="13.6640625" style="3"/>
    <col min="8" max="8" width="13.6640625" style="1"/>
    <col min="9" max="10" width="13.6640625" style="3"/>
    <col min="11" max="11" width="13.6640625" style="1"/>
    <col min="12" max="13" width="13.6640625" style="3"/>
    <col min="14" max="14" width="16.6640625" style="3" bestFit="1" customWidth="1"/>
    <col min="15" max="15" width="23.5546875" style="3" customWidth="1"/>
    <col min="16" max="17" width="13.6640625" style="1"/>
    <col min="18" max="18" width="20.109375" style="1" customWidth="1"/>
    <col min="19" max="16384" width="13.6640625" style="1"/>
  </cols>
  <sheetData>
    <row r="1" spans="1:18">
      <c r="F1" s="122"/>
      <c r="G1" s="122"/>
      <c r="H1" s="123"/>
      <c r="I1" s="122"/>
      <c r="J1" s="122"/>
      <c r="K1" s="123"/>
      <c r="L1" s="122"/>
      <c r="M1" s="7"/>
    </row>
    <row r="2" spans="1:18">
      <c r="A2" s="118" t="s">
        <v>8</v>
      </c>
      <c r="B2" s="118"/>
      <c r="C2" s="119"/>
    </row>
    <row r="3" spans="1:18">
      <c r="A3" s="120" t="s">
        <v>9</v>
      </c>
      <c r="B3" s="120"/>
      <c r="C3" s="121"/>
    </row>
    <row r="4" spans="1:18">
      <c r="A4" s="10"/>
      <c r="B4" s="8"/>
      <c r="C4" s="12"/>
    </row>
    <row r="5" spans="1:18" ht="14.4" customHeight="1">
      <c r="A5" s="10"/>
      <c r="B5" s="124" t="s">
        <v>72</v>
      </c>
      <c r="C5" s="125"/>
      <c r="D5" s="125"/>
      <c r="E5" s="124"/>
      <c r="F5" s="125"/>
      <c r="G5" s="125"/>
      <c r="H5" s="124"/>
      <c r="I5" s="125"/>
      <c r="J5" s="125"/>
      <c r="K5" s="124"/>
      <c r="L5" s="125"/>
      <c r="M5" s="125"/>
    </row>
    <row r="6" spans="1:18" ht="14.4" customHeight="1">
      <c r="A6" s="10"/>
      <c r="B6" s="127" t="s">
        <v>73</v>
      </c>
      <c r="C6" s="128"/>
      <c r="D6" s="128"/>
      <c r="E6" s="129"/>
      <c r="F6" s="128"/>
      <c r="G6" s="128"/>
      <c r="H6" s="129"/>
      <c r="I6" s="128"/>
      <c r="J6" s="128"/>
      <c r="K6" s="129"/>
      <c r="L6" s="128"/>
      <c r="M6" s="128"/>
    </row>
    <row r="7" spans="1:18">
      <c r="A7" s="11" t="s">
        <v>0</v>
      </c>
      <c r="B7" s="130" t="s">
        <v>1</v>
      </c>
      <c r="C7" s="131"/>
      <c r="D7" s="131"/>
      <c r="E7" s="130" t="s">
        <v>3</v>
      </c>
      <c r="F7" s="131"/>
      <c r="G7" s="131"/>
      <c r="H7" s="130" t="s">
        <v>4</v>
      </c>
      <c r="I7" s="131"/>
      <c r="J7" s="131"/>
      <c r="K7" s="130" t="s">
        <v>2</v>
      </c>
      <c r="L7" s="131"/>
      <c r="M7" s="131"/>
      <c r="N7" s="126" t="s">
        <v>11</v>
      </c>
      <c r="O7" s="78"/>
      <c r="P7" s="79"/>
      <c r="Q7" s="79"/>
      <c r="R7" s="117" t="s">
        <v>86</v>
      </c>
    </row>
    <row r="8" spans="1:18">
      <c r="A8" s="55"/>
      <c r="B8" s="56" t="s">
        <v>5</v>
      </c>
      <c r="C8" s="57" t="s">
        <v>6</v>
      </c>
      <c r="D8" s="57" t="s">
        <v>7</v>
      </c>
      <c r="E8" s="56" t="s">
        <v>5</v>
      </c>
      <c r="F8" s="57" t="s">
        <v>6</v>
      </c>
      <c r="G8" s="57" t="s">
        <v>7</v>
      </c>
      <c r="H8" s="56" t="s">
        <v>5</v>
      </c>
      <c r="I8" s="57" t="s">
        <v>6</v>
      </c>
      <c r="J8" s="57" t="s">
        <v>7</v>
      </c>
      <c r="K8" s="56" t="s">
        <v>5</v>
      </c>
      <c r="L8" s="57" t="s">
        <v>6</v>
      </c>
      <c r="M8" s="57" t="s">
        <v>7</v>
      </c>
      <c r="N8" s="126"/>
      <c r="O8" s="109" t="s">
        <v>80</v>
      </c>
      <c r="P8" s="80" t="s">
        <v>75</v>
      </c>
      <c r="Q8" s="80" t="s">
        <v>76</v>
      </c>
      <c r="R8" s="117"/>
    </row>
    <row r="9" spans="1:18">
      <c r="A9" s="19" t="s">
        <v>12</v>
      </c>
      <c r="B9" s="61">
        <v>-191</v>
      </c>
      <c r="C9" s="69">
        <v>7.95</v>
      </c>
      <c r="D9" s="71">
        <v>-1518.94</v>
      </c>
      <c r="E9" s="62"/>
      <c r="F9" s="69"/>
      <c r="G9" s="71"/>
      <c r="H9" s="62"/>
      <c r="I9" s="69"/>
      <c r="J9" s="71"/>
      <c r="K9" s="61">
        <v>-191</v>
      </c>
      <c r="L9" s="69">
        <v>7.95</v>
      </c>
      <c r="M9" s="71">
        <v>-1518.94</v>
      </c>
      <c r="N9" s="5">
        <f>J9+M9-G9-D9</f>
        <v>0</v>
      </c>
      <c r="O9" s="110">
        <f>AVERAGE($C9,$F9)</f>
        <v>7.95</v>
      </c>
      <c r="P9" s="3">
        <f>I9-O9</f>
        <v>-7.95</v>
      </c>
      <c r="Q9" s="81">
        <f>P9/C9</f>
        <v>-1</v>
      </c>
      <c r="R9" s="92">
        <f>MAX(0,E9+B9)</f>
        <v>0</v>
      </c>
    </row>
    <row r="10" spans="1:18">
      <c r="A10" s="19" t="s">
        <v>13</v>
      </c>
      <c r="B10" s="63">
        <v>102.8</v>
      </c>
      <c r="C10" s="69">
        <v>147.12</v>
      </c>
      <c r="D10" s="71">
        <v>15123.9</v>
      </c>
      <c r="E10" s="62"/>
      <c r="F10" s="69"/>
      <c r="G10" s="71"/>
      <c r="H10" s="63">
        <v>4.5</v>
      </c>
      <c r="I10" s="69">
        <v>201.33</v>
      </c>
      <c r="J10" s="71">
        <v>906</v>
      </c>
      <c r="K10" s="63">
        <v>98.3</v>
      </c>
      <c r="L10" s="69">
        <v>147.08000000000001</v>
      </c>
      <c r="M10" s="71">
        <v>14457.9</v>
      </c>
      <c r="N10" s="5">
        <f t="shared" ref="N10:N67" si="0">J10+M10-G10-D10</f>
        <v>240</v>
      </c>
      <c r="O10" s="110">
        <f t="shared" ref="O10:O67" si="1">AVERAGE($C10,$F10)</f>
        <v>147.12</v>
      </c>
      <c r="P10" s="3">
        <f t="shared" ref="P10:P67" si="2">I10-O10</f>
        <v>54.210000000000008</v>
      </c>
      <c r="Q10" s="81">
        <f>P10/C10</f>
        <v>0.36847471451876024</v>
      </c>
      <c r="R10" s="92">
        <f>MAX(0,E10+B10)</f>
        <v>102.8</v>
      </c>
    </row>
    <row r="11" spans="1:18">
      <c r="A11" s="19" t="s">
        <v>14</v>
      </c>
      <c r="B11" s="63">
        <v>85.1</v>
      </c>
      <c r="C11" s="69">
        <v>120.48</v>
      </c>
      <c r="D11" s="71">
        <v>10252.74</v>
      </c>
      <c r="E11" s="63">
        <v>5</v>
      </c>
      <c r="F11" s="69">
        <v>142.80000000000001</v>
      </c>
      <c r="G11" s="71">
        <v>714</v>
      </c>
      <c r="H11" s="63">
        <v>7</v>
      </c>
      <c r="I11" s="69">
        <v>177.86</v>
      </c>
      <c r="J11" s="71">
        <v>1245</v>
      </c>
      <c r="K11" s="63">
        <v>83.1</v>
      </c>
      <c r="L11" s="69">
        <v>121.49</v>
      </c>
      <c r="M11" s="71">
        <v>10096.02</v>
      </c>
      <c r="N11" s="5">
        <f t="shared" si="0"/>
        <v>374.28000000000065</v>
      </c>
      <c r="O11" s="110">
        <f t="shared" si="1"/>
        <v>131.64000000000001</v>
      </c>
      <c r="P11" s="3">
        <f t="shared" si="2"/>
        <v>46.22</v>
      </c>
      <c r="Q11" s="81">
        <f t="shared" ref="Q11:Q67" si="3">P11/C11</f>
        <v>0.38363213811420982</v>
      </c>
      <c r="R11" s="92">
        <f t="shared" ref="R11:R67" si="4">MAX(0,E11+B11)</f>
        <v>90.1</v>
      </c>
    </row>
    <row r="12" spans="1:18">
      <c r="A12" s="19" t="s">
        <v>15</v>
      </c>
      <c r="B12" s="64">
        <v>39</v>
      </c>
      <c r="C12" s="69">
        <v>2048.6799999999998</v>
      </c>
      <c r="D12" s="71">
        <v>79898.490000000005</v>
      </c>
      <c r="E12" s="64">
        <v>250</v>
      </c>
      <c r="F12" s="69">
        <v>1990.68</v>
      </c>
      <c r="G12" s="71">
        <v>497668.83</v>
      </c>
      <c r="H12" s="64">
        <v>244</v>
      </c>
      <c r="I12" s="69">
        <v>2092.62</v>
      </c>
      <c r="J12" s="71">
        <v>510600</v>
      </c>
      <c r="K12" s="64">
        <v>45</v>
      </c>
      <c r="L12" s="69">
        <v>1978.68</v>
      </c>
      <c r="M12" s="71">
        <v>89040.41</v>
      </c>
      <c r="N12" s="5">
        <f t="shared" si="0"/>
        <v>22073.090000000011</v>
      </c>
      <c r="O12" s="110">
        <f t="shared" si="1"/>
        <v>2019.6799999999998</v>
      </c>
      <c r="P12" s="3">
        <f t="shared" si="2"/>
        <v>72.940000000000055</v>
      </c>
      <c r="Q12" s="81">
        <f t="shared" si="3"/>
        <v>3.5603412929300846E-2</v>
      </c>
      <c r="R12" s="92">
        <f t="shared" si="4"/>
        <v>289</v>
      </c>
    </row>
    <row r="13" spans="1:18">
      <c r="A13" s="19" t="s">
        <v>16</v>
      </c>
      <c r="B13" s="63">
        <v>113</v>
      </c>
      <c r="C13" s="69">
        <v>78.3</v>
      </c>
      <c r="D13" s="71">
        <v>8848.34</v>
      </c>
      <c r="E13" s="62"/>
      <c r="F13" s="69"/>
      <c r="G13" s="71"/>
      <c r="H13" s="63">
        <v>20</v>
      </c>
      <c r="I13" s="69">
        <v>83.5</v>
      </c>
      <c r="J13" s="71">
        <v>1670</v>
      </c>
      <c r="K13" s="63">
        <v>93</v>
      </c>
      <c r="L13" s="69">
        <v>78.3</v>
      </c>
      <c r="M13" s="71">
        <v>7282.26</v>
      </c>
      <c r="N13" s="5">
        <f t="shared" si="0"/>
        <v>103.92000000000007</v>
      </c>
      <c r="O13" s="110">
        <f t="shared" si="1"/>
        <v>78.3</v>
      </c>
      <c r="P13" s="3">
        <f t="shared" si="2"/>
        <v>5.2000000000000028</v>
      </c>
      <c r="Q13" s="81">
        <f t="shared" si="3"/>
        <v>6.6411238825031971E-2</v>
      </c>
      <c r="R13" s="92">
        <f t="shared" si="4"/>
        <v>113</v>
      </c>
    </row>
    <row r="14" spans="1:18">
      <c r="A14" s="19" t="s">
        <v>17</v>
      </c>
      <c r="B14" s="63">
        <v>6</v>
      </c>
      <c r="C14" s="69">
        <v>495.2</v>
      </c>
      <c r="D14" s="71">
        <v>2971.2</v>
      </c>
      <c r="E14" s="63">
        <v>2</v>
      </c>
      <c r="F14" s="69">
        <v>518.1</v>
      </c>
      <c r="G14" s="71">
        <v>1036.2</v>
      </c>
      <c r="H14" s="63">
        <v>2</v>
      </c>
      <c r="I14" s="69">
        <v>500</v>
      </c>
      <c r="J14" s="71">
        <v>1000</v>
      </c>
      <c r="K14" s="63">
        <v>6</v>
      </c>
      <c r="L14" s="69">
        <v>497.89</v>
      </c>
      <c r="M14" s="71">
        <v>2987.36</v>
      </c>
      <c r="N14" s="5">
        <f t="shared" si="0"/>
        <v>-20.039999999999964</v>
      </c>
      <c r="O14" s="110">
        <f t="shared" si="1"/>
        <v>506.65</v>
      </c>
      <c r="P14" s="3">
        <f t="shared" si="2"/>
        <v>-6.6499999999999773</v>
      </c>
      <c r="Q14" s="81">
        <f t="shared" si="3"/>
        <v>-1.3428917609046805E-2</v>
      </c>
      <c r="R14" s="92">
        <f t="shared" si="4"/>
        <v>8</v>
      </c>
    </row>
    <row r="15" spans="1:18">
      <c r="A15" s="19" t="s">
        <v>18</v>
      </c>
      <c r="B15" s="63">
        <v>-155.4</v>
      </c>
      <c r="C15" s="69">
        <v>217.63</v>
      </c>
      <c r="D15" s="71">
        <v>-31798.79</v>
      </c>
      <c r="E15" s="63">
        <v>105</v>
      </c>
      <c r="F15" s="69">
        <v>217.14</v>
      </c>
      <c r="G15" s="71">
        <v>22799.7</v>
      </c>
      <c r="H15" s="62"/>
      <c r="I15" s="69"/>
      <c r="J15" s="71"/>
      <c r="K15" s="63">
        <v>-50.4</v>
      </c>
      <c r="L15" s="69">
        <v>331.52</v>
      </c>
      <c r="M15" s="71">
        <v>-16708.46</v>
      </c>
      <c r="N15" s="5">
        <f t="shared" si="0"/>
        <v>-7709.3700000000026</v>
      </c>
      <c r="O15" s="110">
        <f t="shared" si="1"/>
        <v>217.38499999999999</v>
      </c>
      <c r="P15" s="3">
        <f t="shared" si="2"/>
        <v>-217.38499999999999</v>
      </c>
      <c r="Q15" s="81">
        <f t="shared" si="3"/>
        <v>-0.99887423608877446</v>
      </c>
      <c r="R15" s="92">
        <f t="shared" si="4"/>
        <v>0</v>
      </c>
    </row>
    <row r="16" spans="1:18">
      <c r="A16" s="19" t="s">
        <v>19</v>
      </c>
      <c r="B16" s="63">
        <v>66.25</v>
      </c>
      <c r="C16" s="69">
        <v>166.79</v>
      </c>
      <c r="D16" s="71">
        <v>11049.63</v>
      </c>
      <c r="E16" s="62"/>
      <c r="F16" s="69"/>
      <c r="G16" s="71"/>
      <c r="H16" s="63">
        <v>16</v>
      </c>
      <c r="I16" s="69">
        <v>250</v>
      </c>
      <c r="J16" s="71">
        <v>4000</v>
      </c>
      <c r="K16" s="63">
        <v>50.25</v>
      </c>
      <c r="L16" s="69">
        <v>166.79</v>
      </c>
      <c r="M16" s="71">
        <v>8381.0400000000009</v>
      </c>
      <c r="N16" s="5">
        <f t="shared" si="0"/>
        <v>1331.4100000000017</v>
      </c>
      <c r="O16" s="110">
        <f t="shared" si="1"/>
        <v>166.79</v>
      </c>
      <c r="P16" s="3">
        <f t="shared" si="2"/>
        <v>83.210000000000008</v>
      </c>
      <c r="Q16" s="81">
        <f t="shared" si="3"/>
        <v>0.49889082079261354</v>
      </c>
      <c r="R16" s="92">
        <f t="shared" si="4"/>
        <v>66.25</v>
      </c>
    </row>
    <row r="17" spans="1:18">
      <c r="A17" s="19" t="s">
        <v>20</v>
      </c>
      <c r="B17" s="65">
        <v>9.31</v>
      </c>
      <c r="C17" s="69">
        <v>233.46</v>
      </c>
      <c r="D17" s="71">
        <v>2173.48</v>
      </c>
      <c r="E17" s="65">
        <v>20</v>
      </c>
      <c r="F17" s="69">
        <v>190.52</v>
      </c>
      <c r="G17" s="71">
        <v>3810.4</v>
      </c>
      <c r="H17" s="65">
        <v>22.5</v>
      </c>
      <c r="I17" s="69">
        <v>205.67</v>
      </c>
      <c r="J17" s="71">
        <v>4627.5</v>
      </c>
      <c r="K17" s="65">
        <v>6.81</v>
      </c>
      <c r="L17" s="69">
        <v>214.27</v>
      </c>
      <c r="M17" s="71">
        <v>1459.19</v>
      </c>
      <c r="N17" s="5">
        <f t="shared" si="0"/>
        <v>102.8100000000004</v>
      </c>
      <c r="O17" s="110">
        <f t="shared" si="1"/>
        <v>211.99</v>
      </c>
      <c r="P17" s="3">
        <f t="shared" si="2"/>
        <v>-6.3200000000000216</v>
      </c>
      <c r="Q17" s="81">
        <f t="shared" si="3"/>
        <v>-2.7071018589908426E-2</v>
      </c>
      <c r="R17" s="92">
        <f t="shared" si="4"/>
        <v>29.310000000000002</v>
      </c>
    </row>
    <row r="18" spans="1:18">
      <c r="A18" s="19" t="s">
        <v>21</v>
      </c>
      <c r="B18" s="61">
        <v>289</v>
      </c>
      <c r="C18" s="69">
        <v>59.43</v>
      </c>
      <c r="D18" s="71">
        <v>17175.27</v>
      </c>
      <c r="E18" s="61">
        <v>20</v>
      </c>
      <c r="F18" s="69">
        <v>62.48</v>
      </c>
      <c r="G18" s="71">
        <v>1249.5999999999999</v>
      </c>
      <c r="H18" s="61">
        <v>10</v>
      </c>
      <c r="I18" s="69">
        <v>69</v>
      </c>
      <c r="J18" s="71">
        <v>690</v>
      </c>
      <c r="K18" s="61">
        <v>299</v>
      </c>
      <c r="L18" s="69">
        <v>59.63</v>
      </c>
      <c r="M18" s="71">
        <v>17830.57</v>
      </c>
      <c r="N18" s="5">
        <f t="shared" si="0"/>
        <v>95.700000000000728</v>
      </c>
      <c r="O18" s="110">
        <f t="shared" si="1"/>
        <v>60.954999999999998</v>
      </c>
      <c r="P18" s="3">
        <f t="shared" si="2"/>
        <v>8.0450000000000017</v>
      </c>
      <c r="Q18" s="81">
        <f t="shared" si="3"/>
        <v>0.13536934208312304</v>
      </c>
      <c r="R18" s="92">
        <f t="shared" si="4"/>
        <v>309</v>
      </c>
    </row>
    <row r="19" spans="1:18">
      <c r="A19" s="19" t="s">
        <v>22</v>
      </c>
      <c r="B19" s="63">
        <v>175.25</v>
      </c>
      <c r="C19" s="69">
        <v>87.34</v>
      </c>
      <c r="D19" s="71">
        <v>15306.46</v>
      </c>
      <c r="E19" s="63">
        <v>41.6</v>
      </c>
      <c r="F19" s="69">
        <v>100</v>
      </c>
      <c r="G19" s="71">
        <v>4160</v>
      </c>
      <c r="H19" s="63">
        <v>18</v>
      </c>
      <c r="I19" s="69">
        <v>113.89</v>
      </c>
      <c r="J19" s="71">
        <v>2050</v>
      </c>
      <c r="K19" s="63">
        <v>198.85</v>
      </c>
      <c r="L19" s="69">
        <v>88.88</v>
      </c>
      <c r="M19" s="71">
        <v>17674.46</v>
      </c>
      <c r="N19" s="5">
        <f t="shared" si="0"/>
        <v>258</v>
      </c>
      <c r="O19" s="110">
        <f t="shared" si="1"/>
        <v>93.67</v>
      </c>
      <c r="P19" s="3">
        <f t="shared" si="2"/>
        <v>20.22</v>
      </c>
      <c r="Q19" s="81">
        <f t="shared" si="3"/>
        <v>0.23150904511106021</v>
      </c>
      <c r="R19" s="92">
        <f t="shared" si="4"/>
        <v>216.85</v>
      </c>
    </row>
    <row r="20" spans="1:18">
      <c r="A20" s="19" t="s">
        <v>23</v>
      </c>
      <c r="B20" s="63">
        <v>33.08</v>
      </c>
      <c r="C20" s="69">
        <v>613.02</v>
      </c>
      <c r="D20" s="71">
        <v>20278.73</v>
      </c>
      <c r="E20" s="62"/>
      <c r="F20" s="69"/>
      <c r="G20" s="71"/>
      <c r="H20" s="63">
        <v>0.25</v>
      </c>
      <c r="I20" s="69">
        <v>950</v>
      </c>
      <c r="J20" s="71">
        <v>237.5</v>
      </c>
      <c r="K20" s="63">
        <v>32.83</v>
      </c>
      <c r="L20" s="69">
        <v>613.02</v>
      </c>
      <c r="M20" s="71">
        <v>20125.48</v>
      </c>
      <c r="N20" s="5">
        <f t="shared" si="0"/>
        <v>84.25</v>
      </c>
      <c r="O20" s="110">
        <f t="shared" si="1"/>
        <v>613.02</v>
      </c>
      <c r="P20" s="3">
        <f t="shared" si="2"/>
        <v>336.98</v>
      </c>
      <c r="Q20" s="81">
        <f t="shared" si="3"/>
        <v>0.54970474046523776</v>
      </c>
      <c r="R20" s="92">
        <f t="shared" si="4"/>
        <v>33.08</v>
      </c>
    </row>
    <row r="21" spans="1:18">
      <c r="A21" s="19" t="s">
        <v>24</v>
      </c>
      <c r="B21" s="63">
        <v>981.5</v>
      </c>
      <c r="C21" s="69">
        <v>159.01</v>
      </c>
      <c r="D21" s="71">
        <v>156063.51999999999</v>
      </c>
      <c r="E21" s="63">
        <v>250</v>
      </c>
      <c r="F21" s="69">
        <v>186</v>
      </c>
      <c r="G21" s="71">
        <v>46500</v>
      </c>
      <c r="H21" s="63">
        <v>200</v>
      </c>
      <c r="I21" s="69">
        <v>220.48</v>
      </c>
      <c r="J21" s="71">
        <v>44095</v>
      </c>
      <c r="K21" s="63">
        <v>1031.5</v>
      </c>
      <c r="L21" s="69">
        <v>161.97</v>
      </c>
      <c r="M21" s="71">
        <v>167074.37</v>
      </c>
      <c r="N21" s="5">
        <f t="shared" si="0"/>
        <v>8605.8500000000058</v>
      </c>
      <c r="O21" s="110">
        <f t="shared" si="1"/>
        <v>172.505</v>
      </c>
      <c r="P21" s="3">
        <f t="shared" si="2"/>
        <v>47.974999999999994</v>
      </c>
      <c r="Q21" s="81">
        <f t="shared" si="3"/>
        <v>0.30171058423998487</v>
      </c>
      <c r="R21" s="92">
        <f t="shared" si="4"/>
        <v>1231.5</v>
      </c>
    </row>
    <row r="22" spans="1:18">
      <c r="A22" s="19" t="s">
        <v>25</v>
      </c>
      <c r="B22" s="64">
        <v>16</v>
      </c>
      <c r="C22" s="69">
        <v>2553.42</v>
      </c>
      <c r="D22" s="71">
        <v>40854.65</v>
      </c>
      <c r="E22" s="64">
        <v>3</v>
      </c>
      <c r="F22" s="69">
        <v>2520.9</v>
      </c>
      <c r="G22" s="71">
        <v>7562.69</v>
      </c>
      <c r="H22" s="64">
        <v>4</v>
      </c>
      <c r="I22" s="69">
        <v>2622.5</v>
      </c>
      <c r="J22" s="71">
        <v>10490</v>
      </c>
      <c r="K22" s="64">
        <v>15</v>
      </c>
      <c r="L22" s="69">
        <v>2551.73</v>
      </c>
      <c r="M22" s="71">
        <v>38276</v>
      </c>
      <c r="N22" s="5">
        <f t="shared" si="0"/>
        <v>348.65999999999622</v>
      </c>
      <c r="O22" s="110">
        <f t="shared" si="1"/>
        <v>2537.16</v>
      </c>
      <c r="P22" s="3">
        <f t="shared" si="2"/>
        <v>85.340000000000146</v>
      </c>
      <c r="Q22" s="81">
        <f t="shared" si="3"/>
        <v>3.3421842078467365E-2</v>
      </c>
      <c r="R22" s="92">
        <f t="shared" si="4"/>
        <v>19</v>
      </c>
    </row>
    <row r="23" spans="1:18">
      <c r="A23" s="19" t="s">
        <v>26</v>
      </c>
      <c r="B23" s="66">
        <v>-219</v>
      </c>
      <c r="C23" s="69">
        <v>67.650000000000006</v>
      </c>
      <c r="D23" s="71">
        <v>-14815.11</v>
      </c>
      <c r="E23" s="62"/>
      <c r="F23" s="69"/>
      <c r="G23" s="71"/>
      <c r="H23" s="66">
        <v>10</v>
      </c>
      <c r="I23" s="69">
        <v>131.69999999999999</v>
      </c>
      <c r="J23" s="71">
        <v>1317</v>
      </c>
      <c r="K23" s="66">
        <v>-229</v>
      </c>
      <c r="L23" s="69">
        <v>67.650000000000006</v>
      </c>
      <c r="M23" s="71">
        <v>-15491.6</v>
      </c>
      <c r="N23" s="5">
        <f t="shared" si="0"/>
        <v>640.51000000000022</v>
      </c>
      <c r="O23" s="110">
        <f t="shared" si="1"/>
        <v>67.650000000000006</v>
      </c>
      <c r="P23" s="3">
        <f t="shared" si="2"/>
        <v>64.049999999999983</v>
      </c>
      <c r="Q23" s="81">
        <f t="shared" si="3"/>
        <v>0.94678492239467815</v>
      </c>
      <c r="R23" s="92">
        <f t="shared" si="4"/>
        <v>0</v>
      </c>
    </row>
    <row r="24" spans="1:18">
      <c r="A24" s="19" t="s">
        <v>27</v>
      </c>
      <c r="B24" s="64">
        <v>15</v>
      </c>
      <c r="C24" s="69">
        <v>1964.91</v>
      </c>
      <c r="D24" s="71">
        <v>29473.7</v>
      </c>
      <c r="E24" s="64">
        <v>5</v>
      </c>
      <c r="F24" s="69">
        <v>1910.15</v>
      </c>
      <c r="G24" s="71">
        <v>9550.73</v>
      </c>
      <c r="H24" s="64">
        <v>14</v>
      </c>
      <c r="I24" s="69">
        <v>2036.86</v>
      </c>
      <c r="J24" s="71">
        <v>28516</v>
      </c>
      <c r="K24" s="64">
        <v>6</v>
      </c>
      <c r="L24" s="69">
        <v>1919.27</v>
      </c>
      <c r="M24" s="71">
        <v>11515.64</v>
      </c>
      <c r="N24" s="5">
        <f t="shared" si="0"/>
        <v>1007.2099999999991</v>
      </c>
      <c r="O24" s="110">
        <f t="shared" si="1"/>
        <v>1937.5300000000002</v>
      </c>
      <c r="P24" s="3">
        <f t="shared" si="2"/>
        <v>99.3299999999997</v>
      </c>
      <c r="Q24" s="81">
        <f t="shared" si="3"/>
        <v>5.0551933676351433E-2</v>
      </c>
      <c r="R24" s="92">
        <f t="shared" si="4"/>
        <v>20</v>
      </c>
    </row>
    <row r="25" spans="1:18">
      <c r="A25" s="19" t="s">
        <v>28</v>
      </c>
      <c r="B25" s="67">
        <v>2</v>
      </c>
      <c r="C25" s="69">
        <v>104.77</v>
      </c>
      <c r="D25" s="71">
        <v>209.54</v>
      </c>
      <c r="E25" s="62"/>
      <c r="F25" s="69"/>
      <c r="G25" s="71"/>
      <c r="H25" s="62"/>
      <c r="I25" s="69"/>
      <c r="J25" s="71"/>
      <c r="K25" s="67">
        <v>2</v>
      </c>
      <c r="L25" s="69">
        <v>104.77</v>
      </c>
      <c r="M25" s="71">
        <v>209.54</v>
      </c>
      <c r="N25" s="5">
        <f t="shared" si="0"/>
        <v>0</v>
      </c>
      <c r="O25" s="110">
        <f t="shared" si="1"/>
        <v>104.77</v>
      </c>
      <c r="P25" s="3">
        <f t="shared" si="2"/>
        <v>-104.77</v>
      </c>
      <c r="Q25" s="81">
        <f t="shared" si="3"/>
        <v>-1</v>
      </c>
      <c r="R25" s="92">
        <f t="shared" si="4"/>
        <v>2</v>
      </c>
    </row>
    <row r="26" spans="1:18">
      <c r="A26" s="19" t="s">
        <v>29</v>
      </c>
      <c r="B26" s="63">
        <v>255</v>
      </c>
      <c r="C26" s="69">
        <v>130.08000000000001</v>
      </c>
      <c r="D26" s="71">
        <v>33170.620000000003</v>
      </c>
      <c r="E26" s="62"/>
      <c r="F26" s="69"/>
      <c r="G26" s="71"/>
      <c r="H26" s="63">
        <v>5</v>
      </c>
      <c r="I26" s="69">
        <v>155</v>
      </c>
      <c r="J26" s="71">
        <v>775</v>
      </c>
      <c r="K26" s="63">
        <v>250</v>
      </c>
      <c r="L26" s="69">
        <v>129.72999999999999</v>
      </c>
      <c r="M26" s="71">
        <v>32432.57</v>
      </c>
      <c r="N26" s="5">
        <f t="shared" si="0"/>
        <v>36.94999999999709</v>
      </c>
      <c r="O26" s="110">
        <f t="shared" si="1"/>
        <v>130.08000000000001</v>
      </c>
      <c r="P26" s="3">
        <f t="shared" si="2"/>
        <v>24.919999999999987</v>
      </c>
      <c r="Q26" s="81">
        <f t="shared" si="3"/>
        <v>0.19157441574415732</v>
      </c>
      <c r="R26" s="92">
        <f t="shared" si="4"/>
        <v>255</v>
      </c>
    </row>
    <row r="27" spans="1:18">
      <c r="A27" s="19" t="s">
        <v>30</v>
      </c>
      <c r="B27" s="63">
        <v>93</v>
      </c>
      <c r="C27" s="69">
        <v>51.61</v>
      </c>
      <c r="D27" s="71">
        <v>4799.38</v>
      </c>
      <c r="E27" s="62"/>
      <c r="F27" s="69"/>
      <c r="G27" s="71"/>
      <c r="H27" s="62"/>
      <c r="I27" s="69"/>
      <c r="J27" s="71"/>
      <c r="K27" s="63">
        <v>93</v>
      </c>
      <c r="L27" s="69">
        <v>51.61</v>
      </c>
      <c r="M27" s="71">
        <v>4799.38</v>
      </c>
      <c r="N27" s="5">
        <f t="shared" si="0"/>
        <v>0</v>
      </c>
      <c r="O27" s="110">
        <f t="shared" si="1"/>
        <v>51.61</v>
      </c>
      <c r="P27" s="3">
        <f t="shared" si="2"/>
        <v>-51.61</v>
      </c>
      <c r="Q27" s="81">
        <f t="shared" si="3"/>
        <v>-1</v>
      </c>
      <c r="R27" s="92">
        <f t="shared" si="4"/>
        <v>93</v>
      </c>
    </row>
    <row r="28" spans="1:18">
      <c r="A28" s="19" t="s">
        <v>31</v>
      </c>
      <c r="B28" s="61">
        <v>280</v>
      </c>
      <c r="C28" s="69">
        <v>53.79</v>
      </c>
      <c r="D28" s="71">
        <v>15062.2</v>
      </c>
      <c r="E28" s="62"/>
      <c r="F28" s="69"/>
      <c r="G28" s="71"/>
      <c r="H28" s="61">
        <v>20</v>
      </c>
      <c r="I28" s="69">
        <v>48</v>
      </c>
      <c r="J28" s="71">
        <v>960</v>
      </c>
      <c r="K28" s="61">
        <v>260</v>
      </c>
      <c r="L28" s="69">
        <v>53.79</v>
      </c>
      <c r="M28" s="71">
        <v>13986.33</v>
      </c>
      <c r="N28" s="5">
        <f t="shared" si="0"/>
        <v>-115.8700000000008</v>
      </c>
      <c r="O28" s="110">
        <f t="shared" si="1"/>
        <v>53.79</v>
      </c>
      <c r="P28" s="3">
        <f t="shared" si="2"/>
        <v>-5.7899999999999991</v>
      </c>
      <c r="Q28" s="81">
        <f t="shared" si="3"/>
        <v>-0.10764082543223646</v>
      </c>
      <c r="R28" s="92">
        <f t="shared" si="4"/>
        <v>280</v>
      </c>
    </row>
    <row r="29" spans="1:18">
      <c r="A29" s="19" t="s">
        <v>32</v>
      </c>
      <c r="B29" s="63">
        <v>6.48</v>
      </c>
      <c r="C29" s="69">
        <v>2027.16</v>
      </c>
      <c r="D29" s="71">
        <v>13135.99</v>
      </c>
      <c r="E29" s="62"/>
      <c r="F29" s="69"/>
      <c r="G29" s="71"/>
      <c r="H29" s="62"/>
      <c r="I29" s="69"/>
      <c r="J29" s="71"/>
      <c r="K29" s="63">
        <v>6.48</v>
      </c>
      <c r="L29" s="69">
        <v>2027.16</v>
      </c>
      <c r="M29" s="71">
        <v>13135.99</v>
      </c>
      <c r="N29" s="5">
        <f t="shared" si="0"/>
        <v>0</v>
      </c>
      <c r="O29" s="110">
        <f t="shared" si="1"/>
        <v>2027.16</v>
      </c>
      <c r="P29" s="3">
        <f t="shared" si="2"/>
        <v>-2027.16</v>
      </c>
      <c r="Q29" s="81">
        <f t="shared" si="3"/>
        <v>-1</v>
      </c>
      <c r="R29" s="92">
        <f t="shared" si="4"/>
        <v>6.48</v>
      </c>
    </row>
    <row r="30" spans="1:18">
      <c r="A30" s="19" t="s">
        <v>33</v>
      </c>
      <c r="B30" s="63">
        <v>216.75</v>
      </c>
      <c r="C30" s="69">
        <v>164.38</v>
      </c>
      <c r="D30" s="71">
        <v>35628.36</v>
      </c>
      <c r="E30" s="63">
        <v>60</v>
      </c>
      <c r="F30" s="69">
        <v>176</v>
      </c>
      <c r="G30" s="71">
        <v>10560</v>
      </c>
      <c r="H30" s="63">
        <v>24</v>
      </c>
      <c r="I30" s="69">
        <v>200.83</v>
      </c>
      <c r="J30" s="71">
        <v>4820</v>
      </c>
      <c r="K30" s="63">
        <v>252.75</v>
      </c>
      <c r="L30" s="69">
        <v>166.02</v>
      </c>
      <c r="M30" s="71">
        <v>41960.42</v>
      </c>
      <c r="N30" s="5">
        <f t="shared" si="0"/>
        <v>592.05999999999767</v>
      </c>
      <c r="O30" s="110">
        <f t="shared" si="1"/>
        <v>170.19</v>
      </c>
      <c r="P30" s="3">
        <f t="shared" si="2"/>
        <v>30.640000000000015</v>
      </c>
      <c r="Q30" s="81">
        <f t="shared" si="3"/>
        <v>0.18639737194305886</v>
      </c>
      <c r="R30" s="92">
        <f t="shared" si="4"/>
        <v>276.75</v>
      </c>
    </row>
    <row r="31" spans="1:18">
      <c r="A31" s="19" t="s">
        <v>34</v>
      </c>
      <c r="B31" s="63">
        <v>97.35</v>
      </c>
      <c r="C31" s="69">
        <v>629.98</v>
      </c>
      <c r="D31" s="71">
        <v>61328.71</v>
      </c>
      <c r="E31" s="63">
        <v>24</v>
      </c>
      <c r="F31" s="69">
        <v>666.67</v>
      </c>
      <c r="G31" s="71">
        <v>16000.08</v>
      </c>
      <c r="H31" s="63">
        <v>11</v>
      </c>
      <c r="I31" s="69">
        <v>713.64</v>
      </c>
      <c r="J31" s="71">
        <v>7850</v>
      </c>
      <c r="K31" s="63">
        <v>110.35</v>
      </c>
      <c r="L31" s="69">
        <v>635.29</v>
      </c>
      <c r="M31" s="71">
        <v>70104.69</v>
      </c>
      <c r="N31" s="5">
        <f t="shared" si="0"/>
        <v>625.90000000000146</v>
      </c>
      <c r="O31" s="110">
        <f t="shared" si="1"/>
        <v>648.32500000000005</v>
      </c>
      <c r="P31" s="3">
        <f t="shared" si="2"/>
        <v>65.314999999999941</v>
      </c>
      <c r="Q31" s="81">
        <f t="shared" si="3"/>
        <v>0.10367789453633439</v>
      </c>
      <c r="R31" s="92">
        <f t="shared" si="4"/>
        <v>121.35</v>
      </c>
    </row>
    <row r="32" spans="1:18">
      <c r="A32" s="19" t="s">
        <v>35</v>
      </c>
      <c r="B32" s="63">
        <v>57.3</v>
      </c>
      <c r="C32" s="69">
        <v>405.76</v>
      </c>
      <c r="D32" s="71">
        <v>23250.23</v>
      </c>
      <c r="E32" s="62"/>
      <c r="F32" s="69"/>
      <c r="G32" s="71"/>
      <c r="H32" s="63">
        <v>7.25</v>
      </c>
      <c r="I32" s="69">
        <v>644.48</v>
      </c>
      <c r="J32" s="71">
        <v>4672.5</v>
      </c>
      <c r="K32" s="63">
        <v>50.05</v>
      </c>
      <c r="L32" s="69">
        <v>405.76</v>
      </c>
      <c r="M32" s="71">
        <v>20308.45</v>
      </c>
      <c r="N32" s="5">
        <f t="shared" si="0"/>
        <v>1730.7200000000012</v>
      </c>
      <c r="O32" s="110">
        <f t="shared" si="1"/>
        <v>405.76</v>
      </c>
      <c r="P32" s="3">
        <f t="shared" si="2"/>
        <v>238.72000000000003</v>
      </c>
      <c r="Q32" s="81">
        <f t="shared" si="3"/>
        <v>0.5883280757097793</v>
      </c>
      <c r="R32" s="92">
        <f t="shared" si="4"/>
        <v>57.3</v>
      </c>
    </row>
    <row r="33" spans="1:18">
      <c r="A33" s="19" t="s">
        <v>36</v>
      </c>
      <c r="B33" s="65">
        <v>23.1</v>
      </c>
      <c r="C33" s="69">
        <v>325.8</v>
      </c>
      <c r="D33" s="71">
        <v>7526.03</v>
      </c>
      <c r="E33" s="62"/>
      <c r="F33" s="69"/>
      <c r="G33" s="71"/>
      <c r="H33" s="62"/>
      <c r="I33" s="69"/>
      <c r="J33" s="71"/>
      <c r="K33" s="65">
        <v>23.1</v>
      </c>
      <c r="L33" s="69">
        <v>325.8</v>
      </c>
      <c r="M33" s="71">
        <v>7526.03</v>
      </c>
      <c r="N33" s="5">
        <f t="shared" si="0"/>
        <v>0</v>
      </c>
      <c r="O33" s="110">
        <f t="shared" si="1"/>
        <v>325.8</v>
      </c>
      <c r="P33" s="3">
        <f t="shared" si="2"/>
        <v>-325.8</v>
      </c>
      <c r="Q33" s="81">
        <f t="shared" si="3"/>
        <v>-1</v>
      </c>
      <c r="R33" s="92">
        <f t="shared" si="4"/>
        <v>23.1</v>
      </c>
    </row>
    <row r="34" spans="1:18">
      <c r="A34" s="19" t="s">
        <v>37</v>
      </c>
      <c r="B34" s="63">
        <v>363.1</v>
      </c>
      <c r="C34" s="69">
        <v>157.56</v>
      </c>
      <c r="D34" s="71">
        <v>57209.09</v>
      </c>
      <c r="E34" s="63">
        <v>71.400000000000006</v>
      </c>
      <c r="F34" s="69">
        <v>145</v>
      </c>
      <c r="G34" s="71">
        <v>10353</v>
      </c>
      <c r="H34" s="63">
        <v>14</v>
      </c>
      <c r="I34" s="69">
        <v>207.5</v>
      </c>
      <c r="J34" s="71">
        <v>2905</v>
      </c>
      <c r="K34" s="63">
        <v>420.5</v>
      </c>
      <c r="L34" s="69">
        <v>155.77000000000001</v>
      </c>
      <c r="M34" s="71">
        <v>65499.6</v>
      </c>
      <c r="N34" s="5">
        <f t="shared" si="0"/>
        <v>842.51000000000931</v>
      </c>
      <c r="O34" s="110">
        <f t="shared" si="1"/>
        <v>151.28</v>
      </c>
      <c r="P34" s="3">
        <f t="shared" si="2"/>
        <v>56.22</v>
      </c>
      <c r="Q34" s="81">
        <f t="shared" si="3"/>
        <v>0.35681645087585678</v>
      </c>
      <c r="R34" s="92">
        <f t="shared" si="4"/>
        <v>434.5</v>
      </c>
    </row>
    <row r="35" spans="1:18">
      <c r="A35" s="19" t="s">
        <v>38</v>
      </c>
      <c r="B35" s="63">
        <v>29.7</v>
      </c>
      <c r="C35" s="69">
        <v>126.29</v>
      </c>
      <c r="D35" s="71">
        <v>3750.89</v>
      </c>
      <c r="E35" s="62"/>
      <c r="F35" s="69"/>
      <c r="G35" s="71"/>
      <c r="H35" s="63">
        <v>29</v>
      </c>
      <c r="I35" s="69">
        <v>235.34</v>
      </c>
      <c r="J35" s="71">
        <v>6825</v>
      </c>
      <c r="K35" s="63">
        <v>0.7</v>
      </c>
      <c r="L35" s="69">
        <v>126.29</v>
      </c>
      <c r="M35" s="71">
        <v>88.4</v>
      </c>
      <c r="N35" s="5">
        <f t="shared" si="0"/>
        <v>3162.5099999999998</v>
      </c>
      <c r="O35" s="110">
        <f t="shared" si="1"/>
        <v>126.29</v>
      </c>
      <c r="P35" s="3">
        <f t="shared" si="2"/>
        <v>109.05</v>
      </c>
      <c r="Q35" s="81">
        <f t="shared" si="3"/>
        <v>0.86348879562910752</v>
      </c>
      <c r="R35" s="92">
        <f t="shared" si="4"/>
        <v>29.7</v>
      </c>
    </row>
    <row r="36" spans="1:18">
      <c r="A36" s="19" t="s">
        <v>39</v>
      </c>
      <c r="B36" s="61">
        <v>71</v>
      </c>
      <c r="C36" s="69">
        <v>54.92</v>
      </c>
      <c r="D36" s="71">
        <v>3899.54</v>
      </c>
      <c r="E36" s="62"/>
      <c r="F36" s="69"/>
      <c r="G36" s="71"/>
      <c r="H36" s="61">
        <v>10</v>
      </c>
      <c r="I36" s="69">
        <v>66</v>
      </c>
      <c r="J36" s="71">
        <v>660</v>
      </c>
      <c r="K36" s="61">
        <v>61</v>
      </c>
      <c r="L36" s="69">
        <v>54.92</v>
      </c>
      <c r="M36" s="71">
        <v>3350.31</v>
      </c>
      <c r="N36" s="5">
        <f t="shared" si="0"/>
        <v>110.76999999999998</v>
      </c>
      <c r="O36" s="110">
        <f t="shared" si="1"/>
        <v>54.92</v>
      </c>
      <c r="P36" s="3">
        <f t="shared" si="2"/>
        <v>11.079999999999998</v>
      </c>
      <c r="Q36" s="81">
        <f t="shared" si="3"/>
        <v>0.20174799708667149</v>
      </c>
      <c r="R36" s="92">
        <f t="shared" si="4"/>
        <v>71</v>
      </c>
    </row>
    <row r="37" spans="1:18">
      <c r="A37" s="19" t="s">
        <v>40</v>
      </c>
      <c r="B37" s="63">
        <v>51.8</v>
      </c>
      <c r="C37" s="69">
        <v>55.24</v>
      </c>
      <c r="D37" s="71">
        <v>2861.29</v>
      </c>
      <c r="E37" s="62"/>
      <c r="F37" s="69"/>
      <c r="G37" s="71"/>
      <c r="H37" s="63">
        <v>2</v>
      </c>
      <c r="I37" s="69">
        <v>100</v>
      </c>
      <c r="J37" s="71">
        <v>200</v>
      </c>
      <c r="K37" s="63">
        <v>49.8</v>
      </c>
      <c r="L37" s="69">
        <v>55.24</v>
      </c>
      <c r="M37" s="71">
        <v>2750.82</v>
      </c>
      <c r="N37" s="5">
        <f t="shared" si="0"/>
        <v>89.5300000000002</v>
      </c>
      <c r="O37" s="110">
        <f t="shared" si="1"/>
        <v>55.24</v>
      </c>
      <c r="P37" s="3">
        <f t="shared" si="2"/>
        <v>44.76</v>
      </c>
      <c r="Q37" s="81">
        <f t="shared" si="3"/>
        <v>0.81028240405503249</v>
      </c>
      <c r="R37" s="92">
        <f t="shared" si="4"/>
        <v>51.8</v>
      </c>
    </row>
    <row r="38" spans="1:18">
      <c r="A38" s="19" t="s">
        <v>41</v>
      </c>
      <c r="B38" s="61">
        <v>20</v>
      </c>
      <c r="C38" s="69">
        <v>35.049999999999997</v>
      </c>
      <c r="D38" s="71">
        <v>701</v>
      </c>
      <c r="E38" s="62"/>
      <c r="F38" s="69"/>
      <c r="G38" s="71"/>
      <c r="H38" s="62"/>
      <c r="I38" s="69"/>
      <c r="J38" s="71"/>
      <c r="K38" s="61">
        <v>20</v>
      </c>
      <c r="L38" s="69">
        <v>35.049999999999997</v>
      </c>
      <c r="M38" s="71">
        <v>701</v>
      </c>
      <c r="N38" s="5">
        <f t="shared" si="0"/>
        <v>0</v>
      </c>
      <c r="O38" s="110">
        <f t="shared" si="1"/>
        <v>35.049999999999997</v>
      </c>
      <c r="P38" s="3">
        <f t="shared" si="2"/>
        <v>-35.049999999999997</v>
      </c>
      <c r="Q38" s="81">
        <f t="shared" si="3"/>
        <v>-1</v>
      </c>
      <c r="R38" s="92">
        <f t="shared" si="4"/>
        <v>20</v>
      </c>
    </row>
    <row r="39" spans="1:18">
      <c r="A39" s="19" t="s">
        <v>42</v>
      </c>
      <c r="B39" s="63">
        <v>219.9</v>
      </c>
      <c r="C39" s="69">
        <v>72.67</v>
      </c>
      <c r="D39" s="71">
        <v>15979.57</v>
      </c>
      <c r="E39" s="62"/>
      <c r="F39" s="69"/>
      <c r="G39" s="71"/>
      <c r="H39" s="63">
        <v>7</v>
      </c>
      <c r="I39" s="69">
        <v>100</v>
      </c>
      <c r="J39" s="71">
        <v>700</v>
      </c>
      <c r="K39" s="63">
        <v>212.9</v>
      </c>
      <c r="L39" s="69">
        <v>72.67</v>
      </c>
      <c r="M39" s="71">
        <v>15470.89</v>
      </c>
      <c r="N39" s="5">
        <f t="shared" si="0"/>
        <v>191.31999999999971</v>
      </c>
      <c r="O39" s="110">
        <f t="shared" si="1"/>
        <v>72.67</v>
      </c>
      <c r="P39" s="3">
        <f t="shared" si="2"/>
        <v>27.33</v>
      </c>
      <c r="Q39" s="81">
        <f t="shared" si="3"/>
        <v>0.37608366588688591</v>
      </c>
      <c r="R39" s="92">
        <f t="shared" si="4"/>
        <v>219.9</v>
      </c>
    </row>
    <row r="40" spans="1:18">
      <c r="A40" s="19" t="s">
        <v>43</v>
      </c>
      <c r="B40" s="63">
        <v>13.5</v>
      </c>
      <c r="C40" s="69">
        <v>163.02000000000001</v>
      </c>
      <c r="D40" s="71">
        <v>2200.7800000000002</v>
      </c>
      <c r="E40" s="62"/>
      <c r="F40" s="69"/>
      <c r="G40" s="71"/>
      <c r="H40" s="62"/>
      <c r="I40" s="69"/>
      <c r="J40" s="71"/>
      <c r="K40" s="63">
        <v>13.5</v>
      </c>
      <c r="L40" s="69">
        <v>163.02000000000001</v>
      </c>
      <c r="M40" s="71">
        <v>2200.7800000000002</v>
      </c>
      <c r="N40" s="5">
        <f t="shared" si="0"/>
        <v>0</v>
      </c>
      <c r="O40" s="110">
        <f t="shared" si="1"/>
        <v>163.02000000000001</v>
      </c>
      <c r="P40" s="3">
        <f t="shared" si="2"/>
        <v>-163.02000000000001</v>
      </c>
      <c r="Q40" s="81">
        <f t="shared" si="3"/>
        <v>-1</v>
      </c>
      <c r="R40" s="92">
        <f t="shared" si="4"/>
        <v>13.5</v>
      </c>
    </row>
    <row r="41" spans="1:18">
      <c r="A41" s="19" t="s">
        <v>44</v>
      </c>
      <c r="B41" s="63">
        <v>102.8</v>
      </c>
      <c r="C41" s="69">
        <v>114.41</v>
      </c>
      <c r="D41" s="71">
        <v>11761.7</v>
      </c>
      <c r="E41" s="62"/>
      <c r="F41" s="69"/>
      <c r="G41" s="71"/>
      <c r="H41" s="63">
        <v>7</v>
      </c>
      <c r="I41" s="69">
        <v>115</v>
      </c>
      <c r="J41" s="71">
        <v>805</v>
      </c>
      <c r="K41" s="63">
        <v>95.8</v>
      </c>
      <c r="L41" s="69">
        <v>114.66</v>
      </c>
      <c r="M41" s="71">
        <v>10984.7</v>
      </c>
      <c r="N41" s="5">
        <f t="shared" si="0"/>
        <v>28</v>
      </c>
      <c r="O41" s="110">
        <f t="shared" si="1"/>
        <v>114.41</v>
      </c>
      <c r="P41" s="3">
        <f t="shared" si="2"/>
        <v>0.59000000000000341</v>
      </c>
      <c r="Q41" s="81">
        <f t="shared" si="3"/>
        <v>5.1568918800804428E-3</v>
      </c>
      <c r="R41" s="92">
        <f t="shared" si="4"/>
        <v>102.8</v>
      </c>
    </row>
    <row r="42" spans="1:18">
      <c r="A42" s="19" t="s">
        <v>45</v>
      </c>
      <c r="B42" s="61">
        <v>-19</v>
      </c>
      <c r="C42" s="69">
        <v>865.29</v>
      </c>
      <c r="D42" s="71">
        <v>-16440.54</v>
      </c>
      <c r="E42" s="62"/>
      <c r="F42" s="69"/>
      <c r="G42" s="71"/>
      <c r="H42" s="62"/>
      <c r="I42" s="69"/>
      <c r="J42" s="71"/>
      <c r="K42" s="61">
        <v>-19</v>
      </c>
      <c r="L42" s="69">
        <v>865.29</v>
      </c>
      <c r="M42" s="71">
        <v>-16440.54</v>
      </c>
      <c r="N42" s="5">
        <f t="shared" si="0"/>
        <v>0</v>
      </c>
      <c r="O42" s="110">
        <f t="shared" si="1"/>
        <v>865.29</v>
      </c>
      <c r="P42" s="3">
        <f t="shared" si="2"/>
        <v>-865.29</v>
      </c>
      <c r="Q42" s="81">
        <f t="shared" si="3"/>
        <v>-1</v>
      </c>
      <c r="R42" s="92">
        <f t="shared" si="4"/>
        <v>0</v>
      </c>
    </row>
    <row r="43" spans="1:18">
      <c r="A43" s="19" t="s">
        <v>46</v>
      </c>
      <c r="B43" s="67">
        <v>3</v>
      </c>
      <c r="C43" s="69">
        <v>1074.78</v>
      </c>
      <c r="D43" s="71">
        <v>3224.34</v>
      </c>
      <c r="E43" s="62"/>
      <c r="F43" s="69"/>
      <c r="G43" s="71"/>
      <c r="H43" s="62"/>
      <c r="I43" s="69"/>
      <c r="J43" s="71"/>
      <c r="K43" s="67">
        <v>3</v>
      </c>
      <c r="L43" s="69">
        <v>1074.78</v>
      </c>
      <c r="M43" s="71">
        <v>3224.34</v>
      </c>
      <c r="N43" s="5">
        <f t="shared" si="0"/>
        <v>0</v>
      </c>
      <c r="O43" s="110">
        <f t="shared" si="1"/>
        <v>1074.78</v>
      </c>
      <c r="P43" s="3">
        <f t="shared" si="2"/>
        <v>-1074.78</v>
      </c>
      <c r="Q43" s="81">
        <f t="shared" si="3"/>
        <v>-1</v>
      </c>
      <c r="R43" s="92">
        <f t="shared" si="4"/>
        <v>3</v>
      </c>
    </row>
    <row r="44" spans="1:18">
      <c r="A44" s="19" t="s">
        <v>47</v>
      </c>
      <c r="B44" s="66">
        <v>-22</v>
      </c>
      <c r="C44" s="69">
        <v>169.95</v>
      </c>
      <c r="D44" s="71">
        <v>-3738.96</v>
      </c>
      <c r="E44" s="62"/>
      <c r="F44" s="69"/>
      <c r="G44" s="71"/>
      <c r="H44" s="66">
        <v>44</v>
      </c>
      <c r="I44" s="69">
        <v>174.32</v>
      </c>
      <c r="J44" s="71">
        <v>7670</v>
      </c>
      <c r="K44" s="66">
        <v>-66</v>
      </c>
      <c r="L44" s="69">
        <v>169.95</v>
      </c>
      <c r="M44" s="71">
        <v>-11216.88</v>
      </c>
      <c r="N44" s="5">
        <f t="shared" si="0"/>
        <v>192.08000000000084</v>
      </c>
      <c r="O44" s="110">
        <f t="shared" si="1"/>
        <v>169.95</v>
      </c>
      <c r="P44" s="3">
        <f t="shared" si="2"/>
        <v>4.3700000000000045</v>
      </c>
      <c r="Q44" s="81">
        <f t="shared" si="3"/>
        <v>2.5713445130920887E-2</v>
      </c>
      <c r="R44" s="92">
        <f t="shared" si="4"/>
        <v>0</v>
      </c>
    </row>
    <row r="45" spans="1:18">
      <c r="A45" s="19" t="s">
        <v>48</v>
      </c>
      <c r="B45" s="67">
        <v>72</v>
      </c>
      <c r="C45" s="69">
        <v>85.4</v>
      </c>
      <c r="D45" s="71">
        <v>6149.02</v>
      </c>
      <c r="E45" s="62"/>
      <c r="F45" s="69"/>
      <c r="G45" s="71"/>
      <c r="H45" s="67">
        <v>32</v>
      </c>
      <c r="I45" s="69">
        <v>86.37</v>
      </c>
      <c r="J45" s="71">
        <v>8375</v>
      </c>
      <c r="K45" s="67">
        <v>40</v>
      </c>
      <c r="L45" s="69">
        <v>84.37</v>
      </c>
      <c r="M45" s="71">
        <v>3374.85</v>
      </c>
      <c r="N45" s="5">
        <f t="shared" si="0"/>
        <v>5600.83</v>
      </c>
      <c r="O45" s="110">
        <f t="shared" si="1"/>
        <v>85.4</v>
      </c>
      <c r="P45" s="3">
        <f t="shared" si="2"/>
        <v>0.96999999999999886</v>
      </c>
      <c r="Q45" s="81">
        <f t="shared" si="3"/>
        <v>1.1358313817330197E-2</v>
      </c>
      <c r="R45" s="92">
        <f t="shared" si="4"/>
        <v>72</v>
      </c>
    </row>
    <row r="46" spans="1:18">
      <c r="A46" s="19" t="s">
        <v>49</v>
      </c>
      <c r="B46" s="61">
        <v>-380</v>
      </c>
      <c r="C46" s="69">
        <v>92.39</v>
      </c>
      <c r="D46" s="71">
        <v>-35107.31</v>
      </c>
      <c r="E46" s="61">
        <v>320</v>
      </c>
      <c r="F46" s="69">
        <v>91.23</v>
      </c>
      <c r="G46" s="71">
        <v>29194.74</v>
      </c>
      <c r="H46" s="61">
        <v>80</v>
      </c>
      <c r="I46" s="69">
        <v>95.55</v>
      </c>
      <c r="J46" s="71">
        <v>7644</v>
      </c>
      <c r="K46" s="61">
        <v>-140</v>
      </c>
      <c r="L46" s="69">
        <v>92.03</v>
      </c>
      <c r="M46" s="71">
        <v>-12884.17</v>
      </c>
      <c r="N46" s="5">
        <f t="shared" si="0"/>
        <v>672.39999999999418</v>
      </c>
      <c r="O46" s="110">
        <f t="shared" si="1"/>
        <v>91.81</v>
      </c>
      <c r="P46" s="3">
        <f t="shared" si="2"/>
        <v>3.7399999999999949</v>
      </c>
      <c r="Q46" s="81">
        <f t="shared" si="3"/>
        <v>4.0480571490420988E-2</v>
      </c>
      <c r="R46" s="92">
        <f t="shared" si="4"/>
        <v>0</v>
      </c>
    </row>
    <row r="47" spans="1:18">
      <c r="A47" s="19" t="s">
        <v>50</v>
      </c>
      <c r="B47" s="64">
        <v>-12</v>
      </c>
      <c r="C47" s="69">
        <v>2522.39</v>
      </c>
      <c r="D47" s="71">
        <v>-30268.68</v>
      </c>
      <c r="E47" s="64">
        <v>11</v>
      </c>
      <c r="F47" s="69">
        <v>2593.8200000000002</v>
      </c>
      <c r="G47" s="71">
        <v>28532</v>
      </c>
      <c r="H47" s="64">
        <v>2</v>
      </c>
      <c r="I47" s="69">
        <v>2730</v>
      </c>
      <c r="J47" s="71">
        <v>5460</v>
      </c>
      <c r="K47" s="64">
        <v>-3</v>
      </c>
      <c r="L47" s="69">
        <v>2544.2199999999998</v>
      </c>
      <c r="M47" s="71">
        <v>-7632.65</v>
      </c>
      <c r="N47" s="5">
        <f t="shared" si="0"/>
        <v>-435.97000000000116</v>
      </c>
      <c r="O47" s="110">
        <f t="shared" si="1"/>
        <v>2558.105</v>
      </c>
      <c r="P47" s="3">
        <f t="shared" si="2"/>
        <v>171.89499999999998</v>
      </c>
      <c r="Q47" s="81">
        <f t="shared" si="3"/>
        <v>6.8147669472206907E-2</v>
      </c>
      <c r="R47" s="92">
        <f t="shared" si="4"/>
        <v>0</v>
      </c>
    </row>
    <row r="48" spans="1:18">
      <c r="A48" s="19" t="s">
        <v>51</v>
      </c>
      <c r="B48" s="66">
        <v>-219</v>
      </c>
      <c r="C48" s="69">
        <v>167.23</v>
      </c>
      <c r="D48" s="71">
        <v>-36622.94</v>
      </c>
      <c r="E48" s="66">
        <v>240</v>
      </c>
      <c r="F48" s="69">
        <v>181.38</v>
      </c>
      <c r="G48" s="71">
        <v>43530.74</v>
      </c>
      <c r="H48" s="66">
        <v>88</v>
      </c>
      <c r="I48" s="69">
        <v>192.09</v>
      </c>
      <c r="J48" s="71">
        <v>16904</v>
      </c>
      <c r="K48" s="66">
        <v>-67</v>
      </c>
      <c r="L48" s="69">
        <v>170.3</v>
      </c>
      <c r="M48" s="71">
        <v>-11410.38</v>
      </c>
      <c r="N48" s="5">
        <f t="shared" si="0"/>
        <v>-1414.179999999993</v>
      </c>
      <c r="O48" s="110">
        <f t="shared" si="1"/>
        <v>174.30500000000001</v>
      </c>
      <c r="P48" s="3">
        <f t="shared" si="2"/>
        <v>17.784999999999997</v>
      </c>
      <c r="Q48" s="81">
        <f t="shared" si="3"/>
        <v>0.10635053519105422</v>
      </c>
      <c r="R48" s="92">
        <f t="shared" si="4"/>
        <v>21</v>
      </c>
    </row>
    <row r="49" spans="1:18">
      <c r="A49" s="19" t="s">
        <v>52</v>
      </c>
      <c r="B49" s="64">
        <v>67</v>
      </c>
      <c r="C49" s="69">
        <v>314.33</v>
      </c>
      <c r="D49" s="71">
        <v>21059.99</v>
      </c>
      <c r="E49" s="62"/>
      <c r="F49" s="69"/>
      <c r="G49" s="71"/>
      <c r="H49" s="62"/>
      <c r="I49" s="69"/>
      <c r="J49" s="71"/>
      <c r="K49" s="64">
        <v>67</v>
      </c>
      <c r="L49" s="69">
        <v>314.33</v>
      </c>
      <c r="M49" s="71">
        <v>21059.99</v>
      </c>
      <c r="N49" s="5">
        <f t="shared" si="0"/>
        <v>0</v>
      </c>
      <c r="O49" s="110">
        <f t="shared" si="1"/>
        <v>314.33</v>
      </c>
      <c r="P49" s="3">
        <f t="shared" si="2"/>
        <v>-314.33</v>
      </c>
      <c r="Q49" s="81">
        <f t="shared" si="3"/>
        <v>-1</v>
      </c>
      <c r="R49" s="92">
        <f t="shared" si="4"/>
        <v>67</v>
      </c>
    </row>
    <row r="50" spans="1:18">
      <c r="A50" s="19" t="s">
        <v>53</v>
      </c>
      <c r="B50" s="65">
        <v>84.2</v>
      </c>
      <c r="C50" s="69">
        <v>65.36</v>
      </c>
      <c r="D50" s="71">
        <v>5503.13</v>
      </c>
      <c r="E50" s="65">
        <v>200</v>
      </c>
      <c r="F50" s="69">
        <v>76.19</v>
      </c>
      <c r="G50" s="71">
        <v>15238.1</v>
      </c>
      <c r="H50" s="65">
        <v>100</v>
      </c>
      <c r="I50" s="69">
        <v>82</v>
      </c>
      <c r="J50" s="71">
        <v>8200</v>
      </c>
      <c r="K50" s="65">
        <v>184.2</v>
      </c>
      <c r="L50" s="69">
        <v>72.36</v>
      </c>
      <c r="M50" s="71">
        <v>13329.59</v>
      </c>
      <c r="N50" s="5">
        <f t="shared" si="0"/>
        <v>788.35999999999967</v>
      </c>
      <c r="O50" s="110">
        <f t="shared" si="1"/>
        <v>70.775000000000006</v>
      </c>
      <c r="P50" s="3">
        <f t="shared" si="2"/>
        <v>11.224999999999994</v>
      </c>
      <c r="Q50" s="81">
        <f t="shared" si="3"/>
        <v>0.17174112607099135</v>
      </c>
      <c r="R50" s="92">
        <f t="shared" si="4"/>
        <v>284.2</v>
      </c>
    </row>
    <row r="51" spans="1:18">
      <c r="A51" s="19" t="s">
        <v>54</v>
      </c>
      <c r="B51" s="63">
        <v>123</v>
      </c>
      <c r="C51" s="69">
        <v>281.87</v>
      </c>
      <c r="D51" s="71">
        <v>34670.480000000003</v>
      </c>
      <c r="E51" s="63">
        <v>12</v>
      </c>
      <c r="F51" s="69">
        <v>462.84</v>
      </c>
      <c r="G51" s="71">
        <v>5554.08</v>
      </c>
      <c r="H51" s="63">
        <v>11</v>
      </c>
      <c r="I51" s="69">
        <v>486.82</v>
      </c>
      <c r="J51" s="71">
        <v>5355</v>
      </c>
      <c r="K51" s="63">
        <v>124</v>
      </c>
      <c r="L51" s="69">
        <v>283.33</v>
      </c>
      <c r="M51" s="71">
        <v>35133.32</v>
      </c>
      <c r="N51" s="5">
        <f t="shared" si="0"/>
        <v>263.75999999999476</v>
      </c>
      <c r="O51" s="110">
        <f t="shared" si="1"/>
        <v>372.35500000000002</v>
      </c>
      <c r="P51" s="3">
        <f t="shared" si="2"/>
        <v>114.46499999999997</v>
      </c>
      <c r="Q51" s="81">
        <f t="shared" si="3"/>
        <v>0.40609146060240525</v>
      </c>
      <c r="R51" s="92">
        <f t="shared" si="4"/>
        <v>135</v>
      </c>
    </row>
    <row r="52" spans="1:18">
      <c r="A52" s="19" t="s">
        <v>55</v>
      </c>
      <c r="B52" s="64">
        <v>-47</v>
      </c>
      <c r="C52" s="69">
        <v>1578.94</v>
      </c>
      <c r="D52" s="71">
        <v>-74210.37</v>
      </c>
      <c r="E52" s="64">
        <v>10</v>
      </c>
      <c r="F52" s="69">
        <v>1169.94</v>
      </c>
      <c r="G52" s="71">
        <v>11699.42</v>
      </c>
      <c r="H52" s="64">
        <v>6</v>
      </c>
      <c r="I52" s="69">
        <v>1288.33</v>
      </c>
      <c r="J52" s="71">
        <v>7730</v>
      </c>
      <c r="K52" s="64">
        <v>-43</v>
      </c>
      <c r="L52" s="69">
        <v>1485.99</v>
      </c>
      <c r="M52" s="71">
        <v>-63897.53</v>
      </c>
      <c r="N52" s="5">
        <f t="shared" si="0"/>
        <v>6343.4199999999983</v>
      </c>
      <c r="O52" s="110">
        <f t="shared" si="1"/>
        <v>1374.44</v>
      </c>
      <c r="P52" s="3">
        <f t="shared" si="2"/>
        <v>-86.110000000000127</v>
      </c>
      <c r="Q52" s="81">
        <f t="shared" si="3"/>
        <v>-5.4536587837409986E-2</v>
      </c>
      <c r="R52" s="92">
        <f t="shared" si="4"/>
        <v>0</v>
      </c>
    </row>
    <row r="53" spans="1:18">
      <c r="A53" s="19" t="s">
        <v>56</v>
      </c>
      <c r="B53" s="64">
        <v>4</v>
      </c>
      <c r="C53" s="69">
        <v>2804.78</v>
      </c>
      <c r="D53" s="71">
        <v>11219.1</v>
      </c>
      <c r="E53" s="62"/>
      <c r="F53" s="69"/>
      <c r="G53" s="71"/>
      <c r="H53" s="62"/>
      <c r="I53" s="69"/>
      <c r="J53" s="71"/>
      <c r="K53" s="64">
        <v>4</v>
      </c>
      <c r="L53" s="69">
        <v>2804.78</v>
      </c>
      <c r="M53" s="71">
        <v>11219.1</v>
      </c>
      <c r="N53" s="5">
        <f t="shared" si="0"/>
        <v>0</v>
      </c>
      <c r="O53" s="110">
        <f t="shared" si="1"/>
        <v>2804.78</v>
      </c>
      <c r="P53" s="3">
        <f t="shared" si="2"/>
        <v>-2804.78</v>
      </c>
      <c r="Q53" s="81">
        <f t="shared" si="3"/>
        <v>-1</v>
      </c>
      <c r="R53" s="92">
        <f t="shared" si="4"/>
        <v>4</v>
      </c>
    </row>
    <row r="54" spans="1:18">
      <c r="A54" s="19" t="s">
        <v>57</v>
      </c>
      <c r="B54" s="66">
        <v>368</v>
      </c>
      <c r="C54" s="69">
        <v>124.51</v>
      </c>
      <c r="D54" s="71">
        <v>45820.6</v>
      </c>
      <c r="E54" s="62"/>
      <c r="F54" s="69"/>
      <c r="G54" s="71"/>
      <c r="H54" s="66">
        <v>144</v>
      </c>
      <c r="I54" s="69">
        <v>131.58000000000001</v>
      </c>
      <c r="J54" s="71">
        <v>18948.080000000002</v>
      </c>
      <c r="K54" s="66">
        <v>224</v>
      </c>
      <c r="L54" s="69">
        <v>124.51</v>
      </c>
      <c r="M54" s="71">
        <v>27890.799999999999</v>
      </c>
      <c r="N54" s="5">
        <f t="shared" si="0"/>
        <v>1018.2800000000061</v>
      </c>
      <c r="O54" s="110">
        <f t="shared" si="1"/>
        <v>124.51</v>
      </c>
      <c r="P54" s="3">
        <f t="shared" si="2"/>
        <v>7.0700000000000074</v>
      </c>
      <c r="Q54" s="81">
        <f t="shared" si="3"/>
        <v>5.6782587743956364E-2</v>
      </c>
      <c r="R54" s="92">
        <f t="shared" si="4"/>
        <v>368</v>
      </c>
    </row>
    <row r="55" spans="1:18">
      <c r="A55" s="19" t="s">
        <v>58</v>
      </c>
      <c r="B55" s="64">
        <v>35</v>
      </c>
      <c r="C55" s="69">
        <v>1474.57</v>
      </c>
      <c r="D55" s="71">
        <v>51610.12</v>
      </c>
      <c r="E55" s="64">
        <v>20</v>
      </c>
      <c r="F55" s="69">
        <v>1496.89</v>
      </c>
      <c r="G55" s="71">
        <v>29937.79</v>
      </c>
      <c r="H55" s="64">
        <v>15</v>
      </c>
      <c r="I55" s="69">
        <v>1567.33</v>
      </c>
      <c r="J55" s="71">
        <v>23510</v>
      </c>
      <c r="K55" s="64">
        <v>40</v>
      </c>
      <c r="L55" s="69">
        <v>1473.94</v>
      </c>
      <c r="M55" s="71">
        <v>58957.440000000002</v>
      </c>
      <c r="N55" s="5">
        <f t="shared" si="0"/>
        <v>919.52999999999884</v>
      </c>
      <c r="O55" s="110">
        <f t="shared" si="1"/>
        <v>1485.73</v>
      </c>
      <c r="P55" s="3">
        <f t="shared" si="2"/>
        <v>81.599999999999909</v>
      </c>
      <c r="Q55" s="81">
        <f t="shared" si="3"/>
        <v>5.5338166380707536E-2</v>
      </c>
      <c r="R55" s="92">
        <f t="shared" si="4"/>
        <v>55</v>
      </c>
    </row>
    <row r="56" spans="1:18">
      <c r="A56" s="19" t="s">
        <v>59</v>
      </c>
      <c r="B56" s="62"/>
      <c r="C56" s="69"/>
      <c r="D56" s="71"/>
      <c r="E56" s="64">
        <v>35</v>
      </c>
      <c r="F56" s="69">
        <v>1865.1</v>
      </c>
      <c r="G56" s="71">
        <v>65278.49</v>
      </c>
      <c r="H56" s="64">
        <v>30</v>
      </c>
      <c r="I56" s="69">
        <v>2045.23</v>
      </c>
      <c r="J56" s="71">
        <v>61357</v>
      </c>
      <c r="K56" s="64">
        <v>5</v>
      </c>
      <c r="L56" s="69">
        <v>1865.1</v>
      </c>
      <c r="M56" s="71">
        <v>9325.5</v>
      </c>
      <c r="N56" s="5">
        <f t="shared" si="0"/>
        <v>5404.010000000002</v>
      </c>
      <c r="O56" s="110">
        <f t="shared" si="1"/>
        <v>1865.1</v>
      </c>
      <c r="P56" s="3">
        <f t="shared" si="2"/>
        <v>180.13000000000011</v>
      </c>
      <c r="Q56" s="82" t="e">
        <f>P56/C56</f>
        <v>#DIV/0!</v>
      </c>
      <c r="R56" s="92">
        <f t="shared" si="4"/>
        <v>35</v>
      </c>
    </row>
    <row r="57" spans="1:18">
      <c r="A57" s="19" t="s">
        <v>60</v>
      </c>
      <c r="B57" s="64">
        <v>25</v>
      </c>
      <c r="C57" s="69">
        <v>2012.26</v>
      </c>
      <c r="D57" s="71">
        <v>50306.48</v>
      </c>
      <c r="E57" s="64">
        <v>5</v>
      </c>
      <c r="F57" s="69">
        <v>1889.64</v>
      </c>
      <c r="G57" s="71">
        <v>9448.19</v>
      </c>
      <c r="H57" s="64">
        <v>41</v>
      </c>
      <c r="I57" s="69">
        <v>2095.15</v>
      </c>
      <c r="J57" s="71">
        <v>85901</v>
      </c>
      <c r="K57" s="64">
        <v>-11</v>
      </c>
      <c r="L57" s="69">
        <v>2012.49</v>
      </c>
      <c r="M57" s="71">
        <v>-22137.43</v>
      </c>
      <c r="N57" s="5">
        <f t="shared" si="0"/>
        <v>4008.8999999999942</v>
      </c>
      <c r="O57" s="110">
        <f t="shared" si="1"/>
        <v>1950.95</v>
      </c>
      <c r="P57" s="3">
        <f t="shared" si="2"/>
        <v>144.20000000000005</v>
      </c>
      <c r="Q57" s="81">
        <f t="shared" si="3"/>
        <v>7.1660719787701416E-2</v>
      </c>
      <c r="R57" s="92">
        <f t="shared" si="4"/>
        <v>30</v>
      </c>
    </row>
    <row r="58" spans="1:18">
      <c r="A58" s="19" t="s">
        <v>61</v>
      </c>
      <c r="B58" s="63">
        <v>365</v>
      </c>
      <c r="C58" s="69">
        <v>51.76</v>
      </c>
      <c r="D58" s="71">
        <v>18891.55</v>
      </c>
      <c r="E58" s="63">
        <v>200</v>
      </c>
      <c r="F58" s="69">
        <v>56.4</v>
      </c>
      <c r="G58" s="71">
        <v>11280</v>
      </c>
      <c r="H58" s="62"/>
      <c r="I58" s="69"/>
      <c r="J58" s="71"/>
      <c r="K58" s="63">
        <v>565</v>
      </c>
      <c r="L58" s="69">
        <v>52.41</v>
      </c>
      <c r="M58" s="71">
        <v>29609.93</v>
      </c>
      <c r="N58" s="5">
        <f t="shared" si="0"/>
        <v>-561.61999999999898</v>
      </c>
      <c r="O58" s="110">
        <f t="shared" si="1"/>
        <v>54.08</v>
      </c>
      <c r="P58" s="3">
        <f t="shared" si="2"/>
        <v>-54.08</v>
      </c>
      <c r="Q58" s="81">
        <f t="shared" si="3"/>
        <v>-1.044822256568779</v>
      </c>
      <c r="R58" s="92">
        <f t="shared" si="4"/>
        <v>565</v>
      </c>
    </row>
    <row r="59" spans="1:18">
      <c r="A59" s="19" t="s">
        <v>62</v>
      </c>
      <c r="B59" s="63">
        <v>147.4</v>
      </c>
      <c r="C59" s="69">
        <v>52.83</v>
      </c>
      <c r="D59" s="71">
        <v>7786.78</v>
      </c>
      <c r="E59" s="62"/>
      <c r="F59" s="69"/>
      <c r="G59" s="71"/>
      <c r="H59" s="63">
        <v>35</v>
      </c>
      <c r="I59" s="69">
        <v>57</v>
      </c>
      <c r="J59" s="71">
        <v>1995</v>
      </c>
      <c r="K59" s="63">
        <v>112.4</v>
      </c>
      <c r="L59" s="69">
        <v>52.83</v>
      </c>
      <c r="M59" s="71">
        <v>5937.82</v>
      </c>
      <c r="N59" s="5">
        <f t="shared" si="0"/>
        <v>146.03999999999996</v>
      </c>
      <c r="O59" s="110">
        <f t="shared" si="1"/>
        <v>52.83</v>
      </c>
      <c r="P59" s="3">
        <f t="shared" si="2"/>
        <v>4.1700000000000017</v>
      </c>
      <c r="Q59" s="81">
        <f t="shared" si="3"/>
        <v>7.8932424758659886E-2</v>
      </c>
      <c r="R59" s="92">
        <f t="shared" si="4"/>
        <v>147.4</v>
      </c>
    </row>
    <row r="60" spans="1:18">
      <c r="A60" s="19" t="s">
        <v>63</v>
      </c>
      <c r="B60" s="63">
        <v>685</v>
      </c>
      <c r="C60" s="69">
        <v>53.56</v>
      </c>
      <c r="D60" s="71">
        <v>36687.919999999998</v>
      </c>
      <c r="E60" s="62"/>
      <c r="F60" s="69"/>
      <c r="G60" s="71"/>
      <c r="H60" s="63">
        <v>40</v>
      </c>
      <c r="I60" s="69">
        <v>57</v>
      </c>
      <c r="J60" s="71">
        <v>2280</v>
      </c>
      <c r="K60" s="63">
        <v>645</v>
      </c>
      <c r="L60" s="69">
        <v>53.56</v>
      </c>
      <c r="M60" s="71">
        <v>34545.56</v>
      </c>
      <c r="N60" s="5">
        <f t="shared" si="0"/>
        <v>137.63999999999942</v>
      </c>
      <c r="O60" s="110">
        <f t="shared" si="1"/>
        <v>53.56</v>
      </c>
      <c r="P60" s="3">
        <f t="shared" si="2"/>
        <v>3.4399999999999977</v>
      </c>
      <c r="Q60" s="81">
        <f t="shared" si="3"/>
        <v>6.4227035100821464E-2</v>
      </c>
      <c r="R60" s="92">
        <f t="shared" si="4"/>
        <v>685</v>
      </c>
    </row>
    <row r="61" spans="1:18">
      <c r="A61" s="19" t="s">
        <v>64</v>
      </c>
      <c r="B61" s="63">
        <v>509</v>
      </c>
      <c r="C61" s="69">
        <v>34.08</v>
      </c>
      <c r="D61" s="71">
        <v>17346.82</v>
      </c>
      <c r="E61" s="63">
        <v>315</v>
      </c>
      <c r="F61" s="69">
        <v>35.21</v>
      </c>
      <c r="G61" s="71">
        <v>11091.47</v>
      </c>
      <c r="H61" s="63">
        <v>331</v>
      </c>
      <c r="I61" s="69">
        <v>38.630000000000003</v>
      </c>
      <c r="J61" s="71">
        <v>12788</v>
      </c>
      <c r="K61" s="63">
        <v>493</v>
      </c>
      <c r="L61" s="69">
        <v>34.6</v>
      </c>
      <c r="M61" s="71">
        <v>17059.47</v>
      </c>
      <c r="N61" s="5">
        <f t="shared" si="0"/>
        <v>1409.1800000000003</v>
      </c>
      <c r="O61" s="110">
        <f t="shared" si="1"/>
        <v>34.644999999999996</v>
      </c>
      <c r="P61" s="3">
        <f t="shared" si="2"/>
        <v>3.9850000000000065</v>
      </c>
      <c r="Q61" s="81">
        <f t="shared" si="3"/>
        <v>0.11693075117370912</v>
      </c>
      <c r="R61" s="92">
        <f t="shared" si="4"/>
        <v>824</v>
      </c>
    </row>
    <row r="62" spans="1:18">
      <c r="A62" s="19" t="s">
        <v>65</v>
      </c>
      <c r="B62" s="63">
        <v>280</v>
      </c>
      <c r="C62" s="69">
        <v>35.11</v>
      </c>
      <c r="D62" s="71">
        <v>9830.7999999999993</v>
      </c>
      <c r="E62" s="63">
        <v>80</v>
      </c>
      <c r="F62" s="69">
        <v>36.18</v>
      </c>
      <c r="G62" s="71">
        <v>2894.48</v>
      </c>
      <c r="H62" s="63">
        <v>40</v>
      </c>
      <c r="I62" s="69">
        <v>39.4</v>
      </c>
      <c r="J62" s="71">
        <v>1576</v>
      </c>
      <c r="K62" s="63">
        <v>320</v>
      </c>
      <c r="L62" s="69">
        <v>35.380000000000003</v>
      </c>
      <c r="M62" s="71">
        <v>11320.88</v>
      </c>
      <c r="N62" s="5">
        <f t="shared" si="0"/>
        <v>171.60000000000036</v>
      </c>
      <c r="O62" s="110">
        <f t="shared" si="1"/>
        <v>35.644999999999996</v>
      </c>
      <c r="P62" s="3">
        <f t="shared" si="2"/>
        <v>3.7550000000000026</v>
      </c>
      <c r="Q62" s="81">
        <f t="shared" si="3"/>
        <v>0.1069495870122473</v>
      </c>
      <c r="R62" s="92">
        <f t="shared" si="4"/>
        <v>360</v>
      </c>
    </row>
    <row r="63" spans="1:18">
      <c r="A63" s="19" t="s">
        <v>66</v>
      </c>
      <c r="B63" s="63">
        <v>326.89999999999998</v>
      </c>
      <c r="C63" s="69">
        <v>46.01</v>
      </c>
      <c r="D63" s="71">
        <v>15041.23</v>
      </c>
      <c r="E63" s="62"/>
      <c r="F63" s="69"/>
      <c r="G63" s="71"/>
      <c r="H63" s="62"/>
      <c r="I63" s="69"/>
      <c r="J63" s="71"/>
      <c r="K63" s="63">
        <v>326.89999999999998</v>
      </c>
      <c r="L63" s="69">
        <v>46.01</v>
      </c>
      <c r="M63" s="71">
        <v>15041.23</v>
      </c>
      <c r="N63" s="5">
        <f t="shared" si="0"/>
        <v>0</v>
      </c>
      <c r="O63" s="110">
        <f t="shared" si="1"/>
        <v>46.01</v>
      </c>
      <c r="P63" s="3">
        <f t="shared" si="2"/>
        <v>-46.01</v>
      </c>
      <c r="Q63" s="81">
        <f t="shared" si="3"/>
        <v>-1</v>
      </c>
      <c r="R63" s="92">
        <f t="shared" si="4"/>
        <v>326.89999999999998</v>
      </c>
    </row>
    <row r="64" spans="1:18">
      <c r="A64" s="19" t="s">
        <v>67</v>
      </c>
      <c r="B64" s="63">
        <v>-274</v>
      </c>
      <c r="C64" s="69">
        <v>34.799999999999997</v>
      </c>
      <c r="D64" s="71">
        <v>-9536.16</v>
      </c>
      <c r="E64" s="63">
        <v>7000</v>
      </c>
      <c r="F64" s="69">
        <v>35.33</v>
      </c>
      <c r="G64" s="71">
        <v>247333.39</v>
      </c>
      <c r="H64" s="63">
        <v>6370</v>
      </c>
      <c r="I64" s="69">
        <v>44.5</v>
      </c>
      <c r="J64" s="71">
        <v>283483</v>
      </c>
      <c r="K64" s="63">
        <v>356</v>
      </c>
      <c r="L64" s="69">
        <v>34.950000000000003</v>
      </c>
      <c r="M64" s="71">
        <v>12443.05</v>
      </c>
      <c r="N64" s="5">
        <f t="shared" si="0"/>
        <v>58128.819999999978</v>
      </c>
      <c r="O64" s="110">
        <f t="shared" si="1"/>
        <v>35.064999999999998</v>
      </c>
      <c r="P64" s="3">
        <f t="shared" si="2"/>
        <v>9.4350000000000023</v>
      </c>
      <c r="Q64" s="81">
        <f t="shared" si="3"/>
        <v>0.2711206896551725</v>
      </c>
      <c r="R64" s="92">
        <f t="shared" si="4"/>
        <v>6726</v>
      </c>
    </row>
    <row r="65" spans="1:18">
      <c r="A65" s="19" t="s">
        <v>68</v>
      </c>
      <c r="B65" s="68">
        <v>404</v>
      </c>
      <c r="C65" s="69">
        <v>20.95</v>
      </c>
      <c r="D65" s="71">
        <v>8464.3700000000008</v>
      </c>
      <c r="E65" s="68">
        <v>120</v>
      </c>
      <c r="F65" s="69">
        <v>21.65</v>
      </c>
      <c r="G65" s="71">
        <v>2597.4</v>
      </c>
      <c r="H65" s="68">
        <v>120</v>
      </c>
      <c r="I65" s="69">
        <v>23</v>
      </c>
      <c r="J65" s="71">
        <v>2760</v>
      </c>
      <c r="K65" s="68">
        <v>404</v>
      </c>
      <c r="L65" s="69">
        <v>21.05</v>
      </c>
      <c r="M65" s="71">
        <v>8503.2900000000009</v>
      </c>
      <c r="N65" s="5">
        <f t="shared" si="0"/>
        <v>201.52000000000044</v>
      </c>
      <c r="O65" s="110">
        <f t="shared" si="1"/>
        <v>21.299999999999997</v>
      </c>
      <c r="P65" s="3">
        <f t="shared" si="2"/>
        <v>1.7000000000000028</v>
      </c>
      <c r="Q65" s="81">
        <f t="shared" si="3"/>
        <v>8.1145584725537137E-2</v>
      </c>
      <c r="R65" s="92">
        <f t="shared" si="4"/>
        <v>524</v>
      </c>
    </row>
    <row r="66" spans="1:18">
      <c r="A66" s="19" t="s">
        <v>69</v>
      </c>
      <c r="B66" s="68">
        <v>214</v>
      </c>
      <c r="C66" s="69">
        <v>64.849999999999994</v>
      </c>
      <c r="D66" s="71">
        <v>13878.35</v>
      </c>
      <c r="E66" s="62"/>
      <c r="F66" s="69"/>
      <c r="G66" s="71"/>
      <c r="H66" s="62"/>
      <c r="I66" s="69"/>
      <c r="J66" s="71"/>
      <c r="K66" s="68">
        <v>214</v>
      </c>
      <c r="L66" s="69">
        <v>64.849999999999994</v>
      </c>
      <c r="M66" s="71">
        <v>13878.35</v>
      </c>
      <c r="N66" s="5">
        <f t="shared" si="0"/>
        <v>0</v>
      </c>
      <c r="O66" s="110">
        <f t="shared" si="1"/>
        <v>64.849999999999994</v>
      </c>
      <c r="P66" s="3">
        <f t="shared" si="2"/>
        <v>-64.849999999999994</v>
      </c>
      <c r="Q66" s="81">
        <f t="shared" si="3"/>
        <v>-1</v>
      </c>
      <c r="R66" s="92">
        <f t="shared" si="4"/>
        <v>214</v>
      </c>
    </row>
    <row r="67" spans="1:18">
      <c r="A67" s="19" t="s">
        <v>70</v>
      </c>
      <c r="B67" s="61">
        <v>460</v>
      </c>
      <c r="C67" s="69">
        <v>6.11</v>
      </c>
      <c r="D67" s="71">
        <v>2810.19</v>
      </c>
      <c r="E67" s="62"/>
      <c r="F67" s="69"/>
      <c r="G67" s="71"/>
      <c r="H67" s="62"/>
      <c r="I67" s="69"/>
      <c r="J67" s="71"/>
      <c r="K67" s="61">
        <v>460</v>
      </c>
      <c r="L67" s="69">
        <v>6.11</v>
      </c>
      <c r="M67" s="71">
        <v>2810.19</v>
      </c>
      <c r="N67" s="5">
        <f t="shared" si="0"/>
        <v>0</v>
      </c>
      <c r="O67" s="110">
        <f t="shared" si="1"/>
        <v>6.11</v>
      </c>
      <c r="P67" s="3">
        <f t="shared" si="2"/>
        <v>-6.11</v>
      </c>
      <c r="Q67" s="81">
        <f t="shared" si="3"/>
        <v>-1</v>
      </c>
      <c r="R67" s="92">
        <f t="shared" si="4"/>
        <v>460</v>
      </c>
    </row>
    <row r="68" spans="1:18" s="6" customFormat="1">
      <c r="A68" s="58" t="s">
        <v>71</v>
      </c>
      <c r="B68" s="59"/>
      <c r="C68" s="70"/>
      <c r="D68" s="72">
        <f>SUM(D9:D67)</f>
        <v>808188.49999999977</v>
      </c>
      <c r="E68" s="59">
        <f>VLOOKUP(A68,Sample_PrimaryData!A23:M128,5,0)</f>
        <v>0</v>
      </c>
      <c r="F68" s="70">
        <f>VLOOKUP(A68,Sample_PrimaryData!A23:M128,6,0)</f>
        <v>0</v>
      </c>
      <c r="G68" s="72">
        <f>SUM(G9:G67)</f>
        <v>1145575.5199999996</v>
      </c>
      <c r="H68" s="60"/>
      <c r="I68" s="73"/>
      <c r="J68" s="74">
        <f>SUM(J9:J67)</f>
        <v>1204552.58</v>
      </c>
      <c r="K68" s="60"/>
      <c r="L68" s="73"/>
      <c r="M68" s="74">
        <f>SUM(M9:M67)</f>
        <v>867036.71999999974</v>
      </c>
      <c r="N68" s="5">
        <f>J68+M68-G68-D68</f>
        <v>117825.28000000049</v>
      </c>
      <c r="O68" s="110"/>
    </row>
  </sheetData>
  <mergeCells count="11">
    <mergeCell ref="R7:R8"/>
    <mergeCell ref="A2:C2"/>
    <mergeCell ref="A3:C3"/>
    <mergeCell ref="F1:L1"/>
    <mergeCell ref="B5:M5"/>
    <mergeCell ref="N7:N8"/>
    <mergeCell ref="B6:M6"/>
    <mergeCell ref="B7:D7"/>
    <mergeCell ref="E7:G7"/>
    <mergeCell ref="H7:J7"/>
    <mergeCell ref="K7:M7"/>
  </mergeCells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3ABDB-ACA6-4A72-843C-B0D7906B9839}">
  <dimension ref="A1:R68"/>
  <sheetViews>
    <sheetView topLeftCell="B1" zoomScale="79" zoomScaleNormal="79" workbookViewId="0">
      <selection activeCell="P9" sqref="P9"/>
    </sheetView>
  </sheetViews>
  <sheetFormatPr defaultColWidth="13.6640625" defaultRowHeight="14.4"/>
  <cols>
    <col min="1" max="1" width="29.6640625" style="9" customWidth="1"/>
    <col min="3" max="4" width="13.6640625" style="3"/>
    <col min="6" max="7" width="13.6640625" style="3"/>
    <col min="9" max="10" width="13.6640625" style="3"/>
    <col min="12" max="13" width="13.6640625" style="3"/>
    <col min="14" max="14" width="16.6640625" style="3" bestFit="1" customWidth="1"/>
    <col min="15" max="15" width="20.21875" style="3" customWidth="1"/>
    <col min="18" max="18" width="13.6640625" style="93"/>
  </cols>
  <sheetData>
    <row r="1" spans="1:18">
      <c r="B1" s="1"/>
      <c r="E1" s="1"/>
      <c r="F1" s="123"/>
      <c r="G1" s="123"/>
      <c r="H1" s="123"/>
      <c r="I1" s="123"/>
      <c r="J1" s="123"/>
      <c r="K1" s="123"/>
      <c r="L1" s="123"/>
      <c r="M1" s="7"/>
    </row>
    <row r="2" spans="1:18">
      <c r="A2" s="118" t="s">
        <v>8</v>
      </c>
      <c r="B2" s="118"/>
      <c r="C2" s="118"/>
      <c r="E2" s="1"/>
      <c r="H2" s="1"/>
      <c r="K2" s="1"/>
    </row>
    <row r="3" spans="1:18">
      <c r="A3" s="120" t="s">
        <v>10</v>
      </c>
      <c r="B3" s="120"/>
      <c r="C3" s="120"/>
      <c r="E3" s="1"/>
      <c r="H3" s="1"/>
      <c r="K3" s="1"/>
    </row>
    <row r="4" spans="1:18" s="1" customFormat="1">
      <c r="A4" s="10"/>
      <c r="B4" s="8"/>
      <c r="C4" s="12"/>
      <c r="D4" s="3"/>
      <c r="F4" s="3"/>
      <c r="G4" s="3"/>
      <c r="I4" s="3"/>
      <c r="J4" s="3"/>
      <c r="L4" s="3"/>
      <c r="M4" s="3"/>
      <c r="N4" s="3"/>
      <c r="O4" s="3"/>
      <c r="R4" s="93"/>
    </row>
    <row r="5" spans="1:18" s="1" customFormat="1" ht="14.4" customHeight="1">
      <c r="A5" s="10"/>
      <c r="B5" s="124" t="s">
        <v>72</v>
      </c>
      <c r="C5" s="124"/>
      <c r="D5" s="124"/>
      <c r="E5" s="124"/>
      <c r="F5" s="124"/>
      <c r="G5" s="124"/>
      <c r="H5" s="124"/>
      <c r="I5" s="124"/>
      <c r="J5" s="124"/>
      <c r="K5" s="124"/>
      <c r="L5" s="124"/>
      <c r="M5" s="124"/>
      <c r="N5" s="3"/>
      <c r="O5" s="3"/>
      <c r="R5" s="93"/>
    </row>
    <row r="6" spans="1:18" s="1" customFormat="1" ht="14.4" customHeight="1">
      <c r="A6" s="10"/>
      <c r="B6" s="127" t="s">
        <v>73</v>
      </c>
      <c r="C6" s="129"/>
      <c r="D6" s="129"/>
      <c r="E6" s="129"/>
      <c r="F6" s="129"/>
      <c r="G6" s="129"/>
      <c r="H6" s="129"/>
      <c r="I6" s="129"/>
      <c r="J6" s="129"/>
      <c r="K6" s="129"/>
      <c r="L6" s="129"/>
      <c r="M6" s="129"/>
      <c r="N6" s="3"/>
      <c r="O6" s="3"/>
      <c r="R6" s="93"/>
    </row>
    <row r="7" spans="1:18">
      <c r="A7" s="77"/>
      <c r="B7" s="130" t="s">
        <v>1</v>
      </c>
      <c r="C7" s="130"/>
      <c r="D7" s="130"/>
      <c r="E7" s="130" t="s">
        <v>3</v>
      </c>
      <c r="F7" s="130"/>
      <c r="G7" s="130"/>
      <c r="H7" s="130" t="s">
        <v>4</v>
      </c>
      <c r="I7" s="130"/>
      <c r="J7" s="130"/>
      <c r="K7" s="130" t="s">
        <v>2</v>
      </c>
      <c r="L7" s="130"/>
      <c r="M7" s="130"/>
      <c r="N7" s="78"/>
      <c r="O7" s="78"/>
      <c r="P7" s="79"/>
      <c r="Q7" s="79"/>
    </row>
    <row r="8" spans="1:18">
      <c r="A8" s="76" t="s">
        <v>0</v>
      </c>
      <c r="B8" s="2" t="s">
        <v>5</v>
      </c>
      <c r="C8" s="4" t="s">
        <v>6</v>
      </c>
      <c r="D8" s="4" t="s">
        <v>7</v>
      </c>
      <c r="E8" s="2" t="s">
        <v>5</v>
      </c>
      <c r="F8" s="4" t="s">
        <v>6</v>
      </c>
      <c r="G8" s="4" t="s">
        <v>7</v>
      </c>
      <c r="H8" s="2" t="s">
        <v>5</v>
      </c>
      <c r="I8" s="4" t="s">
        <v>6</v>
      </c>
      <c r="J8" s="4" t="s">
        <v>7</v>
      </c>
      <c r="K8" s="2" t="s">
        <v>5</v>
      </c>
      <c r="L8" s="4" t="s">
        <v>6</v>
      </c>
      <c r="M8" s="4" t="s">
        <v>7</v>
      </c>
      <c r="N8" s="18" t="s">
        <v>11</v>
      </c>
      <c r="O8" s="18" t="s">
        <v>80</v>
      </c>
      <c r="P8" s="80" t="s">
        <v>75</v>
      </c>
      <c r="Q8" s="80" t="s">
        <v>76</v>
      </c>
      <c r="R8" s="94" t="s">
        <v>88</v>
      </c>
    </row>
    <row r="9" spans="1:18">
      <c r="A9" s="19" t="s">
        <v>12</v>
      </c>
      <c r="B9" s="20">
        <v>-191</v>
      </c>
      <c r="C9" s="21">
        <v>7.95</v>
      </c>
      <c r="D9" s="22">
        <v>-1518.94</v>
      </c>
      <c r="E9" s="23"/>
      <c r="F9" s="21"/>
      <c r="G9" s="22"/>
      <c r="H9" s="20">
        <v>12</v>
      </c>
      <c r="I9" s="21">
        <v>8.33</v>
      </c>
      <c r="J9" s="22">
        <v>100</v>
      </c>
      <c r="K9" s="20">
        <v>-203</v>
      </c>
      <c r="L9" s="21">
        <v>7.95</v>
      </c>
      <c r="M9" s="22">
        <v>-1614.37</v>
      </c>
      <c r="N9" s="3">
        <f>J9+M9-G9-D9</f>
        <v>4.5700000000001637</v>
      </c>
      <c r="O9" s="3">
        <f>AVERAGE($C9,$F9)</f>
        <v>7.95</v>
      </c>
      <c r="P9" s="3">
        <f>I9-O9</f>
        <v>0.37999999999999989</v>
      </c>
      <c r="Q9" s="81">
        <f t="shared" ref="Q9:Q40" si="0">P9/C9</f>
        <v>4.7798742138364762E-2</v>
      </c>
      <c r="R9" s="93">
        <f t="shared" ref="R9:R40" si="1">MAX(0,B9+E9)</f>
        <v>0</v>
      </c>
    </row>
    <row r="10" spans="1:18">
      <c r="A10" s="19" t="s">
        <v>13</v>
      </c>
      <c r="B10" s="24">
        <v>98.3</v>
      </c>
      <c r="C10" s="21">
        <v>147.08000000000001</v>
      </c>
      <c r="D10" s="22">
        <v>14457.9</v>
      </c>
      <c r="E10" s="23"/>
      <c r="F10" s="21"/>
      <c r="G10" s="22"/>
      <c r="H10" s="24">
        <v>5.5</v>
      </c>
      <c r="I10" s="21">
        <v>178.18</v>
      </c>
      <c r="J10" s="22">
        <v>980</v>
      </c>
      <c r="K10" s="24">
        <v>92.8</v>
      </c>
      <c r="L10" s="21">
        <v>147.02000000000001</v>
      </c>
      <c r="M10" s="22">
        <v>13643.9</v>
      </c>
      <c r="N10" s="3">
        <f>J10+M10-G10-D10</f>
        <v>166</v>
      </c>
      <c r="O10" s="3">
        <f t="shared" ref="O10:O67" si="2">AVERAGE($C10,$F10)</f>
        <v>147.08000000000001</v>
      </c>
      <c r="P10" s="3">
        <f>I10-O10</f>
        <v>31.099999999999994</v>
      </c>
      <c r="Q10" s="81">
        <f t="shared" si="0"/>
        <v>0.21144955126461784</v>
      </c>
      <c r="R10" s="93">
        <f t="shared" si="1"/>
        <v>98.3</v>
      </c>
    </row>
    <row r="11" spans="1:18">
      <c r="A11" s="19" t="s">
        <v>14</v>
      </c>
      <c r="B11" s="24">
        <v>83.1</v>
      </c>
      <c r="C11" s="21">
        <v>121.49</v>
      </c>
      <c r="D11" s="22">
        <v>10096.02</v>
      </c>
      <c r="E11" s="23"/>
      <c r="F11" s="21"/>
      <c r="G11" s="22"/>
      <c r="H11" s="24">
        <v>1</v>
      </c>
      <c r="I11" s="21">
        <v>225</v>
      </c>
      <c r="J11" s="22">
        <v>225</v>
      </c>
      <c r="K11" s="24">
        <v>82.1</v>
      </c>
      <c r="L11" s="21">
        <v>121.49</v>
      </c>
      <c r="M11" s="22">
        <v>9974.5300000000007</v>
      </c>
      <c r="N11" s="3">
        <f t="shared" ref="N11:N67" si="3">J11+M11-G11-D11</f>
        <v>103.51000000000022</v>
      </c>
      <c r="O11" s="3">
        <f t="shared" si="2"/>
        <v>121.49</v>
      </c>
      <c r="P11" s="3">
        <f t="shared" ref="P11:P67" si="4">I11-O11</f>
        <v>103.51</v>
      </c>
      <c r="Q11" s="81">
        <f t="shared" si="0"/>
        <v>0.85200428018766983</v>
      </c>
      <c r="R11" s="93">
        <f t="shared" si="1"/>
        <v>83.1</v>
      </c>
    </row>
    <row r="12" spans="1:18">
      <c r="A12" s="19" t="s">
        <v>15</v>
      </c>
      <c r="B12" s="25">
        <v>45</v>
      </c>
      <c r="C12" s="21">
        <v>1978.68</v>
      </c>
      <c r="D12" s="22">
        <v>89040.41</v>
      </c>
      <c r="E12" s="25">
        <v>225</v>
      </c>
      <c r="F12" s="21">
        <v>1993.12</v>
      </c>
      <c r="G12" s="22">
        <v>448452.2</v>
      </c>
      <c r="H12" s="25">
        <v>265</v>
      </c>
      <c r="I12" s="21">
        <v>2081.75</v>
      </c>
      <c r="J12" s="22">
        <v>551665</v>
      </c>
      <c r="K12" s="25">
        <v>5</v>
      </c>
      <c r="L12" s="21">
        <v>1988.68</v>
      </c>
      <c r="M12" s="22">
        <v>9943.39</v>
      </c>
      <c r="N12" s="3">
        <f t="shared" si="3"/>
        <v>24115.78</v>
      </c>
      <c r="O12" s="3">
        <f t="shared" si="2"/>
        <v>1985.9</v>
      </c>
      <c r="P12" s="3">
        <f t="shared" si="4"/>
        <v>95.849999999999909</v>
      </c>
      <c r="Q12" s="81">
        <f t="shared" si="0"/>
        <v>4.8441385165868107E-2</v>
      </c>
      <c r="R12" s="93">
        <f t="shared" si="1"/>
        <v>270</v>
      </c>
    </row>
    <row r="13" spans="1:18">
      <c r="A13" s="19" t="s">
        <v>16</v>
      </c>
      <c r="B13" s="24">
        <v>93</v>
      </c>
      <c r="C13" s="21">
        <v>78.3</v>
      </c>
      <c r="D13" s="22">
        <v>7282.26</v>
      </c>
      <c r="E13" s="24">
        <v>60</v>
      </c>
      <c r="F13" s="21">
        <v>73</v>
      </c>
      <c r="G13" s="22">
        <v>4380</v>
      </c>
      <c r="H13" s="24">
        <v>20</v>
      </c>
      <c r="I13" s="21">
        <v>92.5</v>
      </c>
      <c r="J13" s="22">
        <v>1850</v>
      </c>
      <c r="K13" s="24">
        <v>133</v>
      </c>
      <c r="L13" s="21">
        <v>77.69</v>
      </c>
      <c r="M13" s="22">
        <v>10333.18</v>
      </c>
      <c r="N13" s="3">
        <f t="shared" si="3"/>
        <v>520.92000000000007</v>
      </c>
      <c r="O13" s="3">
        <f t="shared" si="2"/>
        <v>75.650000000000006</v>
      </c>
      <c r="P13" s="3">
        <f t="shared" si="4"/>
        <v>16.849999999999994</v>
      </c>
      <c r="Q13" s="81">
        <f t="shared" si="0"/>
        <v>0.21519795657726687</v>
      </c>
      <c r="R13" s="93">
        <f t="shared" si="1"/>
        <v>153</v>
      </c>
    </row>
    <row r="14" spans="1:18">
      <c r="A14" s="19" t="s">
        <v>17</v>
      </c>
      <c r="B14" s="24">
        <v>6</v>
      </c>
      <c r="C14" s="21">
        <v>497.89</v>
      </c>
      <c r="D14" s="22">
        <v>2987.36</v>
      </c>
      <c r="E14" s="23"/>
      <c r="F14" s="21"/>
      <c r="G14" s="22"/>
      <c r="H14" s="24">
        <v>1</v>
      </c>
      <c r="I14" s="21">
        <v>500</v>
      </c>
      <c r="J14" s="22">
        <v>500</v>
      </c>
      <c r="K14" s="24">
        <v>5</v>
      </c>
      <c r="L14" s="21">
        <v>497.89</v>
      </c>
      <c r="M14" s="22">
        <v>2489.4699999999998</v>
      </c>
      <c r="N14" s="3">
        <f t="shared" si="3"/>
        <v>2.1099999999996726</v>
      </c>
      <c r="O14" s="3">
        <f t="shared" si="2"/>
        <v>497.89</v>
      </c>
      <c r="P14" s="3">
        <f t="shared" si="4"/>
        <v>2.1100000000000136</v>
      </c>
      <c r="Q14" s="81">
        <f t="shared" si="0"/>
        <v>4.2378838699311371E-3</v>
      </c>
      <c r="R14" s="93">
        <f t="shared" si="1"/>
        <v>6</v>
      </c>
    </row>
    <row r="15" spans="1:18">
      <c r="A15" s="19" t="s">
        <v>18</v>
      </c>
      <c r="B15" s="24">
        <v>-50.4</v>
      </c>
      <c r="C15" s="21">
        <v>331.52</v>
      </c>
      <c r="D15" s="22">
        <v>-16708.46</v>
      </c>
      <c r="E15" s="23"/>
      <c r="F15" s="21"/>
      <c r="G15" s="22"/>
      <c r="H15" s="24">
        <v>35</v>
      </c>
      <c r="I15" s="21">
        <v>186.43</v>
      </c>
      <c r="J15" s="22">
        <v>6525</v>
      </c>
      <c r="K15" s="24">
        <v>-85.4</v>
      </c>
      <c r="L15" s="21">
        <v>331.52</v>
      </c>
      <c r="M15" s="22">
        <v>-28311.56</v>
      </c>
      <c r="N15" s="3">
        <f t="shared" si="3"/>
        <v>-5078.1000000000022</v>
      </c>
      <c r="O15" s="3">
        <f t="shared" si="2"/>
        <v>331.52</v>
      </c>
      <c r="P15" s="3">
        <f t="shared" si="4"/>
        <v>-145.08999999999997</v>
      </c>
      <c r="Q15" s="81">
        <f t="shared" si="0"/>
        <v>-0.43765082046332043</v>
      </c>
      <c r="R15" s="93">
        <f t="shared" si="1"/>
        <v>0</v>
      </c>
    </row>
    <row r="16" spans="1:18">
      <c r="A16" s="19" t="s">
        <v>19</v>
      </c>
      <c r="B16" s="24">
        <v>50.25</v>
      </c>
      <c r="C16" s="21">
        <v>166.79</v>
      </c>
      <c r="D16" s="22">
        <v>8381.0400000000009</v>
      </c>
      <c r="E16" s="23"/>
      <c r="F16" s="21"/>
      <c r="G16" s="22"/>
      <c r="H16" s="24">
        <v>3</v>
      </c>
      <c r="I16" s="21">
        <v>250</v>
      </c>
      <c r="J16" s="22">
        <v>750</v>
      </c>
      <c r="K16" s="24">
        <v>47.25</v>
      </c>
      <c r="L16" s="21">
        <v>166.79</v>
      </c>
      <c r="M16" s="22">
        <v>7880.68</v>
      </c>
      <c r="N16" s="3">
        <f t="shared" si="3"/>
        <v>249.63999999999942</v>
      </c>
      <c r="O16" s="3">
        <f t="shared" si="2"/>
        <v>166.79</v>
      </c>
      <c r="P16" s="3">
        <f t="shared" si="4"/>
        <v>83.210000000000008</v>
      </c>
      <c r="Q16" s="81">
        <f t="shared" si="0"/>
        <v>0.49889082079261354</v>
      </c>
      <c r="R16" s="93">
        <f t="shared" si="1"/>
        <v>50.25</v>
      </c>
    </row>
    <row r="17" spans="1:18">
      <c r="A17" s="19" t="s">
        <v>20</v>
      </c>
      <c r="B17" s="26">
        <v>6.81</v>
      </c>
      <c r="C17" s="21">
        <v>214.27</v>
      </c>
      <c r="D17" s="22">
        <v>1459.19</v>
      </c>
      <c r="E17" s="23"/>
      <c r="F17" s="21"/>
      <c r="G17" s="22"/>
      <c r="H17" s="26">
        <v>1</v>
      </c>
      <c r="I17" s="21">
        <v>250</v>
      </c>
      <c r="J17" s="22">
        <v>250</v>
      </c>
      <c r="K17" s="26">
        <v>5.81</v>
      </c>
      <c r="L17" s="21">
        <v>214.27</v>
      </c>
      <c r="M17" s="22">
        <v>1244.92</v>
      </c>
      <c r="N17" s="3">
        <f t="shared" si="3"/>
        <v>35.730000000000018</v>
      </c>
      <c r="O17" s="3">
        <f t="shared" si="2"/>
        <v>214.27</v>
      </c>
      <c r="P17" s="3">
        <f t="shared" si="4"/>
        <v>35.72999999999999</v>
      </c>
      <c r="Q17" s="81">
        <f t="shared" si="0"/>
        <v>0.16675222849675636</v>
      </c>
      <c r="R17" s="93">
        <f t="shared" si="1"/>
        <v>6.81</v>
      </c>
    </row>
    <row r="18" spans="1:18">
      <c r="A18" s="19" t="s">
        <v>21</v>
      </c>
      <c r="B18" s="20">
        <v>299</v>
      </c>
      <c r="C18" s="21">
        <v>59.63</v>
      </c>
      <c r="D18" s="22">
        <v>17830.57</v>
      </c>
      <c r="E18" s="20">
        <v>30</v>
      </c>
      <c r="F18" s="21">
        <v>62.48</v>
      </c>
      <c r="G18" s="22">
        <v>1874.4</v>
      </c>
      <c r="H18" s="20">
        <v>30</v>
      </c>
      <c r="I18" s="21">
        <v>63.33</v>
      </c>
      <c r="J18" s="22">
        <v>1900</v>
      </c>
      <c r="K18" s="20">
        <v>299</v>
      </c>
      <c r="L18" s="21">
        <v>59.94</v>
      </c>
      <c r="M18" s="22">
        <v>17922.07</v>
      </c>
      <c r="N18" s="3">
        <f t="shared" si="3"/>
        <v>117.09999999999854</v>
      </c>
      <c r="O18" s="3">
        <f t="shared" si="2"/>
        <v>61.055</v>
      </c>
      <c r="P18" s="3">
        <f t="shared" si="4"/>
        <v>2.2749999999999986</v>
      </c>
      <c r="Q18" s="81">
        <f t="shared" si="0"/>
        <v>3.8151936944491004E-2</v>
      </c>
      <c r="R18" s="93">
        <f t="shared" si="1"/>
        <v>329</v>
      </c>
    </row>
    <row r="19" spans="1:18">
      <c r="A19" s="19" t="s">
        <v>22</v>
      </c>
      <c r="B19" s="24">
        <v>198.85</v>
      </c>
      <c r="C19" s="21">
        <v>88.88</v>
      </c>
      <c r="D19" s="22">
        <v>17674.46</v>
      </c>
      <c r="E19" s="23"/>
      <c r="F19" s="21"/>
      <c r="G19" s="22"/>
      <c r="H19" s="24">
        <v>14</v>
      </c>
      <c r="I19" s="21">
        <v>113.57</v>
      </c>
      <c r="J19" s="22">
        <v>1590</v>
      </c>
      <c r="K19" s="24">
        <v>184.85</v>
      </c>
      <c r="L19" s="21">
        <v>88.04</v>
      </c>
      <c r="M19" s="22">
        <v>16274.46</v>
      </c>
      <c r="N19" s="3">
        <f t="shared" si="3"/>
        <v>190</v>
      </c>
      <c r="O19" s="3">
        <f t="shared" si="2"/>
        <v>88.88</v>
      </c>
      <c r="P19" s="3">
        <f t="shared" si="4"/>
        <v>24.689999999999998</v>
      </c>
      <c r="Q19" s="81">
        <f t="shared" si="0"/>
        <v>0.27779027902790276</v>
      </c>
      <c r="R19" s="93">
        <f t="shared" si="1"/>
        <v>198.85</v>
      </c>
    </row>
    <row r="20" spans="1:18">
      <c r="A20" s="19" t="s">
        <v>23</v>
      </c>
      <c r="B20" s="24">
        <v>32.83</v>
      </c>
      <c r="C20" s="21">
        <v>613.02</v>
      </c>
      <c r="D20" s="22">
        <v>20125.48</v>
      </c>
      <c r="E20" s="23"/>
      <c r="F20" s="21"/>
      <c r="G20" s="22"/>
      <c r="H20" s="24">
        <v>0.8</v>
      </c>
      <c r="I20" s="21">
        <v>906.25</v>
      </c>
      <c r="J20" s="22">
        <v>725</v>
      </c>
      <c r="K20" s="24">
        <v>32.03</v>
      </c>
      <c r="L20" s="21">
        <v>613.02</v>
      </c>
      <c r="M20" s="22">
        <v>19635.060000000001</v>
      </c>
      <c r="N20" s="3">
        <f t="shared" si="3"/>
        <v>234.58000000000175</v>
      </c>
      <c r="O20" s="3">
        <f t="shared" si="2"/>
        <v>613.02</v>
      </c>
      <c r="P20" s="3">
        <f t="shared" si="4"/>
        <v>293.23</v>
      </c>
      <c r="Q20" s="81">
        <f t="shared" si="0"/>
        <v>0.4783367589964439</v>
      </c>
      <c r="R20" s="93">
        <f t="shared" si="1"/>
        <v>32.83</v>
      </c>
    </row>
    <row r="21" spans="1:18">
      <c r="A21" s="19" t="s">
        <v>24</v>
      </c>
      <c r="B21" s="24">
        <v>1031.5</v>
      </c>
      <c r="C21" s="21">
        <v>161.97</v>
      </c>
      <c r="D21" s="22">
        <v>167074.37</v>
      </c>
      <c r="E21" s="24">
        <v>250</v>
      </c>
      <c r="F21" s="21">
        <v>163.5</v>
      </c>
      <c r="G21" s="22">
        <v>40875</v>
      </c>
      <c r="H21" s="24">
        <v>85</v>
      </c>
      <c r="I21" s="21">
        <v>217.71</v>
      </c>
      <c r="J21" s="22">
        <v>18505</v>
      </c>
      <c r="K21" s="24">
        <v>1196.5</v>
      </c>
      <c r="L21" s="21">
        <v>162.12</v>
      </c>
      <c r="M21" s="22">
        <v>193980.79999999999</v>
      </c>
      <c r="N21" s="3">
        <f t="shared" si="3"/>
        <v>4536.429999999993</v>
      </c>
      <c r="O21" s="3">
        <f t="shared" si="2"/>
        <v>162.73500000000001</v>
      </c>
      <c r="P21" s="3">
        <f t="shared" si="4"/>
        <v>54.974999999999994</v>
      </c>
      <c r="Q21" s="81">
        <f t="shared" si="0"/>
        <v>0.33941470642711608</v>
      </c>
      <c r="R21" s="93">
        <f t="shared" si="1"/>
        <v>1281.5</v>
      </c>
    </row>
    <row r="22" spans="1:18">
      <c r="A22" s="19" t="s">
        <v>25</v>
      </c>
      <c r="B22" s="25">
        <v>15</v>
      </c>
      <c r="C22" s="21">
        <v>2551.73</v>
      </c>
      <c r="D22" s="22">
        <v>38276</v>
      </c>
      <c r="E22" s="25">
        <v>3</v>
      </c>
      <c r="F22" s="21">
        <v>2601.85</v>
      </c>
      <c r="G22" s="22">
        <v>7805.54</v>
      </c>
      <c r="H22" s="25">
        <v>7</v>
      </c>
      <c r="I22" s="21">
        <v>2664.29</v>
      </c>
      <c r="J22" s="22">
        <v>18650</v>
      </c>
      <c r="K22" s="25">
        <v>11</v>
      </c>
      <c r="L22" s="21">
        <v>2554.1999999999998</v>
      </c>
      <c r="M22" s="22">
        <v>28096.18</v>
      </c>
      <c r="N22" s="3">
        <f t="shared" si="3"/>
        <v>664.63999999999942</v>
      </c>
      <c r="O22" s="3">
        <f t="shared" si="2"/>
        <v>2576.79</v>
      </c>
      <c r="P22" s="3">
        <f t="shared" si="4"/>
        <v>87.5</v>
      </c>
      <c r="Q22" s="81">
        <f t="shared" si="0"/>
        <v>3.4290461765155406E-2</v>
      </c>
      <c r="R22" s="93">
        <f t="shared" si="1"/>
        <v>18</v>
      </c>
    </row>
    <row r="23" spans="1:18">
      <c r="A23" s="19" t="s">
        <v>26</v>
      </c>
      <c r="B23" s="27">
        <v>-229</v>
      </c>
      <c r="C23" s="21">
        <v>67.650000000000006</v>
      </c>
      <c r="D23" s="22">
        <v>-15491.6</v>
      </c>
      <c r="E23" s="23"/>
      <c r="F23" s="21"/>
      <c r="G23" s="22"/>
      <c r="H23" s="27">
        <v>4</v>
      </c>
      <c r="I23" s="21">
        <v>133</v>
      </c>
      <c r="J23" s="22">
        <v>532</v>
      </c>
      <c r="K23" s="27">
        <v>-233</v>
      </c>
      <c r="L23" s="21">
        <v>67.650000000000006</v>
      </c>
      <c r="M23" s="22">
        <v>-15762.19</v>
      </c>
      <c r="N23" s="3">
        <f t="shared" si="3"/>
        <v>261.40999999999985</v>
      </c>
      <c r="O23" s="3">
        <f t="shared" si="2"/>
        <v>67.650000000000006</v>
      </c>
      <c r="P23" s="3">
        <f t="shared" si="4"/>
        <v>65.349999999999994</v>
      </c>
      <c r="Q23" s="81">
        <f t="shared" si="0"/>
        <v>0.96600147819659998</v>
      </c>
      <c r="R23" s="93">
        <f t="shared" si="1"/>
        <v>0</v>
      </c>
    </row>
    <row r="24" spans="1:18">
      <c r="A24" s="19" t="s">
        <v>27</v>
      </c>
      <c r="B24" s="25">
        <v>6</v>
      </c>
      <c r="C24" s="21">
        <v>1919.27</v>
      </c>
      <c r="D24" s="22">
        <v>11515.64</v>
      </c>
      <c r="E24" s="23"/>
      <c r="F24" s="21"/>
      <c r="G24" s="22"/>
      <c r="H24" s="25">
        <v>15</v>
      </c>
      <c r="I24" s="21">
        <v>1998.93</v>
      </c>
      <c r="J24" s="22">
        <v>29984</v>
      </c>
      <c r="K24" s="25">
        <v>-9</v>
      </c>
      <c r="L24" s="21">
        <v>1914.94</v>
      </c>
      <c r="M24" s="22">
        <v>-17234.43</v>
      </c>
      <c r="N24" s="3">
        <f t="shared" si="3"/>
        <v>1233.9300000000003</v>
      </c>
      <c r="O24" s="3">
        <f t="shared" si="2"/>
        <v>1919.27</v>
      </c>
      <c r="P24" s="3">
        <f t="shared" si="4"/>
        <v>79.660000000000082</v>
      </c>
      <c r="Q24" s="81">
        <f t="shared" si="0"/>
        <v>4.1505364018611289E-2</v>
      </c>
      <c r="R24" s="93">
        <f t="shared" si="1"/>
        <v>6</v>
      </c>
    </row>
    <row r="25" spans="1:18">
      <c r="A25" s="19" t="s">
        <v>28</v>
      </c>
      <c r="B25" s="28">
        <v>2</v>
      </c>
      <c r="C25" s="21">
        <v>104.77</v>
      </c>
      <c r="D25" s="22">
        <v>209.54</v>
      </c>
      <c r="E25" s="23"/>
      <c r="F25" s="21"/>
      <c r="G25" s="22"/>
      <c r="H25" s="23"/>
      <c r="I25" s="21"/>
      <c r="J25" s="22"/>
      <c r="K25" s="28">
        <v>2</v>
      </c>
      <c r="L25" s="21">
        <v>104.77</v>
      </c>
      <c r="M25" s="22">
        <v>209.54</v>
      </c>
      <c r="N25" s="3">
        <f t="shared" si="3"/>
        <v>0</v>
      </c>
      <c r="O25" s="3">
        <f t="shared" si="2"/>
        <v>104.77</v>
      </c>
      <c r="P25" s="3">
        <f t="shared" si="4"/>
        <v>-104.77</v>
      </c>
      <c r="Q25" s="81">
        <f t="shared" si="0"/>
        <v>-1</v>
      </c>
      <c r="R25" s="93">
        <f t="shared" si="1"/>
        <v>2</v>
      </c>
    </row>
    <row r="26" spans="1:18">
      <c r="A26" s="19" t="s">
        <v>29</v>
      </c>
      <c r="B26" s="24">
        <v>250</v>
      </c>
      <c r="C26" s="21">
        <v>129.72999999999999</v>
      </c>
      <c r="D26" s="22">
        <v>32432.57</v>
      </c>
      <c r="E26" s="23"/>
      <c r="F26" s="21"/>
      <c r="G26" s="22"/>
      <c r="H26" s="24">
        <v>19</v>
      </c>
      <c r="I26" s="21">
        <v>158.68</v>
      </c>
      <c r="J26" s="22">
        <v>3015</v>
      </c>
      <c r="K26" s="24">
        <v>231</v>
      </c>
      <c r="L26" s="21">
        <v>129.37</v>
      </c>
      <c r="M26" s="22">
        <v>29885.02</v>
      </c>
      <c r="N26" s="3">
        <f t="shared" si="3"/>
        <v>467.45000000000437</v>
      </c>
      <c r="O26" s="3">
        <f t="shared" si="2"/>
        <v>129.72999999999999</v>
      </c>
      <c r="P26" s="3">
        <f t="shared" si="4"/>
        <v>28.950000000000017</v>
      </c>
      <c r="Q26" s="81">
        <f t="shared" si="0"/>
        <v>0.22315578509211453</v>
      </c>
      <c r="R26" s="93">
        <f t="shared" si="1"/>
        <v>250</v>
      </c>
    </row>
    <row r="27" spans="1:18">
      <c r="A27" s="19" t="s">
        <v>30</v>
      </c>
      <c r="B27" s="24">
        <v>93</v>
      </c>
      <c r="C27" s="21">
        <v>51.61</v>
      </c>
      <c r="D27" s="22">
        <v>4799.38</v>
      </c>
      <c r="E27" s="23"/>
      <c r="F27" s="21"/>
      <c r="G27" s="22"/>
      <c r="H27" s="23"/>
      <c r="I27" s="21"/>
      <c r="J27" s="22"/>
      <c r="K27" s="24">
        <v>93</v>
      </c>
      <c r="L27" s="21">
        <v>51.61</v>
      </c>
      <c r="M27" s="22">
        <v>4799.38</v>
      </c>
      <c r="N27" s="3">
        <f t="shared" si="3"/>
        <v>0</v>
      </c>
      <c r="O27" s="3">
        <f t="shared" si="2"/>
        <v>51.61</v>
      </c>
      <c r="P27" s="3">
        <f t="shared" si="4"/>
        <v>-51.61</v>
      </c>
      <c r="Q27" s="81">
        <f t="shared" si="0"/>
        <v>-1</v>
      </c>
      <c r="R27" s="93">
        <f t="shared" si="1"/>
        <v>93</v>
      </c>
    </row>
    <row r="28" spans="1:18">
      <c r="A28" s="19" t="s">
        <v>31</v>
      </c>
      <c r="B28" s="20">
        <v>260</v>
      </c>
      <c r="C28" s="21">
        <v>53.79</v>
      </c>
      <c r="D28" s="22">
        <v>13986.33</v>
      </c>
      <c r="E28" s="23"/>
      <c r="F28" s="21"/>
      <c r="G28" s="22"/>
      <c r="H28" s="20">
        <v>20</v>
      </c>
      <c r="I28" s="21">
        <v>45</v>
      </c>
      <c r="J28" s="22">
        <v>900</v>
      </c>
      <c r="K28" s="20">
        <v>240</v>
      </c>
      <c r="L28" s="21">
        <v>53.79</v>
      </c>
      <c r="M28" s="22">
        <v>12910.46</v>
      </c>
      <c r="N28" s="3">
        <f t="shared" si="3"/>
        <v>-175.8700000000008</v>
      </c>
      <c r="O28" s="3">
        <f t="shared" si="2"/>
        <v>53.79</v>
      </c>
      <c r="P28" s="3">
        <f t="shared" si="4"/>
        <v>-8.7899999999999991</v>
      </c>
      <c r="Q28" s="81">
        <f t="shared" si="0"/>
        <v>-0.1634132738427217</v>
      </c>
      <c r="R28" s="93">
        <f t="shared" si="1"/>
        <v>260</v>
      </c>
    </row>
    <row r="29" spans="1:18">
      <c r="A29" s="19" t="s">
        <v>32</v>
      </c>
      <c r="B29" s="24">
        <v>6.48</v>
      </c>
      <c r="C29" s="21">
        <v>2027.16</v>
      </c>
      <c r="D29" s="22">
        <v>13135.99</v>
      </c>
      <c r="E29" s="23"/>
      <c r="F29" s="21"/>
      <c r="G29" s="22"/>
      <c r="H29" s="24">
        <v>1</v>
      </c>
      <c r="I29" s="21">
        <v>2500</v>
      </c>
      <c r="J29" s="22">
        <v>2500</v>
      </c>
      <c r="K29" s="24">
        <v>5.48</v>
      </c>
      <c r="L29" s="21">
        <v>2027.16</v>
      </c>
      <c r="M29" s="22">
        <v>11108.83</v>
      </c>
      <c r="N29" s="3">
        <f t="shared" si="3"/>
        <v>472.84000000000015</v>
      </c>
      <c r="O29" s="3">
        <f t="shared" si="2"/>
        <v>2027.16</v>
      </c>
      <c r="P29" s="3">
        <f t="shared" si="4"/>
        <v>472.83999999999992</v>
      </c>
      <c r="Q29" s="81">
        <f t="shared" si="0"/>
        <v>0.2332524319737958</v>
      </c>
      <c r="R29" s="93">
        <f t="shared" si="1"/>
        <v>6.48</v>
      </c>
    </row>
    <row r="30" spans="1:18">
      <c r="A30" s="19" t="s">
        <v>33</v>
      </c>
      <c r="B30" s="24">
        <v>252.75</v>
      </c>
      <c r="C30" s="21">
        <v>166.02</v>
      </c>
      <c r="D30" s="22">
        <v>41960.42</v>
      </c>
      <c r="E30" s="24">
        <v>30</v>
      </c>
      <c r="F30" s="21">
        <v>196</v>
      </c>
      <c r="G30" s="22">
        <v>5880</v>
      </c>
      <c r="H30" s="24">
        <v>17.5</v>
      </c>
      <c r="I30" s="21">
        <v>215.43</v>
      </c>
      <c r="J30" s="22">
        <v>3770</v>
      </c>
      <c r="K30" s="24">
        <v>265.25</v>
      </c>
      <c r="L30" s="21">
        <v>167.99</v>
      </c>
      <c r="M30" s="22">
        <v>44559.73</v>
      </c>
      <c r="N30" s="3">
        <f t="shared" si="3"/>
        <v>489.31000000000495</v>
      </c>
      <c r="O30" s="3">
        <f t="shared" si="2"/>
        <v>181.01</v>
      </c>
      <c r="P30" s="3">
        <f t="shared" si="4"/>
        <v>34.420000000000016</v>
      </c>
      <c r="Q30" s="81">
        <f t="shared" si="0"/>
        <v>0.20732441874472962</v>
      </c>
      <c r="R30" s="93">
        <f t="shared" si="1"/>
        <v>282.75</v>
      </c>
    </row>
    <row r="31" spans="1:18">
      <c r="A31" s="19" t="s">
        <v>34</v>
      </c>
      <c r="B31" s="24">
        <v>110.35</v>
      </c>
      <c r="C31" s="21">
        <v>635.29</v>
      </c>
      <c r="D31" s="22">
        <v>70104.69</v>
      </c>
      <c r="E31" s="24">
        <v>24</v>
      </c>
      <c r="F31" s="21">
        <v>633.33000000000004</v>
      </c>
      <c r="G31" s="22">
        <v>15199.92</v>
      </c>
      <c r="H31" s="24">
        <v>10</v>
      </c>
      <c r="I31" s="21">
        <v>705</v>
      </c>
      <c r="J31" s="22">
        <v>7050</v>
      </c>
      <c r="K31" s="24">
        <v>124.35</v>
      </c>
      <c r="L31" s="21">
        <v>635.04999999999995</v>
      </c>
      <c r="M31" s="22">
        <v>78967.92</v>
      </c>
      <c r="N31" s="3">
        <f t="shared" si="3"/>
        <v>713.30999999999767</v>
      </c>
      <c r="O31" s="3">
        <f t="shared" si="2"/>
        <v>634.30999999999995</v>
      </c>
      <c r="P31" s="3">
        <f t="shared" si="4"/>
        <v>70.690000000000055</v>
      </c>
      <c r="Q31" s="81">
        <f t="shared" si="0"/>
        <v>0.11127201750381725</v>
      </c>
      <c r="R31" s="93">
        <f t="shared" si="1"/>
        <v>134.35</v>
      </c>
    </row>
    <row r="32" spans="1:18">
      <c r="A32" s="19" t="s">
        <v>35</v>
      </c>
      <c r="B32" s="24">
        <v>50.05</v>
      </c>
      <c r="C32" s="21">
        <v>405.76</v>
      </c>
      <c r="D32" s="22">
        <v>20308.45</v>
      </c>
      <c r="E32" s="23"/>
      <c r="F32" s="21"/>
      <c r="G32" s="22"/>
      <c r="H32" s="24">
        <v>4.5</v>
      </c>
      <c r="I32" s="21">
        <v>587.22</v>
      </c>
      <c r="J32" s="22">
        <v>2642.5</v>
      </c>
      <c r="K32" s="24">
        <v>45.55</v>
      </c>
      <c r="L32" s="21">
        <v>405.76</v>
      </c>
      <c r="M32" s="22">
        <v>18482.509999999998</v>
      </c>
      <c r="N32" s="3">
        <f t="shared" si="3"/>
        <v>816.55999999999767</v>
      </c>
      <c r="O32" s="3">
        <f t="shared" si="2"/>
        <v>405.76</v>
      </c>
      <c r="P32" s="3">
        <f t="shared" si="4"/>
        <v>181.46000000000004</v>
      </c>
      <c r="Q32" s="81">
        <f t="shared" si="0"/>
        <v>0.44721017350157738</v>
      </c>
      <c r="R32" s="93">
        <f t="shared" si="1"/>
        <v>50.05</v>
      </c>
    </row>
    <row r="33" spans="1:18">
      <c r="A33" s="19" t="s">
        <v>36</v>
      </c>
      <c r="B33" s="26">
        <v>23.1</v>
      </c>
      <c r="C33" s="21">
        <v>325.8</v>
      </c>
      <c r="D33" s="22">
        <v>7526.03</v>
      </c>
      <c r="E33" s="26">
        <v>1</v>
      </c>
      <c r="F33" s="21">
        <v>563.80999999999995</v>
      </c>
      <c r="G33" s="22">
        <v>563.80999999999995</v>
      </c>
      <c r="H33" s="26">
        <v>1</v>
      </c>
      <c r="I33" s="21">
        <v>500</v>
      </c>
      <c r="J33" s="22">
        <v>500</v>
      </c>
      <c r="K33" s="26">
        <v>23.1</v>
      </c>
      <c r="L33" s="21">
        <v>333.22</v>
      </c>
      <c r="M33" s="22">
        <v>7697.31</v>
      </c>
      <c r="N33" s="3">
        <f t="shared" si="3"/>
        <v>107.47000000000207</v>
      </c>
      <c r="O33" s="3">
        <f t="shared" si="2"/>
        <v>444.80499999999995</v>
      </c>
      <c r="P33" s="3">
        <f t="shared" si="4"/>
        <v>55.19500000000005</v>
      </c>
      <c r="Q33" s="81">
        <f t="shared" si="0"/>
        <v>0.16941375076734208</v>
      </c>
      <c r="R33" s="93">
        <f t="shared" si="1"/>
        <v>24.1</v>
      </c>
    </row>
    <row r="34" spans="1:18">
      <c r="A34" s="19" t="s">
        <v>37</v>
      </c>
      <c r="B34" s="24">
        <v>420.5</v>
      </c>
      <c r="C34" s="21">
        <v>155.77000000000001</v>
      </c>
      <c r="D34" s="22">
        <v>65499.6</v>
      </c>
      <c r="E34" s="23"/>
      <c r="F34" s="21"/>
      <c r="G34" s="22"/>
      <c r="H34" s="24">
        <v>14</v>
      </c>
      <c r="I34" s="21">
        <v>216.43</v>
      </c>
      <c r="J34" s="22">
        <v>3030</v>
      </c>
      <c r="K34" s="24">
        <v>406.5</v>
      </c>
      <c r="L34" s="21">
        <v>155.77000000000001</v>
      </c>
      <c r="M34" s="22">
        <v>63318.87</v>
      </c>
      <c r="N34" s="3">
        <f t="shared" si="3"/>
        <v>849.2699999999968</v>
      </c>
      <c r="O34" s="3">
        <f t="shared" si="2"/>
        <v>155.77000000000001</v>
      </c>
      <c r="P34" s="3">
        <f t="shared" si="4"/>
        <v>60.66</v>
      </c>
      <c r="Q34" s="81">
        <f t="shared" si="0"/>
        <v>0.38942029915901644</v>
      </c>
      <c r="R34" s="93">
        <f t="shared" si="1"/>
        <v>420.5</v>
      </c>
    </row>
    <row r="35" spans="1:18">
      <c r="A35" s="19" t="s">
        <v>38</v>
      </c>
      <c r="B35" s="24">
        <v>0.7</v>
      </c>
      <c r="C35" s="21">
        <v>126.29</v>
      </c>
      <c r="D35" s="22">
        <v>88.4</v>
      </c>
      <c r="E35" s="24">
        <v>25</v>
      </c>
      <c r="F35" s="21">
        <v>200</v>
      </c>
      <c r="G35" s="22">
        <v>5000</v>
      </c>
      <c r="H35" s="24">
        <v>5</v>
      </c>
      <c r="I35" s="21">
        <v>250</v>
      </c>
      <c r="J35" s="22">
        <v>1250</v>
      </c>
      <c r="K35" s="24">
        <v>20.7</v>
      </c>
      <c r="L35" s="21">
        <v>139.87</v>
      </c>
      <c r="M35" s="22">
        <v>2895.35</v>
      </c>
      <c r="N35" s="3">
        <f t="shared" si="3"/>
        <v>-943.04999999999961</v>
      </c>
      <c r="O35" s="3">
        <f t="shared" si="2"/>
        <v>163.14500000000001</v>
      </c>
      <c r="P35" s="3">
        <f t="shared" si="4"/>
        <v>86.85499999999999</v>
      </c>
      <c r="Q35" s="81">
        <f t="shared" si="0"/>
        <v>0.6877424974265578</v>
      </c>
      <c r="R35" s="93">
        <f t="shared" si="1"/>
        <v>25.7</v>
      </c>
    </row>
    <row r="36" spans="1:18">
      <c r="A36" s="19" t="s">
        <v>39</v>
      </c>
      <c r="B36" s="20">
        <v>61</v>
      </c>
      <c r="C36" s="21">
        <v>54.92</v>
      </c>
      <c r="D36" s="22">
        <v>3350.31</v>
      </c>
      <c r="E36" s="20">
        <v>20</v>
      </c>
      <c r="F36" s="21">
        <v>57.9</v>
      </c>
      <c r="G36" s="22">
        <v>1158</v>
      </c>
      <c r="H36" s="20">
        <v>10</v>
      </c>
      <c r="I36" s="21">
        <v>60</v>
      </c>
      <c r="J36" s="22">
        <v>600</v>
      </c>
      <c r="K36" s="20">
        <v>71</v>
      </c>
      <c r="L36" s="21">
        <v>55.29</v>
      </c>
      <c r="M36" s="22">
        <v>3925.79</v>
      </c>
      <c r="N36" s="3">
        <f t="shared" si="3"/>
        <v>17.480000000000018</v>
      </c>
      <c r="O36" s="3">
        <f t="shared" si="2"/>
        <v>56.41</v>
      </c>
      <c r="P36" s="3">
        <f t="shared" si="4"/>
        <v>3.5900000000000034</v>
      </c>
      <c r="Q36" s="81">
        <f t="shared" si="0"/>
        <v>6.5367807720320525E-2</v>
      </c>
      <c r="R36" s="93">
        <f t="shared" si="1"/>
        <v>81</v>
      </c>
    </row>
    <row r="37" spans="1:18">
      <c r="A37" s="19" t="s">
        <v>40</v>
      </c>
      <c r="B37" s="24">
        <v>49.8</v>
      </c>
      <c r="C37" s="21">
        <v>55.24</v>
      </c>
      <c r="D37" s="22">
        <v>2750.82</v>
      </c>
      <c r="E37" s="23"/>
      <c r="F37" s="21"/>
      <c r="G37" s="22"/>
      <c r="H37" s="24">
        <v>1</v>
      </c>
      <c r="I37" s="21">
        <v>100</v>
      </c>
      <c r="J37" s="22">
        <v>100</v>
      </c>
      <c r="K37" s="24">
        <v>48.8</v>
      </c>
      <c r="L37" s="21">
        <v>55.24</v>
      </c>
      <c r="M37" s="22">
        <v>2695.58</v>
      </c>
      <c r="N37" s="3">
        <f t="shared" si="3"/>
        <v>44.759999999999764</v>
      </c>
      <c r="O37" s="3">
        <f t="shared" si="2"/>
        <v>55.24</v>
      </c>
      <c r="P37" s="3">
        <f t="shared" si="4"/>
        <v>44.76</v>
      </c>
      <c r="Q37" s="81">
        <f t="shared" si="0"/>
        <v>0.81028240405503249</v>
      </c>
      <c r="R37" s="93">
        <f t="shared" si="1"/>
        <v>49.8</v>
      </c>
    </row>
    <row r="38" spans="1:18">
      <c r="A38" s="19" t="s">
        <v>41</v>
      </c>
      <c r="B38" s="20">
        <v>20</v>
      </c>
      <c r="C38" s="21">
        <v>35.049999999999997</v>
      </c>
      <c r="D38" s="22">
        <v>701</v>
      </c>
      <c r="E38" s="23"/>
      <c r="F38" s="21"/>
      <c r="G38" s="22"/>
      <c r="H38" s="23"/>
      <c r="I38" s="21"/>
      <c r="J38" s="22"/>
      <c r="K38" s="20">
        <v>20</v>
      </c>
      <c r="L38" s="21">
        <v>35.049999999999997</v>
      </c>
      <c r="M38" s="22">
        <v>701</v>
      </c>
      <c r="N38" s="3">
        <f t="shared" si="3"/>
        <v>0</v>
      </c>
      <c r="O38" s="3">
        <f t="shared" si="2"/>
        <v>35.049999999999997</v>
      </c>
      <c r="P38" s="3">
        <f t="shared" si="4"/>
        <v>-35.049999999999997</v>
      </c>
      <c r="Q38" s="81">
        <f t="shared" si="0"/>
        <v>-1</v>
      </c>
      <c r="R38" s="93">
        <f t="shared" si="1"/>
        <v>20</v>
      </c>
    </row>
    <row r="39" spans="1:18">
      <c r="A39" s="19" t="s">
        <v>42</v>
      </c>
      <c r="B39" s="24">
        <v>212.9</v>
      </c>
      <c r="C39" s="21">
        <v>72.67</v>
      </c>
      <c r="D39" s="22">
        <v>15470.89</v>
      </c>
      <c r="E39" s="23"/>
      <c r="F39" s="21"/>
      <c r="G39" s="22"/>
      <c r="H39" s="24">
        <v>5</v>
      </c>
      <c r="I39" s="21">
        <v>100</v>
      </c>
      <c r="J39" s="22">
        <v>500</v>
      </c>
      <c r="K39" s="24">
        <v>207.9</v>
      </c>
      <c r="L39" s="21">
        <v>72.67</v>
      </c>
      <c r="M39" s="22">
        <v>15107.56</v>
      </c>
      <c r="N39" s="3">
        <f t="shared" si="3"/>
        <v>136.67000000000007</v>
      </c>
      <c r="O39" s="3">
        <f t="shared" si="2"/>
        <v>72.67</v>
      </c>
      <c r="P39" s="3">
        <f t="shared" si="4"/>
        <v>27.33</v>
      </c>
      <c r="Q39" s="81">
        <f t="shared" si="0"/>
        <v>0.37608366588688591</v>
      </c>
      <c r="R39" s="93">
        <f t="shared" si="1"/>
        <v>212.9</v>
      </c>
    </row>
    <row r="40" spans="1:18">
      <c r="A40" s="19" t="s">
        <v>43</v>
      </c>
      <c r="B40" s="24">
        <v>13.5</v>
      </c>
      <c r="C40" s="21">
        <v>163.02000000000001</v>
      </c>
      <c r="D40" s="22">
        <v>2200.7800000000002</v>
      </c>
      <c r="E40" s="23"/>
      <c r="F40" s="21"/>
      <c r="G40" s="22"/>
      <c r="H40" s="24">
        <v>1</v>
      </c>
      <c r="I40" s="21">
        <v>250</v>
      </c>
      <c r="J40" s="22">
        <v>250</v>
      </c>
      <c r="K40" s="24">
        <v>12.5</v>
      </c>
      <c r="L40" s="21">
        <v>163.02000000000001</v>
      </c>
      <c r="M40" s="22">
        <v>2037.76</v>
      </c>
      <c r="N40" s="3">
        <f t="shared" si="3"/>
        <v>86.980000000000018</v>
      </c>
      <c r="O40" s="3">
        <f t="shared" si="2"/>
        <v>163.02000000000001</v>
      </c>
      <c r="P40" s="3">
        <f t="shared" si="4"/>
        <v>86.97999999999999</v>
      </c>
      <c r="Q40" s="81">
        <f t="shared" si="0"/>
        <v>0.53355416513311238</v>
      </c>
      <c r="R40" s="93">
        <f t="shared" si="1"/>
        <v>13.5</v>
      </c>
    </row>
    <row r="41" spans="1:18">
      <c r="A41" s="19" t="s">
        <v>44</v>
      </c>
      <c r="B41" s="24">
        <v>95.8</v>
      </c>
      <c r="C41" s="21">
        <v>114.66</v>
      </c>
      <c r="D41" s="22">
        <v>10984.7</v>
      </c>
      <c r="E41" s="23"/>
      <c r="F41" s="21"/>
      <c r="G41" s="22"/>
      <c r="H41" s="24">
        <v>4.5</v>
      </c>
      <c r="I41" s="21">
        <v>114.44</v>
      </c>
      <c r="J41" s="22">
        <v>515</v>
      </c>
      <c r="K41" s="24">
        <v>91.3</v>
      </c>
      <c r="L41" s="21">
        <v>114.84</v>
      </c>
      <c r="M41" s="22">
        <v>10485.200000000001</v>
      </c>
      <c r="N41" s="3">
        <f t="shared" si="3"/>
        <v>15.5</v>
      </c>
      <c r="O41" s="3">
        <f t="shared" si="2"/>
        <v>114.66</v>
      </c>
      <c r="P41" s="3">
        <f t="shared" si="4"/>
        <v>-0.21999999999999886</v>
      </c>
      <c r="Q41" s="81">
        <f t="shared" ref="Q41:Q67" si="5">P41/C41</f>
        <v>-1.9187162044304804E-3</v>
      </c>
      <c r="R41" s="93">
        <f t="shared" ref="R41:R67" si="6">MAX(0,B41+E41)</f>
        <v>95.8</v>
      </c>
    </row>
    <row r="42" spans="1:18">
      <c r="A42" s="19" t="s">
        <v>45</v>
      </c>
      <c r="B42" s="20">
        <v>-19</v>
      </c>
      <c r="C42" s="21">
        <v>865.29</v>
      </c>
      <c r="D42" s="22">
        <v>-16440.54</v>
      </c>
      <c r="E42" s="23"/>
      <c r="F42" s="21"/>
      <c r="G42" s="22"/>
      <c r="H42" s="20">
        <v>4</v>
      </c>
      <c r="I42" s="21">
        <v>950</v>
      </c>
      <c r="J42" s="22">
        <v>3800</v>
      </c>
      <c r="K42" s="20">
        <v>-23</v>
      </c>
      <c r="L42" s="21">
        <v>865.29</v>
      </c>
      <c r="M42" s="22">
        <v>-19901.71</v>
      </c>
      <c r="N42" s="3">
        <f t="shared" si="3"/>
        <v>338.83000000000175</v>
      </c>
      <c r="O42" s="3">
        <f t="shared" si="2"/>
        <v>865.29</v>
      </c>
      <c r="P42" s="3">
        <f t="shared" si="4"/>
        <v>84.710000000000036</v>
      </c>
      <c r="Q42" s="81">
        <f t="shared" si="5"/>
        <v>9.7897814605508032E-2</v>
      </c>
      <c r="R42" s="93">
        <f t="shared" si="6"/>
        <v>0</v>
      </c>
    </row>
    <row r="43" spans="1:18">
      <c r="A43" s="19" t="s">
        <v>46</v>
      </c>
      <c r="B43" s="28">
        <v>3</v>
      </c>
      <c r="C43" s="21">
        <v>1074.78</v>
      </c>
      <c r="D43" s="22">
        <v>3224.34</v>
      </c>
      <c r="E43" s="23"/>
      <c r="F43" s="21"/>
      <c r="G43" s="22"/>
      <c r="H43" s="23"/>
      <c r="I43" s="21"/>
      <c r="J43" s="22"/>
      <c r="K43" s="28">
        <v>3</v>
      </c>
      <c r="L43" s="21">
        <v>1074.78</v>
      </c>
      <c r="M43" s="22">
        <v>3224.34</v>
      </c>
      <c r="N43" s="3">
        <f t="shared" si="3"/>
        <v>0</v>
      </c>
      <c r="O43" s="3">
        <f t="shared" si="2"/>
        <v>1074.78</v>
      </c>
      <c r="P43" s="3">
        <f t="shared" si="4"/>
        <v>-1074.78</v>
      </c>
      <c r="Q43" s="81">
        <f t="shared" si="5"/>
        <v>-1</v>
      </c>
      <c r="R43" s="93">
        <f t="shared" si="6"/>
        <v>3</v>
      </c>
    </row>
    <row r="44" spans="1:18">
      <c r="A44" s="19" t="s">
        <v>47</v>
      </c>
      <c r="B44" s="27">
        <v>-66</v>
      </c>
      <c r="C44" s="21">
        <v>169.95</v>
      </c>
      <c r="D44" s="22">
        <v>-11216.88</v>
      </c>
      <c r="E44" s="27">
        <v>60</v>
      </c>
      <c r="F44" s="21">
        <v>159.94</v>
      </c>
      <c r="G44" s="22">
        <v>9596.19</v>
      </c>
      <c r="H44" s="27">
        <v>36</v>
      </c>
      <c r="I44" s="21">
        <v>163.89</v>
      </c>
      <c r="J44" s="22">
        <v>5900</v>
      </c>
      <c r="K44" s="27">
        <v>-42</v>
      </c>
      <c r="L44" s="21">
        <v>167.27</v>
      </c>
      <c r="M44" s="22">
        <v>-7025.33</v>
      </c>
      <c r="N44" s="3">
        <f t="shared" si="3"/>
        <v>495.35999999999876</v>
      </c>
      <c r="O44" s="3">
        <f t="shared" si="2"/>
        <v>164.94499999999999</v>
      </c>
      <c r="P44" s="3">
        <f t="shared" si="4"/>
        <v>-1.0550000000000068</v>
      </c>
      <c r="Q44" s="81">
        <f t="shared" si="5"/>
        <v>-6.207708149455763E-3</v>
      </c>
      <c r="R44" s="93">
        <f t="shared" si="6"/>
        <v>0</v>
      </c>
    </row>
    <row r="45" spans="1:18" ht="15" customHeight="1">
      <c r="A45" s="19" t="s">
        <v>48</v>
      </c>
      <c r="B45" s="28">
        <v>40</v>
      </c>
      <c r="C45" s="21">
        <v>84.37</v>
      </c>
      <c r="D45" s="22">
        <v>3374.85</v>
      </c>
      <c r="E45" s="23"/>
      <c r="F45" s="21"/>
      <c r="G45" s="22"/>
      <c r="H45" s="28">
        <v>1</v>
      </c>
      <c r="I45" s="21">
        <v>84.37</v>
      </c>
      <c r="J45" s="22">
        <v>1925</v>
      </c>
      <c r="K45" s="28">
        <v>39</v>
      </c>
      <c r="L45" s="21">
        <v>84.37</v>
      </c>
      <c r="M45" s="22">
        <v>3290.48</v>
      </c>
      <c r="N45" s="3">
        <f t="shared" si="3"/>
        <v>1840.6299999999997</v>
      </c>
      <c r="O45" s="3">
        <f t="shared" si="2"/>
        <v>84.37</v>
      </c>
      <c r="P45" s="3">
        <f t="shared" si="4"/>
        <v>0</v>
      </c>
      <c r="Q45" s="81">
        <f t="shared" si="5"/>
        <v>0</v>
      </c>
      <c r="R45" s="93">
        <f t="shared" si="6"/>
        <v>40</v>
      </c>
    </row>
    <row r="46" spans="1:18">
      <c r="A46" s="19" t="s">
        <v>49</v>
      </c>
      <c r="B46" s="20">
        <v>-140</v>
      </c>
      <c r="C46" s="21">
        <v>92.03</v>
      </c>
      <c r="D46" s="22">
        <v>-12884.17</v>
      </c>
      <c r="E46" s="23"/>
      <c r="F46" s="21"/>
      <c r="G46" s="22"/>
      <c r="H46" s="20">
        <v>160</v>
      </c>
      <c r="I46" s="21">
        <v>94.2</v>
      </c>
      <c r="J46" s="22">
        <v>15072</v>
      </c>
      <c r="K46" s="20">
        <v>-300</v>
      </c>
      <c r="L46" s="21">
        <v>92.03</v>
      </c>
      <c r="M46" s="22">
        <v>-27608.94</v>
      </c>
      <c r="N46" s="3">
        <f t="shared" si="3"/>
        <v>347.23000000000138</v>
      </c>
      <c r="O46" s="3">
        <f t="shared" si="2"/>
        <v>92.03</v>
      </c>
      <c r="P46" s="3">
        <f t="shared" si="4"/>
        <v>2.1700000000000017</v>
      </c>
      <c r="Q46" s="81">
        <f t="shared" si="5"/>
        <v>2.357926763012063E-2</v>
      </c>
      <c r="R46" s="93">
        <f t="shared" si="6"/>
        <v>0</v>
      </c>
    </row>
    <row r="47" spans="1:18">
      <c r="A47" s="19" t="s">
        <v>50</v>
      </c>
      <c r="B47" s="25">
        <v>-3</v>
      </c>
      <c r="C47" s="21">
        <v>2544.2199999999998</v>
      </c>
      <c r="D47" s="22">
        <v>-7632.65</v>
      </c>
      <c r="E47" s="23"/>
      <c r="F47" s="21"/>
      <c r="G47" s="22"/>
      <c r="H47" s="25">
        <v>1</v>
      </c>
      <c r="I47" s="21">
        <v>2680</v>
      </c>
      <c r="J47" s="22">
        <v>2680</v>
      </c>
      <c r="K47" s="25">
        <v>-4</v>
      </c>
      <c r="L47" s="21">
        <v>2544.2199999999998</v>
      </c>
      <c r="M47" s="22">
        <v>-10176.86</v>
      </c>
      <c r="N47" s="3">
        <f t="shared" si="3"/>
        <v>135.78999999999905</v>
      </c>
      <c r="O47" s="3">
        <f t="shared" si="2"/>
        <v>2544.2199999999998</v>
      </c>
      <c r="P47" s="3">
        <f t="shared" si="4"/>
        <v>135.7800000000002</v>
      </c>
      <c r="Q47" s="81">
        <f t="shared" si="5"/>
        <v>5.3368026349922652E-2</v>
      </c>
      <c r="R47" s="93">
        <f t="shared" si="6"/>
        <v>0</v>
      </c>
    </row>
    <row r="48" spans="1:18">
      <c r="A48" s="19" t="s">
        <v>51</v>
      </c>
      <c r="B48" s="27">
        <v>-67</v>
      </c>
      <c r="C48" s="21">
        <v>170.3</v>
      </c>
      <c r="D48" s="22">
        <v>-11410.38</v>
      </c>
      <c r="E48" s="23"/>
      <c r="F48" s="21"/>
      <c r="G48" s="22"/>
      <c r="H48" s="27">
        <v>96</v>
      </c>
      <c r="I48" s="21">
        <v>186.83</v>
      </c>
      <c r="J48" s="22">
        <v>17936</v>
      </c>
      <c r="K48" s="27">
        <v>-163</v>
      </c>
      <c r="L48" s="21">
        <v>170.3</v>
      </c>
      <c r="M48" s="22">
        <v>-27759.57</v>
      </c>
      <c r="N48" s="3">
        <f t="shared" si="3"/>
        <v>1586.8099999999995</v>
      </c>
      <c r="O48" s="3">
        <f t="shared" si="2"/>
        <v>170.3</v>
      </c>
      <c r="P48" s="3">
        <f t="shared" si="4"/>
        <v>16.53</v>
      </c>
      <c r="Q48" s="81">
        <f t="shared" si="5"/>
        <v>9.7064004697592479E-2</v>
      </c>
      <c r="R48" s="93">
        <f t="shared" si="6"/>
        <v>0</v>
      </c>
    </row>
    <row r="49" spans="1:18">
      <c r="A49" s="19" t="s">
        <v>52</v>
      </c>
      <c r="B49" s="25">
        <v>67</v>
      </c>
      <c r="C49" s="21">
        <v>314.33</v>
      </c>
      <c r="D49" s="22">
        <v>21059.99</v>
      </c>
      <c r="E49" s="23"/>
      <c r="F49" s="21"/>
      <c r="G49" s="22"/>
      <c r="H49" s="25">
        <v>6</v>
      </c>
      <c r="I49" s="21">
        <v>385</v>
      </c>
      <c r="J49" s="22">
        <v>2310</v>
      </c>
      <c r="K49" s="25">
        <v>61</v>
      </c>
      <c r="L49" s="21">
        <v>309.08</v>
      </c>
      <c r="M49" s="22">
        <v>18853.59</v>
      </c>
      <c r="N49" s="3">
        <f t="shared" si="3"/>
        <v>103.59999999999854</v>
      </c>
      <c r="O49" s="3">
        <f t="shared" si="2"/>
        <v>314.33</v>
      </c>
      <c r="P49" s="3">
        <f t="shared" si="4"/>
        <v>70.670000000000016</v>
      </c>
      <c r="Q49" s="81">
        <f t="shared" si="5"/>
        <v>0.22482741068304019</v>
      </c>
      <c r="R49" s="93">
        <f t="shared" si="6"/>
        <v>67</v>
      </c>
    </row>
    <row r="50" spans="1:18">
      <c r="A50" s="19" t="s">
        <v>53</v>
      </c>
      <c r="B50" s="26">
        <v>184.2</v>
      </c>
      <c r="C50" s="21">
        <v>72.36</v>
      </c>
      <c r="D50" s="22">
        <v>13329.59</v>
      </c>
      <c r="E50" s="26">
        <v>100</v>
      </c>
      <c r="F50" s="21">
        <v>82.1</v>
      </c>
      <c r="G50" s="22">
        <v>8209.52</v>
      </c>
      <c r="H50" s="26">
        <v>185</v>
      </c>
      <c r="I50" s="21">
        <v>87.62</v>
      </c>
      <c r="J50" s="22">
        <v>16210</v>
      </c>
      <c r="K50" s="26">
        <v>99.2</v>
      </c>
      <c r="L50" s="21">
        <v>74.739999999999995</v>
      </c>
      <c r="M50" s="22">
        <v>7414.47</v>
      </c>
      <c r="N50" s="3">
        <f t="shared" si="3"/>
        <v>2085.3600000000006</v>
      </c>
      <c r="O50" s="3">
        <f t="shared" si="2"/>
        <v>77.22999999999999</v>
      </c>
      <c r="P50" s="3">
        <f t="shared" si="4"/>
        <v>10.390000000000015</v>
      </c>
      <c r="Q50" s="81">
        <f t="shared" si="5"/>
        <v>0.14358761746821469</v>
      </c>
      <c r="R50" s="93">
        <f t="shared" si="6"/>
        <v>284.2</v>
      </c>
    </row>
    <row r="51" spans="1:18">
      <c r="A51" s="19" t="s">
        <v>54</v>
      </c>
      <c r="B51" s="24">
        <v>124</v>
      </c>
      <c r="C51" s="21">
        <v>283.33</v>
      </c>
      <c r="D51" s="22">
        <v>35133.32</v>
      </c>
      <c r="E51" s="24">
        <v>12</v>
      </c>
      <c r="F51" s="21">
        <v>453.32</v>
      </c>
      <c r="G51" s="22">
        <v>5439.79</v>
      </c>
      <c r="H51" s="24">
        <v>13</v>
      </c>
      <c r="I51" s="21">
        <v>480</v>
      </c>
      <c r="J51" s="22">
        <v>6240</v>
      </c>
      <c r="K51" s="24">
        <v>123</v>
      </c>
      <c r="L51" s="21">
        <v>281.18</v>
      </c>
      <c r="M51" s="22">
        <v>34584.76</v>
      </c>
      <c r="N51" s="3">
        <f t="shared" si="3"/>
        <v>251.65000000000146</v>
      </c>
      <c r="O51" s="3">
        <f t="shared" si="2"/>
        <v>368.32499999999999</v>
      </c>
      <c r="P51" s="3">
        <f t="shared" si="4"/>
        <v>111.67500000000001</v>
      </c>
      <c r="Q51" s="81">
        <f t="shared" si="5"/>
        <v>0.39415169590230481</v>
      </c>
      <c r="R51" s="93">
        <f t="shared" si="6"/>
        <v>136</v>
      </c>
    </row>
    <row r="52" spans="1:18">
      <c r="A52" s="19" t="s">
        <v>55</v>
      </c>
      <c r="B52" s="25">
        <v>-43</v>
      </c>
      <c r="C52" s="21">
        <v>1485.99</v>
      </c>
      <c r="D52" s="22">
        <v>-63897.53</v>
      </c>
      <c r="E52" s="23"/>
      <c r="F52" s="21"/>
      <c r="G52" s="22"/>
      <c r="H52" s="25">
        <v>1</v>
      </c>
      <c r="I52" s="21">
        <v>1500</v>
      </c>
      <c r="J52" s="22">
        <v>1500</v>
      </c>
      <c r="K52" s="25">
        <v>-44</v>
      </c>
      <c r="L52" s="21">
        <v>1485.99</v>
      </c>
      <c r="M52" s="22">
        <v>-65383.519999999997</v>
      </c>
      <c r="N52" s="3">
        <f t="shared" si="3"/>
        <v>14.010000000002037</v>
      </c>
      <c r="O52" s="3">
        <f t="shared" si="2"/>
        <v>1485.99</v>
      </c>
      <c r="P52" s="3">
        <f t="shared" si="4"/>
        <v>14.009999999999991</v>
      </c>
      <c r="Q52" s="81">
        <f t="shared" si="5"/>
        <v>9.4280580623018941E-3</v>
      </c>
      <c r="R52" s="93">
        <f t="shared" si="6"/>
        <v>0</v>
      </c>
    </row>
    <row r="53" spans="1:18">
      <c r="A53" s="19" t="s">
        <v>56</v>
      </c>
      <c r="B53" s="25">
        <v>4</v>
      </c>
      <c r="C53" s="21">
        <v>2804.78</v>
      </c>
      <c r="D53" s="22">
        <v>11219.1</v>
      </c>
      <c r="E53" s="25">
        <v>2</v>
      </c>
      <c r="F53" s="21">
        <v>2502.5300000000002</v>
      </c>
      <c r="G53" s="22">
        <v>5005.05</v>
      </c>
      <c r="H53" s="25">
        <v>1</v>
      </c>
      <c r="I53" s="21">
        <v>2580</v>
      </c>
      <c r="J53" s="22">
        <v>2580</v>
      </c>
      <c r="K53" s="25">
        <v>5</v>
      </c>
      <c r="L53" s="21">
        <v>2704.03</v>
      </c>
      <c r="M53" s="22">
        <v>13520.13</v>
      </c>
      <c r="N53" s="3">
        <f t="shared" si="3"/>
        <v>-124.02000000000226</v>
      </c>
      <c r="O53" s="3">
        <f t="shared" si="2"/>
        <v>2653.6550000000002</v>
      </c>
      <c r="P53" s="3">
        <f t="shared" si="4"/>
        <v>-73.6550000000002</v>
      </c>
      <c r="Q53" s="81">
        <f t="shared" si="5"/>
        <v>-2.6260526672323745E-2</v>
      </c>
      <c r="R53" s="93">
        <f t="shared" si="6"/>
        <v>6</v>
      </c>
    </row>
    <row r="54" spans="1:18">
      <c r="A54" s="19" t="s">
        <v>57</v>
      </c>
      <c r="B54" s="27">
        <v>224</v>
      </c>
      <c r="C54" s="21">
        <v>124.51</v>
      </c>
      <c r="D54" s="22">
        <v>27890.799999999999</v>
      </c>
      <c r="E54" s="27">
        <v>120</v>
      </c>
      <c r="F54" s="21">
        <v>120.78</v>
      </c>
      <c r="G54" s="22">
        <v>14493.08</v>
      </c>
      <c r="H54" s="27">
        <v>48</v>
      </c>
      <c r="I54" s="21">
        <v>129.27000000000001</v>
      </c>
      <c r="J54" s="22">
        <v>6205</v>
      </c>
      <c r="K54" s="27">
        <v>296</v>
      </c>
      <c r="L54" s="21">
        <v>124.19</v>
      </c>
      <c r="M54" s="22">
        <v>36761.57</v>
      </c>
      <c r="N54" s="3">
        <f t="shared" si="3"/>
        <v>582.68999999999869</v>
      </c>
      <c r="O54" s="3">
        <f t="shared" si="2"/>
        <v>122.64500000000001</v>
      </c>
      <c r="P54" s="3">
        <f t="shared" si="4"/>
        <v>6.625</v>
      </c>
      <c r="Q54" s="81">
        <f t="shared" si="5"/>
        <v>5.3208577624287205E-2</v>
      </c>
      <c r="R54" s="93">
        <f t="shared" si="6"/>
        <v>344</v>
      </c>
    </row>
    <row r="55" spans="1:18">
      <c r="A55" s="19" t="s">
        <v>58</v>
      </c>
      <c r="B55" s="25">
        <v>40</v>
      </c>
      <c r="C55" s="21">
        <v>1473.94</v>
      </c>
      <c r="D55" s="22">
        <v>58957.440000000002</v>
      </c>
      <c r="E55" s="25">
        <v>10</v>
      </c>
      <c r="F55" s="21">
        <v>1468.32</v>
      </c>
      <c r="G55" s="22">
        <v>14683.18</v>
      </c>
      <c r="H55" s="25">
        <v>12</v>
      </c>
      <c r="I55" s="21">
        <v>1582.08</v>
      </c>
      <c r="J55" s="22">
        <v>18985</v>
      </c>
      <c r="K55" s="25">
        <v>38</v>
      </c>
      <c r="L55" s="21">
        <v>1468.22</v>
      </c>
      <c r="M55" s="22">
        <v>55792.23</v>
      </c>
      <c r="N55" s="3">
        <f t="shared" si="3"/>
        <v>1136.6100000000079</v>
      </c>
      <c r="O55" s="3">
        <f t="shared" si="2"/>
        <v>1471.13</v>
      </c>
      <c r="P55" s="3">
        <f t="shared" si="4"/>
        <v>110.94999999999982</v>
      </c>
      <c r="Q55" s="81">
        <f t="shared" si="5"/>
        <v>7.5274434508867269E-2</v>
      </c>
      <c r="R55" s="93">
        <f t="shared" si="6"/>
        <v>50</v>
      </c>
    </row>
    <row r="56" spans="1:18">
      <c r="A56" s="19" t="s">
        <v>59</v>
      </c>
      <c r="B56" s="25">
        <v>5</v>
      </c>
      <c r="C56" s="21">
        <v>1865.1</v>
      </c>
      <c r="D56" s="22">
        <v>9325.5</v>
      </c>
      <c r="E56" s="25">
        <v>55</v>
      </c>
      <c r="F56" s="21">
        <v>1886.21</v>
      </c>
      <c r="G56" s="22">
        <v>103741.47</v>
      </c>
      <c r="H56" s="25">
        <v>76</v>
      </c>
      <c r="I56" s="21">
        <v>1987.11</v>
      </c>
      <c r="J56" s="22">
        <v>151020</v>
      </c>
      <c r="K56" s="25">
        <v>-16</v>
      </c>
      <c r="L56" s="21">
        <v>2025.27</v>
      </c>
      <c r="M56" s="22">
        <v>-32404.35</v>
      </c>
      <c r="N56" s="3">
        <f t="shared" si="3"/>
        <v>5548.679999999993</v>
      </c>
      <c r="O56" s="3">
        <f t="shared" si="2"/>
        <v>1875.655</v>
      </c>
      <c r="P56" s="3">
        <f t="shared" si="4"/>
        <v>111.45499999999993</v>
      </c>
      <c r="Q56" s="81">
        <f t="shared" si="5"/>
        <v>5.97581899093882E-2</v>
      </c>
      <c r="R56" s="93">
        <f t="shared" si="6"/>
        <v>60</v>
      </c>
    </row>
    <row r="57" spans="1:18">
      <c r="A57" s="19" t="s">
        <v>60</v>
      </c>
      <c r="B57" s="25">
        <v>-11</v>
      </c>
      <c r="C57" s="21">
        <v>2012.49</v>
      </c>
      <c r="D57" s="22">
        <v>-22137.43</v>
      </c>
      <c r="E57" s="25">
        <v>5</v>
      </c>
      <c r="F57" s="21">
        <v>1951.55</v>
      </c>
      <c r="G57" s="22">
        <v>9757.74</v>
      </c>
      <c r="H57" s="23"/>
      <c r="I57" s="21"/>
      <c r="J57" s="22"/>
      <c r="K57" s="25">
        <v>-6</v>
      </c>
      <c r="L57" s="21">
        <v>2010.2</v>
      </c>
      <c r="M57" s="22">
        <v>-12061.22</v>
      </c>
      <c r="N57" s="3">
        <f t="shared" si="3"/>
        <v>318.47000000000116</v>
      </c>
      <c r="O57" s="3">
        <f t="shared" si="2"/>
        <v>1982.02</v>
      </c>
      <c r="P57" s="3">
        <f t="shared" si="4"/>
        <v>-1982.02</v>
      </c>
      <c r="Q57" s="81">
        <f t="shared" si="5"/>
        <v>-0.98485955209715326</v>
      </c>
      <c r="R57" s="93">
        <f t="shared" si="6"/>
        <v>0</v>
      </c>
    </row>
    <row r="58" spans="1:18">
      <c r="A58" s="19" t="s">
        <v>61</v>
      </c>
      <c r="B58" s="24">
        <v>565</v>
      </c>
      <c r="C58" s="21">
        <v>52.41</v>
      </c>
      <c r="D58" s="22">
        <v>29609.93</v>
      </c>
      <c r="E58" s="23"/>
      <c r="F58" s="21"/>
      <c r="G58" s="22"/>
      <c r="H58" s="24">
        <v>40</v>
      </c>
      <c r="I58" s="21">
        <v>61</v>
      </c>
      <c r="J58" s="22">
        <v>2440</v>
      </c>
      <c r="K58" s="24">
        <v>525</v>
      </c>
      <c r="L58" s="21">
        <v>52.41</v>
      </c>
      <c r="M58" s="22">
        <v>27513.65</v>
      </c>
      <c r="N58" s="3">
        <f t="shared" si="3"/>
        <v>343.72000000000116</v>
      </c>
      <c r="O58" s="3">
        <f t="shared" si="2"/>
        <v>52.41</v>
      </c>
      <c r="P58" s="3">
        <f t="shared" si="4"/>
        <v>8.5900000000000034</v>
      </c>
      <c r="Q58" s="81">
        <f t="shared" si="5"/>
        <v>0.16390001908032825</v>
      </c>
      <c r="R58" s="93">
        <f t="shared" si="6"/>
        <v>565</v>
      </c>
    </row>
    <row r="59" spans="1:18">
      <c r="A59" s="19" t="s">
        <v>62</v>
      </c>
      <c r="B59" s="24">
        <v>112.4</v>
      </c>
      <c r="C59" s="21">
        <v>52.83</v>
      </c>
      <c r="D59" s="22">
        <v>5937.82</v>
      </c>
      <c r="E59" s="24">
        <v>80</v>
      </c>
      <c r="F59" s="21">
        <v>55.4</v>
      </c>
      <c r="G59" s="22">
        <v>4432</v>
      </c>
      <c r="H59" s="24">
        <v>70</v>
      </c>
      <c r="I59" s="21">
        <v>59</v>
      </c>
      <c r="J59" s="22">
        <v>4130</v>
      </c>
      <c r="K59" s="24">
        <v>122.4</v>
      </c>
      <c r="L59" s="21">
        <v>52.95</v>
      </c>
      <c r="M59" s="22">
        <v>6481.52</v>
      </c>
      <c r="N59" s="3">
        <f t="shared" si="3"/>
        <v>241.70000000000073</v>
      </c>
      <c r="O59" s="3">
        <f t="shared" si="2"/>
        <v>54.114999999999995</v>
      </c>
      <c r="P59" s="3">
        <f t="shared" si="4"/>
        <v>4.8850000000000051</v>
      </c>
      <c r="Q59" s="81">
        <f t="shared" si="5"/>
        <v>9.246640166572033E-2</v>
      </c>
      <c r="R59" s="93">
        <f t="shared" si="6"/>
        <v>192.4</v>
      </c>
    </row>
    <row r="60" spans="1:18">
      <c r="A60" s="19" t="s">
        <v>63</v>
      </c>
      <c r="B60" s="24">
        <v>645</v>
      </c>
      <c r="C60" s="21">
        <v>53.56</v>
      </c>
      <c r="D60" s="22">
        <v>34545.56</v>
      </c>
      <c r="E60" s="23"/>
      <c r="F60" s="21"/>
      <c r="G60" s="22"/>
      <c r="H60" s="24">
        <v>80</v>
      </c>
      <c r="I60" s="21">
        <v>61.5</v>
      </c>
      <c r="J60" s="22">
        <v>4920</v>
      </c>
      <c r="K60" s="24">
        <v>565</v>
      </c>
      <c r="L60" s="21">
        <v>53.56</v>
      </c>
      <c r="M60" s="22">
        <v>30260.84</v>
      </c>
      <c r="N60" s="3">
        <f t="shared" si="3"/>
        <v>635.27999999999884</v>
      </c>
      <c r="O60" s="3">
        <f t="shared" si="2"/>
        <v>53.56</v>
      </c>
      <c r="P60" s="3">
        <f t="shared" si="4"/>
        <v>7.9399999999999977</v>
      </c>
      <c r="Q60" s="81">
        <f t="shared" si="5"/>
        <v>0.14824495892457051</v>
      </c>
      <c r="R60" s="93">
        <f t="shared" si="6"/>
        <v>645</v>
      </c>
    </row>
    <row r="61" spans="1:18">
      <c r="A61" s="19" t="s">
        <v>64</v>
      </c>
      <c r="B61" s="24">
        <v>493</v>
      </c>
      <c r="C61" s="21">
        <v>34.6</v>
      </c>
      <c r="D61" s="22">
        <v>17059.47</v>
      </c>
      <c r="E61" s="24">
        <v>525</v>
      </c>
      <c r="F61" s="21">
        <v>34.049999999999997</v>
      </c>
      <c r="G61" s="22">
        <v>17874.47</v>
      </c>
      <c r="H61" s="24">
        <v>355</v>
      </c>
      <c r="I61" s="21">
        <v>38.450000000000003</v>
      </c>
      <c r="J61" s="22">
        <v>13648.1</v>
      </c>
      <c r="K61" s="24">
        <v>663</v>
      </c>
      <c r="L61" s="21">
        <v>33.909999999999997</v>
      </c>
      <c r="M61" s="22">
        <v>22482.47</v>
      </c>
      <c r="N61" s="3">
        <f t="shared" si="3"/>
        <v>1196.6299999999974</v>
      </c>
      <c r="O61" s="3">
        <f t="shared" si="2"/>
        <v>34.325000000000003</v>
      </c>
      <c r="P61" s="3">
        <f t="shared" si="4"/>
        <v>4.125</v>
      </c>
      <c r="Q61" s="81">
        <f t="shared" si="5"/>
        <v>0.11921965317919074</v>
      </c>
      <c r="R61" s="93">
        <f t="shared" si="6"/>
        <v>1018</v>
      </c>
    </row>
    <row r="62" spans="1:18">
      <c r="A62" s="19" t="s">
        <v>65</v>
      </c>
      <c r="B62" s="24">
        <v>320</v>
      </c>
      <c r="C62" s="21">
        <v>35.380000000000003</v>
      </c>
      <c r="D62" s="22">
        <v>11320.88</v>
      </c>
      <c r="E62" s="23"/>
      <c r="F62" s="21"/>
      <c r="G62" s="22"/>
      <c r="H62" s="24">
        <v>40</v>
      </c>
      <c r="I62" s="21">
        <v>38.6</v>
      </c>
      <c r="J62" s="22">
        <v>1544</v>
      </c>
      <c r="K62" s="24">
        <v>280</v>
      </c>
      <c r="L62" s="21">
        <v>35.26</v>
      </c>
      <c r="M62" s="22">
        <v>9873.64</v>
      </c>
      <c r="N62" s="3">
        <f t="shared" si="3"/>
        <v>96.760000000000218</v>
      </c>
      <c r="O62" s="3">
        <f t="shared" si="2"/>
        <v>35.380000000000003</v>
      </c>
      <c r="P62" s="3">
        <f t="shared" si="4"/>
        <v>3.2199999999999989</v>
      </c>
      <c r="Q62" s="81">
        <f t="shared" si="5"/>
        <v>9.101187111362348E-2</v>
      </c>
      <c r="R62" s="93">
        <f t="shared" si="6"/>
        <v>320</v>
      </c>
    </row>
    <row r="63" spans="1:18">
      <c r="A63" s="19" t="s">
        <v>66</v>
      </c>
      <c r="B63" s="24">
        <v>326.89999999999998</v>
      </c>
      <c r="C63" s="21">
        <v>46.01</v>
      </c>
      <c r="D63" s="22">
        <v>15041.23</v>
      </c>
      <c r="E63" s="23"/>
      <c r="F63" s="21"/>
      <c r="G63" s="22"/>
      <c r="H63" s="24">
        <v>5</v>
      </c>
      <c r="I63" s="21">
        <v>52.4</v>
      </c>
      <c r="J63" s="22">
        <v>600</v>
      </c>
      <c r="K63" s="24">
        <v>321.89999999999998</v>
      </c>
      <c r="L63" s="21">
        <v>46.01</v>
      </c>
      <c r="M63" s="22">
        <v>14811.17</v>
      </c>
      <c r="N63" s="3">
        <f t="shared" si="3"/>
        <v>369.94000000000051</v>
      </c>
      <c r="O63" s="3">
        <f t="shared" si="2"/>
        <v>46.01</v>
      </c>
      <c r="P63" s="3">
        <f t="shared" si="4"/>
        <v>6.3900000000000006</v>
      </c>
      <c r="Q63" s="81">
        <f t="shared" si="5"/>
        <v>0.13888285155401001</v>
      </c>
      <c r="R63" s="93">
        <f t="shared" si="6"/>
        <v>326.89999999999998</v>
      </c>
    </row>
    <row r="64" spans="1:18">
      <c r="A64" s="19" t="s">
        <v>67</v>
      </c>
      <c r="B64" s="24">
        <v>356</v>
      </c>
      <c r="C64" s="21">
        <v>34.950000000000003</v>
      </c>
      <c r="D64" s="22">
        <v>12443.05</v>
      </c>
      <c r="E64" s="24">
        <v>6125</v>
      </c>
      <c r="F64" s="21">
        <v>34.659999999999997</v>
      </c>
      <c r="G64" s="22">
        <v>212314.4</v>
      </c>
      <c r="H64" s="24">
        <v>5750</v>
      </c>
      <c r="I64" s="21">
        <v>38.159999999999997</v>
      </c>
      <c r="J64" s="22">
        <v>219392.5</v>
      </c>
      <c r="K64" s="24">
        <v>731</v>
      </c>
      <c r="L64" s="21">
        <v>34.299999999999997</v>
      </c>
      <c r="M64" s="22">
        <v>25069.65</v>
      </c>
      <c r="N64" s="3">
        <f t="shared" si="3"/>
        <v>19704.7</v>
      </c>
      <c r="O64" s="3">
        <f t="shared" si="2"/>
        <v>34.805</v>
      </c>
      <c r="P64" s="3">
        <f t="shared" si="4"/>
        <v>3.3549999999999969</v>
      </c>
      <c r="Q64" s="81">
        <f t="shared" si="5"/>
        <v>9.5994277539341824E-2</v>
      </c>
      <c r="R64" s="93">
        <f t="shared" si="6"/>
        <v>6481</v>
      </c>
    </row>
    <row r="65" spans="1:18">
      <c r="A65" s="19" t="s">
        <v>68</v>
      </c>
      <c r="B65" s="29">
        <v>404</v>
      </c>
      <c r="C65" s="21">
        <v>21.05</v>
      </c>
      <c r="D65" s="22">
        <v>8503.2900000000009</v>
      </c>
      <c r="E65" s="23"/>
      <c r="F65" s="21"/>
      <c r="G65" s="22"/>
      <c r="H65" s="29">
        <v>10</v>
      </c>
      <c r="I65" s="21">
        <v>31</v>
      </c>
      <c r="J65" s="22">
        <v>310</v>
      </c>
      <c r="K65" s="29">
        <v>394</v>
      </c>
      <c r="L65" s="21">
        <v>21.05</v>
      </c>
      <c r="M65" s="22">
        <v>8292.81</v>
      </c>
      <c r="N65" s="3">
        <f t="shared" si="3"/>
        <v>99.519999999998618</v>
      </c>
      <c r="O65" s="3">
        <f t="shared" si="2"/>
        <v>21.05</v>
      </c>
      <c r="P65" s="3">
        <f t="shared" si="4"/>
        <v>9.9499999999999993</v>
      </c>
      <c r="Q65" s="81">
        <f t="shared" si="5"/>
        <v>0.4726840855106888</v>
      </c>
      <c r="R65" s="93">
        <f t="shared" si="6"/>
        <v>404</v>
      </c>
    </row>
    <row r="66" spans="1:18">
      <c r="A66" s="19" t="s">
        <v>69</v>
      </c>
      <c r="B66" s="29">
        <v>214</v>
      </c>
      <c r="C66" s="21">
        <v>64.849999999999994</v>
      </c>
      <c r="D66" s="22">
        <v>13878.35</v>
      </c>
      <c r="E66" s="29">
        <v>48</v>
      </c>
      <c r="F66" s="21">
        <v>53.41</v>
      </c>
      <c r="G66" s="22">
        <v>2563.56</v>
      </c>
      <c r="H66" s="29">
        <v>48</v>
      </c>
      <c r="I66" s="21">
        <v>55</v>
      </c>
      <c r="J66" s="22">
        <v>2640</v>
      </c>
      <c r="K66" s="29">
        <v>214</v>
      </c>
      <c r="L66" s="21">
        <v>63.27</v>
      </c>
      <c r="M66" s="22">
        <v>13539.56</v>
      </c>
      <c r="N66" s="3">
        <f t="shared" si="3"/>
        <v>-262.35000000000036</v>
      </c>
      <c r="O66" s="3">
        <f t="shared" si="2"/>
        <v>59.129999999999995</v>
      </c>
      <c r="P66" s="3">
        <f t="shared" si="4"/>
        <v>-4.1299999999999955</v>
      </c>
      <c r="Q66" s="81">
        <f t="shared" si="5"/>
        <v>-6.3685427910562767E-2</v>
      </c>
      <c r="R66" s="93">
        <f t="shared" si="6"/>
        <v>262</v>
      </c>
    </row>
    <row r="67" spans="1:18">
      <c r="A67" s="19" t="s">
        <v>70</v>
      </c>
      <c r="B67" s="20">
        <v>460</v>
      </c>
      <c r="C67" s="21">
        <v>6.11</v>
      </c>
      <c r="D67" s="22">
        <v>2810.19</v>
      </c>
      <c r="E67" s="23"/>
      <c r="F67" s="21"/>
      <c r="G67" s="22"/>
      <c r="H67" s="20">
        <v>24</v>
      </c>
      <c r="I67" s="21">
        <v>8.33</v>
      </c>
      <c r="J67" s="22">
        <v>200</v>
      </c>
      <c r="K67" s="20">
        <v>436</v>
      </c>
      <c r="L67" s="21">
        <v>6.11</v>
      </c>
      <c r="M67" s="22">
        <v>2663.57</v>
      </c>
      <c r="N67" s="3">
        <f t="shared" si="3"/>
        <v>53.380000000000109</v>
      </c>
      <c r="O67" s="3">
        <f t="shared" si="2"/>
        <v>6.11</v>
      </c>
      <c r="P67" s="3">
        <f t="shared" si="4"/>
        <v>2.2199999999999998</v>
      </c>
      <c r="Q67" s="81">
        <f t="shared" si="5"/>
        <v>0.3633387888707037</v>
      </c>
      <c r="R67" s="93">
        <f t="shared" si="6"/>
        <v>460</v>
      </c>
    </row>
    <row r="68" spans="1:18" s="6" customFormat="1">
      <c r="A68" s="15" t="s">
        <v>71</v>
      </c>
      <c r="B68" s="13"/>
      <c r="C68" s="14"/>
      <c r="D68" s="16">
        <f>SUM(D9:D67)</f>
        <v>867036.71999999974</v>
      </c>
      <c r="E68" s="13"/>
      <c r="F68" s="14"/>
      <c r="G68" s="16">
        <f>SUM(G9:G67)</f>
        <v>939299.32000000018</v>
      </c>
      <c r="H68" s="13"/>
      <c r="I68" s="14"/>
      <c r="J68" s="16">
        <f>SUM(J9:J67)</f>
        <v>1163541.1000000001</v>
      </c>
      <c r="K68" s="13"/>
      <c r="L68" s="14"/>
      <c r="M68" s="16">
        <f>SUM(M9:M67)</f>
        <v>710392.85000000021</v>
      </c>
      <c r="N68" s="17">
        <f t="shared" ref="N68" si="7">J68+M68-G68-D68</f>
        <v>67597.910000000265</v>
      </c>
      <c r="O68" s="97"/>
      <c r="R68" s="95"/>
    </row>
  </sheetData>
  <mergeCells count="9">
    <mergeCell ref="F1:L1"/>
    <mergeCell ref="A2:C2"/>
    <mergeCell ref="A3:C3"/>
    <mergeCell ref="B7:D7"/>
    <mergeCell ref="E7:G7"/>
    <mergeCell ref="H7:J7"/>
    <mergeCell ref="K7:M7"/>
    <mergeCell ref="B5:M5"/>
    <mergeCell ref="B6:M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01C38-58E6-44E1-A573-9BD4C4359F69}">
  <dimension ref="A3:J110"/>
  <sheetViews>
    <sheetView zoomScale="66" zoomScaleNormal="66" workbookViewId="0">
      <selection activeCell="H4" sqref="H4"/>
    </sheetView>
  </sheetViews>
  <sheetFormatPr defaultRowHeight="14.4"/>
  <cols>
    <col min="1" max="1" width="22.77734375" customWidth="1"/>
    <col min="2" max="2" width="21" customWidth="1"/>
    <col min="3" max="3" width="17.5546875" customWidth="1"/>
    <col min="4" max="4" width="27.6640625" customWidth="1"/>
    <col min="5" max="5" width="14.21875" style="93" customWidth="1"/>
    <col min="6" max="6" width="17.5546875" customWidth="1"/>
    <col min="7" max="7" width="18.77734375" customWidth="1"/>
    <col min="8" max="8" width="26" customWidth="1"/>
    <col min="10" max="10" width="24.77734375" customWidth="1"/>
  </cols>
  <sheetData>
    <row r="3" spans="1:10">
      <c r="A3" s="11" t="s">
        <v>0</v>
      </c>
      <c r="B3" s="75" t="s">
        <v>85</v>
      </c>
      <c r="C3" s="75" t="s">
        <v>87</v>
      </c>
      <c r="D3" s="75" t="s">
        <v>88</v>
      </c>
      <c r="E3" s="99" t="s">
        <v>89</v>
      </c>
      <c r="F3" s="99" t="s">
        <v>90</v>
      </c>
      <c r="G3" s="99" t="s">
        <v>91</v>
      </c>
      <c r="H3" s="99" t="s">
        <v>92</v>
      </c>
    </row>
    <row r="4" spans="1:10">
      <c r="A4" s="19" t="s">
        <v>51</v>
      </c>
      <c r="B4" s="100">
        <f>VLOOKUP(A4,December_2021!$A$9:$R$67,18,0)</f>
        <v>21</v>
      </c>
      <c r="C4" s="100">
        <f>VLOOKUP(A4,January_2022!$A$9:$R$67,18,0)</f>
        <v>0</v>
      </c>
      <c r="D4" s="100">
        <f t="shared" ref="D4:D35" si="0">SUM(B4:C4)</f>
        <v>21</v>
      </c>
      <c r="E4" s="98">
        <v>88</v>
      </c>
      <c r="F4" s="100">
        <v>96</v>
      </c>
      <c r="G4" s="100">
        <f t="shared" ref="G4:G35" si="1">SUM(E4:F4)</f>
        <v>184</v>
      </c>
      <c r="H4" s="101">
        <f>G4/D4</f>
        <v>8.7619047619047628</v>
      </c>
    </row>
    <row r="5" spans="1:10">
      <c r="A5" s="19" t="s">
        <v>60</v>
      </c>
      <c r="B5" s="100">
        <f>VLOOKUP(A5,December_2021!$A$9:$R$67,18,0)</f>
        <v>30</v>
      </c>
      <c r="C5" s="100">
        <f>VLOOKUP(A5,January_2022!$A$9:$R$67,18,0)</f>
        <v>0</v>
      </c>
      <c r="D5" s="100">
        <f t="shared" si="0"/>
        <v>30</v>
      </c>
      <c r="E5" s="98">
        <v>41</v>
      </c>
      <c r="F5" s="100"/>
      <c r="G5" s="100">
        <f t="shared" si="1"/>
        <v>41</v>
      </c>
      <c r="H5" s="101">
        <f t="shared" ref="H5:H35" si="2">G5/D5</f>
        <v>1.3666666666666667</v>
      </c>
      <c r="J5" s="105" t="s">
        <v>93</v>
      </c>
    </row>
    <row r="6" spans="1:10">
      <c r="A6" s="19" t="s">
        <v>59</v>
      </c>
      <c r="B6" s="100">
        <f>VLOOKUP(A6,December_2021!$A$9:$R$67,18,0)</f>
        <v>35</v>
      </c>
      <c r="C6" s="100">
        <f>VLOOKUP(A6,January_2022!$A$9:$R$67,18,0)</f>
        <v>60</v>
      </c>
      <c r="D6" s="100">
        <f t="shared" si="0"/>
        <v>95</v>
      </c>
      <c r="E6" s="98">
        <v>30</v>
      </c>
      <c r="F6" s="100">
        <v>76</v>
      </c>
      <c r="G6" s="100">
        <f t="shared" si="1"/>
        <v>106</v>
      </c>
      <c r="H6" s="101">
        <f t="shared" si="2"/>
        <v>1.1157894736842104</v>
      </c>
      <c r="J6" s="106" t="s">
        <v>94</v>
      </c>
    </row>
    <row r="7" spans="1:10">
      <c r="A7" s="19" t="s">
        <v>27</v>
      </c>
      <c r="B7" s="100">
        <f>VLOOKUP(A7,December_2021!$A$9:$R$67,18,0)</f>
        <v>20</v>
      </c>
      <c r="C7" s="100">
        <f>VLOOKUP(A7,January_2022!$A$9:$R$67,18,0)</f>
        <v>6</v>
      </c>
      <c r="D7" s="100">
        <f t="shared" si="0"/>
        <v>26</v>
      </c>
      <c r="E7" s="98">
        <v>14</v>
      </c>
      <c r="F7" s="100">
        <v>15</v>
      </c>
      <c r="G7" s="100">
        <f t="shared" si="1"/>
        <v>29</v>
      </c>
      <c r="H7" s="101">
        <f t="shared" si="2"/>
        <v>1.1153846153846154</v>
      </c>
      <c r="J7" s="107" t="s">
        <v>95</v>
      </c>
    </row>
    <row r="8" spans="1:10">
      <c r="A8" s="19" t="s">
        <v>67</v>
      </c>
      <c r="B8" s="100">
        <f>VLOOKUP(A8,December_2021!$A$9:$R$67,18,0)</f>
        <v>6726</v>
      </c>
      <c r="C8" s="100">
        <f>VLOOKUP(A8,January_2022!$A$9:$R$67,18,0)</f>
        <v>6481</v>
      </c>
      <c r="D8" s="100">
        <f t="shared" si="0"/>
        <v>13207</v>
      </c>
      <c r="E8" s="98">
        <v>6370</v>
      </c>
      <c r="F8" s="100">
        <v>5750</v>
      </c>
      <c r="G8" s="100">
        <f t="shared" si="1"/>
        <v>12120</v>
      </c>
      <c r="H8" s="101">
        <f t="shared" si="2"/>
        <v>0.91769516165669718</v>
      </c>
      <c r="J8" s="108" t="s">
        <v>96</v>
      </c>
    </row>
    <row r="9" spans="1:10">
      <c r="A9" s="19" t="s">
        <v>15</v>
      </c>
      <c r="B9" s="100">
        <f>VLOOKUP(A9,December_2021!$A$9:$R$67,18,0)</f>
        <v>289</v>
      </c>
      <c r="C9" s="100">
        <f>VLOOKUP(A9,January_2022!$A$9:$R$67,18,0)</f>
        <v>270</v>
      </c>
      <c r="D9" s="100">
        <f t="shared" si="0"/>
        <v>559</v>
      </c>
      <c r="E9" s="98">
        <v>244</v>
      </c>
      <c r="F9" s="100">
        <v>265</v>
      </c>
      <c r="G9" s="100">
        <f t="shared" si="1"/>
        <v>509</v>
      </c>
      <c r="H9" s="101">
        <f t="shared" si="2"/>
        <v>0.91055456171735238</v>
      </c>
    </row>
    <row r="10" spans="1:10">
      <c r="A10" s="19" t="s">
        <v>20</v>
      </c>
      <c r="B10" s="100">
        <f>VLOOKUP(A10,December_2021!$A$9:$R$67,18,0)</f>
        <v>29.310000000000002</v>
      </c>
      <c r="C10" s="100">
        <f>VLOOKUP(A10,January_2022!$A$9:$R$67,18,0)</f>
        <v>6.81</v>
      </c>
      <c r="D10" s="100">
        <f t="shared" si="0"/>
        <v>36.120000000000005</v>
      </c>
      <c r="E10" s="98">
        <v>22.5</v>
      </c>
      <c r="F10" s="100">
        <v>1</v>
      </c>
      <c r="G10" s="100">
        <f t="shared" si="1"/>
        <v>23.5</v>
      </c>
      <c r="H10" s="102">
        <f t="shared" si="2"/>
        <v>0.65060908084163893</v>
      </c>
    </row>
    <row r="11" spans="1:10">
      <c r="A11" s="19" t="s">
        <v>38</v>
      </c>
      <c r="B11" s="100">
        <f>VLOOKUP(A11,December_2021!$A$9:$R$67,18,0)</f>
        <v>29.7</v>
      </c>
      <c r="C11" s="100">
        <f>VLOOKUP(A11,January_2022!$A$9:$R$67,18,0)</f>
        <v>25.7</v>
      </c>
      <c r="D11" s="100">
        <f t="shared" si="0"/>
        <v>55.4</v>
      </c>
      <c r="E11" s="98">
        <v>29</v>
      </c>
      <c r="F11" s="100">
        <v>5</v>
      </c>
      <c r="G11" s="100">
        <f t="shared" si="1"/>
        <v>34</v>
      </c>
      <c r="H11" s="102">
        <f t="shared" si="2"/>
        <v>0.61371841155234663</v>
      </c>
    </row>
    <row r="12" spans="1:10">
      <c r="A12" s="19" t="s">
        <v>53</v>
      </c>
      <c r="B12" s="100">
        <f>VLOOKUP(A12,December_2021!$A$9:$R$67,18,0)</f>
        <v>284.2</v>
      </c>
      <c r="C12" s="100">
        <f>VLOOKUP(A12,January_2022!$A$9:$R$67,18,0)</f>
        <v>284.2</v>
      </c>
      <c r="D12" s="100">
        <f t="shared" si="0"/>
        <v>568.4</v>
      </c>
      <c r="E12" s="98">
        <v>100</v>
      </c>
      <c r="F12" s="100">
        <v>185</v>
      </c>
      <c r="G12" s="100">
        <f t="shared" si="1"/>
        <v>285</v>
      </c>
      <c r="H12" s="102">
        <f t="shared" si="2"/>
        <v>0.50140745953553834</v>
      </c>
    </row>
    <row r="13" spans="1:10">
      <c r="A13" s="19" t="s">
        <v>64</v>
      </c>
      <c r="B13" s="100">
        <f>VLOOKUP(A13,December_2021!$A$9:$R$67,18,0)</f>
        <v>824</v>
      </c>
      <c r="C13" s="100">
        <f>VLOOKUP(A13,January_2022!$A$9:$R$67,18,0)</f>
        <v>1018</v>
      </c>
      <c r="D13" s="100">
        <f t="shared" si="0"/>
        <v>1842</v>
      </c>
      <c r="E13" s="98">
        <v>331</v>
      </c>
      <c r="F13" s="100">
        <v>355</v>
      </c>
      <c r="G13" s="100">
        <f t="shared" si="1"/>
        <v>686</v>
      </c>
      <c r="H13" s="102">
        <f t="shared" si="2"/>
        <v>0.37242128121606949</v>
      </c>
    </row>
    <row r="14" spans="1:10">
      <c r="A14" s="19" t="s">
        <v>62</v>
      </c>
      <c r="B14" s="100">
        <f>VLOOKUP(A14,December_2021!$A$9:$R$67,18,0)</f>
        <v>147.4</v>
      </c>
      <c r="C14" s="100">
        <f>VLOOKUP(A14,January_2022!$A$9:$R$67,18,0)</f>
        <v>192.4</v>
      </c>
      <c r="D14" s="100">
        <f t="shared" si="0"/>
        <v>339.8</v>
      </c>
      <c r="E14" s="98">
        <v>35</v>
      </c>
      <c r="F14" s="100">
        <v>70</v>
      </c>
      <c r="G14" s="100">
        <f t="shared" si="1"/>
        <v>105</v>
      </c>
      <c r="H14" s="102">
        <f t="shared" si="2"/>
        <v>0.30900529723366688</v>
      </c>
    </row>
    <row r="15" spans="1:10">
      <c r="A15" s="19" t="s">
        <v>25</v>
      </c>
      <c r="B15" s="100">
        <f>VLOOKUP(A15,December_2021!$A$9:$R$67,18,0)</f>
        <v>19</v>
      </c>
      <c r="C15" s="100">
        <f>VLOOKUP(A15,January_2022!$A$9:$R$67,18,0)</f>
        <v>18</v>
      </c>
      <c r="D15" s="100">
        <f t="shared" si="0"/>
        <v>37</v>
      </c>
      <c r="E15" s="98">
        <v>4</v>
      </c>
      <c r="F15" s="100">
        <v>7</v>
      </c>
      <c r="G15" s="100">
        <f t="shared" si="1"/>
        <v>11</v>
      </c>
      <c r="H15" s="103">
        <f t="shared" si="2"/>
        <v>0.29729729729729731</v>
      </c>
    </row>
    <row r="16" spans="1:10">
      <c r="A16" s="19" t="s">
        <v>48</v>
      </c>
      <c r="B16" s="100">
        <f>VLOOKUP(A16,December_2021!$A$9:$R$67,18,0)</f>
        <v>72</v>
      </c>
      <c r="C16" s="100">
        <f>VLOOKUP(A16,January_2022!$A$9:$R$67,18,0)</f>
        <v>40</v>
      </c>
      <c r="D16" s="100">
        <f t="shared" si="0"/>
        <v>112</v>
      </c>
      <c r="E16" s="98">
        <v>32</v>
      </c>
      <c r="F16" s="100">
        <v>1</v>
      </c>
      <c r="G16" s="100">
        <f t="shared" si="1"/>
        <v>33</v>
      </c>
      <c r="H16" s="103">
        <f t="shared" si="2"/>
        <v>0.29464285714285715</v>
      </c>
    </row>
    <row r="17" spans="1:8">
      <c r="A17" s="19" t="s">
        <v>57</v>
      </c>
      <c r="B17" s="100">
        <f>VLOOKUP(A17,December_2021!$A$9:$R$67,18,0)</f>
        <v>368</v>
      </c>
      <c r="C17" s="100">
        <f>VLOOKUP(A17,January_2022!$A$9:$R$67,18,0)</f>
        <v>344</v>
      </c>
      <c r="D17" s="100">
        <f t="shared" si="0"/>
        <v>712</v>
      </c>
      <c r="E17" s="98">
        <v>144</v>
      </c>
      <c r="F17" s="100">
        <v>48</v>
      </c>
      <c r="G17" s="100">
        <f t="shared" si="1"/>
        <v>192</v>
      </c>
      <c r="H17" s="103">
        <f t="shared" si="2"/>
        <v>0.2696629213483146</v>
      </c>
    </row>
    <row r="18" spans="1:8">
      <c r="A18" s="19" t="s">
        <v>58</v>
      </c>
      <c r="B18" s="100">
        <f>VLOOKUP(A18,December_2021!$A$9:$R$67,18,0)</f>
        <v>55</v>
      </c>
      <c r="C18" s="100">
        <f>VLOOKUP(A18,January_2022!$A$9:$R$67,18,0)</f>
        <v>50</v>
      </c>
      <c r="D18" s="100">
        <f t="shared" si="0"/>
        <v>105</v>
      </c>
      <c r="E18" s="98">
        <v>15</v>
      </c>
      <c r="F18" s="100">
        <v>12</v>
      </c>
      <c r="G18" s="100">
        <f t="shared" si="1"/>
        <v>27</v>
      </c>
      <c r="H18" s="103">
        <f t="shared" si="2"/>
        <v>0.25714285714285712</v>
      </c>
    </row>
    <row r="19" spans="1:8">
      <c r="A19" s="19" t="s">
        <v>17</v>
      </c>
      <c r="B19" s="100">
        <f>VLOOKUP(A19,December_2021!$A$9:$R$67,18,0)</f>
        <v>8</v>
      </c>
      <c r="C19" s="100">
        <f>VLOOKUP(A19,January_2022!$A$9:$R$67,18,0)</f>
        <v>6</v>
      </c>
      <c r="D19" s="100">
        <f t="shared" si="0"/>
        <v>14</v>
      </c>
      <c r="E19" s="98">
        <v>2</v>
      </c>
      <c r="F19" s="100">
        <v>1</v>
      </c>
      <c r="G19" s="100">
        <f t="shared" si="1"/>
        <v>3</v>
      </c>
      <c r="H19" s="103">
        <f t="shared" si="2"/>
        <v>0.21428571428571427</v>
      </c>
    </row>
    <row r="20" spans="1:8">
      <c r="A20" s="19" t="s">
        <v>19</v>
      </c>
      <c r="B20" s="100">
        <f>VLOOKUP(A20,December_2021!$A$9:$R$67,18,0)</f>
        <v>66.25</v>
      </c>
      <c r="C20" s="100">
        <f>VLOOKUP(A20,January_2022!$A$9:$R$67,18,0)</f>
        <v>50.25</v>
      </c>
      <c r="D20" s="100">
        <f t="shared" si="0"/>
        <v>116.5</v>
      </c>
      <c r="E20" s="98">
        <v>16</v>
      </c>
      <c r="F20" s="100">
        <v>3</v>
      </c>
      <c r="G20" s="100">
        <f t="shared" si="1"/>
        <v>19</v>
      </c>
      <c r="H20" s="103">
        <f t="shared" si="2"/>
        <v>0.1630901287553648</v>
      </c>
    </row>
    <row r="21" spans="1:8">
      <c r="A21" s="19" t="s">
        <v>16</v>
      </c>
      <c r="B21" s="100">
        <f>VLOOKUP(A21,December_2021!$A$9:$R$67,18,0)</f>
        <v>113</v>
      </c>
      <c r="C21" s="100">
        <f>VLOOKUP(A21,January_2022!$A$9:$R$67,18,0)</f>
        <v>153</v>
      </c>
      <c r="D21" s="100">
        <f t="shared" si="0"/>
        <v>266</v>
      </c>
      <c r="E21" s="98">
        <v>20</v>
      </c>
      <c r="F21" s="100">
        <v>20</v>
      </c>
      <c r="G21" s="100">
        <f t="shared" si="1"/>
        <v>40</v>
      </c>
      <c r="H21" s="103">
        <f t="shared" si="2"/>
        <v>0.15037593984962405</v>
      </c>
    </row>
    <row r="22" spans="1:8">
      <c r="A22" s="19" t="s">
        <v>68</v>
      </c>
      <c r="B22" s="100">
        <f>VLOOKUP(A22,December_2021!$A$9:$R$67,18,0)</f>
        <v>524</v>
      </c>
      <c r="C22" s="100">
        <f>VLOOKUP(A22,January_2022!$A$9:$R$67,18,0)</f>
        <v>404</v>
      </c>
      <c r="D22" s="100">
        <f t="shared" si="0"/>
        <v>928</v>
      </c>
      <c r="E22" s="98">
        <v>120</v>
      </c>
      <c r="F22" s="100">
        <v>10</v>
      </c>
      <c r="G22" s="100">
        <f t="shared" si="1"/>
        <v>130</v>
      </c>
      <c r="H22" s="103">
        <f t="shared" si="2"/>
        <v>0.14008620689655171</v>
      </c>
    </row>
    <row r="23" spans="1:8">
      <c r="A23" s="19" t="s">
        <v>39</v>
      </c>
      <c r="B23" s="100">
        <f>VLOOKUP(A23,December_2021!$A$9:$R$67,18,0)</f>
        <v>71</v>
      </c>
      <c r="C23" s="100">
        <f>VLOOKUP(A23,January_2022!$A$9:$R$67,18,0)</f>
        <v>81</v>
      </c>
      <c r="D23" s="100">
        <f t="shared" si="0"/>
        <v>152</v>
      </c>
      <c r="E23" s="98">
        <v>10</v>
      </c>
      <c r="F23" s="100">
        <v>10</v>
      </c>
      <c r="G23" s="100">
        <f t="shared" si="1"/>
        <v>20</v>
      </c>
      <c r="H23" s="103">
        <f t="shared" si="2"/>
        <v>0.13157894736842105</v>
      </c>
    </row>
    <row r="24" spans="1:8">
      <c r="A24" s="19" t="s">
        <v>65</v>
      </c>
      <c r="B24" s="100">
        <f>VLOOKUP(A24,December_2021!$A$9:$R$67,18,0)</f>
        <v>360</v>
      </c>
      <c r="C24" s="100">
        <f>VLOOKUP(A24,January_2022!$A$9:$R$67,18,0)</f>
        <v>320</v>
      </c>
      <c r="D24" s="100">
        <f t="shared" si="0"/>
        <v>680</v>
      </c>
      <c r="E24" s="98">
        <v>40</v>
      </c>
      <c r="F24" s="100">
        <v>40</v>
      </c>
      <c r="G24" s="100">
        <f t="shared" si="1"/>
        <v>80</v>
      </c>
      <c r="H24" s="103">
        <f t="shared" si="2"/>
        <v>0.11764705882352941</v>
      </c>
    </row>
    <row r="25" spans="1:8">
      <c r="A25" s="19" t="s">
        <v>24</v>
      </c>
      <c r="B25" s="100">
        <f>VLOOKUP(A25,December_2021!$A$9:$R$67,18,0)</f>
        <v>1231.5</v>
      </c>
      <c r="C25" s="100">
        <f>VLOOKUP(A25,January_2022!$A$9:$R$67,18,0)</f>
        <v>1281.5</v>
      </c>
      <c r="D25" s="100">
        <f t="shared" si="0"/>
        <v>2513</v>
      </c>
      <c r="E25" s="98">
        <v>200</v>
      </c>
      <c r="F25" s="100">
        <v>85</v>
      </c>
      <c r="G25" s="100">
        <f t="shared" si="1"/>
        <v>285</v>
      </c>
      <c r="H25" s="103">
        <f t="shared" si="2"/>
        <v>0.11341026661360923</v>
      </c>
    </row>
    <row r="26" spans="1:8">
      <c r="A26" s="19" t="s">
        <v>35</v>
      </c>
      <c r="B26" s="100">
        <f>VLOOKUP(A26,December_2021!$A$9:$R$67,18,0)</f>
        <v>57.3</v>
      </c>
      <c r="C26" s="100">
        <f>VLOOKUP(A26,January_2022!$A$9:$R$67,18,0)</f>
        <v>50.05</v>
      </c>
      <c r="D26" s="100">
        <f t="shared" si="0"/>
        <v>107.35</v>
      </c>
      <c r="E26" s="98">
        <v>7.25</v>
      </c>
      <c r="F26" s="100">
        <v>4.5</v>
      </c>
      <c r="G26" s="100">
        <f t="shared" si="1"/>
        <v>11.75</v>
      </c>
      <c r="H26" s="103">
        <f t="shared" si="2"/>
        <v>0.10945505356311132</v>
      </c>
    </row>
    <row r="27" spans="1:8">
      <c r="A27" s="19" t="s">
        <v>69</v>
      </c>
      <c r="B27" s="100">
        <f>VLOOKUP(A27,December_2021!$A$9:$R$67,18,0)</f>
        <v>214</v>
      </c>
      <c r="C27" s="100">
        <f>VLOOKUP(A27,January_2022!$A$9:$R$67,18,0)</f>
        <v>262</v>
      </c>
      <c r="D27" s="100">
        <f t="shared" si="0"/>
        <v>476</v>
      </c>
      <c r="E27" s="98"/>
      <c r="F27" s="100">
        <v>48</v>
      </c>
      <c r="G27" s="100">
        <f t="shared" si="1"/>
        <v>48</v>
      </c>
      <c r="H27" s="103">
        <f t="shared" si="2"/>
        <v>0.10084033613445378</v>
      </c>
    </row>
    <row r="28" spans="1:8">
      <c r="A28" s="19" t="s">
        <v>56</v>
      </c>
      <c r="B28" s="100">
        <f>VLOOKUP(A28,December_2021!$A$9:$R$67,18,0)</f>
        <v>4</v>
      </c>
      <c r="C28" s="100">
        <f>VLOOKUP(A28,January_2022!$A$9:$R$67,18,0)</f>
        <v>6</v>
      </c>
      <c r="D28" s="100">
        <f t="shared" si="0"/>
        <v>10</v>
      </c>
      <c r="E28" s="98"/>
      <c r="F28" s="100">
        <v>1</v>
      </c>
      <c r="G28" s="100">
        <f t="shared" si="1"/>
        <v>1</v>
      </c>
      <c r="H28" s="103">
        <f t="shared" si="2"/>
        <v>0.1</v>
      </c>
    </row>
    <row r="29" spans="1:8">
      <c r="A29" s="19" t="s">
        <v>63</v>
      </c>
      <c r="B29" s="100">
        <f>VLOOKUP(A29,December_2021!$A$9:$R$67,18,0)</f>
        <v>685</v>
      </c>
      <c r="C29" s="100">
        <f>VLOOKUP(A29,January_2022!$A$9:$R$67,18,0)</f>
        <v>645</v>
      </c>
      <c r="D29" s="100">
        <f t="shared" si="0"/>
        <v>1330</v>
      </c>
      <c r="E29" s="98">
        <v>40</v>
      </c>
      <c r="F29" s="100">
        <v>80</v>
      </c>
      <c r="G29" s="100">
        <f t="shared" si="1"/>
        <v>120</v>
      </c>
      <c r="H29" s="103">
        <f t="shared" si="2"/>
        <v>9.0225563909774431E-2</v>
      </c>
    </row>
    <row r="30" spans="1:8">
      <c r="A30" s="19" t="s">
        <v>54</v>
      </c>
      <c r="B30" s="100">
        <f>VLOOKUP(A30,December_2021!$A$9:$R$67,18,0)</f>
        <v>135</v>
      </c>
      <c r="C30" s="100">
        <f>VLOOKUP(A30,January_2022!$A$9:$R$67,18,0)</f>
        <v>136</v>
      </c>
      <c r="D30" s="100">
        <f t="shared" si="0"/>
        <v>271</v>
      </c>
      <c r="E30" s="98">
        <v>11</v>
      </c>
      <c r="F30" s="100">
        <v>13</v>
      </c>
      <c r="G30" s="100">
        <f t="shared" si="1"/>
        <v>24</v>
      </c>
      <c r="H30" s="103">
        <f t="shared" si="2"/>
        <v>8.8560885608856083E-2</v>
      </c>
    </row>
    <row r="31" spans="1:8">
      <c r="A31" s="19" t="s">
        <v>34</v>
      </c>
      <c r="B31" s="100">
        <f>VLOOKUP(A31,December_2021!$A$9:$R$67,18,0)</f>
        <v>121.35</v>
      </c>
      <c r="C31" s="100">
        <f>VLOOKUP(A31,January_2022!$A$9:$R$67,18,0)</f>
        <v>134.35</v>
      </c>
      <c r="D31" s="100">
        <f t="shared" si="0"/>
        <v>255.7</v>
      </c>
      <c r="E31" s="98">
        <v>11</v>
      </c>
      <c r="F31" s="100">
        <v>10</v>
      </c>
      <c r="G31" s="100">
        <f t="shared" si="1"/>
        <v>21</v>
      </c>
      <c r="H31" s="103">
        <f t="shared" si="2"/>
        <v>8.2127493156042244E-2</v>
      </c>
    </row>
    <row r="32" spans="1:8">
      <c r="A32" s="19" t="s">
        <v>32</v>
      </c>
      <c r="B32" s="100">
        <f>VLOOKUP(A32,December_2021!$A$9:$R$67,18,0)</f>
        <v>6.48</v>
      </c>
      <c r="C32" s="100">
        <f>VLOOKUP(A32,January_2022!$A$9:$R$67,18,0)</f>
        <v>6.48</v>
      </c>
      <c r="D32" s="100">
        <f t="shared" si="0"/>
        <v>12.96</v>
      </c>
      <c r="E32" s="98"/>
      <c r="F32" s="100">
        <v>1</v>
      </c>
      <c r="G32" s="100">
        <f t="shared" si="1"/>
        <v>1</v>
      </c>
      <c r="H32" s="103">
        <f t="shared" si="2"/>
        <v>7.716049382716049E-2</v>
      </c>
    </row>
    <row r="33" spans="1:8">
      <c r="A33" s="19" t="s">
        <v>22</v>
      </c>
      <c r="B33" s="100">
        <f>VLOOKUP(A33,December_2021!$A$9:$R$67,18,0)</f>
        <v>216.85</v>
      </c>
      <c r="C33" s="100">
        <f>VLOOKUP(A33,January_2022!$A$9:$R$67,18,0)</f>
        <v>198.85</v>
      </c>
      <c r="D33" s="100">
        <f t="shared" si="0"/>
        <v>415.7</v>
      </c>
      <c r="E33" s="98">
        <v>18</v>
      </c>
      <c r="F33" s="100">
        <v>14</v>
      </c>
      <c r="G33" s="100">
        <f t="shared" si="1"/>
        <v>32</v>
      </c>
      <c r="H33" s="103">
        <f t="shared" si="2"/>
        <v>7.6978590329564597E-2</v>
      </c>
    </row>
    <row r="34" spans="1:8">
      <c r="A34" s="19" t="s">
        <v>33</v>
      </c>
      <c r="B34" s="100">
        <f>VLOOKUP(A34,December_2021!$A$9:$R$67,18,0)</f>
        <v>276.75</v>
      </c>
      <c r="C34" s="100">
        <f>VLOOKUP(A34,January_2022!$A$9:$R$67,18,0)</f>
        <v>282.75</v>
      </c>
      <c r="D34" s="100">
        <f t="shared" si="0"/>
        <v>559.5</v>
      </c>
      <c r="E34" s="98">
        <v>24</v>
      </c>
      <c r="F34" s="100">
        <v>17.5</v>
      </c>
      <c r="G34" s="100">
        <f t="shared" si="1"/>
        <v>41.5</v>
      </c>
      <c r="H34" s="103">
        <f t="shared" si="2"/>
        <v>7.4173369079535298E-2</v>
      </c>
    </row>
    <row r="35" spans="1:8">
      <c r="A35" s="19" t="s">
        <v>31</v>
      </c>
      <c r="B35" s="100">
        <f>VLOOKUP(A35,December_2021!$A$9:$R$67,18,0)</f>
        <v>280</v>
      </c>
      <c r="C35" s="100">
        <f>VLOOKUP(A35,January_2022!$A$9:$R$67,18,0)</f>
        <v>260</v>
      </c>
      <c r="D35" s="100">
        <f t="shared" si="0"/>
        <v>540</v>
      </c>
      <c r="E35" s="98">
        <v>20</v>
      </c>
      <c r="F35" s="100">
        <v>20</v>
      </c>
      <c r="G35" s="100">
        <f t="shared" si="1"/>
        <v>40</v>
      </c>
      <c r="H35" s="103">
        <f t="shared" si="2"/>
        <v>7.407407407407407E-2</v>
      </c>
    </row>
    <row r="36" spans="1:8">
      <c r="A36" s="19" t="s">
        <v>21</v>
      </c>
      <c r="B36" s="100">
        <f>VLOOKUP(A36,December_2021!$A$9:$R$67,18,0)</f>
        <v>309</v>
      </c>
      <c r="C36" s="100">
        <f>VLOOKUP(A36,January_2022!$A$9:$R$67,18,0)</f>
        <v>329</v>
      </c>
      <c r="D36" s="100">
        <f t="shared" ref="D36:D54" si="3">SUM(B36:C36)</f>
        <v>638</v>
      </c>
      <c r="E36" s="98">
        <v>10</v>
      </c>
      <c r="F36" s="100">
        <v>30</v>
      </c>
      <c r="G36" s="100">
        <f t="shared" ref="G36:G54" si="4">SUM(E36:F36)</f>
        <v>40</v>
      </c>
      <c r="H36" s="103">
        <f t="shared" ref="H36:H54" si="5">G36/D36</f>
        <v>6.2695924764890276E-2</v>
      </c>
    </row>
    <row r="37" spans="1:8">
      <c r="A37" s="19" t="s">
        <v>44</v>
      </c>
      <c r="B37" s="100">
        <f>VLOOKUP(A37,December_2021!$A$9:$R$67,18,0)</f>
        <v>102.8</v>
      </c>
      <c r="C37" s="100">
        <f>VLOOKUP(A37,January_2022!$A$9:$R$67,18,0)</f>
        <v>95.8</v>
      </c>
      <c r="D37" s="100">
        <f t="shared" si="3"/>
        <v>198.6</v>
      </c>
      <c r="E37" s="98">
        <v>7</v>
      </c>
      <c r="F37" s="100">
        <v>4.5</v>
      </c>
      <c r="G37" s="100">
        <f t="shared" si="4"/>
        <v>11.5</v>
      </c>
      <c r="H37" s="103">
        <f t="shared" si="5"/>
        <v>5.7905337361530716E-2</v>
      </c>
    </row>
    <row r="38" spans="1:8">
      <c r="A38" s="19" t="s">
        <v>13</v>
      </c>
      <c r="B38" s="100">
        <f>VLOOKUP(A38,December_2021!$A$9:$R$67,18,0)</f>
        <v>102.8</v>
      </c>
      <c r="C38" s="100">
        <f>VLOOKUP(A38,January_2022!$A$9:$R$67,18,0)</f>
        <v>98.3</v>
      </c>
      <c r="D38" s="100">
        <f t="shared" si="3"/>
        <v>201.1</v>
      </c>
      <c r="E38" s="98">
        <v>4.5</v>
      </c>
      <c r="F38" s="100">
        <v>5.5</v>
      </c>
      <c r="G38" s="100">
        <f t="shared" si="4"/>
        <v>10</v>
      </c>
      <c r="H38" s="103">
        <f t="shared" si="5"/>
        <v>4.9726504226752857E-2</v>
      </c>
    </row>
    <row r="39" spans="1:8">
      <c r="A39" s="19" t="s">
        <v>29</v>
      </c>
      <c r="B39" s="100">
        <f>VLOOKUP(A39,December_2021!$A$9:$R$67,18,0)</f>
        <v>255</v>
      </c>
      <c r="C39" s="100">
        <f>VLOOKUP(A39,January_2022!$A$9:$R$67,18,0)</f>
        <v>250</v>
      </c>
      <c r="D39" s="100">
        <f t="shared" si="3"/>
        <v>505</v>
      </c>
      <c r="E39" s="98">
        <v>5</v>
      </c>
      <c r="F39" s="100">
        <v>19</v>
      </c>
      <c r="G39" s="100">
        <f t="shared" si="4"/>
        <v>24</v>
      </c>
      <c r="H39" s="103">
        <f t="shared" si="5"/>
        <v>4.7524752475247525E-2</v>
      </c>
    </row>
    <row r="40" spans="1:8">
      <c r="A40" s="19" t="s">
        <v>14</v>
      </c>
      <c r="B40" s="100">
        <f>VLOOKUP(A40,December_2021!$A$9:$R$67,18,0)</f>
        <v>90.1</v>
      </c>
      <c r="C40" s="100">
        <f>VLOOKUP(A40,January_2022!$A$9:$R$67,18,0)</f>
        <v>83.1</v>
      </c>
      <c r="D40" s="100">
        <f t="shared" si="3"/>
        <v>173.2</v>
      </c>
      <c r="E40" s="98">
        <v>7</v>
      </c>
      <c r="F40" s="100">
        <v>1</v>
      </c>
      <c r="G40" s="100">
        <f t="shared" si="4"/>
        <v>8</v>
      </c>
      <c r="H40" s="103">
        <f t="shared" si="5"/>
        <v>4.6189376443418015E-2</v>
      </c>
    </row>
    <row r="41" spans="1:8">
      <c r="A41" s="19" t="s">
        <v>52</v>
      </c>
      <c r="B41" s="100">
        <f>VLOOKUP(A41,December_2021!$A$9:$R$67,18,0)</f>
        <v>67</v>
      </c>
      <c r="C41" s="100">
        <f>VLOOKUP(A41,January_2022!$A$9:$R$67,18,0)</f>
        <v>67</v>
      </c>
      <c r="D41" s="100">
        <f t="shared" si="3"/>
        <v>134</v>
      </c>
      <c r="E41" s="98"/>
      <c r="F41" s="100">
        <v>6</v>
      </c>
      <c r="G41" s="100">
        <f t="shared" si="4"/>
        <v>6</v>
      </c>
      <c r="H41" s="103">
        <f t="shared" si="5"/>
        <v>4.4776119402985072E-2</v>
      </c>
    </row>
    <row r="42" spans="1:8">
      <c r="A42" s="19" t="s">
        <v>43</v>
      </c>
      <c r="B42" s="100">
        <f>VLOOKUP(A42,December_2021!$A$9:$R$67,18,0)</f>
        <v>13.5</v>
      </c>
      <c r="C42" s="100">
        <f>VLOOKUP(A42,January_2022!$A$9:$R$67,18,0)</f>
        <v>13.5</v>
      </c>
      <c r="D42" s="100">
        <f t="shared" si="3"/>
        <v>27</v>
      </c>
      <c r="E42" s="98"/>
      <c r="F42" s="100">
        <v>1</v>
      </c>
      <c r="G42" s="100">
        <f t="shared" si="4"/>
        <v>1</v>
      </c>
      <c r="H42" s="103">
        <f t="shared" si="5"/>
        <v>3.7037037037037035E-2</v>
      </c>
    </row>
    <row r="43" spans="1:8">
      <c r="A43" s="19" t="s">
        <v>61</v>
      </c>
      <c r="B43" s="100">
        <f>VLOOKUP(A43,December_2021!$A$9:$R$67,18,0)</f>
        <v>565</v>
      </c>
      <c r="C43" s="100">
        <f>VLOOKUP(A43,January_2022!$A$9:$R$67,18,0)</f>
        <v>565</v>
      </c>
      <c r="D43" s="100">
        <f t="shared" si="3"/>
        <v>1130</v>
      </c>
      <c r="E43" s="98"/>
      <c r="F43" s="100">
        <v>40</v>
      </c>
      <c r="G43" s="100">
        <f t="shared" si="4"/>
        <v>40</v>
      </c>
      <c r="H43" s="103">
        <f t="shared" si="5"/>
        <v>3.5398230088495575E-2</v>
      </c>
    </row>
    <row r="44" spans="1:8">
      <c r="A44" s="19" t="s">
        <v>37</v>
      </c>
      <c r="B44" s="100">
        <f>VLOOKUP(A44,December_2021!$A$9:$R$67,18,0)</f>
        <v>434.5</v>
      </c>
      <c r="C44" s="100">
        <f>VLOOKUP(A44,January_2022!$A$9:$R$67,18,0)</f>
        <v>420.5</v>
      </c>
      <c r="D44" s="100">
        <f t="shared" si="3"/>
        <v>855</v>
      </c>
      <c r="E44" s="98">
        <v>14</v>
      </c>
      <c r="F44" s="100">
        <v>14</v>
      </c>
      <c r="G44" s="100">
        <f t="shared" si="4"/>
        <v>28</v>
      </c>
      <c r="H44" s="103">
        <f t="shared" si="5"/>
        <v>3.2748538011695909E-2</v>
      </c>
    </row>
    <row r="45" spans="1:8">
      <c r="A45" s="19" t="s">
        <v>40</v>
      </c>
      <c r="B45" s="100">
        <f>VLOOKUP(A45,December_2021!$A$9:$R$67,18,0)</f>
        <v>51.8</v>
      </c>
      <c r="C45" s="100">
        <f>VLOOKUP(A45,January_2022!$A$9:$R$67,18,0)</f>
        <v>49.8</v>
      </c>
      <c r="D45" s="100">
        <f t="shared" si="3"/>
        <v>101.6</v>
      </c>
      <c r="E45" s="98">
        <v>2</v>
      </c>
      <c r="F45" s="100">
        <v>1</v>
      </c>
      <c r="G45" s="100">
        <f t="shared" si="4"/>
        <v>3</v>
      </c>
      <c r="H45" s="103">
        <f t="shared" si="5"/>
        <v>2.9527559055118113E-2</v>
      </c>
    </row>
    <row r="46" spans="1:8">
      <c r="A46" s="19" t="s">
        <v>42</v>
      </c>
      <c r="B46" s="100">
        <f>VLOOKUP(A46,December_2021!$A$9:$R$67,18,0)</f>
        <v>219.9</v>
      </c>
      <c r="C46" s="100">
        <f>VLOOKUP(A46,January_2022!$A$9:$R$67,18,0)</f>
        <v>212.9</v>
      </c>
      <c r="D46" s="100">
        <f t="shared" si="3"/>
        <v>432.8</v>
      </c>
      <c r="E46" s="98">
        <v>7</v>
      </c>
      <c r="F46" s="100">
        <v>5</v>
      </c>
      <c r="G46" s="100">
        <f t="shared" si="4"/>
        <v>12</v>
      </c>
      <c r="H46" s="103">
        <f t="shared" si="5"/>
        <v>2.7726432532347505E-2</v>
      </c>
    </row>
    <row r="47" spans="1:8">
      <c r="A47" s="19" t="s">
        <v>70</v>
      </c>
      <c r="B47" s="100">
        <f>VLOOKUP(A47,December_2021!$A$9:$R$67,18,0)</f>
        <v>460</v>
      </c>
      <c r="C47" s="100">
        <f>VLOOKUP(A47,January_2022!$A$9:$R$67,18,0)</f>
        <v>460</v>
      </c>
      <c r="D47" s="100">
        <f t="shared" si="3"/>
        <v>920</v>
      </c>
      <c r="E47" s="98"/>
      <c r="F47" s="100">
        <v>24</v>
      </c>
      <c r="G47" s="100">
        <f t="shared" si="4"/>
        <v>24</v>
      </c>
      <c r="H47" s="103">
        <f t="shared" si="5"/>
        <v>2.6086956521739129E-2</v>
      </c>
    </row>
    <row r="48" spans="1:8">
      <c r="A48" s="19" t="s">
        <v>36</v>
      </c>
      <c r="B48" s="100">
        <f>VLOOKUP(A48,December_2021!$A$9:$R$67,18,0)</f>
        <v>23.1</v>
      </c>
      <c r="C48" s="100">
        <f>VLOOKUP(A48,January_2022!$A$9:$R$67,18,0)</f>
        <v>24.1</v>
      </c>
      <c r="D48" s="100">
        <f t="shared" si="3"/>
        <v>47.2</v>
      </c>
      <c r="E48" s="98"/>
      <c r="F48" s="100">
        <v>1</v>
      </c>
      <c r="G48" s="100">
        <f t="shared" si="4"/>
        <v>1</v>
      </c>
      <c r="H48" s="103">
        <f t="shared" si="5"/>
        <v>2.1186440677966101E-2</v>
      </c>
    </row>
    <row r="49" spans="1:8">
      <c r="A49" s="19" t="s">
        <v>23</v>
      </c>
      <c r="B49" s="100">
        <f>VLOOKUP(A49,December_2021!$A$9:$R$67,18,0)</f>
        <v>33.08</v>
      </c>
      <c r="C49" s="100">
        <f>VLOOKUP(A49,January_2022!$A$9:$R$67,18,0)</f>
        <v>32.83</v>
      </c>
      <c r="D49" s="100">
        <f t="shared" si="3"/>
        <v>65.91</v>
      </c>
      <c r="E49" s="98">
        <v>0.25</v>
      </c>
      <c r="F49" s="100">
        <v>0.8</v>
      </c>
      <c r="G49" s="100">
        <f t="shared" si="4"/>
        <v>1.05</v>
      </c>
      <c r="H49" s="103">
        <f t="shared" si="5"/>
        <v>1.5930814747382796E-2</v>
      </c>
    </row>
    <row r="50" spans="1:8">
      <c r="A50" s="19" t="s">
        <v>66</v>
      </c>
      <c r="B50" s="100">
        <f>VLOOKUP(A50,December_2021!$A$9:$R$67,18,0)</f>
        <v>326.89999999999998</v>
      </c>
      <c r="C50" s="100">
        <f>VLOOKUP(A50,January_2022!$A$9:$R$67,18,0)</f>
        <v>326.89999999999998</v>
      </c>
      <c r="D50" s="100">
        <f t="shared" si="3"/>
        <v>653.79999999999995</v>
      </c>
      <c r="E50" s="98"/>
      <c r="F50" s="100">
        <v>5</v>
      </c>
      <c r="G50" s="100">
        <f t="shared" si="4"/>
        <v>5</v>
      </c>
      <c r="H50" s="103">
        <f t="shared" si="5"/>
        <v>7.6475986540226375E-3</v>
      </c>
    </row>
    <row r="51" spans="1:8">
      <c r="A51" s="19" t="s">
        <v>28</v>
      </c>
      <c r="B51" s="100">
        <f>VLOOKUP(A51,December_2021!$A$9:$R$67,18,0)</f>
        <v>2</v>
      </c>
      <c r="C51" s="100">
        <f>VLOOKUP(A51,January_2022!$A$9:$R$67,18,0)</f>
        <v>2</v>
      </c>
      <c r="D51" s="100">
        <f t="shared" si="3"/>
        <v>4</v>
      </c>
      <c r="E51" s="98"/>
      <c r="F51" s="100"/>
      <c r="G51" s="100">
        <f t="shared" si="4"/>
        <v>0</v>
      </c>
      <c r="H51" s="104">
        <f t="shared" si="5"/>
        <v>0</v>
      </c>
    </row>
    <row r="52" spans="1:8">
      <c r="A52" s="19" t="s">
        <v>30</v>
      </c>
      <c r="B52" s="100">
        <f>VLOOKUP(A52,December_2021!$A$9:$R$67,18,0)</f>
        <v>93</v>
      </c>
      <c r="C52" s="100">
        <f>VLOOKUP(A52,January_2022!$A$9:$R$67,18,0)</f>
        <v>93</v>
      </c>
      <c r="D52" s="100">
        <f t="shared" si="3"/>
        <v>186</v>
      </c>
      <c r="E52" s="98"/>
      <c r="F52" s="100"/>
      <c r="G52" s="100">
        <f t="shared" si="4"/>
        <v>0</v>
      </c>
      <c r="H52" s="104">
        <f t="shared" si="5"/>
        <v>0</v>
      </c>
    </row>
    <row r="53" spans="1:8">
      <c r="A53" s="19" t="s">
        <v>41</v>
      </c>
      <c r="B53" s="100">
        <f>VLOOKUP(A53,December_2021!$A$9:$R$67,18,0)</f>
        <v>20</v>
      </c>
      <c r="C53" s="100">
        <f>VLOOKUP(A53,January_2022!$A$9:$R$67,18,0)</f>
        <v>20</v>
      </c>
      <c r="D53" s="100">
        <f t="shared" si="3"/>
        <v>40</v>
      </c>
      <c r="E53" s="98"/>
      <c r="F53" s="100"/>
      <c r="G53" s="100">
        <f t="shared" si="4"/>
        <v>0</v>
      </c>
      <c r="H53" s="104">
        <f t="shared" si="5"/>
        <v>0</v>
      </c>
    </row>
    <row r="54" spans="1:8">
      <c r="A54" s="19" t="s">
        <v>46</v>
      </c>
      <c r="B54" s="100">
        <f>VLOOKUP(A54,December_2021!$A$9:$R$67,18,0)</f>
        <v>3</v>
      </c>
      <c r="C54" s="100">
        <f>VLOOKUP(A54,January_2022!$A$9:$R$67,18,0)</f>
        <v>3</v>
      </c>
      <c r="D54" s="100">
        <f t="shared" si="3"/>
        <v>6</v>
      </c>
      <c r="E54" s="98"/>
      <c r="F54" s="100"/>
      <c r="G54" s="100">
        <f t="shared" si="4"/>
        <v>0</v>
      </c>
      <c r="H54" s="104">
        <f t="shared" si="5"/>
        <v>0</v>
      </c>
    </row>
    <row r="59" spans="1:8">
      <c r="A59" s="11" t="s">
        <v>0</v>
      </c>
      <c r="B59" s="90" t="s">
        <v>102</v>
      </c>
    </row>
    <row r="60" spans="1:8">
      <c r="A60" s="19" t="s">
        <v>51</v>
      </c>
      <c r="B60" s="113">
        <f>VLOOKUP($A60,$A$3:$H$54,8,0)</f>
        <v>8.7619047619047628</v>
      </c>
    </row>
    <row r="61" spans="1:8">
      <c r="A61" s="19" t="s">
        <v>60</v>
      </c>
      <c r="B61" s="113">
        <f t="shared" ref="B61:B91" si="6">VLOOKUP($A61,$A$3:$H$54,8,0)</f>
        <v>1.3666666666666667</v>
      </c>
    </row>
    <row r="62" spans="1:8">
      <c r="A62" s="19" t="s">
        <v>59</v>
      </c>
      <c r="B62" s="113">
        <f t="shared" si="6"/>
        <v>1.1157894736842104</v>
      </c>
    </row>
    <row r="63" spans="1:8">
      <c r="A63" s="19" t="s">
        <v>27</v>
      </c>
      <c r="B63" s="113">
        <f t="shared" si="6"/>
        <v>1.1153846153846154</v>
      </c>
    </row>
    <row r="64" spans="1:8">
      <c r="A64" s="19" t="s">
        <v>67</v>
      </c>
      <c r="B64" s="113">
        <f t="shared" si="6"/>
        <v>0.91769516165669718</v>
      </c>
    </row>
    <row r="65" spans="1:4">
      <c r="A65" s="19" t="s">
        <v>15</v>
      </c>
      <c r="B65" s="113">
        <f t="shared" si="6"/>
        <v>0.91055456171735238</v>
      </c>
    </row>
    <row r="66" spans="1:4">
      <c r="A66" s="19" t="s">
        <v>20</v>
      </c>
      <c r="B66" s="114">
        <f t="shared" si="6"/>
        <v>0.65060908084163893</v>
      </c>
    </row>
    <row r="67" spans="1:4">
      <c r="A67" s="19" t="s">
        <v>38</v>
      </c>
      <c r="B67" s="114">
        <f t="shared" si="6"/>
        <v>0.61371841155234663</v>
      </c>
      <c r="D67" s="105" t="s">
        <v>93</v>
      </c>
    </row>
    <row r="68" spans="1:4">
      <c r="A68" s="19" t="s">
        <v>53</v>
      </c>
      <c r="B68" s="114">
        <f t="shared" si="6"/>
        <v>0.50140745953553834</v>
      </c>
      <c r="D68" s="106" t="s">
        <v>94</v>
      </c>
    </row>
    <row r="69" spans="1:4">
      <c r="A69" s="19" t="s">
        <v>64</v>
      </c>
      <c r="B69" s="114">
        <f t="shared" si="6"/>
        <v>0.37242128121606949</v>
      </c>
      <c r="D69" s="107" t="s">
        <v>95</v>
      </c>
    </row>
    <row r="70" spans="1:4">
      <c r="A70" s="19" t="s">
        <v>62</v>
      </c>
      <c r="B70" s="114">
        <f t="shared" si="6"/>
        <v>0.30900529723366688</v>
      </c>
      <c r="D70" s="108" t="s">
        <v>96</v>
      </c>
    </row>
    <row r="71" spans="1:4">
      <c r="A71" s="19" t="s">
        <v>25</v>
      </c>
      <c r="B71" s="115">
        <f t="shared" si="6"/>
        <v>0.29729729729729731</v>
      </c>
    </row>
    <row r="72" spans="1:4">
      <c r="A72" s="19" t="s">
        <v>48</v>
      </c>
      <c r="B72" s="115">
        <f t="shared" si="6"/>
        <v>0.29464285714285715</v>
      </c>
    </row>
    <row r="73" spans="1:4">
      <c r="A73" s="19" t="s">
        <v>57</v>
      </c>
      <c r="B73" s="115">
        <f t="shared" si="6"/>
        <v>0.2696629213483146</v>
      </c>
    </row>
    <row r="74" spans="1:4">
      <c r="A74" s="19" t="s">
        <v>58</v>
      </c>
      <c r="B74" s="115">
        <f t="shared" si="6"/>
        <v>0.25714285714285712</v>
      </c>
    </row>
    <row r="75" spans="1:4">
      <c r="A75" s="19" t="s">
        <v>17</v>
      </c>
      <c r="B75" s="115">
        <f t="shared" si="6"/>
        <v>0.21428571428571427</v>
      </c>
    </row>
    <row r="76" spans="1:4">
      <c r="A76" s="19" t="s">
        <v>19</v>
      </c>
      <c r="B76" s="115">
        <f t="shared" si="6"/>
        <v>0.1630901287553648</v>
      </c>
    </row>
    <row r="77" spans="1:4">
      <c r="A77" s="19" t="s">
        <v>16</v>
      </c>
      <c r="B77" s="115">
        <f t="shared" si="6"/>
        <v>0.15037593984962405</v>
      </c>
    </row>
    <row r="78" spans="1:4">
      <c r="A78" s="19" t="s">
        <v>68</v>
      </c>
      <c r="B78" s="115">
        <f t="shared" si="6"/>
        <v>0.14008620689655171</v>
      </c>
    </row>
    <row r="79" spans="1:4">
      <c r="A79" s="19" t="s">
        <v>39</v>
      </c>
      <c r="B79" s="115">
        <f t="shared" si="6"/>
        <v>0.13157894736842105</v>
      </c>
    </row>
    <row r="80" spans="1:4">
      <c r="A80" s="19" t="s">
        <v>65</v>
      </c>
      <c r="B80" s="115">
        <f t="shared" si="6"/>
        <v>0.11764705882352941</v>
      </c>
    </row>
    <row r="81" spans="1:2">
      <c r="A81" s="19" t="s">
        <v>24</v>
      </c>
      <c r="B81" s="115">
        <f t="shared" si="6"/>
        <v>0.11341026661360923</v>
      </c>
    </row>
    <row r="82" spans="1:2">
      <c r="A82" s="19" t="s">
        <v>35</v>
      </c>
      <c r="B82" s="115">
        <f t="shared" si="6"/>
        <v>0.10945505356311132</v>
      </c>
    </row>
    <row r="83" spans="1:2">
      <c r="A83" s="19" t="s">
        <v>69</v>
      </c>
      <c r="B83" s="115">
        <f t="shared" si="6"/>
        <v>0.10084033613445378</v>
      </c>
    </row>
    <row r="84" spans="1:2">
      <c r="A84" s="19" t="s">
        <v>56</v>
      </c>
      <c r="B84" s="115">
        <f t="shared" si="6"/>
        <v>0.1</v>
      </c>
    </row>
    <row r="85" spans="1:2">
      <c r="A85" s="19" t="s">
        <v>63</v>
      </c>
      <c r="B85" s="115">
        <f t="shared" si="6"/>
        <v>9.0225563909774431E-2</v>
      </c>
    </row>
    <row r="86" spans="1:2">
      <c r="A86" s="19" t="s">
        <v>54</v>
      </c>
      <c r="B86" s="115">
        <f t="shared" si="6"/>
        <v>8.8560885608856083E-2</v>
      </c>
    </row>
    <row r="87" spans="1:2">
      <c r="A87" s="19" t="s">
        <v>34</v>
      </c>
      <c r="B87" s="115">
        <f t="shared" si="6"/>
        <v>8.2127493156042244E-2</v>
      </c>
    </row>
    <row r="88" spans="1:2">
      <c r="A88" s="19" t="s">
        <v>32</v>
      </c>
      <c r="B88" s="115">
        <f t="shared" si="6"/>
        <v>7.716049382716049E-2</v>
      </c>
    </row>
    <row r="89" spans="1:2">
      <c r="A89" s="19" t="s">
        <v>22</v>
      </c>
      <c r="B89" s="115">
        <f t="shared" si="6"/>
        <v>7.6978590329564597E-2</v>
      </c>
    </row>
    <row r="90" spans="1:2">
      <c r="A90" s="19" t="s">
        <v>33</v>
      </c>
      <c r="B90" s="115">
        <f t="shared" si="6"/>
        <v>7.4173369079535298E-2</v>
      </c>
    </row>
    <row r="91" spans="1:2">
      <c r="A91" s="19" t="s">
        <v>31</v>
      </c>
      <c r="B91" s="115">
        <f t="shared" si="6"/>
        <v>7.407407407407407E-2</v>
      </c>
    </row>
    <row r="92" spans="1:2">
      <c r="A92" s="19" t="s">
        <v>21</v>
      </c>
      <c r="B92" s="115">
        <f t="shared" ref="B92:B110" si="7">VLOOKUP($A92,$A$3:$H$54,8,0)</f>
        <v>6.2695924764890276E-2</v>
      </c>
    </row>
    <row r="93" spans="1:2">
      <c r="A93" s="19" t="s">
        <v>44</v>
      </c>
      <c r="B93" s="115">
        <f t="shared" si="7"/>
        <v>5.7905337361530716E-2</v>
      </c>
    </row>
    <row r="94" spans="1:2">
      <c r="A94" s="19" t="s">
        <v>13</v>
      </c>
      <c r="B94" s="115">
        <f t="shared" si="7"/>
        <v>4.9726504226752857E-2</v>
      </c>
    </row>
    <row r="95" spans="1:2">
      <c r="A95" s="19" t="s">
        <v>29</v>
      </c>
      <c r="B95" s="115">
        <f t="shared" si="7"/>
        <v>4.7524752475247525E-2</v>
      </c>
    </row>
    <row r="96" spans="1:2">
      <c r="A96" s="19" t="s">
        <v>14</v>
      </c>
      <c r="B96" s="115">
        <f t="shared" si="7"/>
        <v>4.6189376443418015E-2</v>
      </c>
    </row>
    <row r="97" spans="1:2">
      <c r="A97" s="19" t="s">
        <v>52</v>
      </c>
      <c r="B97" s="115">
        <f t="shared" si="7"/>
        <v>4.4776119402985072E-2</v>
      </c>
    </row>
    <row r="98" spans="1:2">
      <c r="A98" s="19" t="s">
        <v>43</v>
      </c>
      <c r="B98" s="115">
        <f t="shared" si="7"/>
        <v>3.7037037037037035E-2</v>
      </c>
    </row>
    <row r="99" spans="1:2">
      <c r="A99" s="19" t="s">
        <v>61</v>
      </c>
      <c r="B99" s="115">
        <f t="shared" si="7"/>
        <v>3.5398230088495575E-2</v>
      </c>
    </row>
    <row r="100" spans="1:2">
      <c r="A100" s="19" t="s">
        <v>37</v>
      </c>
      <c r="B100" s="115">
        <f t="shared" si="7"/>
        <v>3.2748538011695909E-2</v>
      </c>
    </row>
    <row r="101" spans="1:2">
      <c r="A101" s="19" t="s">
        <v>40</v>
      </c>
      <c r="B101" s="115">
        <f t="shared" si="7"/>
        <v>2.9527559055118113E-2</v>
      </c>
    </row>
    <row r="102" spans="1:2">
      <c r="A102" s="19" t="s">
        <v>42</v>
      </c>
      <c r="B102" s="115">
        <f t="shared" si="7"/>
        <v>2.7726432532347505E-2</v>
      </c>
    </row>
    <row r="103" spans="1:2">
      <c r="A103" s="19" t="s">
        <v>70</v>
      </c>
      <c r="B103" s="115">
        <f t="shared" si="7"/>
        <v>2.6086956521739129E-2</v>
      </c>
    </row>
    <row r="104" spans="1:2">
      <c r="A104" s="19" t="s">
        <v>36</v>
      </c>
      <c r="B104" s="115">
        <f t="shared" si="7"/>
        <v>2.1186440677966101E-2</v>
      </c>
    </row>
    <row r="105" spans="1:2">
      <c r="A105" s="19" t="s">
        <v>23</v>
      </c>
      <c r="B105" s="115">
        <f t="shared" si="7"/>
        <v>1.5930814747382796E-2</v>
      </c>
    </row>
    <row r="106" spans="1:2">
      <c r="A106" s="19" t="s">
        <v>66</v>
      </c>
      <c r="B106" s="115">
        <f t="shared" si="7"/>
        <v>7.6475986540226375E-3</v>
      </c>
    </row>
    <row r="107" spans="1:2">
      <c r="A107" s="19" t="s">
        <v>28</v>
      </c>
      <c r="B107" s="116">
        <f t="shared" si="7"/>
        <v>0</v>
      </c>
    </row>
    <row r="108" spans="1:2">
      <c r="A108" s="19" t="s">
        <v>30</v>
      </c>
      <c r="B108" s="116">
        <f t="shared" si="7"/>
        <v>0</v>
      </c>
    </row>
    <row r="109" spans="1:2">
      <c r="A109" s="19" t="s">
        <v>41</v>
      </c>
      <c r="B109" s="116">
        <f t="shared" si="7"/>
        <v>0</v>
      </c>
    </row>
    <row r="110" spans="1:2">
      <c r="A110" s="19" t="s">
        <v>46</v>
      </c>
      <c r="B110" s="116">
        <f t="shared" si="7"/>
        <v>0</v>
      </c>
    </row>
  </sheetData>
  <sortState xmlns:xlrd2="http://schemas.microsoft.com/office/spreadsheetml/2017/richdata2" ref="A4:H54">
    <sortCondition descending="1" ref="H4:H54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787C9-3DA3-482C-9517-58D5BCB922F6}">
  <dimension ref="A2:C63"/>
  <sheetViews>
    <sheetView workbookViewId="0">
      <selection activeCell="B63" sqref="B63"/>
    </sheetView>
  </sheetViews>
  <sheetFormatPr defaultRowHeight="14.4"/>
  <cols>
    <col min="1" max="1" width="22.21875" customWidth="1"/>
    <col min="2" max="2" width="14.33203125" customWidth="1"/>
    <col min="3" max="3" width="14.77734375" customWidth="1"/>
    <col min="4" max="4" width="12.6640625" customWidth="1"/>
    <col min="5" max="5" width="14.77734375" customWidth="1"/>
    <col min="6" max="6" width="13.88671875" customWidth="1"/>
  </cols>
  <sheetData>
    <row r="2" spans="1:3" s="1" customFormat="1">
      <c r="B2" s="132" t="s">
        <v>77</v>
      </c>
      <c r="C2" s="132"/>
    </row>
    <row r="3" spans="1:3">
      <c r="A3" s="11" t="s">
        <v>0</v>
      </c>
      <c r="B3" s="83" t="s">
        <v>79</v>
      </c>
      <c r="C3" s="83" t="s">
        <v>78</v>
      </c>
    </row>
    <row r="4" spans="1:3">
      <c r="A4" s="19" t="s">
        <v>12</v>
      </c>
      <c r="B4" s="88">
        <f>VLOOKUP(A4,December_2021!$A$9:$J$67,10,0)</f>
        <v>0</v>
      </c>
      <c r="C4" s="88">
        <f>VLOOKUP(A4,January_2022!$A$9:$J$67,10,0)</f>
        <v>100</v>
      </c>
    </row>
    <row r="5" spans="1:3">
      <c r="A5" s="19" t="s">
        <v>13</v>
      </c>
      <c r="B5" s="88">
        <f>VLOOKUP(A5,December_2021!$A$9:$J$67,10,0)</f>
        <v>906</v>
      </c>
      <c r="C5" s="88">
        <f>VLOOKUP(A5,January_2022!$A$9:$J$67,10,0)</f>
        <v>980</v>
      </c>
    </row>
    <row r="6" spans="1:3">
      <c r="A6" s="19" t="s">
        <v>14</v>
      </c>
      <c r="B6" s="88">
        <f>VLOOKUP(A6,December_2021!$A$9:$J$67,10,0)</f>
        <v>1245</v>
      </c>
      <c r="C6" s="88">
        <f>VLOOKUP(A6,January_2022!$A$9:$J$67,10,0)</f>
        <v>225</v>
      </c>
    </row>
    <row r="7" spans="1:3">
      <c r="A7" s="19" t="s">
        <v>15</v>
      </c>
      <c r="B7" s="88">
        <f>VLOOKUP(A7,December_2021!$A$9:$J$67,10,0)</f>
        <v>510600</v>
      </c>
      <c r="C7" s="88">
        <f>VLOOKUP(A7,January_2022!$A$9:$J$67,10,0)</f>
        <v>551665</v>
      </c>
    </row>
    <row r="8" spans="1:3">
      <c r="A8" s="19" t="s">
        <v>16</v>
      </c>
      <c r="B8" s="88">
        <f>VLOOKUP(A8,December_2021!$A$9:$J$67,10,0)</f>
        <v>1670</v>
      </c>
      <c r="C8" s="88">
        <f>VLOOKUP(A8,January_2022!$A$9:$J$67,10,0)</f>
        <v>1850</v>
      </c>
    </row>
    <row r="9" spans="1:3">
      <c r="A9" s="19" t="s">
        <v>17</v>
      </c>
      <c r="B9" s="88">
        <f>VLOOKUP(A9,December_2021!$A$9:$J$67,10,0)</f>
        <v>1000</v>
      </c>
      <c r="C9" s="88">
        <f>VLOOKUP(A9,January_2022!$A$9:$J$67,10,0)</f>
        <v>500</v>
      </c>
    </row>
    <row r="10" spans="1:3">
      <c r="A10" s="19" t="s">
        <v>18</v>
      </c>
      <c r="B10" s="88">
        <f>VLOOKUP(A10,December_2021!$A$9:$J$67,10,0)</f>
        <v>0</v>
      </c>
      <c r="C10" s="88">
        <f>VLOOKUP(A10,January_2022!$A$9:$J$67,10,0)</f>
        <v>6525</v>
      </c>
    </row>
    <row r="11" spans="1:3">
      <c r="A11" s="19" t="s">
        <v>19</v>
      </c>
      <c r="B11" s="88">
        <f>VLOOKUP(A11,December_2021!$A$9:$J$67,10,0)</f>
        <v>4000</v>
      </c>
      <c r="C11" s="88">
        <f>VLOOKUP(A11,January_2022!$A$9:$J$67,10,0)</f>
        <v>750</v>
      </c>
    </row>
    <row r="12" spans="1:3">
      <c r="A12" s="19" t="s">
        <v>20</v>
      </c>
      <c r="B12" s="88">
        <f>VLOOKUP(A12,December_2021!$A$9:$J$67,10,0)</f>
        <v>4627.5</v>
      </c>
      <c r="C12" s="88">
        <f>VLOOKUP(A12,January_2022!$A$9:$J$67,10,0)</f>
        <v>250</v>
      </c>
    </row>
    <row r="13" spans="1:3">
      <c r="A13" s="19" t="s">
        <v>21</v>
      </c>
      <c r="B13" s="88">
        <f>VLOOKUP(A13,December_2021!$A$9:$J$67,10,0)</f>
        <v>690</v>
      </c>
      <c r="C13" s="88">
        <f>VLOOKUP(A13,January_2022!$A$9:$J$67,10,0)</f>
        <v>1900</v>
      </c>
    </row>
    <row r="14" spans="1:3">
      <c r="A14" s="19" t="s">
        <v>22</v>
      </c>
      <c r="B14" s="88">
        <f>VLOOKUP(A14,December_2021!$A$9:$J$67,10,0)</f>
        <v>2050</v>
      </c>
      <c r="C14" s="88">
        <f>VLOOKUP(A14,January_2022!$A$9:$J$67,10,0)</f>
        <v>1590</v>
      </c>
    </row>
    <row r="15" spans="1:3">
      <c r="A15" s="19" t="s">
        <v>23</v>
      </c>
      <c r="B15" s="88">
        <f>VLOOKUP(A15,December_2021!$A$9:$J$67,10,0)</f>
        <v>237.5</v>
      </c>
      <c r="C15" s="88">
        <f>VLOOKUP(A15,January_2022!$A$9:$J$67,10,0)</f>
        <v>725</v>
      </c>
    </row>
    <row r="16" spans="1:3">
      <c r="A16" s="19" t="s">
        <v>24</v>
      </c>
      <c r="B16" s="88">
        <f>VLOOKUP(A16,December_2021!$A$9:$J$67,10,0)</f>
        <v>44095</v>
      </c>
      <c r="C16" s="88">
        <f>VLOOKUP(A16,January_2022!$A$9:$J$67,10,0)</f>
        <v>18505</v>
      </c>
    </row>
    <row r="17" spans="1:3">
      <c r="A17" s="19" t="s">
        <v>25</v>
      </c>
      <c r="B17" s="88">
        <f>VLOOKUP(A17,December_2021!$A$9:$J$67,10,0)</f>
        <v>10490</v>
      </c>
      <c r="C17" s="88">
        <f>VLOOKUP(A17,January_2022!$A$9:$J$67,10,0)</f>
        <v>18650</v>
      </c>
    </row>
    <row r="18" spans="1:3">
      <c r="A18" s="19" t="s">
        <v>26</v>
      </c>
      <c r="B18" s="88">
        <f>VLOOKUP(A18,December_2021!$A$9:$J$67,10,0)</f>
        <v>1317</v>
      </c>
      <c r="C18" s="88">
        <f>VLOOKUP(A18,January_2022!$A$9:$J$67,10,0)</f>
        <v>532</v>
      </c>
    </row>
    <row r="19" spans="1:3">
      <c r="A19" s="19" t="s">
        <v>27</v>
      </c>
      <c r="B19" s="88">
        <f>VLOOKUP(A19,December_2021!$A$9:$J$67,10,0)</f>
        <v>28516</v>
      </c>
      <c r="C19" s="88">
        <f>VLOOKUP(A19,January_2022!$A$9:$J$67,10,0)</f>
        <v>29984</v>
      </c>
    </row>
    <row r="20" spans="1:3">
      <c r="A20" s="19" t="s">
        <v>28</v>
      </c>
      <c r="B20" s="88">
        <f>VLOOKUP(A20,December_2021!$A$9:$J$67,10,0)</f>
        <v>0</v>
      </c>
      <c r="C20" s="88">
        <f>VLOOKUP(A20,January_2022!$A$9:$J$67,10,0)</f>
        <v>0</v>
      </c>
    </row>
    <row r="21" spans="1:3">
      <c r="A21" s="19" t="s">
        <v>29</v>
      </c>
      <c r="B21" s="88">
        <f>VLOOKUP(A21,December_2021!$A$9:$J$67,10,0)</f>
        <v>775</v>
      </c>
      <c r="C21" s="88">
        <f>VLOOKUP(A21,January_2022!$A$9:$J$67,10,0)</f>
        <v>3015</v>
      </c>
    </row>
    <row r="22" spans="1:3">
      <c r="A22" s="19" t="s">
        <v>30</v>
      </c>
      <c r="B22" s="88">
        <f>VLOOKUP(A22,December_2021!$A$9:$J$67,10,0)</f>
        <v>0</v>
      </c>
      <c r="C22" s="88">
        <f>VLOOKUP(A22,January_2022!$A$9:$J$67,10,0)</f>
        <v>0</v>
      </c>
    </row>
    <row r="23" spans="1:3">
      <c r="A23" s="19" t="s">
        <v>31</v>
      </c>
      <c r="B23" s="88">
        <f>VLOOKUP(A23,December_2021!$A$9:$J$67,10,0)</f>
        <v>960</v>
      </c>
      <c r="C23" s="88">
        <f>VLOOKUP(A23,January_2022!$A$9:$J$67,10,0)</f>
        <v>900</v>
      </c>
    </row>
    <row r="24" spans="1:3">
      <c r="A24" s="19" t="s">
        <v>32</v>
      </c>
      <c r="B24" s="88">
        <f>VLOOKUP(A24,December_2021!$A$9:$J$67,10,0)</f>
        <v>0</v>
      </c>
      <c r="C24" s="88">
        <f>VLOOKUP(A24,January_2022!$A$9:$J$67,10,0)</f>
        <v>2500</v>
      </c>
    </row>
    <row r="25" spans="1:3">
      <c r="A25" s="19" t="s">
        <v>33</v>
      </c>
      <c r="B25" s="88">
        <f>VLOOKUP(A25,December_2021!$A$9:$J$67,10,0)</f>
        <v>4820</v>
      </c>
      <c r="C25" s="88">
        <f>VLOOKUP(A25,January_2022!$A$9:$J$67,10,0)</f>
        <v>3770</v>
      </c>
    </row>
    <row r="26" spans="1:3">
      <c r="A26" s="19" t="s">
        <v>34</v>
      </c>
      <c r="B26" s="88">
        <f>VLOOKUP(A26,December_2021!$A$9:$J$67,10,0)</f>
        <v>7850</v>
      </c>
      <c r="C26" s="88">
        <f>VLOOKUP(A26,January_2022!$A$9:$J$67,10,0)</f>
        <v>7050</v>
      </c>
    </row>
    <row r="27" spans="1:3">
      <c r="A27" s="19" t="s">
        <v>35</v>
      </c>
      <c r="B27" s="88">
        <f>VLOOKUP(A27,December_2021!$A$9:$J$67,10,0)</f>
        <v>4672.5</v>
      </c>
      <c r="C27" s="88">
        <f>VLOOKUP(A27,January_2022!$A$9:$J$67,10,0)</f>
        <v>2642.5</v>
      </c>
    </row>
    <row r="28" spans="1:3">
      <c r="A28" s="19" t="s">
        <v>36</v>
      </c>
      <c r="B28" s="88">
        <f>VLOOKUP(A28,December_2021!$A$9:$J$67,10,0)</f>
        <v>0</v>
      </c>
      <c r="C28" s="88">
        <f>VLOOKUP(A28,January_2022!$A$9:$J$67,10,0)</f>
        <v>500</v>
      </c>
    </row>
    <row r="29" spans="1:3">
      <c r="A29" s="19" t="s">
        <v>37</v>
      </c>
      <c r="B29" s="88">
        <f>VLOOKUP(A29,December_2021!$A$9:$J$67,10,0)</f>
        <v>2905</v>
      </c>
      <c r="C29" s="88">
        <f>VLOOKUP(A29,January_2022!$A$9:$J$67,10,0)</f>
        <v>3030</v>
      </c>
    </row>
    <row r="30" spans="1:3">
      <c r="A30" s="19" t="s">
        <v>38</v>
      </c>
      <c r="B30" s="88">
        <f>VLOOKUP(A30,December_2021!$A$9:$J$67,10,0)</f>
        <v>6825</v>
      </c>
      <c r="C30" s="88">
        <f>VLOOKUP(A30,January_2022!$A$9:$J$67,10,0)</f>
        <v>1250</v>
      </c>
    </row>
    <row r="31" spans="1:3">
      <c r="A31" s="19" t="s">
        <v>39</v>
      </c>
      <c r="B31" s="88">
        <f>VLOOKUP(A31,December_2021!$A$9:$J$67,10,0)</f>
        <v>660</v>
      </c>
      <c r="C31" s="88">
        <f>VLOOKUP(A31,January_2022!$A$9:$J$67,10,0)</f>
        <v>600</v>
      </c>
    </row>
    <row r="32" spans="1:3">
      <c r="A32" s="19" t="s">
        <v>40</v>
      </c>
      <c r="B32" s="88">
        <f>VLOOKUP(A32,December_2021!$A$9:$J$67,10,0)</f>
        <v>200</v>
      </c>
      <c r="C32" s="88">
        <f>VLOOKUP(A32,January_2022!$A$9:$J$67,10,0)</f>
        <v>100</v>
      </c>
    </row>
    <row r="33" spans="1:3">
      <c r="A33" s="19" t="s">
        <v>41</v>
      </c>
      <c r="B33" s="88">
        <f>VLOOKUP(A33,December_2021!$A$9:$J$67,10,0)</f>
        <v>0</v>
      </c>
      <c r="C33" s="88">
        <f>VLOOKUP(A33,January_2022!$A$9:$J$67,10,0)</f>
        <v>0</v>
      </c>
    </row>
    <row r="34" spans="1:3">
      <c r="A34" s="19" t="s">
        <v>42</v>
      </c>
      <c r="B34" s="88">
        <f>VLOOKUP(A34,December_2021!$A$9:$J$67,10,0)</f>
        <v>700</v>
      </c>
      <c r="C34" s="88">
        <f>VLOOKUP(A34,January_2022!$A$9:$J$67,10,0)</f>
        <v>500</v>
      </c>
    </row>
    <row r="35" spans="1:3">
      <c r="A35" s="19" t="s">
        <v>43</v>
      </c>
      <c r="B35" s="88">
        <f>VLOOKUP(A35,December_2021!$A$9:$J$67,10,0)</f>
        <v>0</v>
      </c>
      <c r="C35" s="88">
        <f>VLOOKUP(A35,January_2022!$A$9:$J$67,10,0)</f>
        <v>250</v>
      </c>
    </row>
    <row r="36" spans="1:3">
      <c r="A36" s="19" t="s">
        <v>44</v>
      </c>
      <c r="B36" s="88">
        <f>VLOOKUP(A36,December_2021!$A$9:$J$67,10,0)</f>
        <v>805</v>
      </c>
      <c r="C36" s="88">
        <f>VLOOKUP(A36,January_2022!$A$9:$J$67,10,0)</f>
        <v>515</v>
      </c>
    </row>
    <row r="37" spans="1:3">
      <c r="A37" s="19" t="s">
        <v>45</v>
      </c>
      <c r="B37" s="88">
        <f>VLOOKUP(A37,December_2021!$A$9:$J$67,10,0)</f>
        <v>0</v>
      </c>
      <c r="C37" s="88">
        <f>VLOOKUP(A37,January_2022!$A$9:$J$67,10,0)</f>
        <v>3800</v>
      </c>
    </row>
    <row r="38" spans="1:3">
      <c r="A38" s="19" t="s">
        <v>46</v>
      </c>
      <c r="B38" s="88">
        <f>VLOOKUP(A38,December_2021!$A$9:$J$67,10,0)</f>
        <v>0</v>
      </c>
      <c r="C38" s="88">
        <f>VLOOKUP(A38,January_2022!$A$9:$J$67,10,0)</f>
        <v>0</v>
      </c>
    </row>
    <row r="39" spans="1:3">
      <c r="A39" s="19" t="s">
        <v>47</v>
      </c>
      <c r="B39" s="88">
        <f>VLOOKUP(A39,December_2021!$A$9:$J$67,10,0)</f>
        <v>7670</v>
      </c>
      <c r="C39" s="88">
        <f>VLOOKUP(A39,January_2022!$A$9:$J$67,10,0)</f>
        <v>5900</v>
      </c>
    </row>
    <row r="40" spans="1:3">
      <c r="A40" s="19" t="s">
        <v>48</v>
      </c>
      <c r="B40" s="88">
        <f>VLOOKUP(A40,December_2021!$A$9:$J$67,10,0)</f>
        <v>8375</v>
      </c>
      <c r="C40" s="88">
        <f>VLOOKUP(A40,January_2022!$A$9:$J$67,10,0)</f>
        <v>1925</v>
      </c>
    </row>
    <row r="41" spans="1:3">
      <c r="A41" s="19" t="s">
        <v>49</v>
      </c>
      <c r="B41" s="88">
        <f>VLOOKUP(A41,December_2021!$A$9:$J$67,10,0)</f>
        <v>7644</v>
      </c>
      <c r="C41" s="88">
        <f>VLOOKUP(A41,January_2022!$A$9:$J$67,10,0)</f>
        <v>15072</v>
      </c>
    </row>
    <row r="42" spans="1:3">
      <c r="A42" s="19" t="s">
        <v>50</v>
      </c>
      <c r="B42" s="88">
        <f>VLOOKUP(A42,December_2021!$A$9:$J$67,10,0)</f>
        <v>5460</v>
      </c>
      <c r="C42" s="88">
        <f>VLOOKUP(A42,January_2022!$A$9:$J$67,10,0)</f>
        <v>2680</v>
      </c>
    </row>
    <row r="43" spans="1:3">
      <c r="A43" s="19" t="s">
        <v>51</v>
      </c>
      <c r="B43" s="88">
        <f>VLOOKUP(A43,December_2021!$A$9:$J$67,10,0)</f>
        <v>16904</v>
      </c>
      <c r="C43" s="88">
        <f>VLOOKUP(A43,January_2022!$A$9:$J$67,10,0)</f>
        <v>17936</v>
      </c>
    </row>
    <row r="44" spans="1:3">
      <c r="A44" s="19" t="s">
        <v>52</v>
      </c>
      <c r="B44" s="88">
        <f>VLOOKUP(A44,December_2021!$A$9:$J$67,10,0)</f>
        <v>0</v>
      </c>
      <c r="C44" s="88">
        <f>VLOOKUP(A44,January_2022!$A$9:$J$67,10,0)</f>
        <v>2310</v>
      </c>
    </row>
    <row r="45" spans="1:3">
      <c r="A45" s="19" t="s">
        <v>53</v>
      </c>
      <c r="B45" s="88">
        <f>VLOOKUP(A45,December_2021!$A$9:$J$67,10,0)</f>
        <v>8200</v>
      </c>
      <c r="C45" s="88">
        <f>VLOOKUP(A45,January_2022!$A$9:$J$67,10,0)</f>
        <v>16210</v>
      </c>
    </row>
    <row r="46" spans="1:3">
      <c r="A46" s="19" t="s">
        <v>54</v>
      </c>
      <c r="B46" s="88">
        <f>VLOOKUP(A46,December_2021!$A$9:$J$67,10,0)</f>
        <v>5355</v>
      </c>
      <c r="C46" s="88">
        <f>VLOOKUP(A46,January_2022!$A$9:$J$67,10,0)</f>
        <v>6240</v>
      </c>
    </row>
    <row r="47" spans="1:3">
      <c r="A47" s="19" t="s">
        <v>55</v>
      </c>
      <c r="B47" s="88">
        <f>VLOOKUP(A47,December_2021!$A$9:$J$67,10,0)</f>
        <v>7730</v>
      </c>
      <c r="C47" s="88">
        <f>VLOOKUP(A47,January_2022!$A$9:$J$67,10,0)</f>
        <v>1500</v>
      </c>
    </row>
    <row r="48" spans="1:3">
      <c r="A48" s="19" t="s">
        <v>56</v>
      </c>
      <c r="B48" s="88">
        <f>VLOOKUP(A48,December_2021!$A$9:$J$67,10,0)</f>
        <v>0</v>
      </c>
      <c r="C48" s="88">
        <f>VLOOKUP(A48,January_2022!$A$9:$J$67,10,0)</f>
        <v>2580</v>
      </c>
    </row>
    <row r="49" spans="1:3">
      <c r="A49" s="19" t="s">
        <v>57</v>
      </c>
      <c r="B49" s="88">
        <f>VLOOKUP(A49,December_2021!$A$9:$J$67,10,0)</f>
        <v>18948.080000000002</v>
      </c>
      <c r="C49" s="88">
        <f>VLOOKUP(A49,January_2022!$A$9:$J$67,10,0)</f>
        <v>6205</v>
      </c>
    </row>
    <row r="50" spans="1:3">
      <c r="A50" s="19" t="s">
        <v>58</v>
      </c>
      <c r="B50" s="88">
        <f>VLOOKUP(A50,December_2021!$A$9:$J$67,10,0)</f>
        <v>23510</v>
      </c>
      <c r="C50" s="88">
        <f>VLOOKUP(A50,January_2022!$A$9:$J$67,10,0)</f>
        <v>18985</v>
      </c>
    </row>
    <row r="51" spans="1:3">
      <c r="A51" s="19" t="s">
        <v>59</v>
      </c>
      <c r="B51" s="88">
        <f>VLOOKUP(A51,December_2021!$A$9:$J$67,10,0)</f>
        <v>61357</v>
      </c>
      <c r="C51" s="88">
        <f>VLOOKUP(A51,January_2022!$A$9:$J$67,10,0)</f>
        <v>151020</v>
      </c>
    </row>
    <row r="52" spans="1:3">
      <c r="A52" s="19" t="s">
        <v>60</v>
      </c>
      <c r="B52" s="88">
        <f>VLOOKUP(A52,December_2021!$A$9:$J$67,10,0)</f>
        <v>85901</v>
      </c>
      <c r="C52" s="88">
        <f>VLOOKUP(A52,January_2022!$A$9:$J$67,10,0)</f>
        <v>0</v>
      </c>
    </row>
    <row r="53" spans="1:3">
      <c r="A53" s="19" t="s">
        <v>61</v>
      </c>
      <c r="B53" s="88">
        <f>VLOOKUP(A53,December_2021!$A$9:$J$67,10,0)</f>
        <v>0</v>
      </c>
      <c r="C53" s="88">
        <f>VLOOKUP(A53,January_2022!$A$9:$J$67,10,0)</f>
        <v>2440</v>
      </c>
    </row>
    <row r="54" spans="1:3">
      <c r="A54" s="19" t="s">
        <v>62</v>
      </c>
      <c r="B54" s="88">
        <f>VLOOKUP(A54,December_2021!$A$9:$J$67,10,0)</f>
        <v>1995</v>
      </c>
      <c r="C54" s="88">
        <f>VLOOKUP(A54,January_2022!$A$9:$J$67,10,0)</f>
        <v>4130</v>
      </c>
    </row>
    <row r="55" spans="1:3">
      <c r="A55" s="19" t="s">
        <v>63</v>
      </c>
      <c r="B55" s="88">
        <f>VLOOKUP(A55,December_2021!$A$9:$J$67,10,0)</f>
        <v>2280</v>
      </c>
      <c r="C55" s="88">
        <f>VLOOKUP(A55,January_2022!$A$9:$J$67,10,0)</f>
        <v>4920</v>
      </c>
    </row>
    <row r="56" spans="1:3">
      <c r="A56" s="19" t="s">
        <v>64</v>
      </c>
      <c r="B56" s="88">
        <f>VLOOKUP(A56,December_2021!$A$9:$J$67,10,0)</f>
        <v>12788</v>
      </c>
      <c r="C56" s="88">
        <f>VLOOKUP(A56,January_2022!$A$9:$J$67,10,0)</f>
        <v>13648.1</v>
      </c>
    </row>
    <row r="57" spans="1:3">
      <c r="A57" s="19" t="s">
        <v>65</v>
      </c>
      <c r="B57" s="88">
        <f>VLOOKUP(A57,December_2021!$A$9:$J$67,10,0)</f>
        <v>1576</v>
      </c>
      <c r="C57" s="88">
        <f>VLOOKUP(A57,January_2022!$A$9:$J$67,10,0)</f>
        <v>1544</v>
      </c>
    </row>
    <row r="58" spans="1:3">
      <c r="A58" s="19" t="s">
        <v>66</v>
      </c>
      <c r="B58" s="88">
        <f>VLOOKUP(A58,December_2021!$A$9:$J$67,10,0)</f>
        <v>0</v>
      </c>
      <c r="C58" s="88">
        <f>VLOOKUP(A58,January_2022!$A$9:$J$67,10,0)</f>
        <v>600</v>
      </c>
    </row>
    <row r="59" spans="1:3">
      <c r="A59" s="19" t="s">
        <v>67</v>
      </c>
      <c r="B59" s="88">
        <f>VLOOKUP(A59,December_2021!$A$9:$J$67,10,0)</f>
        <v>283483</v>
      </c>
      <c r="C59" s="88">
        <f>VLOOKUP(A59,January_2022!$A$9:$J$67,10,0)</f>
        <v>219392.5</v>
      </c>
    </row>
    <row r="60" spans="1:3">
      <c r="A60" s="19" t="s">
        <v>68</v>
      </c>
      <c r="B60" s="88">
        <f>VLOOKUP(A60,December_2021!$A$9:$J$67,10,0)</f>
        <v>2760</v>
      </c>
      <c r="C60" s="88">
        <f>VLOOKUP(A60,January_2022!$A$9:$J$67,10,0)</f>
        <v>310</v>
      </c>
    </row>
    <row r="61" spans="1:3">
      <c r="A61" s="19" t="s">
        <v>69</v>
      </c>
      <c r="B61" s="88">
        <f>VLOOKUP(A61,December_2021!$A$9:$J$67,10,0)</f>
        <v>0</v>
      </c>
      <c r="C61" s="88">
        <f>VLOOKUP(A61,January_2022!$A$9:$J$67,10,0)</f>
        <v>2640</v>
      </c>
    </row>
    <row r="62" spans="1:3">
      <c r="A62" s="85" t="s">
        <v>70</v>
      </c>
      <c r="B62" s="88">
        <f>VLOOKUP(A62,December_2021!$A$9:$J$67,10,0)</f>
        <v>0</v>
      </c>
      <c r="C62" s="88">
        <f>VLOOKUP(A62,January_2022!$A$9:$J$67,10,0)</f>
        <v>200</v>
      </c>
    </row>
    <row r="63" spans="1:3">
      <c r="A63" s="86" t="s">
        <v>71</v>
      </c>
      <c r="B63" s="87">
        <f>SUM(B4:B62)</f>
        <v>1204552.58</v>
      </c>
      <c r="C63" s="87">
        <f>SUM(C4:C62)</f>
        <v>1163541.1000000001</v>
      </c>
    </row>
  </sheetData>
  <mergeCells count="1">
    <mergeCell ref="B2:C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4F50E-C990-4A9B-801D-21C2621958C0}">
  <dimension ref="A3:I63"/>
  <sheetViews>
    <sheetView workbookViewId="0">
      <selection activeCell="I22" sqref="I22"/>
    </sheetView>
  </sheetViews>
  <sheetFormatPr defaultRowHeight="14.4"/>
  <cols>
    <col min="1" max="1" width="18.5546875" customWidth="1"/>
    <col min="2" max="2" width="16.33203125" customWidth="1"/>
    <col min="3" max="3" width="13.109375" customWidth="1"/>
    <col min="4" max="4" width="18" customWidth="1"/>
    <col min="5" max="5" width="14.21875" customWidth="1"/>
    <col min="6" max="6" width="17.5546875" customWidth="1"/>
    <col min="9" max="9" width="19.5546875" customWidth="1"/>
  </cols>
  <sheetData>
    <row r="3" spans="1:6" ht="15" customHeight="1">
      <c r="A3" s="11" t="s">
        <v>0</v>
      </c>
      <c r="B3" s="83" t="s">
        <v>79</v>
      </c>
      <c r="C3" s="83" t="s">
        <v>78</v>
      </c>
      <c r="D3" s="90" t="s">
        <v>81</v>
      </c>
      <c r="E3" s="90" t="s">
        <v>82</v>
      </c>
      <c r="F3" s="90" t="s">
        <v>83</v>
      </c>
    </row>
    <row r="4" spans="1:6">
      <c r="A4" s="19" t="s">
        <v>15</v>
      </c>
      <c r="B4" s="88">
        <f>VLOOKUP(A4,December_2021!$A$9:$J$67,10,0)</f>
        <v>510600</v>
      </c>
      <c r="C4" s="88">
        <f>VLOOKUP(A4,January_2022!$A$9:$J$67,10,0)</f>
        <v>551665</v>
      </c>
      <c r="D4" s="84">
        <f t="shared" ref="D4:D35" si="0">SUM(B4:C4)</f>
        <v>1062265</v>
      </c>
      <c r="E4" s="84">
        <f>D4</f>
        <v>1062265</v>
      </c>
      <c r="F4" s="81">
        <f t="shared" ref="F4:F35" si="1">E4/$D$63</f>
        <v>0.44857389256661501</v>
      </c>
    </row>
    <row r="5" spans="1:6">
      <c r="A5" s="19" t="s">
        <v>67</v>
      </c>
      <c r="B5" s="88">
        <f>VLOOKUP(A5,December_2021!$A$9:$J$67,10,0)</f>
        <v>283483</v>
      </c>
      <c r="C5" s="88">
        <f>VLOOKUP(A5,January_2022!$A$9:$J$67,10,0)</f>
        <v>219392.5</v>
      </c>
      <c r="D5" s="84">
        <f t="shared" si="0"/>
        <v>502875.5</v>
      </c>
      <c r="E5" s="84">
        <f t="shared" ref="E5:E36" si="2">D5+E4</f>
        <v>1565140.5</v>
      </c>
      <c r="F5" s="81">
        <f t="shared" si="1"/>
        <v>0.66092845617492624</v>
      </c>
    </row>
    <row r="6" spans="1:6">
      <c r="A6" s="19" t="s">
        <v>59</v>
      </c>
      <c r="B6" s="88">
        <f>VLOOKUP(A6,December_2021!$A$9:$J$67,10,0)</f>
        <v>61357</v>
      </c>
      <c r="C6" s="88">
        <f>VLOOKUP(A6,January_2022!$A$9:$J$67,10,0)</f>
        <v>151020</v>
      </c>
      <c r="D6" s="84">
        <f t="shared" si="0"/>
        <v>212377</v>
      </c>
      <c r="E6" s="84">
        <f t="shared" si="2"/>
        <v>1777517.5</v>
      </c>
      <c r="F6" s="81">
        <f t="shared" si="1"/>
        <v>0.75061114136329266</v>
      </c>
    </row>
    <row r="7" spans="1:6">
      <c r="A7" s="19" t="s">
        <v>60</v>
      </c>
      <c r="B7" s="88">
        <f>VLOOKUP(A7,December_2021!$A$9:$J$67,10,0)</f>
        <v>85901</v>
      </c>
      <c r="C7" s="88">
        <f>VLOOKUP(A7,January_2022!$A$9:$J$67,10,0)</f>
        <v>0</v>
      </c>
      <c r="D7" s="84">
        <f t="shared" si="0"/>
        <v>85901</v>
      </c>
      <c r="E7" s="84">
        <f t="shared" si="2"/>
        <v>1863418.5</v>
      </c>
      <c r="F7" s="81">
        <f t="shared" si="1"/>
        <v>0.78688546645671542</v>
      </c>
    </row>
    <row r="8" spans="1:6">
      <c r="A8" s="19" t="s">
        <v>24</v>
      </c>
      <c r="B8" s="88">
        <f>VLOOKUP(A8,December_2021!$A$9:$J$67,10,0)</f>
        <v>44095</v>
      </c>
      <c r="C8" s="88">
        <f>VLOOKUP(A8,January_2022!$A$9:$J$67,10,0)</f>
        <v>18505</v>
      </c>
      <c r="D8" s="84">
        <f t="shared" si="0"/>
        <v>62600</v>
      </c>
      <c r="E8" s="84">
        <f t="shared" si="2"/>
        <v>1926018.5</v>
      </c>
      <c r="F8" s="81">
        <f t="shared" si="1"/>
        <v>0.81332023148678811</v>
      </c>
    </row>
    <row r="9" spans="1:6">
      <c r="A9" s="19" t="s">
        <v>27</v>
      </c>
      <c r="B9" s="88">
        <f>VLOOKUP(A9,December_2021!$A$9:$J$67,10,0)</f>
        <v>28516</v>
      </c>
      <c r="C9" s="88">
        <f>VLOOKUP(A9,January_2022!$A$9:$J$67,10,0)</f>
        <v>29984</v>
      </c>
      <c r="D9" s="84">
        <f t="shared" si="0"/>
        <v>58500</v>
      </c>
      <c r="E9" s="84">
        <f t="shared" si="2"/>
        <v>1984518.5</v>
      </c>
      <c r="F9" s="81">
        <f t="shared" si="1"/>
        <v>0.83802364609156843</v>
      </c>
    </row>
    <row r="10" spans="1:6">
      <c r="A10" s="19" t="s">
        <v>58</v>
      </c>
      <c r="B10" s="88">
        <f>VLOOKUP(A10,December_2021!$A$9:$J$67,10,0)</f>
        <v>23510</v>
      </c>
      <c r="C10" s="88">
        <f>VLOOKUP(A10,January_2022!$A$9:$J$67,10,0)</f>
        <v>18985</v>
      </c>
      <c r="D10" s="84">
        <f t="shared" si="0"/>
        <v>42495</v>
      </c>
      <c r="E10" s="84">
        <f t="shared" si="2"/>
        <v>2027013.5</v>
      </c>
      <c r="F10" s="81">
        <f t="shared" si="1"/>
        <v>0.85596845982883574</v>
      </c>
    </row>
    <row r="11" spans="1:6">
      <c r="A11" s="19" t="s">
        <v>51</v>
      </c>
      <c r="B11" s="88">
        <f>VLOOKUP(A11,December_2021!$A$9:$J$67,10,0)</f>
        <v>16904</v>
      </c>
      <c r="C11" s="88">
        <f>VLOOKUP(A11,January_2022!$A$9:$J$67,10,0)</f>
        <v>17936</v>
      </c>
      <c r="D11" s="84">
        <f t="shared" si="0"/>
        <v>34840</v>
      </c>
      <c r="E11" s="84">
        <f t="shared" si="2"/>
        <v>2061853.5</v>
      </c>
      <c r="F11" s="81">
        <f t="shared" si="1"/>
        <v>0.87068071563790495</v>
      </c>
    </row>
    <row r="12" spans="1:6">
      <c r="A12" s="19" t="s">
        <v>25</v>
      </c>
      <c r="B12" s="88">
        <f>VLOOKUP(A12,December_2021!$A$9:$J$67,10,0)</f>
        <v>10490</v>
      </c>
      <c r="C12" s="88">
        <f>VLOOKUP(A12,January_2022!$A$9:$J$67,10,0)</f>
        <v>18650</v>
      </c>
      <c r="D12" s="84">
        <f t="shared" si="0"/>
        <v>29140</v>
      </c>
      <c r="E12" s="84">
        <f t="shared" si="2"/>
        <v>2090993.5</v>
      </c>
      <c r="F12" s="81">
        <f t="shared" si="1"/>
        <v>0.88298597207522633</v>
      </c>
    </row>
    <row r="13" spans="1:6">
      <c r="A13" s="19" t="s">
        <v>64</v>
      </c>
      <c r="B13" s="88">
        <f>VLOOKUP(A13,December_2021!$A$9:$J$67,10,0)</f>
        <v>12788</v>
      </c>
      <c r="C13" s="88">
        <f>VLOOKUP(A13,January_2022!$A$9:$J$67,10,0)</f>
        <v>13648.1</v>
      </c>
      <c r="D13" s="84">
        <f t="shared" si="0"/>
        <v>26436.1</v>
      </c>
      <c r="E13" s="84">
        <f t="shared" si="2"/>
        <v>2117429.6</v>
      </c>
      <c r="F13" s="81">
        <f t="shared" si="1"/>
        <v>0.89414942402109698</v>
      </c>
    </row>
    <row r="14" spans="1:6">
      <c r="A14" s="19" t="s">
        <v>57</v>
      </c>
      <c r="B14" s="88">
        <f>VLOOKUP(A14,December_2021!$A$9:$J$67,10,0)</f>
        <v>18948.080000000002</v>
      </c>
      <c r="C14" s="88">
        <f>VLOOKUP(A14,January_2022!$A$9:$J$67,10,0)</f>
        <v>6205</v>
      </c>
      <c r="D14" s="84">
        <f t="shared" si="0"/>
        <v>25153.08</v>
      </c>
      <c r="E14" s="84">
        <f t="shared" si="2"/>
        <v>2142582.6800000002</v>
      </c>
      <c r="F14" s="81">
        <f t="shared" si="1"/>
        <v>0.90477108152241681</v>
      </c>
    </row>
    <row r="15" spans="1:6">
      <c r="A15" s="19" t="s">
        <v>53</v>
      </c>
      <c r="B15" s="88">
        <f>VLOOKUP(A15,December_2021!$A$9:$J$67,10,0)</f>
        <v>8200</v>
      </c>
      <c r="C15" s="88">
        <f>VLOOKUP(A15,January_2022!$A$9:$J$67,10,0)</f>
        <v>16210</v>
      </c>
      <c r="D15" s="84">
        <f t="shared" si="0"/>
        <v>24410</v>
      </c>
      <c r="E15" s="84">
        <f t="shared" si="2"/>
        <v>2166992.6800000002</v>
      </c>
      <c r="F15" s="81">
        <f t="shared" si="1"/>
        <v>0.91507895076177903</v>
      </c>
    </row>
    <row r="16" spans="1:6">
      <c r="A16" s="19" t="s">
        <v>49</v>
      </c>
      <c r="B16" s="88">
        <f>VLOOKUP(A16,December_2021!$A$9:$J$67,10,0)</f>
        <v>7644</v>
      </c>
      <c r="C16" s="88">
        <f>VLOOKUP(A16,January_2022!$A$9:$J$67,10,0)</f>
        <v>15072</v>
      </c>
      <c r="D16" s="84">
        <f t="shared" si="0"/>
        <v>22716</v>
      </c>
      <c r="E16" s="84">
        <f t="shared" si="2"/>
        <v>2189708.6800000002</v>
      </c>
      <c r="F16" s="81">
        <f t="shared" si="1"/>
        <v>0.92467147667908134</v>
      </c>
    </row>
    <row r="17" spans="1:9">
      <c r="A17" s="19" t="s">
        <v>34</v>
      </c>
      <c r="B17" s="88">
        <f>VLOOKUP(A17,December_2021!$A$9:$J$67,10,0)</f>
        <v>7850</v>
      </c>
      <c r="C17" s="88">
        <f>VLOOKUP(A17,January_2022!$A$9:$J$67,10,0)</f>
        <v>7050</v>
      </c>
      <c r="D17" s="84">
        <f t="shared" si="0"/>
        <v>14900</v>
      </c>
      <c r="E17" s="84">
        <f t="shared" si="2"/>
        <v>2204608.6800000002</v>
      </c>
      <c r="F17" s="81">
        <f t="shared" si="1"/>
        <v>0.93096345749294851</v>
      </c>
    </row>
    <row r="18" spans="1:9">
      <c r="A18" s="19" t="s">
        <v>47</v>
      </c>
      <c r="B18" s="88">
        <f>VLOOKUP(A18,December_2021!$A$9:$J$67,10,0)</f>
        <v>7670</v>
      </c>
      <c r="C18" s="88">
        <f>VLOOKUP(A18,January_2022!$A$9:$J$67,10,0)</f>
        <v>5900</v>
      </c>
      <c r="D18" s="84">
        <f t="shared" si="0"/>
        <v>13570</v>
      </c>
      <c r="E18" s="84">
        <f t="shared" si="2"/>
        <v>2218178.6800000002</v>
      </c>
      <c r="F18" s="81">
        <f t="shared" si="1"/>
        <v>0.9366938051200745</v>
      </c>
    </row>
    <row r="19" spans="1:9">
      <c r="A19" s="19" t="s">
        <v>54</v>
      </c>
      <c r="B19" s="88">
        <f>VLOOKUP(A19,December_2021!$A$9:$J$67,10,0)</f>
        <v>5355</v>
      </c>
      <c r="C19" s="88">
        <f>VLOOKUP(A19,January_2022!$A$9:$J$67,10,0)</f>
        <v>6240</v>
      </c>
      <c r="D19" s="84">
        <f t="shared" si="0"/>
        <v>11595</v>
      </c>
      <c r="E19" s="84">
        <f t="shared" si="2"/>
        <v>2229773.6800000002</v>
      </c>
      <c r="F19" s="81">
        <f t="shared" si="1"/>
        <v>0.94159014857891943</v>
      </c>
    </row>
    <row r="20" spans="1:9">
      <c r="A20" s="19" t="s">
        <v>48</v>
      </c>
      <c r="B20" s="88">
        <f>VLOOKUP(A20,December_2021!$A$9:$J$67,10,0)</f>
        <v>8375</v>
      </c>
      <c r="C20" s="88">
        <f>VLOOKUP(A20,January_2022!$A$9:$J$67,10,0)</f>
        <v>1925</v>
      </c>
      <c r="D20" s="84">
        <f t="shared" si="0"/>
        <v>10300</v>
      </c>
      <c r="E20" s="84">
        <f t="shared" si="2"/>
        <v>2240073.6800000002</v>
      </c>
      <c r="F20" s="81">
        <f t="shared" si="1"/>
        <v>0.94593963867172692</v>
      </c>
    </row>
    <row r="21" spans="1:9">
      <c r="A21" s="19" t="s">
        <v>55</v>
      </c>
      <c r="B21" s="88">
        <f>VLOOKUP(A21,December_2021!$A$9:$J$67,10,0)</f>
        <v>7730</v>
      </c>
      <c r="C21" s="88">
        <f>VLOOKUP(A21,January_2022!$A$9:$J$67,10,0)</f>
        <v>1500</v>
      </c>
      <c r="D21" s="84">
        <f t="shared" si="0"/>
        <v>9230</v>
      </c>
      <c r="E21" s="84">
        <f t="shared" si="2"/>
        <v>2249303.6800000002</v>
      </c>
      <c r="F21" s="81">
        <f t="shared" si="1"/>
        <v>0.94983728853159222</v>
      </c>
    </row>
    <row r="22" spans="1:9">
      <c r="A22" s="19" t="s">
        <v>33</v>
      </c>
      <c r="B22" s="88">
        <f>VLOOKUP(A22,December_2021!$A$9:$J$67,10,0)</f>
        <v>4820</v>
      </c>
      <c r="C22" s="88">
        <f>VLOOKUP(A22,January_2022!$A$9:$J$67,10,0)</f>
        <v>3770</v>
      </c>
      <c r="D22" s="84">
        <f t="shared" si="0"/>
        <v>8590</v>
      </c>
      <c r="E22" s="84">
        <f t="shared" si="2"/>
        <v>2257893.6800000002</v>
      </c>
      <c r="F22" s="81">
        <f t="shared" si="1"/>
        <v>0.95346467881287533</v>
      </c>
      <c r="I22" t="s">
        <v>84</v>
      </c>
    </row>
    <row r="23" spans="1:9">
      <c r="A23" s="19" t="s">
        <v>50</v>
      </c>
      <c r="B23" s="88">
        <f>VLOOKUP(A23,December_2021!$A$9:$J$67,10,0)</f>
        <v>5460</v>
      </c>
      <c r="C23" s="88">
        <f>VLOOKUP(A23,January_2022!$A$9:$J$67,10,0)</f>
        <v>2680</v>
      </c>
      <c r="D23" s="84">
        <f t="shared" si="0"/>
        <v>8140</v>
      </c>
      <c r="E23" s="84">
        <f t="shared" si="2"/>
        <v>2266033.6800000002</v>
      </c>
      <c r="F23" s="81">
        <f t="shared" si="1"/>
        <v>0.95690204282796787</v>
      </c>
    </row>
    <row r="24" spans="1:9">
      <c r="A24" s="19" t="s">
        <v>38</v>
      </c>
      <c r="B24" s="88">
        <f>VLOOKUP(A24,December_2021!$A$9:$J$67,10,0)</f>
        <v>6825</v>
      </c>
      <c r="C24" s="88">
        <f>VLOOKUP(A24,January_2022!$A$9:$J$67,10,0)</f>
        <v>1250</v>
      </c>
      <c r="D24" s="84">
        <f t="shared" si="0"/>
        <v>8075</v>
      </c>
      <c r="E24" s="84">
        <f t="shared" si="2"/>
        <v>2274108.6800000002</v>
      </c>
      <c r="F24" s="81">
        <f t="shared" si="1"/>
        <v>0.9603119586046106</v>
      </c>
    </row>
    <row r="25" spans="1:9">
      <c r="A25" s="19" t="s">
        <v>35</v>
      </c>
      <c r="B25" s="88">
        <f>VLOOKUP(A25,December_2021!$A$9:$J$67,10,0)</f>
        <v>4672.5</v>
      </c>
      <c r="C25" s="88">
        <f>VLOOKUP(A25,January_2022!$A$9:$J$67,10,0)</f>
        <v>2642.5</v>
      </c>
      <c r="D25" s="84">
        <f t="shared" si="0"/>
        <v>7315</v>
      </c>
      <c r="E25" s="84">
        <f t="shared" si="2"/>
        <v>2281423.6800000002</v>
      </c>
      <c r="F25" s="81">
        <f t="shared" si="1"/>
        <v>0.96340094113168695</v>
      </c>
    </row>
    <row r="26" spans="1:9">
      <c r="A26" s="19" t="s">
        <v>63</v>
      </c>
      <c r="B26" s="88">
        <f>VLOOKUP(A26,December_2021!$A$9:$J$67,10,0)</f>
        <v>2280</v>
      </c>
      <c r="C26" s="88">
        <f>VLOOKUP(A26,January_2022!$A$9:$J$67,10,0)</f>
        <v>4920</v>
      </c>
      <c r="D26" s="84">
        <f t="shared" si="0"/>
        <v>7200</v>
      </c>
      <c r="E26" s="84">
        <f t="shared" si="2"/>
        <v>2288623.6800000002</v>
      </c>
      <c r="F26" s="81">
        <f t="shared" si="1"/>
        <v>0.96644136139073689</v>
      </c>
    </row>
    <row r="27" spans="1:9">
      <c r="A27" s="19" t="s">
        <v>18</v>
      </c>
      <c r="B27" s="88">
        <f>VLOOKUP(A27,December_2021!$A$9:$J$67,10,0)</f>
        <v>0</v>
      </c>
      <c r="C27" s="88">
        <f>VLOOKUP(A27,January_2022!$A$9:$J$67,10,0)</f>
        <v>6525</v>
      </c>
      <c r="D27" s="84">
        <f t="shared" si="0"/>
        <v>6525</v>
      </c>
      <c r="E27" s="84">
        <f t="shared" si="2"/>
        <v>2295148.6800000002</v>
      </c>
      <c r="F27" s="81">
        <f t="shared" si="1"/>
        <v>0.96919674225050079</v>
      </c>
    </row>
    <row r="28" spans="1:9">
      <c r="A28" s="19" t="s">
        <v>62</v>
      </c>
      <c r="B28" s="88">
        <f>VLOOKUP(A28,December_2021!$A$9:$J$67,10,0)</f>
        <v>1995</v>
      </c>
      <c r="C28" s="88">
        <f>VLOOKUP(A28,January_2022!$A$9:$J$67,10,0)</f>
        <v>4130</v>
      </c>
      <c r="D28" s="84">
        <f t="shared" si="0"/>
        <v>6125</v>
      </c>
      <c r="E28" s="84">
        <f t="shared" si="2"/>
        <v>2301273.6800000002</v>
      </c>
      <c r="F28" s="81">
        <f t="shared" si="1"/>
        <v>0.97178321087365094</v>
      </c>
    </row>
    <row r="29" spans="1:9">
      <c r="A29" s="19" t="s">
        <v>37</v>
      </c>
      <c r="B29" s="88">
        <f>VLOOKUP(A29,December_2021!$A$9:$J$67,10,0)</f>
        <v>2905</v>
      </c>
      <c r="C29" s="88">
        <f>VLOOKUP(A29,January_2022!$A$9:$J$67,10,0)</f>
        <v>3030</v>
      </c>
      <c r="D29" s="84">
        <f t="shared" si="0"/>
        <v>5935</v>
      </c>
      <c r="E29" s="84">
        <f t="shared" si="2"/>
        <v>2307208.6800000002</v>
      </c>
      <c r="F29" s="81">
        <f t="shared" si="1"/>
        <v>0.97428944618440938</v>
      </c>
    </row>
    <row r="30" spans="1:9">
      <c r="A30" s="19" t="s">
        <v>20</v>
      </c>
      <c r="B30" s="88">
        <f>VLOOKUP(A30,December_2021!$A$9:$J$67,10,0)</f>
        <v>4627.5</v>
      </c>
      <c r="C30" s="88">
        <f>VLOOKUP(A30,January_2022!$A$9:$J$67,10,0)</f>
        <v>250</v>
      </c>
      <c r="D30" s="84">
        <f t="shared" si="0"/>
        <v>4877.5</v>
      </c>
      <c r="E30" s="84">
        <f t="shared" si="2"/>
        <v>2312086.1800000002</v>
      </c>
      <c r="F30" s="81">
        <f t="shared" si="1"/>
        <v>0.97634911976961991</v>
      </c>
    </row>
    <row r="31" spans="1:9">
      <c r="A31" s="19" t="s">
        <v>19</v>
      </c>
      <c r="B31" s="88">
        <f>VLOOKUP(A31,December_2021!$A$9:$J$67,10,0)</f>
        <v>4000</v>
      </c>
      <c r="C31" s="88">
        <f>VLOOKUP(A31,January_2022!$A$9:$J$67,10,0)</f>
        <v>750</v>
      </c>
      <c r="D31" s="84">
        <f t="shared" si="0"/>
        <v>4750</v>
      </c>
      <c r="E31" s="84">
        <f t="shared" si="2"/>
        <v>2316836.1800000002</v>
      </c>
      <c r="F31" s="81">
        <f t="shared" si="1"/>
        <v>0.97835495257940974</v>
      </c>
    </row>
    <row r="32" spans="1:9">
      <c r="A32" s="19" t="s">
        <v>45</v>
      </c>
      <c r="B32" s="88">
        <f>VLOOKUP(A32,December_2021!$A$9:$J$67,10,0)</f>
        <v>0</v>
      </c>
      <c r="C32" s="88">
        <f>VLOOKUP(A32,January_2022!$A$9:$J$67,10,0)</f>
        <v>3800</v>
      </c>
      <c r="D32" s="84">
        <f t="shared" si="0"/>
        <v>3800</v>
      </c>
      <c r="E32" s="84">
        <f t="shared" si="2"/>
        <v>2320636.1800000002</v>
      </c>
      <c r="F32" s="81">
        <f t="shared" si="1"/>
        <v>0.9799596188272417</v>
      </c>
    </row>
    <row r="33" spans="1:6">
      <c r="A33" s="19" t="s">
        <v>29</v>
      </c>
      <c r="B33" s="88">
        <f>VLOOKUP(A33,December_2021!$A$9:$J$67,10,0)</f>
        <v>775</v>
      </c>
      <c r="C33" s="88">
        <f>VLOOKUP(A33,January_2022!$A$9:$J$67,10,0)</f>
        <v>3015</v>
      </c>
      <c r="D33" s="84">
        <f t="shared" si="0"/>
        <v>3790</v>
      </c>
      <c r="E33" s="84">
        <f t="shared" si="2"/>
        <v>2324426.1800000002</v>
      </c>
      <c r="F33" s="81">
        <f t="shared" si="1"/>
        <v>0.98156006226915815</v>
      </c>
    </row>
    <row r="34" spans="1:6">
      <c r="A34" s="19" t="s">
        <v>22</v>
      </c>
      <c r="B34" s="88">
        <f>VLOOKUP(A34,December_2021!$A$9:$J$67,10,0)</f>
        <v>2050</v>
      </c>
      <c r="C34" s="88">
        <f>VLOOKUP(A34,January_2022!$A$9:$J$67,10,0)</f>
        <v>1590</v>
      </c>
      <c r="D34" s="84">
        <f t="shared" si="0"/>
        <v>3640</v>
      </c>
      <c r="E34" s="84">
        <f t="shared" si="2"/>
        <v>2328066.1800000002</v>
      </c>
      <c r="F34" s="81">
        <f t="shared" si="1"/>
        <v>0.98309716362234456</v>
      </c>
    </row>
    <row r="35" spans="1:6">
      <c r="A35" s="19" t="s">
        <v>16</v>
      </c>
      <c r="B35" s="88">
        <f>VLOOKUP(A35,December_2021!$A$9:$J$67,10,0)</f>
        <v>1670</v>
      </c>
      <c r="C35" s="88">
        <f>VLOOKUP(A35,January_2022!$A$9:$J$67,10,0)</f>
        <v>1850</v>
      </c>
      <c r="D35" s="84">
        <f t="shared" si="0"/>
        <v>3520</v>
      </c>
      <c r="E35" s="84">
        <f t="shared" si="2"/>
        <v>2331586.1800000002</v>
      </c>
      <c r="F35" s="81">
        <f t="shared" si="1"/>
        <v>0.98458359130454676</v>
      </c>
    </row>
    <row r="36" spans="1:6">
      <c r="A36" s="19" t="s">
        <v>65</v>
      </c>
      <c r="B36" s="88">
        <f>VLOOKUP(A36,December_2021!$A$9:$J$67,10,0)</f>
        <v>1576</v>
      </c>
      <c r="C36" s="88">
        <f>VLOOKUP(A36,January_2022!$A$9:$J$67,10,0)</f>
        <v>1544</v>
      </c>
      <c r="D36" s="84">
        <f t="shared" ref="D36:D63" si="3">SUM(B36:C36)</f>
        <v>3120</v>
      </c>
      <c r="E36" s="84">
        <f t="shared" si="2"/>
        <v>2334706.1800000002</v>
      </c>
      <c r="F36" s="81">
        <f t="shared" ref="F36:F62" si="4">E36/$D$63</f>
        <v>0.98590110675013498</v>
      </c>
    </row>
    <row r="37" spans="1:6">
      <c r="A37" s="19" t="s">
        <v>68</v>
      </c>
      <c r="B37" s="88">
        <f>VLOOKUP(A37,December_2021!$A$9:$J$67,10,0)</f>
        <v>2760</v>
      </c>
      <c r="C37" s="88">
        <f>VLOOKUP(A37,January_2022!$A$9:$J$67,10,0)</f>
        <v>310</v>
      </c>
      <c r="D37" s="84">
        <f t="shared" si="3"/>
        <v>3070</v>
      </c>
      <c r="E37" s="84">
        <f t="shared" ref="E37:E62" si="5">D37+E36</f>
        <v>2337776.1800000002</v>
      </c>
      <c r="F37" s="81">
        <f t="shared" si="4"/>
        <v>0.98719750816614649</v>
      </c>
    </row>
    <row r="38" spans="1:6">
      <c r="A38" s="19" t="s">
        <v>69</v>
      </c>
      <c r="B38" s="88">
        <f>VLOOKUP(A38,December_2021!$A$9:$J$67,10,0)</f>
        <v>0</v>
      </c>
      <c r="C38" s="88">
        <f>VLOOKUP(A38,January_2022!$A$9:$J$67,10,0)</f>
        <v>2640</v>
      </c>
      <c r="D38" s="84">
        <f t="shared" si="3"/>
        <v>2640</v>
      </c>
      <c r="E38" s="84">
        <f t="shared" si="5"/>
        <v>2340416.1800000002</v>
      </c>
      <c r="F38" s="81">
        <f t="shared" si="4"/>
        <v>0.98831232892779819</v>
      </c>
    </row>
    <row r="39" spans="1:6">
      <c r="A39" s="19" t="s">
        <v>21</v>
      </c>
      <c r="B39" s="88">
        <f>VLOOKUP(A39,December_2021!$A$9:$J$67,10,0)</f>
        <v>690</v>
      </c>
      <c r="C39" s="88">
        <f>VLOOKUP(A39,January_2022!$A$9:$J$67,10,0)</f>
        <v>1900</v>
      </c>
      <c r="D39" s="84">
        <f t="shared" si="3"/>
        <v>2590</v>
      </c>
      <c r="E39" s="84">
        <f t="shared" si="5"/>
        <v>2343006.1800000002</v>
      </c>
      <c r="F39" s="81">
        <f t="shared" si="4"/>
        <v>0.98940603565987306</v>
      </c>
    </row>
    <row r="40" spans="1:6">
      <c r="A40" s="19" t="s">
        <v>56</v>
      </c>
      <c r="B40" s="88">
        <f>VLOOKUP(A40,December_2021!$A$9:$J$67,10,0)</f>
        <v>0</v>
      </c>
      <c r="C40" s="88">
        <f>VLOOKUP(A40,January_2022!$A$9:$J$67,10,0)</f>
        <v>2580</v>
      </c>
      <c r="D40" s="84">
        <f t="shared" si="3"/>
        <v>2580</v>
      </c>
      <c r="E40" s="84">
        <f t="shared" si="5"/>
        <v>2345586.1800000002</v>
      </c>
      <c r="F40" s="81">
        <f t="shared" si="4"/>
        <v>0.99049551958603255</v>
      </c>
    </row>
    <row r="41" spans="1:6">
      <c r="A41" s="19" t="s">
        <v>32</v>
      </c>
      <c r="B41" s="88">
        <f>VLOOKUP(A41,December_2021!$A$9:$J$67,10,0)</f>
        <v>0</v>
      </c>
      <c r="C41" s="88">
        <f>VLOOKUP(A41,January_2022!$A$9:$J$67,10,0)</f>
        <v>2500</v>
      </c>
      <c r="D41" s="84">
        <f t="shared" si="3"/>
        <v>2500</v>
      </c>
      <c r="E41" s="84">
        <f t="shared" si="5"/>
        <v>2348086.1800000002</v>
      </c>
      <c r="F41" s="81">
        <f t="shared" si="4"/>
        <v>0.99155122106486937</v>
      </c>
    </row>
    <row r="42" spans="1:6">
      <c r="A42" s="19" t="s">
        <v>61</v>
      </c>
      <c r="B42" s="88">
        <f>VLOOKUP(A42,December_2021!$A$9:$J$67,10,0)</f>
        <v>0</v>
      </c>
      <c r="C42" s="88">
        <f>VLOOKUP(A42,January_2022!$A$9:$J$67,10,0)</f>
        <v>2440</v>
      </c>
      <c r="D42" s="84">
        <f t="shared" si="3"/>
        <v>2440</v>
      </c>
      <c r="E42" s="84">
        <f t="shared" si="5"/>
        <v>2350526.1800000002</v>
      </c>
      <c r="F42" s="81">
        <f t="shared" si="4"/>
        <v>0.99258158570821409</v>
      </c>
    </row>
    <row r="43" spans="1:6">
      <c r="A43" s="19" t="s">
        <v>52</v>
      </c>
      <c r="B43" s="88">
        <f>VLOOKUP(A43,December_2021!$A$9:$J$67,10,0)</f>
        <v>0</v>
      </c>
      <c r="C43" s="88">
        <f>VLOOKUP(A43,January_2022!$A$9:$J$67,10,0)</f>
        <v>2310</v>
      </c>
      <c r="D43" s="84">
        <f t="shared" si="3"/>
        <v>2310</v>
      </c>
      <c r="E43" s="84">
        <f t="shared" si="5"/>
        <v>2352836.1800000002</v>
      </c>
      <c r="F43" s="81">
        <f t="shared" si="4"/>
        <v>0.9935570538746592</v>
      </c>
    </row>
    <row r="44" spans="1:6">
      <c r="A44" s="19" t="s">
        <v>13</v>
      </c>
      <c r="B44" s="88">
        <f>VLOOKUP(A44,December_2021!$A$9:$J$67,10,0)</f>
        <v>906</v>
      </c>
      <c r="C44" s="88">
        <f>VLOOKUP(A44,January_2022!$A$9:$J$67,10,0)</f>
        <v>980</v>
      </c>
      <c r="D44" s="84">
        <f t="shared" si="3"/>
        <v>1886</v>
      </c>
      <c r="E44" s="84">
        <f t="shared" si="5"/>
        <v>2354722.1800000002</v>
      </c>
      <c r="F44" s="81">
        <f t="shared" si="4"/>
        <v>0.9943534750702937</v>
      </c>
    </row>
    <row r="45" spans="1:6">
      <c r="A45" s="19" t="s">
        <v>31</v>
      </c>
      <c r="B45" s="88">
        <f>VLOOKUP(A45,December_2021!$A$9:$J$67,10,0)</f>
        <v>960</v>
      </c>
      <c r="C45" s="88">
        <f>VLOOKUP(A45,January_2022!$A$9:$J$67,10,0)</f>
        <v>900</v>
      </c>
      <c r="D45" s="84">
        <f t="shared" si="3"/>
        <v>1860</v>
      </c>
      <c r="E45" s="84">
        <f t="shared" si="5"/>
        <v>2356582.1800000002</v>
      </c>
      <c r="F45" s="81">
        <f t="shared" si="4"/>
        <v>0.99513891697054824</v>
      </c>
    </row>
    <row r="46" spans="1:6">
      <c r="A46" s="19" t="s">
        <v>26</v>
      </c>
      <c r="B46" s="88">
        <f>VLOOKUP(A46,December_2021!$A$9:$J$67,10,0)</f>
        <v>1317</v>
      </c>
      <c r="C46" s="88">
        <f>VLOOKUP(A46,January_2022!$A$9:$J$67,10,0)</f>
        <v>532</v>
      </c>
      <c r="D46" s="84">
        <f t="shared" si="3"/>
        <v>1849</v>
      </c>
      <c r="E46" s="84">
        <f t="shared" si="5"/>
        <v>2358431.1800000002</v>
      </c>
      <c r="F46" s="81">
        <f t="shared" si="4"/>
        <v>0.99591971378429589</v>
      </c>
    </row>
    <row r="47" spans="1:6">
      <c r="A47" s="19" t="s">
        <v>17</v>
      </c>
      <c r="B47" s="88">
        <f>VLOOKUP(A47,December_2021!$A$9:$J$67,10,0)</f>
        <v>1000</v>
      </c>
      <c r="C47" s="88">
        <f>VLOOKUP(A47,January_2022!$A$9:$J$67,10,0)</f>
        <v>500</v>
      </c>
      <c r="D47" s="84">
        <f t="shared" si="3"/>
        <v>1500</v>
      </c>
      <c r="E47" s="84">
        <f t="shared" si="5"/>
        <v>2359931.1800000002</v>
      </c>
      <c r="F47" s="81">
        <f t="shared" si="4"/>
        <v>0.99655313467159801</v>
      </c>
    </row>
    <row r="48" spans="1:6">
      <c r="A48" s="19" t="s">
        <v>14</v>
      </c>
      <c r="B48" s="88">
        <f>VLOOKUP(A48,December_2021!$A$9:$J$67,10,0)</f>
        <v>1245</v>
      </c>
      <c r="C48" s="88">
        <f>VLOOKUP(A48,January_2022!$A$9:$J$67,10,0)</f>
        <v>225</v>
      </c>
      <c r="D48" s="84">
        <f t="shared" si="3"/>
        <v>1470</v>
      </c>
      <c r="E48" s="84">
        <f t="shared" si="5"/>
        <v>2361401.1800000002</v>
      </c>
      <c r="F48" s="81">
        <f t="shared" si="4"/>
        <v>0.99717388714115396</v>
      </c>
    </row>
    <row r="49" spans="1:6">
      <c r="A49" s="19" t="s">
        <v>44</v>
      </c>
      <c r="B49" s="88">
        <f>VLOOKUP(A49,December_2021!$A$9:$J$67,10,0)</f>
        <v>805</v>
      </c>
      <c r="C49" s="88">
        <f>VLOOKUP(A49,January_2022!$A$9:$J$67,10,0)</f>
        <v>515</v>
      </c>
      <c r="D49" s="84">
        <f t="shared" si="3"/>
        <v>1320</v>
      </c>
      <c r="E49" s="84">
        <f t="shared" si="5"/>
        <v>2362721.1800000002</v>
      </c>
      <c r="F49" s="81">
        <f t="shared" si="4"/>
        <v>0.99773129752197975</v>
      </c>
    </row>
    <row r="50" spans="1:6">
      <c r="A50" s="19" t="s">
        <v>39</v>
      </c>
      <c r="B50" s="88">
        <f>VLOOKUP(A50,December_2021!$A$9:$J$67,10,0)</f>
        <v>660</v>
      </c>
      <c r="C50" s="88">
        <f>VLOOKUP(A50,January_2022!$A$9:$J$67,10,0)</f>
        <v>600</v>
      </c>
      <c r="D50" s="84">
        <f t="shared" si="3"/>
        <v>1260</v>
      </c>
      <c r="E50" s="84">
        <f t="shared" si="5"/>
        <v>2363981.1800000002</v>
      </c>
      <c r="F50" s="81">
        <f t="shared" si="4"/>
        <v>0.99826337106731355</v>
      </c>
    </row>
    <row r="51" spans="1:6">
      <c r="A51" s="19" t="s">
        <v>42</v>
      </c>
      <c r="B51" s="88">
        <f>VLOOKUP(A51,December_2021!$A$9:$J$67,10,0)</f>
        <v>700</v>
      </c>
      <c r="C51" s="88">
        <f>VLOOKUP(A51,January_2022!$A$9:$J$67,10,0)</f>
        <v>500</v>
      </c>
      <c r="D51" s="84">
        <f t="shared" si="3"/>
        <v>1200</v>
      </c>
      <c r="E51" s="84">
        <f t="shared" si="5"/>
        <v>2365181.1800000002</v>
      </c>
      <c r="F51" s="81">
        <f t="shared" si="4"/>
        <v>0.99877010777715514</v>
      </c>
    </row>
    <row r="52" spans="1:6">
      <c r="A52" s="19" t="s">
        <v>23</v>
      </c>
      <c r="B52" s="88">
        <f>VLOOKUP(A52,December_2021!$A$9:$J$67,10,0)</f>
        <v>237.5</v>
      </c>
      <c r="C52" s="88">
        <f>VLOOKUP(A52,January_2022!$A$9:$J$67,10,0)</f>
        <v>725</v>
      </c>
      <c r="D52" s="84">
        <f t="shared" si="3"/>
        <v>962.5</v>
      </c>
      <c r="E52" s="84">
        <f t="shared" si="5"/>
        <v>2366143.6800000002</v>
      </c>
      <c r="F52" s="81">
        <f t="shared" si="4"/>
        <v>0.9991765528465073</v>
      </c>
    </row>
    <row r="53" spans="1:6">
      <c r="A53" s="19" t="s">
        <v>66</v>
      </c>
      <c r="B53" s="88">
        <f>VLOOKUP(A53,December_2021!$A$9:$J$67,10,0)</f>
        <v>0</v>
      </c>
      <c r="C53" s="88">
        <f>VLOOKUP(A53,January_2022!$A$9:$J$67,10,0)</f>
        <v>600</v>
      </c>
      <c r="D53" s="84">
        <f t="shared" si="3"/>
        <v>600</v>
      </c>
      <c r="E53" s="84">
        <f t="shared" si="5"/>
        <v>2366743.6800000002</v>
      </c>
      <c r="F53" s="81">
        <f t="shared" si="4"/>
        <v>0.99942992120142815</v>
      </c>
    </row>
    <row r="54" spans="1:6">
      <c r="A54" s="19" t="s">
        <v>36</v>
      </c>
      <c r="B54" s="88">
        <f>VLOOKUP(A54,December_2021!$A$9:$J$67,10,0)</f>
        <v>0</v>
      </c>
      <c r="C54" s="88">
        <f>VLOOKUP(A54,January_2022!$A$9:$J$67,10,0)</f>
        <v>500</v>
      </c>
      <c r="D54" s="84">
        <f t="shared" si="3"/>
        <v>500</v>
      </c>
      <c r="E54" s="84">
        <f t="shared" si="5"/>
        <v>2367243.6800000002</v>
      </c>
      <c r="F54" s="81">
        <f t="shared" si="4"/>
        <v>0.99964106149719545</v>
      </c>
    </row>
    <row r="55" spans="1:6">
      <c r="A55" s="19" t="s">
        <v>40</v>
      </c>
      <c r="B55" s="88">
        <f>VLOOKUP(A55,December_2021!$A$9:$J$67,10,0)</f>
        <v>200</v>
      </c>
      <c r="C55" s="88">
        <f>VLOOKUP(A55,January_2022!$A$9:$J$67,10,0)</f>
        <v>100</v>
      </c>
      <c r="D55" s="84">
        <f t="shared" si="3"/>
        <v>300</v>
      </c>
      <c r="E55" s="84">
        <f t="shared" si="5"/>
        <v>2367543.6800000002</v>
      </c>
      <c r="F55" s="81">
        <f t="shared" si="4"/>
        <v>0.99976774567465587</v>
      </c>
    </row>
    <row r="56" spans="1:6">
      <c r="A56" s="19" t="s">
        <v>43</v>
      </c>
      <c r="B56" s="88">
        <f>VLOOKUP(A56,December_2021!$A$9:$J$67,10,0)</f>
        <v>0</v>
      </c>
      <c r="C56" s="88">
        <f>VLOOKUP(A56,January_2022!$A$9:$J$67,10,0)</f>
        <v>250</v>
      </c>
      <c r="D56" s="84">
        <f t="shared" si="3"/>
        <v>250</v>
      </c>
      <c r="E56" s="84">
        <f t="shared" si="5"/>
        <v>2367793.6800000002</v>
      </c>
      <c r="F56" s="81">
        <f t="shared" si="4"/>
        <v>0.99987331582253958</v>
      </c>
    </row>
    <row r="57" spans="1:6">
      <c r="A57" s="19" t="s">
        <v>70</v>
      </c>
      <c r="B57" s="88">
        <f>VLOOKUP(A57,December_2021!$A$9:$J$67,10,0)</f>
        <v>0</v>
      </c>
      <c r="C57" s="88">
        <f>VLOOKUP(A57,January_2022!$A$9:$J$67,10,0)</f>
        <v>200</v>
      </c>
      <c r="D57" s="84">
        <f t="shared" si="3"/>
        <v>200</v>
      </c>
      <c r="E57" s="84">
        <f t="shared" si="5"/>
        <v>2367993.6800000002</v>
      </c>
      <c r="F57" s="81">
        <f t="shared" si="4"/>
        <v>0.99995777194084656</v>
      </c>
    </row>
    <row r="58" spans="1:6">
      <c r="A58" s="19" t="s">
        <v>12</v>
      </c>
      <c r="B58" s="88">
        <f>VLOOKUP(A58,December_2021!$A$9:$J$67,10,0)</f>
        <v>0</v>
      </c>
      <c r="C58" s="88">
        <f>VLOOKUP(A58,January_2022!$A$9:$J$67,10,0)</f>
        <v>100</v>
      </c>
      <c r="D58" s="84">
        <f t="shared" si="3"/>
        <v>100</v>
      </c>
      <c r="E58" s="84">
        <f t="shared" si="5"/>
        <v>2368093.6800000002</v>
      </c>
      <c r="F58" s="81">
        <f t="shared" si="4"/>
        <v>1</v>
      </c>
    </row>
    <row r="59" spans="1:6">
      <c r="A59" s="19" t="s">
        <v>28</v>
      </c>
      <c r="B59" s="88">
        <f>VLOOKUP(A59,December_2021!$A$9:$J$67,10,0)</f>
        <v>0</v>
      </c>
      <c r="C59" s="88">
        <f>VLOOKUP(A59,January_2022!$A$9:$J$67,10,0)</f>
        <v>0</v>
      </c>
      <c r="D59" s="84">
        <f t="shared" si="3"/>
        <v>0</v>
      </c>
      <c r="E59" s="84">
        <f t="shared" si="5"/>
        <v>2368093.6800000002</v>
      </c>
      <c r="F59" s="81">
        <f t="shared" si="4"/>
        <v>1</v>
      </c>
    </row>
    <row r="60" spans="1:6">
      <c r="A60" s="19" t="s">
        <v>30</v>
      </c>
      <c r="B60" s="88">
        <f>VLOOKUP(A60,December_2021!$A$9:$J$67,10,0)</f>
        <v>0</v>
      </c>
      <c r="C60" s="88">
        <f>VLOOKUP(A60,January_2022!$A$9:$J$67,10,0)</f>
        <v>0</v>
      </c>
      <c r="D60" s="84">
        <f t="shared" si="3"/>
        <v>0</v>
      </c>
      <c r="E60" s="84">
        <f t="shared" si="5"/>
        <v>2368093.6800000002</v>
      </c>
      <c r="F60" s="81">
        <f t="shared" si="4"/>
        <v>1</v>
      </c>
    </row>
    <row r="61" spans="1:6">
      <c r="A61" s="19" t="s">
        <v>41</v>
      </c>
      <c r="B61" s="88">
        <f>VLOOKUP(A61,December_2021!$A$9:$J$67,10,0)</f>
        <v>0</v>
      </c>
      <c r="C61" s="88">
        <f>VLOOKUP(A61,January_2022!$A$9:$J$67,10,0)</f>
        <v>0</v>
      </c>
      <c r="D61" s="84">
        <f t="shared" si="3"/>
        <v>0</v>
      </c>
      <c r="E61" s="84">
        <f t="shared" si="5"/>
        <v>2368093.6800000002</v>
      </c>
      <c r="F61" s="81">
        <f t="shared" si="4"/>
        <v>1</v>
      </c>
    </row>
    <row r="62" spans="1:6">
      <c r="A62" s="85" t="s">
        <v>46</v>
      </c>
      <c r="B62" s="88">
        <f>VLOOKUP(A62,December_2021!$A$9:$J$67,10,0)</f>
        <v>0</v>
      </c>
      <c r="C62" s="88">
        <f>VLOOKUP(A62,January_2022!$A$9:$J$67,10,0)</f>
        <v>0</v>
      </c>
      <c r="D62" s="84">
        <f t="shared" si="3"/>
        <v>0</v>
      </c>
      <c r="E62" s="84">
        <f t="shared" si="5"/>
        <v>2368093.6800000002</v>
      </c>
      <c r="F62" s="81">
        <f t="shared" si="4"/>
        <v>1</v>
      </c>
    </row>
    <row r="63" spans="1:6">
      <c r="A63" s="86" t="s">
        <v>71</v>
      </c>
      <c r="B63" s="87">
        <f>SUM(B4:B62)</f>
        <v>1204552.58</v>
      </c>
      <c r="C63" s="87">
        <f>SUM(C4:C62)</f>
        <v>1163541.1000000001</v>
      </c>
      <c r="D63" s="91">
        <f t="shared" si="3"/>
        <v>2368093.6800000002</v>
      </c>
      <c r="E63" s="1"/>
      <c r="F63" s="1"/>
    </row>
  </sheetData>
  <autoFilter ref="A3:F62" xr:uid="{3604F50E-C990-4A9B-801D-21C2621958C0}"/>
  <sortState xmlns:xlrd2="http://schemas.microsoft.com/office/spreadsheetml/2017/richdata2" ref="A4:D62">
    <sortCondition descending="1" ref="D4:D62"/>
  </sortState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E89B7-3AC0-4D5C-86A4-7B50783973C9}">
  <dimension ref="A4:H64"/>
  <sheetViews>
    <sheetView workbookViewId="0">
      <selection activeCell="G5" sqref="G5"/>
    </sheetView>
  </sheetViews>
  <sheetFormatPr defaultRowHeight="14.4"/>
  <cols>
    <col min="1" max="1" width="20.21875" customWidth="1"/>
    <col min="2" max="2" width="18.77734375" style="3" customWidth="1"/>
    <col min="3" max="3" width="18.88671875" customWidth="1"/>
    <col min="4" max="4" width="19.109375" customWidth="1"/>
    <col min="5" max="5" width="25.88671875" customWidth="1"/>
    <col min="6" max="6" width="24.6640625" customWidth="1"/>
  </cols>
  <sheetData>
    <row r="4" spans="1:6">
      <c r="A4" s="11" t="s">
        <v>0</v>
      </c>
      <c r="B4" s="111" t="s">
        <v>97</v>
      </c>
      <c r="C4" s="83" t="s">
        <v>98</v>
      </c>
      <c r="D4" s="83" t="s">
        <v>99</v>
      </c>
      <c r="E4" s="83" t="s">
        <v>82</v>
      </c>
      <c r="F4" s="96" t="s">
        <v>83</v>
      </c>
    </row>
    <row r="5" spans="1:6">
      <c r="A5" s="19" t="s">
        <v>67</v>
      </c>
      <c r="B5" s="3">
        <f>VLOOKUP(A5,December_2021!A64:N122,14,0)</f>
        <v>58128.819999999978</v>
      </c>
      <c r="C5" s="3">
        <f>VLOOKUP(A5,January_2022!A64:N122,14,0)</f>
        <v>19704.7</v>
      </c>
      <c r="D5" s="3">
        <f t="shared" ref="D5:D36" si="0">SUM(B5:C5)</f>
        <v>77833.519999999975</v>
      </c>
      <c r="E5" s="3">
        <f>D5</f>
        <v>77833.519999999975</v>
      </c>
      <c r="F5" s="81">
        <f t="shared" ref="F5:F36" si="1">E5/$D$64</f>
        <v>0.41976151958123281</v>
      </c>
    </row>
    <row r="6" spans="1:6">
      <c r="A6" s="19" t="s">
        <v>15</v>
      </c>
      <c r="B6" s="3">
        <f>VLOOKUP(A6,December_2021!A12:N70,14,0)</f>
        <v>22073.090000000011</v>
      </c>
      <c r="C6" s="3">
        <f>VLOOKUP(A6,January_2022!A12:N70,14,0)</f>
        <v>24115.78</v>
      </c>
      <c r="D6" s="3">
        <f t="shared" si="0"/>
        <v>46188.87000000001</v>
      </c>
      <c r="E6" s="3">
        <f>D6+E5</f>
        <v>124022.38999999998</v>
      </c>
      <c r="F6" s="81">
        <f t="shared" si="1"/>
        <v>0.66886126810783197</v>
      </c>
    </row>
    <row r="7" spans="1:6">
      <c r="A7" s="19" t="s">
        <v>24</v>
      </c>
      <c r="B7" s="3">
        <f>VLOOKUP(A7,December_2021!A21:N79,14,0)</f>
        <v>8605.8500000000058</v>
      </c>
      <c r="C7" s="3">
        <f>VLOOKUP(A7,January_2022!A21:N79,14,0)</f>
        <v>4536.429999999993</v>
      </c>
      <c r="D7" s="3">
        <f t="shared" si="0"/>
        <v>13142.279999999999</v>
      </c>
      <c r="E7" s="3">
        <f t="shared" ref="E6:E37" si="2">D7+E6</f>
        <v>137164.66999999998</v>
      </c>
      <c r="F7" s="81">
        <f t="shared" si="1"/>
        <v>0.73973848686347932</v>
      </c>
    </row>
    <row r="8" spans="1:6">
      <c r="A8" s="19" t="s">
        <v>59</v>
      </c>
      <c r="B8" s="3">
        <f>VLOOKUP(A8,December_2021!A56:N114,14,0)</f>
        <v>5404.010000000002</v>
      </c>
      <c r="C8" s="3">
        <f>VLOOKUP(A8,January_2022!A56:N114,14,0)</f>
        <v>5548.679999999993</v>
      </c>
      <c r="D8" s="3">
        <f t="shared" si="0"/>
        <v>10952.689999999995</v>
      </c>
      <c r="E8" s="3">
        <f t="shared" si="2"/>
        <v>148117.35999999999</v>
      </c>
      <c r="F8" s="81">
        <f t="shared" si="1"/>
        <v>0.79880709635078218</v>
      </c>
    </row>
    <row r="9" spans="1:6">
      <c r="A9" s="19" t="s">
        <v>48</v>
      </c>
      <c r="B9" s="3">
        <f>VLOOKUP(A9,December_2021!A45:N103,14,0)</f>
        <v>5600.83</v>
      </c>
      <c r="C9" s="3">
        <f>VLOOKUP(A9,January_2022!A45:N103,14,0)</f>
        <v>1840.6299999999997</v>
      </c>
      <c r="D9" s="3">
        <f t="shared" si="0"/>
        <v>7441.4599999999991</v>
      </c>
      <c r="E9" s="3">
        <f t="shared" si="2"/>
        <v>155558.81999999998</v>
      </c>
      <c r="F9" s="81">
        <f t="shared" si="1"/>
        <v>0.83893940126906097</v>
      </c>
    </row>
    <row r="10" spans="1:6">
      <c r="A10" s="19" t="s">
        <v>55</v>
      </c>
      <c r="B10" s="3">
        <f>VLOOKUP(A10,December_2021!A52:N110,14,0)</f>
        <v>6343.4199999999983</v>
      </c>
      <c r="C10" s="3">
        <f>VLOOKUP(A10,January_2022!A52:N110,14,0)</f>
        <v>14.010000000002037</v>
      </c>
      <c r="D10" s="3">
        <f t="shared" si="0"/>
        <v>6357.43</v>
      </c>
      <c r="E10" s="3">
        <f t="shared" si="2"/>
        <v>161916.24999999997</v>
      </c>
      <c r="F10" s="81">
        <f t="shared" si="1"/>
        <v>0.87322545793759299</v>
      </c>
    </row>
    <row r="11" spans="1:6">
      <c r="A11" s="19" t="s">
        <v>60</v>
      </c>
      <c r="B11" s="3">
        <f>VLOOKUP(A11,December_2021!A57:N115,14,0)</f>
        <v>4008.8999999999942</v>
      </c>
      <c r="C11" s="3">
        <f>VLOOKUP(A11,January_2022!A57:N115,14,0)</f>
        <v>318.47000000000116</v>
      </c>
      <c r="D11" s="3">
        <f t="shared" si="0"/>
        <v>4327.3699999999953</v>
      </c>
      <c r="E11" s="3">
        <f t="shared" si="2"/>
        <v>166243.61999999997</v>
      </c>
      <c r="F11" s="81">
        <f t="shared" si="1"/>
        <v>0.89656326158556154</v>
      </c>
    </row>
    <row r="12" spans="1:6">
      <c r="A12" s="19" t="s">
        <v>53</v>
      </c>
      <c r="B12" s="3">
        <f>VLOOKUP(A12,December_2021!A50:N108,14,0)</f>
        <v>788.35999999999967</v>
      </c>
      <c r="C12" s="3">
        <f>VLOOKUP(A12,January_2022!A50:N108,14,0)</f>
        <v>2085.3600000000006</v>
      </c>
      <c r="D12" s="3">
        <f t="shared" si="0"/>
        <v>2873.7200000000003</v>
      </c>
      <c r="E12" s="3">
        <f t="shared" si="2"/>
        <v>169117.33999999997</v>
      </c>
      <c r="F12" s="81">
        <f t="shared" si="1"/>
        <v>0.91206143093536074</v>
      </c>
    </row>
    <row r="13" spans="1:6">
      <c r="A13" s="19" t="s">
        <v>64</v>
      </c>
      <c r="B13" s="3">
        <f>VLOOKUP(A13,December_2021!A61:N119,14,0)</f>
        <v>1409.1800000000003</v>
      </c>
      <c r="C13" s="3">
        <f>VLOOKUP(A13,January_2022!A61:N119,14,0)</f>
        <v>1196.6299999999974</v>
      </c>
      <c r="D13" s="3">
        <f t="shared" si="0"/>
        <v>2605.8099999999977</v>
      </c>
      <c r="E13" s="3">
        <f t="shared" si="2"/>
        <v>171723.14999999997</v>
      </c>
      <c r="F13" s="81">
        <f t="shared" si="1"/>
        <v>0.92611474325298393</v>
      </c>
    </row>
    <row r="14" spans="1:6">
      <c r="A14" s="19" t="s">
        <v>35</v>
      </c>
      <c r="B14" s="3">
        <f>VLOOKUP(A14,December_2021!A32:N90,14,0)</f>
        <v>1730.7200000000012</v>
      </c>
      <c r="C14" s="3">
        <f>VLOOKUP(A14,January_2022!A32:N90,14,0)</f>
        <v>816.55999999999767</v>
      </c>
      <c r="D14" s="3">
        <f t="shared" si="0"/>
        <v>2547.2799999999988</v>
      </c>
      <c r="E14" s="3">
        <f t="shared" si="2"/>
        <v>174270.42999999996</v>
      </c>
      <c r="F14" s="81">
        <f t="shared" si="1"/>
        <v>0.93985239926030428</v>
      </c>
    </row>
    <row r="15" spans="1:6">
      <c r="A15" s="19" t="s">
        <v>27</v>
      </c>
      <c r="B15" s="3">
        <f>VLOOKUP(A15,December_2021!A24:N82,14,0)</f>
        <v>1007.2099999999991</v>
      </c>
      <c r="C15" s="3">
        <f>VLOOKUP(A15,January_2022!A24:N82,14,0)</f>
        <v>1233.9300000000003</v>
      </c>
      <c r="D15" s="3">
        <f t="shared" si="0"/>
        <v>2241.1399999999994</v>
      </c>
      <c r="E15" s="3">
        <f t="shared" si="2"/>
        <v>176511.56999999995</v>
      </c>
      <c r="F15" s="81">
        <f t="shared" si="1"/>
        <v>0.95193902121950991</v>
      </c>
    </row>
    <row r="16" spans="1:6">
      <c r="A16" s="19" t="s">
        <v>38</v>
      </c>
      <c r="B16" s="3">
        <f>VLOOKUP(A16,December_2021!A35:N93,14,0)</f>
        <v>3162.5099999999998</v>
      </c>
      <c r="C16" s="3">
        <f>VLOOKUP(A16,January_2022!A35:N93,14,0)</f>
        <v>-943.04999999999961</v>
      </c>
      <c r="D16" s="3">
        <f t="shared" si="0"/>
        <v>2219.46</v>
      </c>
      <c r="E16" s="3">
        <f t="shared" si="2"/>
        <v>178731.02999999994</v>
      </c>
      <c r="F16" s="81">
        <f t="shared" si="1"/>
        <v>0.96390872144956197</v>
      </c>
    </row>
    <row r="17" spans="1:8">
      <c r="A17" s="19" t="s">
        <v>58</v>
      </c>
      <c r="B17" s="3">
        <f>VLOOKUP(A17,December_2021!A55:N113,14,0)</f>
        <v>919.52999999999884</v>
      </c>
      <c r="C17" s="3">
        <f>VLOOKUP(A17,January_2022!A55:N113,14,0)</f>
        <v>1136.6100000000079</v>
      </c>
      <c r="D17" s="3">
        <f t="shared" si="0"/>
        <v>2056.1400000000067</v>
      </c>
      <c r="E17" s="3">
        <f t="shared" si="2"/>
        <v>180787.16999999995</v>
      </c>
      <c r="F17" s="81">
        <f t="shared" si="1"/>
        <v>0.97499762570150594</v>
      </c>
    </row>
    <row r="18" spans="1:8">
      <c r="A18" s="19" t="s">
        <v>37</v>
      </c>
      <c r="B18" s="3">
        <f>VLOOKUP(A18,December_2021!A34:N92,14,0)</f>
        <v>842.51000000000931</v>
      </c>
      <c r="C18" s="3">
        <f>VLOOKUP(A18,January_2022!A34:N92,14,0)</f>
        <v>849.2699999999968</v>
      </c>
      <c r="D18" s="3">
        <f t="shared" si="0"/>
        <v>1691.7800000000061</v>
      </c>
      <c r="E18" s="3">
        <f t="shared" si="2"/>
        <v>182478.94999999995</v>
      </c>
      <c r="F18" s="81">
        <f t="shared" si="1"/>
        <v>0.98412151144632565</v>
      </c>
    </row>
    <row r="19" spans="1:8">
      <c r="A19" s="19" t="s">
        <v>57</v>
      </c>
      <c r="B19" s="3">
        <f>VLOOKUP(A19,December_2021!A54:N112,14,0)</f>
        <v>1018.2800000000061</v>
      </c>
      <c r="C19" s="3">
        <f>VLOOKUP(A19,January_2022!A54:N112,14,0)</f>
        <v>582.68999999999869</v>
      </c>
      <c r="D19" s="3">
        <f t="shared" si="0"/>
        <v>1600.9700000000048</v>
      </c>
      <c r="E19" s="3">
        <f t="shared" si="2"/>
        <v>184079.91999999995</v>
      </c>
      <c r="F19" s="81">
        <f t="shared" si="1"/>
        <v>0.99275565262359688</v>
      </c>
    </row>
    <row r="20" spans="1:8">
      <c r="A20" s="19" t="s">
        <v>19</v>
      </c>
      <c r="B20" s="3">
        <f>VLOOKUP(A20,December_2021!A16:N74,14,0)</f>
        <v>1331.4100000000017</v>
      </c>
      <c r="C20" s="3">
        <f>VLOOKUP(A20,January_2022!A16:N74,14,0)</f>
        <v>249.63999999999942</v>
      </c>
      <c r="D20" s="3">
        <f t="shared" si="0"/>
        <v>1581.0500000000011</v>
      </c>
      <c r="E20" s="3">
        <f t="shared" si="2"/>
        <v>185660.96999999994</v>
      </c>
      <c r="F20" s="81">
        <f t="shared" si="1"/>
        <v>1.0012823638726052</v>
      </c>
    </row>
    <row r="21" spans="1:8">
      <c r="A21" s="19" t="s">
        <v>34</v>
      </c>
      <c r="B21" s="3">
        <f>VLOOKUP(A21,December_2021!A31:N89,14,0)</f>
        <v>625.90000000000146</v>
      </c>
      <c r="C21" s="3">
        <f>VLOOKUP(A21,January_2022!A31:N89,14,0)</f>
        <v>713.30999999999767</v>
      </c>
      <c r="D21" s="3">
        <f t="shared" si="0"/>
        <v>1339.2099999999991</v>
      </c>
      <c r="E21" s="3">
        <f t="shared" si="2"/>
        <v>187000.17999999993</v>
      </c>
      <c r="F21" s="81">
        <f t="shared" si="1"/>
        <v>1.0085048153901308</v>
      </c>
    </row>
    <row r="22" spans="1:8">
      <c r="A22" s="19" t="s">
        <v>33</v>
      </c>
      <c r="B22" s="3">
        <f>VLOOKUP(A22,December_2021!A30:N88,14,0)</f>
        <v>592.05999999999767</v>
      </c>
      <c r="C22" s="3">
        <f>VLOOKUP(A22,January_2022!A30:N88,14,0)</f>
        <v>489.31000000000495</v>
      </c>
      <c r="D22" s="3">
        <f t="shared" si="0"/>
        <v>1081.3700000000026</v>
      </c>
      <c r="E22" s="3">
        <f t="shared" si="2"/>
        <v>188081.54999999993</v>
      </c>
      <c r="F22" s="81">
        <f t="shared" si="1"/>
        <v>1.0143367180771681</v>
      </c>
    </row>
    <row r="23" spans="1:8">
      <c r="A23" s="19" t="s">
        <v>49</v>
      </c>
      <c r="B23" s="3">
        <f>VLOOKUP(A23,December_2021!A46:N104,14,0)</f>
        <v>672.39999999999418</v>
      </c>
      <c r="C23" s="3">
        <f>VLOOKUP(A23,January_2022!A46:N104,14,0)</f>
        <v>347.23000000000138</v>
      </c>
      <c r="D23" s="3">
        <f t="shared" si="0"/>
        <v>1019.6299999999956</v>
      </c>
      <c r="E23" s="3">
        <f t="shared" si="2"/>
        <v>189101.17999999993</v>
      </c>
      <c r="F23" s="81">
        <f t="shared" si="1"/>
        <v>1.019835652703414</v>
      </c>
    </row>
    <row r="24" spans="1:8">
      <c r="A24" s="19" t="s">
        <v>25</v>
      </c>
      <c r="B24" s="3">
        <f>VLOOKUP(A24,December_2021!A22:N80,14,0)</f>
        <v>348.65999999999622</v>
      </c>
      <c r="C24" s="3">
        <f>VLOOKUP(A24,January_2022!A22:N80,14,0)</f>
        <v>664.63999999999942</v>
      </c>
      <c r="D24" s="3">
        <f t="shared" si="0"/>
        <v>1013.2999999999956</v>
      </c>
      <c r="E24" s="3">
        <f t="shared" si="2"/>
        <v>190114.47999999992</v>
      </c>
      <c r="F24" s="81">
        <f t="shared" si="1"/>
        <v>1.0253004492048656</v>
      </c>
      <c r="H24" t="s">
        <v>101</v>
      </c>
    </row>
    <row r="25" spans="1:8">
      <c r="A25" s="19" t="s">
        <v>26</v>
      </c>
      <c r="B25" s="3">
        <f>VLOOKUP(A25,December_2021!A23:N81,14,0)</f>
        <v>640.51000000000022</v>
      </c>
      <c r="C25" s="3">
        <f>VLOOKUP(A25,January_2022!A23:N81,14,0)</f>
        <v>261.40999999999985</v>
      </c>
      <c r="D25" s="3">
        <f t="shared" si="0"/>
        <v>901.92000000000007</v>
      </c>
      <c r="E25" s="3">
        <f t="shared" si="2"/>
        <v>191016.39999999994</v>
      </c>
      <c r="F25" s="81">
        <f t="shared" si="1"/>
        <v>1.0301645657158587</v>
      </c>
    </row>
    <row r="26" spans="1:8">
      <c r="A26" s="19" t="s">
        <v>63</v>
      </c>
      <c r="B26" s="3">
        <f>VLOOKUP(A26,December_2021!A60:N118,14,0)</f>
        <v>137.63999999999942</v>
      </c>
      <c r="C26" s="3">
        <f>VLOOKUP(A26,January_2022!A60:N118,14,0)</f>
        <v>635.27999999999884</v>
      </c>
      <c r="D26" s="3">
        <f t="shared" si="0"/>
        <v>772.91999999999825</v>
      </c>
      <c r="E26" s="3">
        <f t="shared" si="2"/>
        <v>191789.31999999995</v>
      </c>
      <c r="F26" s="81">
        <f t="shared" si="1"/>
        <v>1.0343329763661124</v>
      </c>
    </row>
    <row r="27" spans="1:8">
      <c r="A27" s="19" t="s">
        <v>47</v>
      </c>
      <c r="B27" s="3">
        <f>VLOOKUP(A27,December_2021!A44:N102,14,0)</f>
        <v>192.08000000000084</v>
      </c>
      <c r="C27" s="3">
        <f>VLOOKUP(A27,January_2022!A44:N102,14,0)</f>
        <v>495.35999999999876</v>
      </c>
      <c r="D27" s="3">
        <f t="shared" si="0"/>
        <v>687.4399999999996</v>
      </c>
      <c r="E27" s="3">
        <f t="shared" si="2"/>
        <v>192476.75999999995</v>
      </c>
      <c r="F27" s="81">
        <f t="shared" si="1"/>
        <v>1.038040387504924</v>
      </c>
    </row>
    <row r="28" spans="1:8">
      <c r="A28" s="19" t="s">
        <v>16</v>
      </c>
      <c r="B28" s="3">
        <f>VLOOKUP(A28,December_2021!A13:N71,14,0)</f>
        <v>103.92000000000007</v>
      </c>
      <c r="C28" s="3">
        <f>VLOOKUP(A28,January_2022!A13:N71,14,0)</f>
        <v>520.92000000000007</v>
      </c>
      <c r="D28" s="3">
        <f t="shared" si="0"/>
        <v>624.84000000000015</v>
      </c>
      <c r="E28" s="3">
        <f t="shared" si="2"/>
        <v>193101.59999999995</v>
      </c>
      <c r="F28" s="81">
        <f t="shared" si="1"/>
        <v>1.041410192543873</v>
      </c>
    </row>
    <row r="29" spans="1:8">
      <c r="A29" s="19" t="s">
        <v>54</v>
      </c>
      <c r="B29" s="3">
        <f>VLOOKUP(A29,December_2021!A51:N109,14,0)</f>
        <v>263.75999999999476</v>
      </c>
      <c r="C29" s="3">
        <f>VLOOKUP(A29,January_2022!A51:N109,14,0)</f>
        <v>251.65000000000146</v>
      </c>
      <c r="D29" s="3">
        <f t="shared" si="0"/>
        <v>515.40999999999622</v>
      </c>
      <c r="E29" s="3">
        <f t="shared" si="2"/>
        <v>193617.00999999995</v>
      </c>
      <c r="F29" s="81">
        <f t="shared" si="1"/>
        <v>1.0441898340763049</v>
      </c>
    </row>
    <row r="30" spans="1:8">
      <c r="A30" s="19" t="s">
        <v>29</v>
      </c>
      <c r="B30" s="3">
        <f>VLOOKUP(A30,December_2021!A26:N84,14,0)</f>
        <v>36.94999999999709</v>
      </c>
      <c r="C30" s="3">
        <f>VLOOKUP(A30,January_2022!A26:N84,14,0)</f>
        <v>467.45000000000437</v>
      </c>
      <c r="D30" s="3">
        <f t="shared" si="0"/>
        <v>504.40000000000146</v>
      </c>
      <c r="E30" s="3">
        <f t="shared" si="2"/>
        <v>194121.40999999995</v>
      </c>
      <c r="F30" s="81">
        <f t="shared" si="1"/>
        <v>1.0469100979224828</v>
      </c>
    </row>
    <row r="31" spans="1:8">
      <c r="A31" s="19" t="s">
        <v>14</v>
      </c>
      <c r="B31" s="3">
        <f>VLOOKUP(A31,December_2021!A11:N69,14,0)</f>
        <v>374.28000000000065</v>
      </c>
      <c r="C31" s="3">
        <f>VLOOKUP(A31,January_2022!A11:N69,14,0)</f>
        <v>103.51000000000022</v>
      </c>
      <c r="D31" s="3">
        <f t="shared" si="0"/>
        <v>477.79000000000087</v>
      </c>
      <c r="E31" s="3">
        <f t="shared" si="2"/>
        <v>194599.19999999995</v>
      </c>
      <c r="F31" s="81">
        <f t="shared" si="1"/>
        <v>1.0494868522108758</v>
      </c>
    </row>
    <row r="32" spans="1:8">
      <c r="A32" s="19" t="s">
        <v>32</v>
      </c>
      <c r="B32" s="3">
        <f>VLOOKUP(A32,December_2021!A29:N87,14,0)</f>
        <v>0</v>
      </c>
      <c r="C32" s="3">
        <f>VLOOKUP(A32,January_2022!A29:N87,14,0)</f>
        <v>472.84000000000015</v>
      </c>
      <c r="D32" s="3">
        <f t="shared" si="0"/>
        <v>472.84000000000015</v>
      </c>
      <c r="E32" s="3">
        <f t="shared" si="2"/>
        <v>195072.03999999995</v>
      </c>
      <c r="F32" s="81">
        <f t="shared" si="1"/>
        <v>1.0520369108092638</v>
      </c>
    </row>
    <row r="33" spans="1:6">
      <c r="A33" s="19" t="s">
        <v>22</v>
      </c>
      <c r="B33" s="3">
        <f>VLOOKUP(A33,December_2021!A19:N77,14,0)</f>
        <v>258</v>
      </c>
      <c r="C33" s="3">
        <f>VLOOKUP(A33,January_2022!A19:N77,14,0)</f>
        <v>190</v>
      </c>
      <c r="D33" s="3">
        <f t="shared" si="0"/>
        <v>448</v>
      </c>
      <c r="E33" s="3">
        <f t="shared" si="2"/>
        <v>195520.03999999995</v>
      </c>
      <c r="F33" s="81">
        <f t="shared" si="1"/>
        <v>1.0544530055814441</v>
      </c>
    </row>
    <row r="34" spans="1:6">
      <c r="A34" s="19" t="s">
        <v>13</v>
      </c>
      <c r="B34" s="3">
        <f>VLOOKUP(A34,December_2021!A10:N68,14,0)</f>
        <v>240</v>
      </c>
      <c r="C34" s="3">
        <f>VLOOKUP(A34,January_2022!A10:N68,14,0)</f>
        <v>166</v>
      </c>
      <c r="D34" s="3">
        <f t="shared" si="0"/>
        <v>406</v>
      </c>
      <c r="E34" s="3">
        <f t="shared" si="2"/>
        <v>195926.03999999995</v>
      </c>
      <c r="F34" s="81">
        <f t="shared" si="1"/>
        <v>1.0566425914687323</v>
      </c>
    </row>
    <row r="35" spans="1:6">
      <c r="A35" s="19" t="s">
        <v>62</v>
      </c>
      <c r="B35" s="3">
        <f>VLOOKUP(A35,December_2021!A59:N117,14,0)</f>
        <v>146.03999999999996</v>
      </c>
      <c r="C35" s="3">
        <f>VLOOKUP(A35,January_2022!A59:N117,14,0)</f>
        <v>241.70000000000073</v>
      </c>
      <c r="D35" s="3">
        <f t="shared" si="0"/>
        <v>387.74000000000069</v>
      </c>
      <c r="E35" s="3">
        <f t="shared" si="2"/>
        <v>196313.77999999994</v>
      </c>
      <c r="F35" s="81">
        <f t="shared" si="1"/>
        <v>1.0587336999217796</v>
      </c>
    </row>
    <row r="36" spans="1:6">
      <c r="A36" s="19" t="s">
        <v>66</v>
      </c>
      <c r="B36" s="3">
        <f>VLOOKUP(A36,December_2021!A63:N121,14,0)</f>
        <v>0</v>
      </c>
      <c r="C36" s="3">
        <f>VLOOKUP(A36,January_2022!A63:N121,14,0)</f>
        <v>369.94000000000051</v>
      </c>
      <c r="D36" s="3">
        <f t="shared" si="0"/>
        <v>369.94000000000051</v>
      </c>
      <c r="E36" s="3">
        <f t="shared" si="2"/>
        <v>196683.71999999994</v>
      </c>
      <c r="F36" s="81">
        <f t="shared" si="1"/>
        <v>1.0607288117521823</v>
      </c>
    </row>
    <row r="37" spans="1:6">
      <c r="A37" s="19" t="s">
        <v>45</v>
      </c>
      <c r="B37" s="3">
        <f>VLOOKUP(A37,December_2021!A42:N100,14,0)</f>
        <v>0</v>
      </c>
      <c r="C37" s="3">
        <f>VLOOKUP(A37,January_2022!A42:N100,14,0)</f>
        <v>338.83000000000175</v>
      </c>
      <c r="D37" s="3">
        <f t="shared" ref="D37:D63" si="3">SUM(B37:C37)</f>
        <v>338.83000000000175</v>
      </c>
      <c r="E37" s="3">
        <f t="shared" si="2"/>
        <v>197022.54999999993</v>
      </c>
      <c r="F37" s="81">
        <f t="shared" ref="F37:F63" si="4">E37/$D$64</f>
        <v>1.0625561452157042</v>
      </c>
    </row>
    <row r="38" spans="1:6">
      <c r="A38" s="19" t="s">
        <v>42</v>
      </c>
      <c r="B38" s="3">
        <f>VLOOKUP(A38,December_2021!A39:N97,14,0)</f>
        <v>191.31999999999971</v>
      </c>
      <c r="C38" s="3">
        <f>VLOOKUP(A38,January_2022!A39:N97,14,0)</f>
        <v>136.67000000000007</v>
      </c>
      <c r="D38" s="3">
        <f t="shared" si="3"/>
        <v>327.98999999999978</v>
      </c>
      <c r="E38" s="3">
        <f t="shared" ref="E38:E63" si="5">D38+E37</f>
        <v>197350.53999999992</v>
      </c>
      <c r="F38" s="81">
        <f t="shared" si="4"/>
        <v>1.0643250178146493</v>
      </c>
    </row>
    <row r="39" spans="1:6">
      <c r="A39" s="19" t="s">
        <v>23</v>
      </c>
      <c r="B39" s="3">
        <f>VLOOKUP(A39,December_2021!A20:N78,14,0)</f>
        <v>84.25</v>
      </c>
      <c r="C39" s="3">
        <f>VLOOKUP(A39,January_2022!A20:N78,14,0)</f>
        <v>234.58000000000175</v>
      </c>
      <c r="D39" s="3">
        <f t="shared" si="3"/>
        <v>318.83000000000175</v>
      </c>
      <c r="E39" s="3">
        <f t="shared" si="5"/>
        <v>197669.36999999994</v>
      </c>
      <c r="F39" s="81">
        <f t="shared" si="4"/>
        <v>1.0660444899044135</v>
      </c>
    </row>
    <row r="40" spans="1:6">
      <c r="A40" s="19" t="s">
        <v>68</v>
      </c>
      <c r="B40" s="3">
        <f>VLOOKUP(A40,December_2021!A65:N123,14,0)</f>
        <v>201.52000000000044</v>
      </c>
      <c r="C40" s="3">
        <f>VLOOKUP(A40,January_2022!A65:N123,14,0)</f>
        <v>99.519999999998618</v>
      </c>
      <c r="D40" s="3">
        <f t="shared" si="3"/>
        <v>301.03999999999905</v>
      </c>
      <c r="E40" s="3">
        <f t="shared" si="5"/>
        <v>197970.40999999995</v>
      </c>
      <c r="F40" s="81">
        <f t="shared" si="4"/>
        <v>1.0676680193022197</v>
      </c>
    </row>
    <row r="41" spans="1:6">
      <c r="A41" s="19" t="s">
        <v>65</v>
      </c>
      <c r="B41" s="3">
        <f>VLOOKUP(A41,December_2021!A62:N120,14,0)</f>
        <v>171.60000000000036</v>
      </c>
      <c r="C41" s="3">
        <f>VLOOKUP(A41,January_2022!A62:N120,14,0)</f>
        <v>96.760000000000218</v>
      </c>
      <c r="D41" s="3">
        <f t="shared" si="3"/>
        <v>268.36000000000058</v>
      </c>
      <c r="E41" s="3">
        <f t="shared" si="5"/>
        <v>198238.76999999996</v>
      </c>
      <c r="F41" s="81">
        <f t="shared" si="4"/>
        <v>1.0691153032153051</v>
      </c>
    </row>
    <row r="42" spans="1:6">
      <c r="A42" s="19" t="s">
        <v>21</v>
      </c>
      <c r="B42" s="3">
        <f>VLOOKUP(A42,December_2021!A18:N76,14,0)</f>
        <v>95.700000000000728</v>
      </c>
      <c r="C42" s="3">
        <f>VLOOKUP(A42,January_2022!A18:N76,14,0)</f>
        <v>117.09999999999854</v>
      </c>
      <c r="D42" s="3">
        <f t="shared" si="3"/>
        <v>212.79999999999927</v>
      </c>
      <c r="E42" s="3">
        <f t="shared" si="5"/>
        <v>198451.56999999995</v>
      </c>
      <c r="F42" s="81">
        <f t="shared" si="4"/>
        <v>1.0702629482320909</v>
      </c>
    </row>
    <row r="43" spans="1:6">
      <c r="A43" s="19" t="s">
        <v>51</v>
      </c>
      <c r="B43" s="3">
        <f>VLOOKUP(A43,December_2021!A48:N106,14,0)</f>
        <v>-1414.179999999993</v>
      </c>
      <c r="C43" s="3">
        <f>VLOOKUP(A43,January_2022!A48:N106,14,0)</f>
        <v>1586.8099999999995</v>
      </c>
      <c r="D43" s="3">
        <f t="shared" si="3"/>
        <v>172.63000000000648</v>
      </c>
      <c r="E43" s="3">
        <f t="shared" si="5"/>
        <v>198624.19999999995</v>
      </c>
      <c r="F43" s="81">
        <f t="shared" si="4"/>
        <v>1.0711939536796835</v>
      </c>
    </row>
    <row r="44" spans="1:6">
      <c r="A44" s="19" t="s">
        <v>20</v>
      </c>
      <c r="B44" s="3">
        <f>VLOOKUP(A44,December_2021!A17:N75,14,0)</f>
        <v>102.8100000000004</v>
      </c>
      <c r="C44" s="3">
        <f>VLOOKUP(A44,January_2022!A17:N75,14,0)</f>
        <v>35.730000000000018</v>
      </c>
      <c r="D44" s="3">
        <f t="shared" si="3"/>
        <v>138.54000000000042</v>
      </c>
      <c r="E44" s="3">
        <f t="shared" si="5"/>
        <v>198762.73999999996</v>
      </c>
      <c r="F44" s="81">
        <f t="shared" si="4"/>
        <v>1.0719411094157054</v>
      </c>
    </row>
    <row r="45" spans="1:6">
      <c r="A45" s="19" t="s">
        <v>40</v>
      </c>
      <c r="B45" s="3">
        <f>VLOOKUP(A45,December_2021!A37:N95,14,0)</f>
        <v>89.5300000000002</v>
      </c>
      <c r="C45" s="3">
        <f>VLOOKUP(A45,January_2022!A37:N95,14,0)</f>
        <v>44.759999999999764</v>
      </c>
      <c r="D45" s="3">
        <f t="shared" si="3"/>
        <v>134.28999999999996</v>
      </c>
      <c r="E45" s="3">
        <f t="shared" si="5"/>
        <v>198897.02999999997</v>
      </c>
      <c r="F45" s="81">
        <f t="shared" si="4"/>
        <v>1.072665344609804</v>
      </c>
    </row>
    <row r="46" spans="1:6">
      <c r="A46" s="19" t="s">
        <v>39</v>
      </c>
      <c r="B46" s="3">
        <f>VLOOKUP(A46,December_2021!A36:N94,14,0)</f>
        <v>110.76999999999998</v>
      </c>
      <c r="C46" s="3">
        <f>VLOOKUP(A46,January_2022!A36:N94,14,0)</f>
        <v>17.480000000000018</v>
      </c>
      <c r="D46" s="3">
        <f t="shared" si="3"/>
        <v>128.25</v>
      </c>
      <c r="E46" s="3">
        <f t="shared" si="5"/>
        <v>199025.27999999997</v>
      </c>
      <c r="F46" s="81">
        <f t="shared" si="4"/>
        <v>1.0733570056690274</v>
      </c>
    </row>
    <row r="47" spans="1:6">
      <c r="A47" s="19" t="s">
        <v>36</v>
      </c>
      <c r="B47" s="3">
        <f>VLOOKUP(A47,December_2021!A33:N91,14,0)</f>
        <v>0</v>
      </c>
      <c r="C47" s="3">
        <f>VLOOKUP(A47,January_2022!A33:N91,14,0)</f>
        <v>107.47000000000207</v>
      </c>
      <c r="D47" s="3">
        <f t="shared" si="3"/>
        <v>107.47000000000207</v>
      </c>
      <c r="E47" s="3">
        <f t="shared" si="5"/>
        <v>199132.74999999997</v>
      </c>
      <c r="F47" s="81">
        <f t="shared" si="4"/>
        <v>1.0739365987609164</v>
      </c>
    </row>
    <row r="48" spans="1:6">
      <c r="A48" s="19" t="s">
        <v>52</v>
      </c>
      <c r="B48" s="3">
        <f>VLOOKUP(A48,December_2021!A49:N107,14,0)</f>
        <v>0</v>
      </c>
      <c r="C48" s="3">
        <f>VLOOKUP(A48,January_2022!A49:N107,14,0)</f>
        <v>103.59999999999854</v>
      </c>
      <c r="D48" s="3">
        <f t="shared" si="3"/>
        <v>103.59999999999854</v>
      </c>
      <c r="E48" s="3">
        <f t="shared" si="5"/>
        <v>199236.34999999998</v>
      </c>
      <c r="F48" s="81">
        <f t="shared" si="4"/>
        <v>1.0744953206769832</v>
      </c>
    </row>
    <row r="49" spans="1:6">
      <c r="A49" s="19" t="s">
        <v>43</v>
      </c>
      <c r="B49" s="3">
        <f>VLOOKUP(A49,December_2021!A40:N98,14,0)</f>
        <v>0</v>
      </c>
      <c r="C49" s="3">
        <f>VLOOKUP(A49,January_2022!A40:N98,14,0)</f>
        <v>86.980000000000018</v>
      </c>
      <c r="D49" s="3">
        <f t="shared" si="3"/>
        <v>86.980000000000018</v>
      </c>
      <c r="E49" s="3">
        <f t="shared" si="5"/>
        <v>199323.33</v>
      </c>
      <c r="F49" s="81">
        <f t="shared" si="4"/>
        <v>1.0749644097914568</v>
      </c>
    </row>
    <row r="50" spans="1:6">
      <c r="A50" s="19" t="s">
        <v>70</v>
      </c>
      <c r="B50" s="3">
        <f>VLOOKUP(A50,December_2021!A67:N125,14,0)</f>
        <v>0</v>
      </c>
      <c r="C50" s="3">
        <f>VLOOKUP(A50,January_2022!A67:N125,14,0)</f>
        <v>53.380000000000109</v>
      </c>
      <c r="D50" s="3">
        <f t="shared" si="3"/>
        <v>53.380000000000109</v>
      </c>
      <c r="E50" s="3">
        <f t="shared" si="5"/>
        <v>199376.71</v>
      </c>
      <c r="F50" s="81">
        <f t="shared" si="4"/>
        <v>1.0752522917980172</v>
      </c>
    </row>
    <row r="51" spans="1:6">
      <c r="A51" s="19" t="s">
        <v>44</v>
      </c>
      <c r="B51" s="3">
        <f>VLOOKUP(A51,December_2021!A41:N99,14,0)</f>
        <v>28</v>
      </c>
      <c r="C51" s="3">
        <f>VLOOKUP(A51,January_2022!A41:N99,14,0)</f>
        <v>15.5</v>
      </c>
      <c r="D51" s="3">
        <f t="shared" si="3"/>
        <v>43.5</v>
      </c>
      <c r="E51" s="3">
        <f t="shared" si="5"/>
        <v>199420.21</v>
      </c>
      <c r="F51" s="81">
        <f t="shared" si="4"/>
        <v>1.0754868902859409</v>
      </c>
    </row>
    <row r="52" spans="1:6">
      <c r="A52" s="19" t="s">
        <v>12</v>
      </c>
      <c r="B52" s="3">
        <f>VLOOKUP(A52,December_2021!A9:N67,14,0)</f>
        <v>0</v>
      </c>
      <c r="C52" s="3">
        <f>VLOOKUP(A52,January_2022!A9:N67,14,0)</f>
        <v>4.5700000000001637</v>
      </c>
      <c r="D52" s="3">
        <f t="shared" si="3"/>
        <v>4.5700000000001637</v>
      </c>
      <c r="E52" s="3">
        <f t="shared" si="5"/>
        <v>199424.78</v>
      </c>
      <c r="F52" s="81">
        <f t="shared" si="4"/>
        <v>1.0755115366098447</v>
      </c>
    </row>
    <row r="53" spans="1:6">
      <c r="A53" s="19" t="s">
        <v>28</v>
      </c>
      <c r="B53" s="3">
        <f>VLOOKUP(A53,December_2021!A25:N83,14,0)</f>
        <v>0</v>
      </c>
      <c r="C53" s="3">
        <f>VLOOKUP(A53,January_2022!A25:N83,14,0)</f>
        <v>0</v>
      </c>
      <c r="D53" s="3">
        <f t="shared" si="3"/>
        <v>0</v>
      </c>
      <c r="E53" s="3">
        <f t="shared" si="5"/>
        <v>199424.78</v>
      </c>
      <c r="F53" s="81">
        <f t="shared" si="4"/>
        <v>1.0755115366098447</v>
      </c>
    </row>
    <row r="54" spans="1:6">
      <c r="A54" s="19" t="s">
        <v>30</v>
      </c>
      <c r="B54" s="3">
        <f>VLOOKUP(A54,December_2021!A27:N85,14,0)</f>
        <v>0</v>
      </c>
      <c r="C54" s="3">
        <f>VLOOKUP(A54,January_2022!A27:N85,14,0)</f>
        <v>0</v>
      </c>
      <c r="D54" s="3">
        <f t="shared" si="3"/>
        <v>0</v>
      </c>
      <c r="E54" s="3">
        <f t="shared" si="5"/>
        <v>199424.78</v>
      </c>
      <c r="F54" s="81">
        <f t="shared" si="4"/>
        <v>1.0755115366098447</v>
      </c>
    </row>
    <row r="55" spans="1:6">
      <c r="A55" s="19" t="s">
        <v>41</v>
      </c>
      <c r="B55" s="3">
        <f>VLOOKUP(A55,December_2021!A38:N96,14,0)</f>
        <v>0</v>
      </c>
      <c r="C55" s="3">
        <f>VLOOKUP(A55,January_2022!A38:N96,14,0)</f>
        <v>0</v>
      </c>
      <c r="D55" s="3">
        <f t="shared" si="3"/>
        <v>0</v>
      </c>
      <c r="E55" s="3">
        <f t="shared" si="5"/>
        <v>199424.78</v>
      </c>
      <c r="F55" s="81">
        <f t="shared" si="4"/>
        <v>1.0755115366098447</v>
      </c>
    </row>
    <row r="56" spans="1:6">
      <c r="A56" s="19" t="s">
        <v>46</v>
      </c>
      <c r="B56" s="3">
        <f>VLOOKUP(A56,December_2021!A43:N101,14,0)</f>
        <v>0</v>
      </c>
      <c r="C56" s="3">
        <f>VLOOKUP(A56,January_2022!A43:N101,14,0)</f>
        <v>0</v>
      </c>
      <c r="D56" s="3">
        <f t="shared" si="3"/>
        <v>0</v>
      </c>
      <c r="E56" s="3">
        <f t="shared" si="5"/>
        <v>199424.78</v>
      </c>
      <c r="F56" s="81">
        <f t="shared" si="4"/>
        <v>1.0755115366098447</v>
      </c>
    </row>
    <row r="57" spans="1:6">
      <c r="A57" s="19" t="s">
        <v>17</v>
      </c>
      <c r="B57" s="3">
        <f>VLOOKUP(A57,December_2021!A14:N72,14,0)</f>
        <v>-20.039999999999964</v>
      </c>
      <c r="C57" s="3">
        <f>VLOOKUP(A57,January_2022!A14:N72,14,0)</f>
        <v>2.1099999999996726</v>
      </c>
      <c r="D57" s="3">
        <f t="shared" si="3"/>
        <v>-17.930000000000291</v>
      </c>
      <c r="E57" s="3">
        <f t="shared" si="5"/>
        <v>199406.85</v>
      </c>
      <c r="F57" s="81">
        <f t="shared" si="4"/>
        <v>1.0754148388882705</v>
      </c>
    </row>
    <row r="58" spans="1:6">
      <c r="A58" s="19" t="s">
        <v>56</v>
      </c>
      <c r="B58" s="3">
        <f>VLOOKUP(A58,December_2021!A53:N111,14,0)</f>
        <v>0</v>
      </c>
      <c r="C58" s="3">
        <f>VLOOKUP(A58,January_2022!A53:N111,14,0)</f>
        <v>-124.02000000000226</v>
      </c>
      <c r="D58" s="3">
        <f t="shared" si="3"/>
        <v>-124.02000000000226</v>
      </c>
      <c r="E58" s="3">
        <f t="shared" si="5"/>
        <v>199282.83000000002</v>
      </c>
      <c r="F58" s="81">
        <f t="shared" si="4"/>
        <v>1.0747459905095971</v>
      </c>
    </row>
    <row r="59" spans="1:6">
      <c r="A59" s="19" t="s">
        <v>61</v>
      </c>
      <c r="B59" s="3">
        <f>VLOOKUP(A59,December_2021!A58:N116,14,0)</f>
        <v>-561.61999999999898</v>
      </c>
      <c r="C59" s="3">
        <f>VLOOKUP(A59,January_2022!A58:N116,14,0)</f>
        <v>343.72000000000116</v>
      </c>
      <c r="D59" s="3">
        <f t="shared" si="3"/>
        <v>-217.89999999999782</v>
      </c>
      <c r="E59" s="3">
        <f t="shared" si="5"/>
        <v>199064.93000000002</v>
      </c>
      <c r="F59" s="81">
        <f t="shared" si="4"/>
        <v>1.0735708408425031</v>
      </c>
    </row>
    <row r="60" spans="1:6">
      <c r="A60" s="19" t="s">
        <v>69</v>
      </c>
      <c r="B60" s="3">
        <f>VLOOKUP(A60,December_2021!A66:N124,14,0)</f>
        <v>0</v>
      </c>
      <c r="C60" s="3">
        <f>VLOOKUP(A60,January_2022!A66:N124,14,0)</f>
        <v>-262.35000000000036</v>
      </c>
      <c r="D60" s="3">
        <f t="shared" si="3"/>
        <v>-262.35000000000036</v>
      </c>
      <c r="E60" s="3">
        <f t="shared" si="5"/>
        <v>198802.58000000002</v>
      </c>
      <c r="F60" s="81">
        <f t="shared" si="4"/>
        <v>1.0721559692722318</v>
      </c>
    </row>
    <row r="61" spans="1:6">
      <c r="A61" s="19" t="s">
        <v>31</v>
      </c>
      <c r="B61" s="3">
        <f>VLOOKUP(A61,December_2021!A28:N86,14,0)</f>
        <v>-115.8700000000008</v>
      </c>
      <c r="C61" s="3">
        <f>VLOOKUP(A61,January_2022!A28:N86,14,0)</f>
        <v>-175.8700000000008</v>
      </c>
      <c r="D61" s="3">
        <f t="shared" si="3"/>
        <v>-291.7400000000016</v>
      </c>
      <c r="E61" s="3">
        <f t="shared" si="5"/>
        <v>198510.84000000003</v>
      </c>
      <c r="F61" s="81">
        <f t="shared" si="4"/>
        <v>1.0705825954132231</v>
      </c>
    </row>
    <row r="62" spans="1:6">
      <c r="A62" s="19" t="s">
        <v>50</v>
      </c>
      <c r="B62" s="3">
        <f>VLOOKUP(A62,December_2021!A47:N105,14,0)</f>
        <v>-435.97000000000116</v>
      </c>
      <c r="C62" s="3">
        <f>VLOOKUP(A62,January_2022!A47:N105,14,0)</f>
        <v>135.78999999999905</v>
      </c>
      <c r="D62" s="3">
        <f t="shared" si="3"/>
        <v>-300.18000000000211</v>
      </c>
      <c r="E62" s="3">
        <f t="shared" si="5"/>
        <v>198210.66000000003</v>
      </c>
      <c r="F62" s="81">
        <f t="shared" si="4"/>
        <v>1.0689637040544886</v>
      </c>
    </row>
    <row r="63" spans="1:6">
      <c r="A63" s="85" t="s">
        <v>18</v>
      </c>
      <c r="B63" s="3">
        <f>VLOOKUP(A63,December_2021!A15:N73,14,0)</f>
        <v>-7709.3700000000026</v>
      </c>
      <c r="C63" s="3">
        <f>VLOOKUP(A63,January_2022!A15:N73,14,0)</f>
        <v>-5078.1000000000022</v>
      </c>
      <c r="D63" s="3">
        <f t="shared" si="3"/>
        <v>-12787.470000000005</v>
      </c>
      <c r="E63" s="3">
        <f t="shared" si="5"/>
        <v>185423.19000000003</v>
      </c>
      <c r="F63" s="81">
        <f t="shared" si="4"/>
        <v>0.99999999999999611</v>
      </c>
    </row>
    <row r="64" spans="1:6">
      <c r="A64" s="86" t="s">
        <v>71</v>
      </c>
      <c r="B64" s="112">
        <f>VLOOKUP(A64,December_2021!A68:N126,14,0)</f>
        <v>117825.28000000049</v>
      </c>
      <c r="C64" s="112">
        <f>VLOOKUP(A64,January_2022!A68:N126,14,0)</f>
        <v>67597.910000000265</v>
      </c>
      <c r="D64" s="112">
        <f t="shared" ref="D64" si="6">SUM(B64:C64)</f>
        <v>185423.19000000076</v>
      </c>
      <c r="E64" s="112"/>
      <c r="F64" s="81"/>
    </row>
  </sheetData>
  <sortState xmlns:xlrd2="http://schemas.microsoft.com/office/spreadsheetml/2017/richdata2" ref="A5:D63">
    <sortCondition descending="1" ref="D5:D63"/>
  </sortState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F6E94-3AFC-4A05-9694-1CD7682E3919}">
  <dimension ref="A3:C64"/>
  <sheetViews>
    <sheetView tabSelected="1" workbookViewId="0">
      <selection activeCell="C4" sqref="C4"/>
    </sheetView>
  </sheetViews>
  <sheetFormatPr defaultRowHeight="14.4"/>
  <cols>
    <col min="1" max="1" width="20.44140625" customWidth="1"/>
    <col min="2" max="2" width="19.33203125" customWidth="1"/>
    <col min="3" max="3" width="20.109375" customWidth="1"/>
  </cols>
  <sheetData>
    <row r="3" spans="1:3">
      <c r="A3" s="1"/>
      <c r="B3" s="132" t="s">
        <v>100</v>
      </c>
      <c r="C3" s="132"/>
    </row>
    <row r="4" spans="1:3">
      <c r="A4" s="11" t="s">
        <v>0</v>
      </c>
      <c r="B4" s="83" t="s">
        <v>79</v>
      </c>
      <c r="C4" s="83" t="s">
        <v>78</v>
      </c>
    </row>
    <row r="5" spans="1:3">
      <c r="A5" s="19" t="s">
        <v>12</v>
      </c>
      <c r="B5" s="89">
        <f>VLOOKUP(A5,December_2021!$A$9:$N$67,14,0)</f>
        <v>0</v>
      </c>
      <c r="C5" s="89">
        <f>VLOOKUP(A5,January_2022!$A$9:$N$67,14,0)</f>
        <v>4.5700000000001637</v>
      </c>
    </row>
    <row r="6" spans="1:3">
      <c r="A6" s="19" t="s">
        <v>13</v>
      </c>
      <c r="B6" s="89">
        <f>VLOOKUP(A6,December_2021!$A$9:$N$67,14,0)</f>
        <v>240</v>
      </c>
      <c r="C6" s="89">
        <f>VLOOKUP(A6,January_2022!$A$9:$N$67,14,0)</f>
        <v>166</v>
      </c>
    </row>
    <row r="7" spans="1:3">
      <c r="A7" s="19" t="s">
        <v>14</v>
      </c>
      <c r="B7" s="89">
        <f>VLOOKUP(A7,December_2021!$A$9:$N$67,14,0)</f>
        <v>374.28000000000065</v>
      </c>
      <c r="C7" s="89">
        <f>VLOOKUP(A7,January_2022!$A$9:$N$67,14,0)</f>
        <v>103.51000000000022</v>
      </c>
    </row>
    <row r="8" spans="1:3">
      <c r="A8" s="19" t="s">
        <v>15</v>
      </c>
      <c r="B8" s="89">
        <f>VLOOKUP(A8,December_2021!$A$9:$N$67,14,0)</f>
        <v>22073.090000000011</v>
      </c>
      <c r="C8" s="89">
        <f>VLOOKUP(A8,January_2022!$A$9:$N$67,14,0)</f>
        <v>24115.78</v>
      </c>
    </row>
    <row r="9" spans="1:3">
      <c r="A9" s="19" t="s">
        <v>16</v>
      </c>
      <c r="B9" s="89">
        <f>VLOOKUP(A9,December_2021!$A$9:$N$67,14,0)</f>
        <v>103.92000000000007</v>
      </c>
      <c r="C9" s="89">
        <f>VLOOKUP(A9,January_2022!$A$9:$N$67,14,0)</f>
        <v>520.92000000000007</v>
      </c>
    </row>
    <row r="10" spans="1:3">
      <c r="A10" s="19" t="s">
        <v>17</v>
      </c>
      <c r="B10" s="89">
        <f>VLOOKUP(A10,December_2021!$A$9:$N$67,14,0)</f>
        <v>-20.039999999999964</v>
      </c>
      <c r="C10" s="89">
        <f>VLOOKUP(A10,January_2022!$A$9:$N$67,14,0)</f>
        <v>2.1099999999996726</v>
      </c>
    </row>
    <row r="11" spans="1:3">
      <c r="A11" s="19" t="s">
        <v>18</v>
      </c>
      <c r="B11" s="89">
        <f>VLOOKUP(A11,December_2021!$A$9:$N$67,14,0)</f>
        <v>-7709.3700000000026</v>
      </c>
      <c r="C11" s="89">
        <f>VLOOKUP(A11,January_2022!$A$9:$N$67,14,0)</f>
        <v>-5078.1000000000022</v>
      </c>
    </row>
    <row r="12" spans="1:3">
      <c r="A12" s="19" t="s">
        <v>19</v>
      </c>
      <c r="B12" s="89">
        <f>VLOOKUP(A12,December_2021!$A$9:$N$67,14,0)</f>
        <v>1331.4100000000017</v>
      </c>
      <c r="C12" s="89">
        <f>VLOOKUP(A12,January_2022!$A$9:$N$67,14,0)</f>
        <v>249.63999999999942</v>
      </c>
    </row>
    <row r="13" spans="1:3">
      <c r="A13" s="19" t="s">
        <v>20</v>
      </c>
      <c r="B13" s="89">
        <f>VLOOKUP(A13,December_2021!$A$9:$N$67,14,0)</f>
        <v>102.8100000000004</v>
      </c>
      <c r="C13" s="89">
        <f>VLOOKUP(A13,January_2022!$A$9:$N$67,14,0)</f>
        <v>35.730000000000018</v>
      </c>
    </row>
    <row r="14" spans="1:3">
      <c r="A14" s="19" t="s">
        <v>21</v>
      </c>
      <c r="B14" s="89">
        <f>VLOOKUP(A14,December_2021!$A$9:$N$67,14,0)</f>
        <v>95.700000000000728</v>
      </c>
      <c r="C14" s="89">
        <f>VLOOKUP(A14,January_2022!$A$9:$N$67,14,0)</f>
        <v>117.09999999999854</v>
      </c>
    </row>
    <row r="15" spans="1:3">
      <c r="A15" s="19" t="s">
        <v>22</v>
      </c>
      <c r="B15" s="89">
        <f>VLOOKUP(A15,December_2021!$A$9:$N$67,14,0)</f>
        <v>258</v>
      </c>
      <c r="C15" s="89">
        <f>VLOOKUP(A15,January_2022!$A$9:$N$67,14,0)</f>
        <v>190</v>
      </c>
    </row>
    <row r="16" spans="1:3">
      <c r="A16" s="19" t="s">
        <v>23</v>
      </c>
      <c r="B16" s="89">
        <f>VLOOKUP(A16,December_2021!$A$9:$N$67,14,0)</f>
        <v>84.25</v>
      </c>
      <c r="C16" s="89">
        <f>VLOOKUP(A16,January_2022!$A$9:$N$67,14,0)</f>
        <v>234.58000000000175</v>
      </c>
    </row>
    <row r="17" spans="1:3">
      <c r="A17" s="19" t="s">
        <v>24</v>
      </c>
      <c r="B17" s="89">
        <f>VLOOKUP(A17,December_2021!$A$9:$N$67,14,0)</f>
        <v>8605.8500000000058</v>
      </c>
      <c r="C17" s="89">
        <f>VLOOKUP(A17,January_2022!$A$9:$N$67,14,0)</f>
        <v>4536.429999999993</v>
      </c>
    </row>
    <row r="18" spans="1:3">
      <c r="A18" s="19" t="s">
        <v>25</v>
      </c>
      <c r="B18" s="89">
        <f>VLOOKUP(A18,December_2021!$A$9:$N$67,14,0)</f>
        <v>348.65999999999622</v>
      </c>
      <c r="C18" s="89">
        <f>VLOOKUP(A18,January_2022!$A$9:$N$67,14,0)</f>
        <v>664.63999999999942</v>
      </c>
    </row>
    <row r="19" spans="1:3">
      <c r="A19" s="19" t="s">
        <v>26</v>
      </c>
      <c r="B19" s="89">
        <f>VLOOKUP(A19,December_2021!$A$9:$N$67,14,0)</f>
        <v>640.51000000000022</v>
      </c>
      <c r="C19" s="89">
        <f>VLOOKUP(A19,January_2022!$A$9:$N$67,14,0)</f>
        <v>261.40999999999985</v>
      </c>
    </row>
    <row r="20" spans="1:3">
      <c r="A20" s="19" t="s">
        <v>27</v>
      </c>
      <c r="B20" s="89">
        <f>VLOOKUP(A20,December_2021!$A$9:$N$67,14,0)</f>
        <v>1007.2099999999991</v>
      </c>
      <c r="C20" s="89">
        <f>VLOOKUP(A20,January_2022!$A$9:$N$67,14,0)</f>
        <v>1233.9300000000003</v>
      </c>
    </row>
    <row r="21" spans="1:3">
      <c r="A21" s="19" t="s">
        <v>28</v>
      </c>
      <c r="B21" s="89">
        <f>VLOOKUP(A21,December_2021!$A$9:$N$67,14,0)</f>
        <v>0</v>
      </c>
      <c r="C21" s="89">
        <f>VLOOKUP(A21,January_2022!$A$9:$N$67,14,0)</f>
        <v>0</v>
      </c>
    </row>
    <row r="22" spans="1:3">
      <c r="A22" s="19" t="s">
        <v>29</v>
      </c>
      <c r="B22" s="89">
        <f>VLOOKUP(A22,December_2021!$A$9:$N$67,14,0)</f>
        <v>36.94999999999709</v>
      </c>
      <c r="C22" s="89">
        <f>VLOOKUP(A22,January_2022!$A$9:$N$67,14,0)</f>
        <v>467.45000000000437</v>
      </c>
    </row>
    <row r="23" spans="1:3">
      <c r="A23" s="19" t="s">
        <v>30</v>
      </c>
      <c r="B23" s="89">
        <f>VLOOKUP(A23,December_2021!$A$9:$N$67,14,0)</f>
        <v>0</v>
      </c>
      <c r="C23" s="89">
        <f>VLOOKUP(A23,January_2022!$A$9:$N$67,14,0)</f>
        <v>0</v>
      </c>
    </row>
    <row r="24" spans="1:3">
      <c r="A24" s="19" t="s">
        <v>31</v>
      </c>
      <c r="B24" s="89">
        <f>VLOOKUP(A24,December_2021!$A$9:$N$67,14,0)</f>
        <v>-115.8700000000008</v>
      </c>
      <c r="C24" s="89">
        <f>VLOOKUP(A24,January_2022!$A$9:$N$67,14,0)</f>
        <v>-175.8700000000008</v>
      </c>
    </row>
    <row r="25" spans="1:3">
      <c r="A25" s="19" t="s">
        <v>32</v>
      </c>
      <c r="B25" s="89">
        <f>VLOOKUP(A25,December_2021!$A$9:$N$67,14,0)</f>
        <v>0</v>
      </c>
      <c r="C25" s="89">
        <f>VLOOKUP(A25,January_2022!$A$9:$N$67,14,0)</f>
        <v>472.84000000000015</v>
      </c>
    </row>
    <row r="26" spans="1:3">
      <c r="A26" s="19" t="s">
        <v>33</v>
      </c>
      <c r="B26" s="89">
        <f>VLOOKUP(A26,December_2021!$A$9:$N$67,14,0)</f>
        <v>592.05999999999767</v>
      </c>
      <c r="C26" s="89">
        <f>VLOOKUP(A26,January_2022!$A$9:$N$67,14,0)</f>
        <v>489.31000000000495</v>
      </c>
    </row>
    <row r="27" spans="1:3">
      <c r="A27" s="19" t="s">
        <v>34</v>
      </c>
      <c r="B27" s="89">
        <f>VLOOKUP(A27,December_2021!$A$9:$N$67,14,0)</f>
        <v>625.90000000000146</v>
      </c>
      <c r="C27" s="89">
        <f>VLOOKUP(A27,January_2022!$A$9:$N$67,14,0)</f>
        <v>713.30999999999767</v>
      </c>
    </row>
    <row r="28" spans="1:3">
      <c r="A28" s="19" t="s">
        <v>35</v>
      </c>
      <c r="B28" s="89">
        <f>VLOOKUP(A28,December_2021!$A$9:$N$67,14,0)</f>
        <v>1730.7200000000012</v>
      </c>
      <c r="C28" s="89">
        <f>VLOOKUP(A28,January_2022!$A$9:$N$67,14,0)</f>
        <v>816.55999999999767</v>
      </c>
    </row>
    <row r="29" spans="1:3">
      <c r="A29" s="19" t="s">
        <v>36</v>
      </c>
      <c r="B29" s="89">
        <f>VLOOKUP(A29,December_2021!$A$9:$N$67,14,0)</f>
        <v>0</v>
      </c>
      <c r="C29" s="89">
        <f>VLOOKUP(A29,January_2022!$A$9:$N$67,14,0)</f>
        <v>107.47000000000207</v>
      </c>
    </row>
    <row r="30" spans="1:3">
      <c r="A30" s="19" t="s">
        <v>37</v>
      </c>
      <c r="B30" s="89">
        <f>VLOOKUP(A30,December_2021!$A$9:$N$67,14,0)</f>
        <v>842.51000000000931</v>
      </c>
      <c r="C30" s="89">
        <f>VLOOKUP(A30,January_2022!$A$9:$N$67,14,0)</f>
        <v>849.2699999999968</v>
      </c>
    </row>
    <row r="31" spans="1:3">
      <c r="A31" s="19" t="s">
        <v>38</v>
      </c>
      <c r="B31" s="89">
        <f>VLOOKUP(A31,December_2021!$A$9:$N$67,14,0)</f>
        <v>3162.5099999999998</v>
      </c>
      <c r="C31" s="89">
        <f>VLOOKUP(A31,January_2022!$A$9:$N$67,14,0)</f>
        <v>-943.04999999999961</v>
      </c>
    </row>
    <row r="32" spans="1:3">
      <c r="A32" s="19" t="s">
        <v>39</v>
      </c>
      <c r="B32" s="89">
        <f>VLOOKUP(A32,December_2021!$A$9:$N$67,14,0)</f>
        <v>110.76999999999998</v>
      </c>
      <c r="C32" s="89">
        <f>VLOOKUP(A32,January_2022!$A$9:$N$67,14,0)</f>
        <v>17.480000000000018</v>
      </c>
    </row>
    <row r="33" spans="1:3">
      <c r="A33" s="19" t="s">
        <v>40</v>
      </c>
      <c r="B33" s="89">
        <f>VLOOKUP(A33,December_2021!$A$9:$N$67,14,0)</f>
        <v>89.5300000000002</v>
      </c>
      <c r="C33" s="89">
        <f>VLOOKUP(A33,January_2022!$A$9:$N$67,14,0)</f>
        <v>44.759999999999764</v>
      </c>
    </row>
    <row r="34" spans="1:3">
      <c r="A34" s="19" t="s">
        <v>41</v>
      </c>
      <c r="B34" s="89">
        <f>VLOOKUP(A34,December_2021!$A$9:$N$67,14,0)</f>
        <v>0</v>
      </c>
      <c r="C34" s="89">
        <f>VLOOKUP(A34,January_2022!$A$9:$N$67,14,0)</f>
        <v>0</v>
      </c>
    </row>
    <row r="35" spans="1:3">
      <c r="A35" s="19" t="s">
        <v>42</v>
      </c>
      <c r="B35" s="89">
        <f>VLOOKUP(A35,December_2021!$A$9:$N$67,14,0)</f>
        <v>191.31999999999971</v>
      </c>
      <c r="C35" s="89">
        <f>VLOOKUP(A35,January_2022!$A$9:$N$67,14,0)</f>
        <v>136.67000000000007</v>
      </c>
    </row>
    <row r="36" spans="1:3">
      <c r="A36" s="19" t="s">
        <v>43</v>
      </c>
      <c r="B36" s="89">
        <f>VLOOKUP(A36,December_2021!$A$9:$N$67,14,0)</f>
        <v>0</v>
      </c>
      <c r="C36" s="89">
        <f>VLOOKUP(A36,January_2022!$A$9:$N$67,14,0)</f>
        <v>86.980000000000018</v>
      </c>
    </row>
    <row r="37" spans="1:3">
      <c r="A37" s="19" t="s">
        <v>44</v>
      </c>
      <c r="B37" s="89">
        <f>VLOOKUP(A37,December_2021!$A$9:$N$67,14,0)</f>
        <v>28</v>
      </c>
      <c r="C37" s="89">
        <f>VLOOKUP(A37,January_2022!$A$9:$N$67,14,0)</f>
        <v>15.5</v>
      </c>
    </row>
    <row r="38" spans="1:3">
      <c r="A38" s="19" t="s">
        <v>45</v>
      </c>
      <c r="B38" s="89">
        <f>VLOOKUP(A38,December_2021!$A$9:$N$67,14,0)</f>
        <v>0</v>
      </c>
      <c r="C38" s="89">
        <f>VLOOKUP(A38,January_2022!$A$9:$N$67,14,0)</f>
        <v>338.83000000000175</v>
      </c>
    </row>
    <row r="39" spans="1:3">
      <c r="A39" s="19" t="s">
        <v>46</v>
      </c>
      <c r="B39" s="89">
        <f>VLOOKUP(A39,December_2021!$A$9:$N$67,14,0)</f>
        <v>0</v>
      </c>
      <c r="C39" s="89">
        <f>VLOOKUP(A39,January_2022!$A$9:$N$67,14,0)</f>
        <v>0</v>
      </c>
    </row>
    <row r="40" spans="1:3">
      <c r="A40" s="19" t="s">
        <v>47</v>
      </c>
      <c r="B40" s="89">
        <f>VLOOKUP(A40,December_2021!$A$9:$N$67,14,0)</f>
        <v>192.08000000000084</v>
      </c>
      <c r="C40" s="89">
        <f>VLOOKUP(A40,January_2022!$A$9:$N$67,14,0)</f>
        <v>495.35999999999876</v>
      </c>
    </row>
    <row r="41" spans="1:3">
      <c r="A41" s="19" t="s">
        <v>48</v>
      </c>
      <c r="B41" s="89">
        <f>VLOOKUP(A41,December_2021!$A$9:$N$67,14,0)</f>
        <v>5600.83</v>
      </c>
      <c r="C41" s="89">
        <f>VLOOKUP(A41,January_2022!$A$9:$N$67,14,0)</f>
        <v>1840.6299999999997</v>
      </c>
    </row>
    <row r="42" spans="1:3">
      <c r="A42" s="19" t="s">
        <v>49</v>
      </c>
      <c r="B42" s="89">
        <f>VLOOKUP(A42,December_2021!$A$9:$N$67,14,0)</f>
        <v>672.39999999999418</v>
      </c>
      <c r="C42" s="89">
        <f>VLOOKUP(A42,January_2022!$A$9:$N$67,14,0)</f>
        <v>347.23000000000138</v>
      </c>
    </row>
    <row r="43" spans="1:3">
      <c r="A43" s="19" t="s">
        <v>50</v>
      </c>
      <c r="B43" s="89">
        <f>VLOOKUP(A43,December_2021!$A$9:$N$67,14,0)</f>
        <v>-435.97000000000116</v>
      </c>
      <c r="C43" s="89">
        <f>VLOOKUP(A43,January_2022!$A$9:$N$67,14,0)</f>
        <v>135.78999999999905</v>
      </c>
    </row>
    <row r="44" spans="1:3">
      <c r="A44" s="19" t="s">
        <v>51</v>
      </c>
      <c r="B44" s="89">
        <f>VLOOKUP(A44,December_2021!$A$9:$N$67,14,0)</f>
        <v>-1414.179999999993</v>
      </c>
      <c r="C44" s="89">
        <f>VLOOKUP(A44,January_2022!$A$9:$N$67,14,0)</f>
        <v>1586.8099999999995</v>
      </c>
    </row>
    <row r="45" spans="1:3">
      <c r="A45" s="19" t="s">
        <v>52</v>
      </c>
      <c r="B45" s="89">
        <f>VLOOKUP(A45,December_2021!$A$9:$N$67,14,0)</f>
        <v>0</v>
      </c>
      <c r="C45" s="89">
        <f>VLOOKUP(A45,January_2022!$A$9:$N$67,14,0)</f>
        <v>103.59999999999854</v>
      </c>
    </row>
    <row r="46" spans="1:3">
      <c r="A46" s="19" t="s">
        <v>53</v>
      </c>
      <c r="B46" s="89">
        <f>VLOOKUP(A46,December_2021!$A$9:$N$67,14,0)</f>
        <v>788.35999999999967</v>
      </c>
      <c r="C46" s="89">
        <f>VLOOKUP(A46,January_2022!$A$9:$N$67,14,0)</f>
        <v>2085.3600000000006</v>
      </c>
    </row>
    <row r="47" spans="1:3">
      <c r="A47" s="19" t="s">
        <v>54</v>
      </c>
      <c r="B47" s="89">
        <f>VLOOKUP(A47,December_2021!$A$9:$N$67,14,0)</f>
        <v>263.75999999999476</v>
      </c>
      <c r="C47" s="89">
        <f>VLOOKUP(A47,January_2022!$A$9:$N$67,14,0)</f>
        <v>251.65000000000146</v>
      </c>
    </row>
    <row r="48" spans="1:3">
      <c r="A48" s="19" t="s">
        <v>55</v>
      </c>
      <c r="B48" s="89">
        <f>VLOOKUP(A48,December_2021!$A$9:$N$67,14,0)</f>
        <v>6343.4199999999983</v>
      </c>
      <c r="C48" s="89">
        <f>VLOOKUP(A48,January_2022!$A$9:$N$67,14,0)</f>
        <v>14.010000000002037</v>
      </c>
    </row>
    <row r="49" spans="1:3">
      <c r="A49" s="19" t="s">
        <v>56</v>
      </c>
      <c r="B49" s="89">
        <f>VLOOKUP(A49,December_2021!$A$9:$N$67,14,0)</f>
        <v>0</v>
      </c>
      <c r="C49" s="89">
        <f>VLOOKUP(A49,January_2022!$A$9:$N$67,14,0)</f>
        <v>-124.02000000000226</v>
      </c>
    </row>
    <row r="50" spans="1:3">
      <c r="A50" s="19" t="s">
        <v>57</v>
      </c>
      <c r="B50" s="89">
        <f>VLOOKUP(A50,December_2021!$A$9:$N$67,14,0)</f>
        <v>1018.2800000000061</v>
      </c>
      <c r="C50" s="89">
        <f>VLOOKUP(A50,January_2022!$A$9:$N$67,14,0)</f>
        <v>582.68999999999869</v>
      </c>
    </row>
    <row r="51" spans="1:3">
      <c r="A51" s="19" t="s">
        <v>58</v>
      </c>
      <c r="B51" s="89">
        <f>VLOOKUP(A51,December_2021!$A$9:$N$67,14,0)</f>
        <v>919.52999999999884</v>
      </c>
      <c r="C51" s="89">
        <f>VLOOKUP(A51,January_2022!$A$9:$N$67,14,0)</f>
        <v>1136.6100000000079</v>
      </c>
    </row>
    <row r="52" spans="1:3">
      <c r="A52" s="19" t="s">
        <v>59</v>
      </c>
      <c r="B52" s="89">
        <f>VLOOKUP(A52,December_2021!$A$9:$N$67,14,0)</f>
        <v>5404.010000000002</v>
      </c>
      <c r="C52" s="89">
        <f>VLOOKUP(A52,January_2022!$A$9:$N$67,14,0)</f>
        <v>5548.679999999993</v>
      </c>
    </row>
    <row r="53" spans="1:3">
      <c r="A53" s="19" t="s">
        <v>60</v>
      </c>
      <c r="B53" s="89">
        <f>VLOOKUP(A53,December_2021!$A$9:$N$67,14,0)</f>
        <v>4008.8999999999942</v>
      </c>
      <c r="C53" s="89">
        <f>VLOOKUP(A53,January_2022!$A$9:$N$67,14,0)</f>
        <v>318.47000000000116</v>
      </c>
    </row>
    <row r="54" spans="1:3">
      <c r="A54" s="19" t="s">
        <v>61</v>
      </c>
      <c r="B54" s="89">
        <f>VLOOKUP(A54,December_2021!$A$9:$N$67,14,0)</f>
        <v>-561.61999999999898</v>
      </c>
      <c r="C54" s="89">
        <f>VLOOKUP(A54,January_2022!$A$9:$N$67,14,0)</f>
        <v>343.72000000000116</v>
      </c>
    </row>
    <row r="55" spans="1:3">
      <c r="A55" s="19" t="s">
        <v>62</v>
      </c>
      <c r="B55" s="89">
        <f>VLOOKUP(A55,December_2021!$A$9:$N$67,14,0)</f>
        <v>146.03999999999996</v>
      </c>
      <c r="C55" s="89">
        <f>VLOOKUP(A55,January_2022!$A$9:$N$67,14,0)</f>
        <v>241.70000000000073</v>
      </c>
    </row>
    <row r="56" spans="1:3">
      <c r="A56" s="19" t="s">
        <v>63</v>
      </c>
      <c r="B56" s="89">
        <f>VLOOKUP(A56,December_2021!$A$9:$N$67,14,0)</f>
        <v>137.63999999999942</v>
      </c>
      <c r="C56" s="89">
        <f>VLOOKUP(A56,January_2022!$A$9:$N$67,14,0)</f>
        <v>635.27999999999884</v>
      </c>
    </row>
    <row r="57" spans="1:3">
      <c r="A57" s="19" t="s">
        <v>64</v>
      </c>
      <c r="B57" s="89">
        <f>VLOOKUP(A57,December_2021!$A$9:$N$67,14,0)</f>
        <v>1409.1800000000003</v>
      </c>
      <c r="C57" s="89">
        <f>VLOOKUP(A57,January_2022!$A$9:$N$67,14,0)</f>
        <v>1196.6299999999974</v>
      </c>
    </row>
    <row r="58" spans="1:3">
      <c r="A58" s="19" t="s">
        <v>65</v>
      </c>
      <c r="B58" s="89">
        <f>VLOOKUP(A58,December_2021!$A$9:$N$67,14,0)</f>
        <v>171.60000000000036</v>
      </c>
      <c r="C58" s="89">
        <f>VLOOKUP(A58,January_2022!$A$9:$N$67,14,0)</f>
        <v>96.760000000000218</v>
      </c>
    </row>
    <row r="59" spans="1:3">
      <c r="A59" s="19" t="s">
        <v>66</v>
      </c>
      <c r="B59" s="89">
        <f>VLOOKUP(A59,December_2021!$A$9:$N$67,14,0)</f>
        <v>0</v>
      </c>
      <c r="C59" s="89">
        <f>VLOOKUP(A59,January_2022!$A$9:$N$67,14,0)</f>
        <v>369.94000000000051</v>
      </c>
    </row>
    <row r="60" spans="1:3">
      <c r="A60" s="19" t="s">
        <v>67</v>
      </c>
      <c r="B60" s="89">
        <f>VLOOKUP(A60,December_2021!$A$9:$N$67,14,0)</f>
        <v>58128.819999999978</v>
      </c>
      <c r="C60" s="89">
        <f>VLOOKUP(A60,January_2022!$A$9:$N$67,14,0)</f>
        <v>19704.7</v>
      </c>
    </row>
    <row r="61" spans="1:3">
      <c r="A61" s="19" t="s">
        <v>68</v>
      </c>
      <c r="B61" s="89">
        <f>VLOOKUP(A61,December_2021!$A$9:$N$67,14,0)</f>
        <v>201.52000000000044</v>
      </c>
      <c r="C61" s="89">
        <f>VLOOKUP(A61,January_2022!$A$9:$N$67,14,0)</f>
        <v>99.519999999998618</v>
      </c>
    </row>
    <row r="62" spans="1:3">
      <c r="A62" s="19" t="s">
        <v>69</v>
      </c>
      <c r="B62" s="89">
        <f>VLOOKUP(A62,December_2021!$A$9:$N$67,14,0)</f>
        <v>0</v>
      </c>
      <c r="C62" s="89">
        <f>VLOOKUP(A62,January_2022!$A$9:$N$67,14,0)</f>
        <v>-262.35000000000036</v>
      </c>
    </row>
    <row r="63" spans="1:3">
      <c r="A63" s="85" t="s">
        <v>70</v>
      </c>
      <c r="B63" s="89">
        <f>VLOOKUP(A63,December_2021!$A$9:$N$67,14,0)</f>
        <v>0</v>
      </c>
      <c r="C63" s="89">
        <f>VLOOKUP(A63,January_2022!$A$9:$N$67,14,0)</f>
        <v>53.380000000000109</v>
      </c>
    </row>
    <row r="64" spans="1:3">
      <c r="A64" s="86" t="s">
        <v>71</v>
      </c>
      <c r="B64" s="87">
        <f>SUM(B5:B63)</f>
        <v>117825.27999999998</v>
      </c>
      <c r="C64" s="87">
        <f>SUM(C5:C63)</f>
        <v>67597.909999999989</v>
      </c>
    </row>
  </sheetData>
  <mergeCells count="1">
    <mergeCell ref="B3:C3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35920-696E-46B4-8CBF-D884DBB63730}">
  <dimension ref="A1:M69"/>
  <sheetViews>
    <sheetView topLeftCell="A7" zoomScale="85" zoomScaleNormal="85" workbookViewId="0">
      <selection activeCell="H26" sqref="H26"/>
    </sheetView>
  </sheetViews>
  <sheetFormatPr defaultColWidth="16" defaultRowHeight="14.4"/>
  <cols>
    <col min="1" max="1" width="27" style="31" customWidth="1"/>
    <col min="2" max="16384" width="16" style="31"/>
  </cols>
  <sheetData>
    <row r="1" spans="1:13" ht="15.6">
      <c r="A1" s="139" t="s">
        <v>73</v>
      </c>
      <c r="B1" s="139"/>
      <c r="C1" s="139"/>
      <c r="D1" s="30"/>
      <c r="E1" s="30"/>
      <c r="F1" s="30"/>
      <c r="G1" s="30"/>
      <c r="H1" s="30"/>
      <c r="I1" s="30"/>
      <c r="J1" s="30"/>
      <c r="K1" s="30"/>
      <c r="L1" s="30"/>
      <c r="M1" s="30"/>
    </row>
    <row r="2" spans="1:13" ht="15.6">
      <c r="A2" s="139" t="s">
        <v>72</v>
      </c>
      <c r="B2" s="139"/>
      <c r="C2" s="139"/>
      <c r="D2" s="30"/>
      <c r="E2" s="30"/>
      <c r="F2" s="30"/>
      <c r="G2" s="30"/>
      <c r="H2" s="30"/>
      <c r="I2" s="30"/>
      <c r="J2" s="30"/>
      <c r="K2" s="30"/>
      <c r="L2" s="30"/>
      <c r="M2" s="30"/>
    </row>
    <row r="3" spans="1:13">
      <c r="A3" s="140" t="s">
        <v>8</v>
      </c>
      <c r="B3" s="140"/>
      <c r="C3" s="140"/>
      <c r="D3" s="30"/>
      <c r="E3" s="30"/>
      <c r="F3" s="30"/>
      <c r="G3" s="30"/>
      <c r="H3" s="30"/>
      <c r="I3" s="30"/>
      <c r="J3" s="30"/>
      <c r="K3" s="30"/>
      <c r="L3" s="30"/>
      <c r="M3" s="30"/>
    </row>
    <row r="4" spans="1:13">
      <c r="A4" s="140" t="s">
        <v>74</v>
      </c>
      <c r="B4" s="140"/>
      <c r="C4" s="140"/>
      <c r="D4" s="30"/>
      <c r="E4" s="30"/>
      <c r="F4" s="30"/>
      <c r="G4" s="30"/>
      <c r="H4" s="30"/>
      <c r="I4" s="30"/>
      <c r="J4" s="30"/>
      <c r="K4" s="30"/>
      <c r="L4" s="30"/>
      <c r="M4" s="30"/>
    </row>
    <row r="5" spans="1:13">
      <c r="A5" s="32"/>
      <c r="B5" s="141" t="s">
        <v>72</v>
      </c>
      <c r="C5" s="141"/>
      <c r="D5" s="141"/>
      <c r="E5" s="141"/>
      <c r="F5" s="141"/>
      <c r="G5" s="141"/>
      <c r="H5" s="141"/>
      <c r="I5" s="141"/>
      <c r="J5" s="141"/>
      <c r="K5" s="141"/>
      <c r="L5" s="141"/>
      <c r="M5" s="141"/>
    </row>
    <row r="6" spans="1:13">
      <c r="A6" s="33"/>
      <c r="B6" s="133" t="s">
        <v>73</v>
      </c>
      <c r="C6" s="134"/>
      <c r="D6" s="134"/>
      <c r="E6" s="134"/>
      <c r="F6" s="134"/>
      <c r="G6" s="134"/>
      <c r="H6" s="134"/>
      <c r="I6" s="134"/>
      <c r="J6" s="134"/>
      <c r="K6" s="134"/>
      <c r="L6" s="134"/>
      <c r="M6" s="134"/>
    </row>
    <row r="7" spans="1:13">
      <c r="A7" s="34" t="s">
        <v>0</v>
      </c>
      <c r="B7" s="135" t="s">
        <v>74</v>
      </c>
      <c r="C7" s="136"/>
      <c r="D7" s="136"/>
      <c r="E7" s="136"/>
      <c r="F7" s="136"/>
      <c r="G7" s="136"/>
      <c r="H7" s="136"/>
      <c r="I7" s="136"/>
      <c r="J7" s="136"/>
      <c r="K7" s="136"/>
      <c r="L7" s="136"/>
      <c r="M7" s="136"/>
    </row>
    <row r="8" spans="1:13">
      <c r="A8" s="34"/>
      <c r="B8" s="137" t="s">
        <v>1</v>
      </c>
      <c r="C8" s="138"/>
      <c r="D8" s="138"/>
      <c r="E8" s="137" t="s">
        <v>3</v>
      </c>
      <c r="F8" s="138"/>
      <c r="G8" s="138"/>
      <c r="H8" s="137" t="s">
        <v>4</v>
      </c>
      <c r="I8" s="138"/>
      <c r="J8" s="138"/>
      <c r="K8" s="137" t="s">
        <v>2</v>
      </c>
      <c r="L8" s="138"/>
      <c r="M8" s="138"/>
    </row>
    <row r="9" spans="1:13">
      <c r="A9" s="35"/>
      <c r="B9" s="36" t="s">
        <v>5</v>
      </c>
      <c r="C9" s="37" t="s">
        <v>6</v>
      </c>
      <c r="D9" s="36" t="s">
        <v>7</v>
      </c>
      <c r="E9" s="36" t="s">
        <v>5</v>
      </c>
      <c r="F9" s="37" t="s">
        <v>6</v>
      </c>
      <c r="G9" s="36" t="s">
        <v>7</v>
      </c>
      <c r="H9" s="36" t="s">
        <v>5</v>
      </c>
      <c r="I9" s="37" t="s">
        <v>6</v>
      </c>
      <c r="J9" s="36" t="s">
        <v>7</v>
      </c>
      <c r="K9" s="36" t="s">
        <v>5</v>
      </c>
      <c r="L9" s="37" t="s">
        <v>6</v>
      </c>
      <c r="M9" s="36" t="s">
        <v>7</v>
      </c>
    </row>
    <row r="10" spans="1:13">
      <c r="A10" s="38" t="s">
        <v>12</v>
      </c>
      <c r="B10" s="39">
        <v>-191</v>
      </c>
      <c r="C10" s="40">
        <v>7.95</v>
      </c>
      <c r="D10" s="41">
        <v>-1518.94</v>
      </c>
      <c r="E10" s="42"/>
      <c r="F10" s="43"/>
      <c r="G10" s="44"/>
      <c r="H10" s="42"/>
      <c r="I10" s="43"/>
      <c r="J10" s="44"/>
      <c r="K10" s="39">
        <v>-191</v>
      </c>
      <c r="L10" s="40">
        <v>7.95</v>
      </c>
      <c r="M10" s="41">
        <v>-1518.94</v>
      </c>
    </row>
    <row r="11" spans="1:13">
      <c r="A11" s="38" t="s">
        <v>13</v>
      </c>
      <c r="B11" s="45">
        <v>102.8</v>
      </c>
      <c r="C11" s="40">
        <v>147.12</v>
      </c>
      <c r="D11" s="41">
        <v>15123.9</v>
      </c>
      <c r="E11" s="42"/>
      <c r="F11" s="43"/>
      <c r="G11" s="44"/>
      <c r="H11" s="45">
        <v>4.5</v>
      </c>
      <c r="I11" s="40">
        <v>201.33</v>
      </c>
      <c r="J11" s="41">
        <v>906</v>
      </c>
      <c r="K11" s="45">
        <v>98.3</v>
      </c>
      <c r="L11" s="40">
        <v>147.08000000000001</v>
      </c>
      <c r="M11" s="41">
        <v>14457.9</v>
      </c>
    </row>
    <row r="12" spans="1:13">
      <c r="A12" s="38" t="s">
        <v>14</v>
      </c>
      <c r="B12" s="45">
        <v>85.1</v>
      </c>
      <c r="C12" s="40">
        <v>120.48</v>
      </c>
      <c r="D12" s="41">
        <v>10252.74</v>
      </c>
      <c r="E12" s="45">
        <v>5</v>
      </c>
      <c r="F12" s="40">
        <v>142.80000000000001</v>
      </c>
      <c r="G12" s="41">
        <v>714</v>
      </c>
      <c r="H12" s="45">
        <v>7</v>
      </c>
      <c r="I12" s="40">
        <v>177.86</v>
      </c>
      <c r="J12" s="41">
        <v>1245</v>
      </c>
      <c r="K12" s="45">
        <v>83.1</v>
      </c>
      <c r="L12" s="40">
        <v>121.49</v>
      </c>
      <c r="M12" s="41">
        <v>10096.02</v>
      </c>
    </row>
    <row r="13" spans="1:13">
      <c r="A13" s="38" t="s">
        <v>15</v>
      </c>
      <c r="B13" s="46">
        <v>39</v>
      </c>
      <c r="C13" s="40">
        <v>2048.6799999999998</v>
      </c>
      <c r="D13" s="41">
        <v>79898.490000000005</v>
      </c>
      <c r="E13" s="46">
        <v>250</v>
      </c>
      <c r="F13" s="40">
        <v>1990.68</v>
      </c>
      <c r="G13" s="41">
        <v>497668.83</v>
      </c>
      <c r="H13" s="46">
        <v>244</v>
      </c>
      <c r="I13" s="40">
        <v>2092.62</v>
      </c>
      <c r="J13" s="41">
        <v>510600</v>
      </c>
      <c r="K13" s="46">
        <v>45</v>
      </c>
      <c r="L13" s="40">
        <v>1978.68</v>
      </c>
      <c r="M13" s="41">
        <v>89040.41</v>
      </c>
    </row>
    <row r="14" spans="1:13">
      <c r="A14" s="38" t="s">
        <v>16</v>
      </c>
      <c r="B14" s="45">
        <v>113</v>
      </c>
      <c r="C14" s="40">
        <v>78.3</v>
      </c>
      <c r="D14" s="41">
        <v>8848.34</v>
      </c>
      <c r="E14" s="42"/>
      <c r="F14" s="43"/>
      <c r="G14" s="44"/>
      <c r="H14" s="45">
        <v>20</v>
      </c>
      <c r="I14" s="40">
        <v>83.5</v>
      </c>
      <c r="J14" s="41">
        <v>1670</v>
      </c>
      <c r="K14" s="45">
        <v>93</v>
      </c>
      <c r="L14" s="40">
        <v>78.3</v>
      </c>
      <c r="M14" s="41">
        <v>7282.26</v>
      </c>
    </row>
    <row r="15" spans="1:13">
      <c r="A15" s="38" t="s">
        <v>17</v>
      </c>
      <c r="B15" s="45">
        <v>6</v>
      </c>
      <c r="C15" s="40">
        <v>495.2</v>
      </c>
      <c r="D15" s="41">
        <v>2971.2</v>
      </c>
      <c r="E15" s="45">
        <v>2</v>
      </c>
      <c r="F15" s="40">
        <v>518.1</v>
      </c>
      <c r="G15" s="41">
        <v>1036.2</v>
      </c>
      <c r="H15" s="45">
        <v>2</v>
      </c>
      <c r="I15" s="40">
        <v>500</v>
      </c>
      <c r="J15" s="41">
        <v>1000</v>
      </c>
      <c r="K15" s="45">
        <v>6</v>
      </c>
      <c r="L15" s="40">
        <v>497.89</v>
      </c>
      <c r="M15" s="41">
        <v>2987.36</v>
      </c>
    </row>
    <row r="16" spans="1:13">
      <c r="A16" s="38" t="s">
        <v>18</v>
      </c>
      <c r="B16" s="45">
        <v>-155.4</v>
      </c>
      <c r="C16" s="40">
        <v>204.63</v>
      </c>
      <c r="D16" s="41">
        <v>-31798.79</v>
      </c>
      <c r="E16" s="45">
        <v>105</v>
      </c>
      <c r="F16" s="40">
        <v>217.14</v>
      </c>
      <c r="G16" s="41">
        <v>22799.7</v>
      </c>
      <c r="H16" s="42"/>
      <c r="I16" s="43"/>
      <c r="J16" s="44"/>
      <c r="K16" s="45">
        <v>-50.4</v>
      </c>
      <c r="L16" s="40">
        <v>331.52</v>
      </c>
      <c r="M16" s="41">
        <v>-16708.46</v>
      </c>
    </row>
    <row r="17" spans="1:13">
      <c r="A17" s="38" t="s">
        <v>19</v>
      </c>
      <c r="B17" s="45">
        <v>66.25</v>
      </c>
      <c r="C17" s="40">
        <v>166.79</v>
      </c>
      <c r="D17" s="41">
        <v>11049.63</v>
      </c>
      <c r="E17" s="42"/>
      <c r="F17" s="43"/>
      <c r="G17" s="44"/>
      <c r="H17" s="45">
        <v>16</v>
      </c>
      <c r="I17" s="40">
        <v>250</v>
      </c>
      <c r="J17" s="41">
        <v>4000</v>
      </c>
      <c r="K17" s="45">
        <v>50.25</v>
      </c>
      <c r="L17" s="40">
        <v>166.79</v>
      </c>
      <c r="M17" s="41">
        <v>8381.0400000000009</v>
      </c>
    </row>
    <row r="18" spans="1:13">
      <c r="A18" s="38" t="s">
        <v>20</v>
      </c>
      <c r="B18" s="47">
        <v>9.31</v>
      </c>
      <c r="C18" s="40">
        <v>233.46</v>
      </c>
      <c r="D18" s="41">
        <v>2173.48</v>
      </c>
      <c r="E18" s="47">
        <v>20</v>
      </c>
      <c r="F18" s="40">
        <v>190.52</v>
      </c>
      <c r="G18" s="41">
        <v>3810.4</v>
      </c>
      <c r="H18" s="47">
        <v>22.5</v>
      </c>
      <c r="I18" s="40">
        <v>205.67</v>
      </c>
      <c r="J18" s="41">
        <v>4627.5</v>
      </c>
      <c r="K18" s="47">
        <v>6.81</v>
      </c>
      <c r="L18" s="40">
        <v>214.27</v>
      </c>
      <c r="M18" s="41">
        <v>1459.19</v>
      </c>
    </row>
    <row r="19" spans="1:13">
      <c r="A19" s="38" t="s">
        <v>21</v>
      </c>
      <c r="B19" s="39">
        <v>289</v>
      </c>
      <c r="C19" s="40">
        <v>59.43</v>
      </c>
      <c r="D19" s="41">
        <v>17175.27</v>
      </c>
      <c r="E19" s="39">
        <v>20</v>
      </c>
      <c r="F19" s="40">
        <v>62.48</v>
      </c>
      <c r="G19" s="41">
        <v>1249.5999999999999</v>
      </c>
      <c r="H19" s="39">
        <v>10</v>
      </c>
      <c r="I19" s="40">
        <v>69</v>
      </c>
      <c r="J19" s="41">
        <v>690</v>
      </c>
      <c r="K19" s="39">
        <v>299</v>
      </c>
      <c r="L19" s="40">
        <v>59.63</v>
      </c>
      <c r="M19" s="41">
        <v>17830.57</v>
      </c>
    </row>
    <row r="20" spans="1:13">
      <c r="A20" s="38" t="s">
        <v>22</v>
      </c>
      <c r="B20" s="45">
        <v>175.25</v>
      </c>
      <c r="C20" s="40">
        <v>87.34</v>
      </c>
      <c r="D20" s="41">
        <v>15306.46</v>
      </c>
      <c r="E20" s="45">
        <v>41.6</v>
      </c>
      <c r="F20" s="40">
        <v>100</v>
      </c>
      <c r="G20" s="41">
        <v>4160</v>
      </c>
      <c r="H20" s="45">
        <v>18</v>
      </c>
      <c r="I20" s="40">
        <v>113.89</v>
      </c>
      <c r="J20" s="41">
        <v>2050</v>
      </c>
      <c r="K20" s="45">
        <v>198.85</v>
      </c>
      <c r="L20" s="40">
        <v>88.88</v>
      </c>
      <c r="M20" s="41">
        <v>17674.46</v>
      </c>
    </row>
    <row r="21" spans="1:13">
      <c r="A21" s="38" t="s">
        <v>23</v>
      </c>
      <c r="B21" s="45">
        <v>33.08</v>
      </c>
      <c r="C21" s="40">
        <v>613.02</v>
      </c>
      <c r="D21" s="41">
        <v>20278.73</v>
      </c>
      <c r="E21" s="42"/>
      <c r="F21" s="43"/>
      <c r="G21" s="44"/>
      <c r="H21" s="45">
        <v>0.25</v>
      </c>
      <c r="I21" s="40">
        <v>950</v>
      </c>
      <c r="J21" s="41">
        <v>237.5</v>
      </c>
      <c r="K21" s="45">
        <v>32.83</v>
      </c>
      <c r="L21" s="40">
        <v>613.02</v>
      </c>
      <c r="M21" s="41">
        <v>20125.48</v>
      </c>
    </row>
    <row r="22" spans="1:13">
      <c r="A22" s="38" t="s">
        <v>24</v>
      </c>
      <c r="B22" s="45">
        <v>981.5</v>
      </c>
      <c r="C22" s="40">
        <v>159.01</v>
      </c>
      <c r="D22" s="41">
        <v>156063.51999999999</v>
      </c>
      <c r="E22" s="45">
        <v>250</v>
      </c>
      <c r="F22" s="40">
        <v>186</v>
      </c>
      <c r="G22" s="41">
        <v>46500</v>
      </c>
      <c r="H22" s="45">
        <v>200</v>
      </c>
      <c r="I22" s="40">
        <v>220.48</v>
      </c>
      <c r="J22" s="41">
        <v>44095</v>
      </c>
      <c r="K22" s="45">
        <v>1031.5</v>
      </c>
      <c r="L22" s="40">
        <v>161.97</v>
      </c>
      <c r="M22" s="41">
        <v>167074.37</v>
      </c>
    </row>
    <row r="23" spans="1:13">
      <c r="A23" s="38" t="s">
        <v>25</v>
      </c>
      <c r="B23" s="46">
        <v>16</v>
      </c>
      <c r="C23" s="40">
        <v>2553.42</v>
      </c>
      <c r="D23" s="41">
        <v>40854.65</v>
      </c>
      <c r="E23" s="46">
        <v>3</v>
      </c>
      <c r="F23" s="40">
        <v>2520.9</v>
      </c>
      <c r="G23" s="41">
        <v>7562.69</v>
      </c>
      <c r="H23" s="46">
        <v>4</v>
      </c>
      <c r="I23" s="40">
        <v>2622.5</v>
      </c>
      <c r="J23" s="41">
        <v>10490</v>
      </c>
      <c r="K23" s="46">
        <v>15</v>
      </c>
      <c r="L23" s="40">
        <v>2551.73</v>
      </c>
      <c r="M23" s="41">
        <v>38276</v>
      </c>
    </row>
    <row r="24" spans="1:13">
      <c r="A24" s="38" t="s">
        <v>26</v>
      </c>
      <c r="B24" s="48">
        <v>-219</v>
      </c>
      <c r="C24" s="40">
        <v>67.650000000000006</v>
      </c>
      <c r="D24" s="41">
        <v>-14815.11</v>
      </c>
      <c r="E24" s="42"/>
      <c r="F24" s="43"/>
      <c r="G24" s="44"/>
      <c r="H24" s="48">
        <v>10</v>
      </c>
      <c r="I24" s="40">
        <v>131.69999999999999</v>
      </c>
      <c r="J24" s="41">
        <v>1317</v>
      </c>
      <c r="K24" s="48">
        <v>-229</v>
      </c>
      <c r="L24" s="40">
        <v>67.650000000000006</v>
      </c>
      <c r="M24" s="41">
        <v>-15491.6</v>
      </c>
    </row>
    <row r="25" spans="1:13">
      <c r="A25" s="38" t="s">
        <v>27</v>
      </c>
      <c r="B25" s="46">
        <v>15</v>
      </c>
      <c r="C25" s="40">
        <v>1964.91</v>
      </c>
      <c r="D25" s="41">
        <v>29473.7</v>
      </c>
      <c r="E25" s="46">
        <v>5</v>
      </c>
      <c r="F25" s="40">
        <v>1910.15</v>
      </c>
      <c r="G25" s="41">
        <v>9550.73</v>
      </c>
      <c r="H25" s="46">
        <v>14</v>
      </c>
      <c r="I25" s="40">
        <v>2036.86</v>
      </c>
      <c r="J25" s="41">
        <v>28516</v>
      </c>
      <c r="K25" s="46">
        <v>6</v>
      </c>
      <c r="L25" s="40">
        <v>1919.27</v>
      </c>
      <c r="M25" s="41">
        <v>11515.64</v>
      </c>
    </row>
    <row r="26" spans="1:13">
      <c r="A26" s="38" t="s">
        <v>28</v>
      </c>
      <c r="B26" s="49">
        <v>2</v>
      </c>
      <c r="C26" s="40">
        <v>104.77</v>
      </c>
      <c r="D26" s="41">
        <v>209.54</v>
      </c>
      <c r="E26" s="42"/>
      <c r="F26" s="43"/>
      <c r="G26" s="44"/>
      <c r="H26" s="42"/>
      <c r="I26" s="43"/>
      <c r="J26" s="44"/>
      <c r="K26" s="49">
        <v>2</v>
      </c>
      <c r="L26" s="40">
        <v>104.77</v>
      </c>
      <c r="M26" s="41">
        <v>209.54</v>
      </c>
    </row>
    <row r="27" spans="1:13">
      <c r="A27" s="38" t="s">
        <v>29</v>
      </c>
      <c r="B27" s="45">
        <v>255</v>
      </c>
      <c r="C27" s="40">
        <v>130.08000000000001</v>
      </c>
      <c r="D27" s="41">
        <v>33170.620000000003</v>
      </c>
      <c r="E27" s="42"/>
      <c r="F27" s="43"/>
      <c r="G27" s="44"/>
      <c r="H27" s="45">
        <v>5</v>
      </c>
      <c r="I27" s="40">
        <v>155</v>
      </c>
      <c r="J27" s="41">
        <v>775</v>
      </c>
      <c r="K27" s="45">
        <v>250</v>
      </c>
      <c r="L27" s="40">
        <v>129.72999999999999</v>
      </c>
      <c r="M27" s="41">
        <v>32432.57</v>
      </c>
    </row>
    <row r="28" spans="1:13">
      <c r="A28" s="38" t="s">
        <v>30</v>
      </c>
      <c r="B28" s="45">
        <v>93</v>
      </c>
      <c r="C28" s="40">
        <v>51.61</v>
      </c>
      <c r="D28" s="41">
        <v>4799.38</v>
      </c>
      <c r="E28" s="42"/>
      <c r="F28" s="43"/>
      <c r="G28" s="44"/>
      <c r="H28" s="42"/>
      <c r="I28" s="43"/>
      <c r="J28" s="44"/>
      <c r="K28" s="45">
        <v>93</v>
      </c>
      <c r="L28" s="40">
        <v>51.61</v>
      </c>
      <c r="M28" s="41">
        <v>4799.38</v>
      </c>
    </row>
    <row r="29" spans="1:13">
      <c r="A29" s="38" t="s">
        <v>31</v>
      </c>
      <c r="B29" s="39">
        <v>280</v>
      </c>
      <c r="C29" s="40">
        <v>53.79</v>
      </c>
      <c r="D29" s="41">
        <v>15062.2</v>
      </c>
      <c r="E29" s="42"/>
      <c r="F29" s="43"/>
      <c r="G29" s="44"/>
      <c r="H29" s="39">
        <v>20</v>
      </c>
      <c r="I29" s="40">
        <v>48</v>
      </c>
      <c r="J29" s="41">
        <v>960</v>
      </c>
      <c r="K29" s="39">
        <v>260</v>
      </c>
      <c r="L29" s="40">
        <v>53.79</v>
      </c>
      <c r="M29" s="41">
        <v>13986.33</v>
      </c>
    </row>
    <row r="30" spans="1:13">
      <c r="A30" s="38" t="s">
        <v>32</v>
      </c>
      <c r="B30" s="45">
        <v>6.48</v>
      </c>
      <c r="C30" s="40">
        <v>2027.16</v>
      </c>
      <c r="D30" s="41">
        <v>13135.99</v>
      </c>
      <c r="E30" s="42"/>
      <c r="F30" s="43"/>
      <c r="G30" s="44"/>
      <c r="H30" s="42"/>
      <c r="I30" s="43"/>
      <c r="J30" s="44"/>
      <c r="K30" s="45">
        <v>6.48</v>
      </c>
      <c r="L30" s="40">
        <v>2027.16</v>
      </c>
      <c r="M30" s="41">
        <v>13135.99</v>
      </c>
    </row>
    <row r="31" spans="1:13">
      <c r="A31" s="38" t="s">
        <v>33</v>
      </c>
      <c r="B31" s="45">
        <v>216.75</v>
      </c>
      <c r="C31" s="40">
        <v>164.38</v>
      </c>
      <c r="D31" s="41">
        <v>35628.36</v>
      </c>
      <c r="E31" s="45">
        <v>60</v>
      </c>
      <c r="F31" s="40">
        <v>176</v>
      </c>
      <c r="G31" s="41">
        <v>10560</v>
      </c>
      <c r="H31" s="45">
        <v>24</v>
      </c>
      <c r="I31" s="40">
        <v>200.83</v>
      </c>
      <c r="J31" s="41">
        <v>4820</v>
      </c>
      <c r="K31" s="45">
        <v>252.75</v>
      </c>
      <c r="L31" s="40">
        <v>166.02</v>
      </c>
      <c r="M31" s="41">
        <v>41960.42</v>
      </c>
    </row>
    <row r="32" spans="1:13">
      <c r="A32" s="38" t="s">
        <v>34</v>
      </c>
      <c r="B32" s="45">
        <v>97.35</v>
      </c>
      <c r="C32" s="40">
        <v>629.98</v>
      </c>
      <c r="D32" s="41">
        <v>61328.71</v>
      </c>
      <c r="E32" s="45">
        <v>24</v>
      </c>
      <c r="F32" s="40">
        <v>666.67</v>
      </c>
      <c r="G32" s="41">
        <v>16000.08</v>
      </c>
      <c r="H32" s="45">
        <v>11</v>
      </c>
      <c r="I32" s="40">
        <v>713.64</v>
      </c>
      <c r="J32" s="41">
        <v>7850</v>
      </c>
      <c r="K32" s="45">
        <v>110.35</v>
      </c>
      <c r="L32" s="40">
        <v>635.29</v>
      </c>
      <c r="M32" s="41">
        <v>70104.69</v>
      </c>
    </row>
    <row r="33" spans="1:13">
      <c r="A33" s="38" t="s">
        <v>35</v>
      </c>
      <c r="B33" s="45">
        <v>57.3</v>
      </c>
      <c r="C33" s="40">
        <v>405.76</v>
      </c>
      <c r="D33" s="41">
        <v>23250.23</v>
      </c>
      <c r="E33" s="42"/>
      <c r="F33" s="43"/>
      <c r="G33" s="44"/>
      <c r="H33" s="45">
        <v>7.25</v>
      </c>
      <c r="I33" s="40">
        <v>644.48</v>
      </c>
      <c r="J33" s="41">
        <v>4672.5</v>
      </c>
      <c r="K33" s="45">
        <v>50.05</v>
      </c>
      <c r="L33" s="40">
        <v>405.76</v>
      </c>
      <c r="M33" s="41">
        <v>20308.45</v>
      </c>
    </row>
    <row r="34" spans="1:13">
      <c r="A34" s="38" t="s">
        <v>36</v>
      </c>
      <c r="B34" s="47">
        <v>23.1</v>
      </c>
      <c r="C34" s="40">
        <v>325.8</v>
      </c>
      <c r="D34" s="41">
        <v>7526.03</v>
      </c>
      <c r="E34" s="42"/>
      <c r="F34" s="43"/>
      <c r="G34" s="44"/>
      <c r="H34" s="42"/>
      <c r="I34" s="43"/>
      <c r="J34" s="44"/>
      <c r="K34" s="47">
        <v>23.1</v>
      </c>
      <c r="L34" s="40">
        <v>325.8</v>
      </c>
      <c r="M34" s="41">
        <v>7526.03</v>
      </c>
    </row>
    <row r="35" spans="1:13">
      <c r="A35" s="38" t="s">
        <v>37</v>
      </c>
      <c r="B35" s="45">
        <v>363.1</v>
      </c>
      <c r="C35" s="40">
        <v>157.56</v>
      </c>
      <c r="D35" s="41">
        <v>57209.09</v>
      </c>
      <c r="E35" s="45">
        <v>71.400000000000006</v>
      </c>
      <c r="F35" s="40">
        <v>145</v>
      </c>
      <c r="G35" s="41">
        <v>10353</v>
      </c>
      <c r="H35" s="45">
        <v>14</v>
      </c>
      <c r="I35" s="40">
        <v>207.5</v>
      </c>
      <c r="J35" s="41">
        <v>2905</v>
      </c>
      <c r="K35" s="45">
        <v>420.5</v>
      </c>
      <c r="L35" s="40">
        <v>155.77000000000001</v>
      </c>
      <c r="M35" s="41">
        <v>65499.6</v>
      </c>
    </row>
    <row r="36" spans="1:13">
      <c r="A36" s="38" t="s">
        <v>38</v>
      </c>
      <c r="B36" s="45">
        <v>29.7</v>
      </c>
      <c r="C36" s="40">
        <v>126.29</v>
      </c>
      <c r="D36" s="41">
        <v>3750.89</v>
      </c>
      <c r="E36" s="42"/>
      <c r="F36" s="43"/>
      <c r="G36" s="44"/>
      <c r="H36" s="45">
        <v>29</v>
      </c>
      <c r="I36" s="40">
        <v>235.34</v>
      </c>
      <c r="J36" s="41">
        <v>6825</v>
      </c>
      <c r="K36" s="45">
        <v>0.7</v>
      </c>
      <c r="L36" s="40">
        <v>126.29</v>
      </c>
      <c r="M36" s="41">
        <v>88.4</v>
      </c>
    </row>
    <row r="37" spans="1:13">
      <c r="A37" s="38" t="s">
        <v>39</v>
      </c>
      <c r="B37" s="39">
        <v>71</v>
      </c>
      <c r="C37" s="40">
        <v>54.92</v>
      </c>
      <c r="D37" s="41">
        <v>3899.54</v>
      </c>
      <c r="E37" s="42"/>
      <c r="F37" s="43"/>
      <c r="G37" s="44"/>
      <c r="H37" s="39">
        <v>10</v>
      </c>
      <c r="I37" s="40">
        <v>66</v>
      </c>
      <c r="J37" s="41">
        <v>660</v>
      </c>
      <c r="K37" s="39">
        <v>61</v>
      </c>
      <c r="L37" s="40">
        <v>54.92</v>
      </c>
      <c r="M37" s="41">
        <v>3350.31</v>
      </c>
    </row>
    <row r="38" spans="1:13">
      <c r="A38" s="38" t="s">
        <v>40</v>
      </c>
      <c r="B38" s="45">
        <v>51.8</v>
      </c>
      <c r="C38" s="40">
        <v>55.24</v>
      </c>
      <c r="D38" s="41">
        <v>2861.29</v>
      </c>
      <c r="E38" s="42"/>
      <c r="F38" s="43"/>
      <c r="G38" s="44"/>
      <c r="H38" s="45">
        <v>2</v>
      </c>
      <c r="I38" s="40">
        <v>100</v>
      </c>
      <c r="J38" s="41">
        <v>200</v>
      </c>
      <c r="K38" s="45">
        <v>49.8</v>
      </c>
      <c r="L38" s="40">
        <v>55.24</v>
      </c>
      <c r="M38" s="41">
        <v>2750.82</v>
      </c>
    </row>
    <row r="39" spans="1:13">
      <c r="A39" s="38" t="s">
        <v>41</v>
      </c>
      <c r="B39" s="39">
        <v>20</v>
      </c>
      <c r="C39" s="40">
        <v>35.049999999999997</v>
      </c>
      <c r="D39" s="41">
        <v>701</v>
      </c>
      <c r="E39" s="42"/>
      <c r="F39" s="43"/>
      <c r="G39" s="44"/>
      <c r="H39" s="42"/>
      <c r="I39" s="43"/>
      <c r="J39" s="44"/>
      <c r="K39" s="39">
        <v>20</v>
      </c>
      <c r="L39" s="40">
        <v>35.049999999999997</v>
      </c>
      <c r="M39" s="41">
        <v>701</v>
      </c>
    </row>
    <row r="40" spans="1:13">
      <c r="A40" s="38" t="s">
        <v>42</v>
      </c>
      <c r="B40" s="45">
        <v>219.9</v>
      </c>
      <c r="C40" s="40">
        <v>72.67</v>
      </c>
      <c r="D40" s="41">
        <v>15979.57</v>
      </c>
      <c r="E40" s="42"/>
      <c r="F40" s="43"/>
      <c r="G40" s="44"/>
      <c r="H40" s="45">
        <v>7</v>
      </c>
      <c r="I40" s="40">
        <v>100</v>
      </c>
      <c r="J40" s="41">
        <v>700</v>
      </c>
      <c r="K40" s="45">
        <v>212.9</v>
      </c>
      <c r="L40" s="40">
        <v>72.67</v>
      </c>
      <c r="M40" s="41">
        <v>15470.89</v>
      </c>
    </row>
    <row r="41" spans="1:13">
      <c r="A41" s="38" t="s">
        <v>43</v>
      </c>
      <c r="B41" s="45">
        <v>13.5</v>
      </c>
      <c r="C41" s="40">
        <v>163.02000000000001</v>
      </c>
      <c r="D41" s="41">
        <v>2200.7800000000002</v>
      </c>
      <c r="E41" s="42"/>
      <c r="F41" s="43"/>
      <c r="G41" s="44"/>
      <c r="H41" s="42"/>
      <c r="I41" s="43"/>
      <c r="J41" s="44"/>
      <c r="K41" s="45">
        <v>13.5</v>
      </c>
      <c r="L41" s="40">
        <v>163.02000000000001</v>
      </c>
      <c r="M41" s="41">
        <v>2200.7800000000002</v>
      </c>
    </row>
    <row r="42" spans="1:13">
      <c r="A42" s="38" t="s">
        <v>44</v>
      </c>
      <c r="B42" s="45">
        <v>102.8</v>
      </c>
      <c r="C42" s="40">
        <v>114.41</v>
      </c>
      <c r="D42" s="41">
        <v>11761.7</v>
      </c>
      <c r="E42" s="42"/>
      <c r="F42" s="43"/>
      <c r="G42" s="44"/>
      <c r="H42" s="45">
        <v>7</v>
      </c>
      <c r="I42" s="40">
        <v>115</v>
      </c>
      <c r="J42" s="41">
        <v>805</v>
      </c>
      <c r="K42" s="45">
        <v>95.8</v>
      </c>
      <c r="L42" s="40">
        <v>114.66</v>
      </c>
      <c r="M42" s="41">
        <v>10984.7</v>
      </c>
    </row>
    <row r="43" spans="1:13">
      <c r="A43" s="38" t="s">
        <v>45</v>
      </c>
      <c r="B43" s="39">
        <v>-19</v>
      </c>
      <c r="C43" s="40">
        <v>865.29</v>
      </c>
      <c r="D43" s="41">
        <v>-16440.54</v>
      </c>
      <c r="E43" s="42"/>
      <c r="F43" s="43"/>
      <c r="G43" s="44"/>
      <c r="H43" s="42"/>
      <c r="I43" s="43"/>
      <c r="J43" s="44"/>
      <c r="K43" s="39">
        <v>-19</v>
      </c>
      <c r="L43" s="40">
        <v>865.29</v>
      </c>
      <c r="M43" s="41">
        <v>-16440.54</v>
      </c>
    </row>
    <row r="44" spans="1:13">
      <c r="A44" s="38" t="s">
        <v>46</v>
      </c>
      <c r="B44" s="49">
        <v>3</v>
      </c>
      <c r="C44" s="40">
        <v>1074.78</v>
      </c>
      <c r="D44" s="41">
        <v>3224.34</v>
      </c>
      <c r="E44" s="42"/>
      <c r="F44" s="43"/>
      <c r="G44" s="44"/>
      <c r="H44" s="42"/>
      <c r="I44" s="43"/>
      <c r="J44" s="44"/>
      <c r="K44" s="49">
        <v>3</v>
      </c>
      <c r="L44" s="40">
        <v>1074.78</v>
      </c>
      <c r="M44" s="41">
        <v>3224.34</v>
      </c>
    </row>
    <row r="45" spans="1:13">
      <c r="A45" s="38" t="s">
        <v>47</v>
      </c>
      <c r="B45" s="48">
        <v>-22</v>
      </c>
      <c r="C45" s="40">
        <v>169.95</v>
      </c>
      <c r="D45" s="41">
        <v>-3738.96</v>
      </c>
      <c r="E45" s="42"/>
      <c r="F45" s="43"/>
      <c r="G45" s="44"/>
      <c r="H45" s="48">
        <v>44</v>
      </c>
      <c r="I45" s="40">
        <v>174.32</v>
      </c>
      <c r="J45" s="41">
        <v>7670</v>
      </c>
      <c r="K45" s="48">
        <v>-66</v>
      </c>
      <c r="L45" s="40">
        <v>169.95</v>
      </c>
      <c r="M45" s="41">
        <v>-11216.88</v>
      </c>
    </row>
    <row r="46" spans="1:13">
      <c r="A46" s="38" t="s">
        <v>48</v>
      </c>
      <c r="B46" s="49">
        <v>72</v>
      </c>
      <c r="C46" s="40">
        <v>85.4</v>
      </c>
      <c r="D46" s="41">
        <v>6149.02</v>
      </c>
      <c r="E46" s="42"/>
      <c r="F46" s="43"/>
      <c r="G46" s="44"/>
      <c r="H46" s="49">
        <v>32</v>
      </c>
      <c r="I46" s="40">
        <v>261.72000000000003</v>
      </c>
      <c r="J46" s="41">
        <v>8375</v>
      </c>
      <c r="K46" s="49">
        <v>40</v>
      </c>
      <c r="L46" s="40">
        <v>84.37</v>
      </c>
      <c r="M46" s="41">
        <v>3374.85</v>
      </c>
    </row>
    <row r="47" spans="1:13">
      <c r="A47" s="38" t="s">
        <v>49</v>
      </c>
      <c r="B47" s="39">
        <v>-380</v>
      </c>
      <c r="C47" s="40">
        <v>92.39</v>
      </c>
      <c r="D47" s="41">
        <v>-35107.31</v>
      </c>
      <c r="E47" s="39">
        <v>320</v>
      </c>
      <c r="F47" s="40">
        <v>91.23</v>
      </c>
      <c r="G47" s="41">
        <v>29194.74</v>
      </c>
      <c r="H47" s="39">
        <v>80</v>
      </c>
      <c r="I47" s="40">
        <v>95.55</v>
      </c>
      <c r="J47" s="41">
        <v>7644</v>
      </c>
      <c r="K47" s="39">
        <v>-140</v>
      </c>
      <c r="L47" s="40">
        <v>92.03</v>
      </c>
      <c r="M47" s="41">
        <v>-12884.17</v>
      </c>
    </row>
    <row r="48" spans="1:13">
      <c r="A48" s="38" t="s">
        <v>50</v>
      </c>
      <c r="B48" s="46">
        <v>-12</v>
      </c>
      <c r="C48" s="40">
        <v>2522.39</v>
      </c>
      <c r="D48" s="41">
        <v>-30268.68</v>
      </c>
      <c r="E48" s="46">
        <v>11</v>
      </c>
      <c r="F48" s="40">
        <v>2593.8200000000002</v>
      </c>
      <c r="G48" s="41">
        <v>28532</v>
      </c>
      <c r="H48" s="46">
        <v>2</v>
      </c>
      <c r="I48" s="40">
        <v>2730</v>
      </c>
      <c r="J48" s="41">
        <v>5460</v>
      </c>
      <c r="K48" s="46">
        <v>-3</v>
      </c>
      <c r="L48" s="40">
        <v>2544.2199999999998</v>
      </c>
      <c r="M48" s="41">
        <v>-7632.65</v>
      </c>
    </row>
    <row r="49" spans="1:13">
      <c r="A49" s="38" t="s">
        <v>51</v>
      </c>
      <c r="B49" s="48">
        <v>-219</v>
      </c>
      <c r="C49" s="40">
        <v>167.23</v>
      </c>
      <c r="D49" s="41">
        <v>-36622.94</v>
      </c>
      <c r="E49" s="48">
        <v>240</v>
      </c>
      <c r="F49" s="40">
        <v>181.38</v>
      </c>
      <c r="G49" s="41">
        <v>43530.74</v>
      </c>
      <c r="H49" s="48">
        <v>88</v>
      </c>
      <c r="I49" s="40">
        <v>192.09</v>
      </c>
      <c r="J49" s="41">
        <v>16904</v>
      </c>
      <c r="K49" s="48">
        <v>-67</v>
      </c>
      <c r="L49" s="40">
        <v>170.3</v>
      </c>
      <c r="M49" s="41">
        <v>-11410.38</v>
      </c>
    </row>
    <row r="50" spans="1:13">
      <c r="A50" s="38" t="s">
        <v>52</v>
      </c>
      <c r="B50" s="46">
        <v>67</v>
      </c>
      <c r="C50" s="40">
        <v>314.33</v>
      </c>
      <c r="D50" s="41">
        <v>21059.99</v>
      </c>
      <c r="E50" s="42"/>
      <c r="F50" s="43"/>
      <c r="G50" s="44"/>
      <c r="H50" s="42"/>
      <c r="I50" s="43"/>
      <c r="J50" s="44"/>
      <c r="K50" s="46">
        <v>67</v>
      </c>
      <c r="L50" s="40">
        <v>314.33</v>
      </c>
      <c r="M50" s="41">
        <v>21059.99</v>
      </c>
    </row>
    <row r="51" spans="1:13">
      <c r="A51" s="38" t="s">
        <v>53</v>
      </c>
      <c r="B51" s="47">
        <v>84.2</v>
      </c>
      <c r="C51" s="40">
        <v>65.36</v>
      </c>
      <c r="D51" s="41">
        <v>5503.13</v>
      </c>
      <c r="E51" s="47">
        <v>200</v>
      </c>
      <c r="F51" s="40">
        <v>76.19</v>
      </c>
      <c r="G51" s="41">
        <v>15238.1</v>
      </c>
      <c r="H51" s="47">
        <v>100</v>
      </c>
      <c r="I51" s="40">
        <v>82</v>
      </c>
      <c r="J51" s="41">
        <v>8200</v>
      </c>
      <c r="K51" s="47">
        <v>184.2</v>
      </c>
      <c r="L51" s="40">
        <v>72.36</v>
      </c>
      <c r="M51" s="41">
        <v>13329.59</v>
      </c>
    </row>
    <row r="52" spans="1:13">
      <c r="A52" s="38" t="s">
        <v>54</v>
      </c>
      <c r="B52" s="45">
        <v>123</v>
      </c>
      <c r="C52" s="40">
        <v>281.87</v>
      </c>
      <c r="D52" s="41">
        <v>34670.480000000003</v>
      </c>
      <c r="E52" s="45">
        <v>12</v>
      </c>
      <c r="F52" s="40">
        <v>462.84</v>
      </c>
      <c r="G52" s="41">
        <v>5554.08</v>
      </c>
      <c r="H52" s="45">
        <v>11</v>
      </c>
      <c r="I52" s="40">
        <v>486.82</v>
      </c>
      <c r="J52" s="41">
        <v>5355</v>
      </c>
      <c r="K52" s="45">
        <v>124</v>
      </c>
      <c r="L52" s="40">
        <v>283.33</v>
      </c>
      <c r="M52" s="41">
        <v>35133.32</v>
      </c>
    </row>
    <row r="53" spans="1:13">
      <c r="A53" s="38" t="s">
        <v>55</v>
      </c>
      <c r="B53" s="46">
        <v>-47</v>
      </c>
      <c r="C53" s="40">
        <v>1578.94</v>
      </c>
      <c r="D53" s="41">
        <v>-74210.37</v>
      </c>
      <c r="E53" s="46">
        <v>10</v>
      </c>
      <c r="F53" s="40">
        <v>1169.94</v>
      </c>
      <c r="G53" s="41">
        <v>11699.42</v>
      </c>
      <c r="H53" s="46">
        <v>6</v>
      </c>
      <c r="I53" s="40">
        <v>1288.33</v>
      </c>
      <c r="J53" s="41">
        <v>7730</v>
      </c>
      <c r="K53" s="46">
        <v>-43</v>
      </c>
      <c r="L53" s="40">
        <v>1485.99</v>
      </c>
      <c r="M53" s="41">
        <v>-63897.53</v>
      </c>
    </row>
    <row r="54" spans="1:13">
      <c r="A54" s="38" t="s">
        <v>56</v>
      </c>
      <c r="B54" s="46">
        <v>4</v>
      </c>
      <c r="C54" s="40">
        <v>2804.78</v>
      </c>
      <c r="D54" s="41">
        <v>11219.1</v>
      </c>
      <c r="E54" s="42"/>
      <c r="F54" s="43"/>
      <c r="G54" s="44"/>
      <c r="H54" s="42"/>
      <c r="I54" s="43"/>
      <c r="J54" s="44"/>
      <c r="K54" s="46">
        <v>4</v>
      </c>
      <c r="L54" s="40">
        <v>2804.78</v>
      </c>
      <c r="M54" s="41">
        <v>11219.1</v>
      </c>
    </row>
    <row r="55" spans="1:13">
      <c r="A55" s="38" t="s">
        <v>57</v>
      </c>
      <c r="B55" s="48">
        <v>368</v>
      </c>
      <c r="C55" s="40">
        <v>124.51</v>
      </c>
      <c r="D55" s="41">
        <v>45820.6</v>
      </c>
      <c r="E55" s="42"/>
      <c r="F55" s="43"/>
      <c r="G55" s="44"/>
      <c r="H55" s="48">
        <v>144</v>
      </c>
      <c r="I55" s="40">
        <v>131.58000000000001</v>
      </c>
      <c r="J55" s="41">
        <v>18948.080000000002</v>
      </c>
      <c r="K55" s="48">
        <v>224</v>
      </c>
      <c r="L55" s="40">
        <v>124.51</v>
      </c>
      <c r="M55" s="41">
        <v>27890.799999999999</v>
      </c>
    </row>
    <row r="56" spans="1:13">
      <c r="A56" s="38" t="s">
        <v>58</v>
      </c>
      <c r="B56" s="46">
        <v>35</v>
      </c>
      <c r="C56" s="40">
        <v>1474.57</v>
      </c>
      <c r="D56" s="41">
        <v>51610.12</v>
      </c>
      <c r="E56" s="46">
        <v>20</v>
      </c>
      <c r="F56" s="40">
        <v>1496.89</v>
      </c>
      <c r="G56" s="41">
        <v>29937.79</v>
      </c>
      <c r="H56" s="46">
        <v>15</v>
      </c>
      <c r="I56" s="40">
        <v>1567.33</v>
      </c>
      <c r="J56" s="41">
        <v>23510</v>
      </c>
      <c r="K56" s="46">
        <v>40</v>
      </c>
      <c r="L56" s="40">
        <v>1473.94</v>
      </c>
      <c r="M56" s="41">
        <v>58957.440000000002</v>
      </c>
    </row>
    <row r="57" spans="1:13">
      <c r="A57" s="38" t="s">
        <v>59</v>
      </c>
      <c r="B57" s="42"/>
      <c r="C57" s="43"/>
      <c r="D57" s="44"/>
      <c r="E57" s="46">
        <v>35</v>
      </c>
      <c r="F57" s="40">
        <v>1865.1</v>
      </c>
      <c r="G57" s="41">
        <v>65278.49</v>
      </c>
      <c r="H57" s="46">
        <v>30</v>
      </c>
      <c r="I57" s="40">
        <v>2045.23</v>
      </c>
      <c r="J57" s="41">
        <v>61357</v>
      </c>
      <c r="K57" s="46">
        <v>5</v>
      </c>
      <c r="L57" s="40">
        <v>1865.1</v>
      </c>
      <c r="M57" s="41">
        <v>9325.5</v>
      </c>
    </row>
    <row r="58" spans="1:13">
      <c r="A58" s="38" t="s">
        <v>60</v>
      </c>
      <c r="B58" s="46">
        <v>25</v>
      </c>
      <c r="C58" s="40">
        <v>2012.26</v>
      </c>
      <c r="D58" s="41">
        <v>50306.48</v>
      </c>
      <c r="E58" s="46">
        <v>5</v>
      </c>
      <c r="F58" s="40">
        <v>1889.64</v>
      </c>
      <c r="G58" s="41">
        <v>9448.19</v>
      </c>
      <c r="H58" s="46">
        <v>41</v>
      </c>
      <c r="I58" s="40">
        <v>2095.15</v>
      </c>
      <c r="J58" s="41">
        <v>85901</v>
      </c>
      <c r="K58" s="46">
        <v>-11</v>
      </c>
      <c r="L58" s="40">
        <v>2012.49</v>
      </c>
      <c r="M58" s="41">
        <v>-22137.43</v>
      </c>
    </row>
    <row r="59" spans="1:13">
      <c r="A59" s="38" t="s">
        <v>61</v>
      </c>
      <c r="B59" s="45">
        <v>365</v>
      </c>
      <c r="C59" s="40">
        <v>51.76</v>
      </c>
      <c r="D59" s="41">
        <v>18891.55</v>
      </c>
      <c r="E59" s="45">
        <v>200</v>
      </c>
      <c r="F59" s="40">
        <v>56.4</v>
      </c>
      <c r="G59" s="41">
        <v>11280</v>
      </c>
      <c r="H59" s="42"/>
      <c r="I59" s="43"/>
      <c r="J59" s="44"/>
      <c r="K59" s="45">
        <v>565</v>
      </c>
      <c r="L59" s="40">
        <v>52.41</v>
      </c>
      <c r="M59" s="41">
        <v>29609.93</v>
      </c>
    </row>
    <row r="60" spans="1:13">
      <c r="A60" s="38" t="s">
        <v>62</v>
      </c>
      <c r="B60" s="45">
        <v>147.4</v>
      </c>
      <c r="C60" s="40">
        <v>52.83</v>
      </c>
      <c r="D60" s="41">
        <v>7786.78</v>
      </c>
      <c r="E60" s="42"/>
      <c r="F60" s="43"/>
      <c r="G60" s="44"/>
      <c r="H60" s="45">
        <v>35</v>
      </c>
      <c r="I60" s="40">
        <v>57</v>
      </c>
      <c r="J60" s="41">
        <v>1995</v>
      </c>
      <c r="K60" s="45">
        <v>112.4</v>
      </c>
      <c r="L60" s="40">
        <v>52.83</v>
      </c>
      <c r="M60" s="41">
        <v>5937.82</v>
      </c>
    </row>
    <row r="61" spans="1:13">
      <c r="A61" s="38" t="s">
        <v>63</v>
      </c>
      <c r="B61" s="45">
        <v>685</v>
      </c>
      <c r="C61" s="40">
        <v>53.56</v>
      </c>
      <c r="D61" s="41">
        <v>36687.919999999998</v>
      </c>
      <c r="E61" s="42"/>
      <c r="F61" s="43"/>
      <c r="G61" s="44"/>
      <c r="H61" s="45">
        <v>40</v>
      </c>
      <c r="I61" s="40">
        <v>57</v>
      </c>
      <c r="J61" s="41">
        <v>2280</v>
      </c>
      <c r="K61" s="45">
        <v>645</v>
      </c>
      <c r="L61" s="40">
        <v>53.56</v>
      </c>
      <c r="M61" s="41">
        <v>34545.56</v>
      </c>
    </row>
    <row r="62" spans="1:13">
      <c r="A62" s="38" t="s">
        <v>64</v>
      </c>
      <c r="B62" s="45">
        <v>509</v>
      </c>
      <c r="C62" s="40">
        <v>34.08</v>
      </c>
      <c r="D62" s="41">
        <v>17346.82</v>
      </c>
      <c r="E62" s="45">
        <v>315</v>
      </c>
      <c r="F62" s="40">
        <v>35.21</v>
      </c>
      <c r="G62" s="41">
        <v>11091.47</v>
      </c>
      <c r="H62" s="45">
        <v>331</v>
      </c>
      <c r="I62" s="40">
        <v>38.630000000000003</v>
      </c>
      <c r="J62" s="41">
        <v>12788</v>
      </c>
      <c r="K62" s="45">
        <v>493</v>
      </c>
      <c r="L62" s="40">
        <v>34.6</v>
      </c>
      <c r="M62" s="41">
        <v>17059.47</v>
      </c>
    </row>
    <row r="63" spans="1:13">
      <c r="A63" s="38" t="s">
        <v>65</v>
      </c>
      <c r="B63" s="45">
        <v>280</v>
      </c>
      <c r="C63" s="40">
        <v>35.11</v>
      </c>
      <c r="D63" s="41">
        <v>9830.7999999999993</v>
      </c>
      <c r="E63" s="45">
        <v>80</v>
      </c>
      <c r="F63" s="40">
        <v>36.18</v>
      </c>
      <c r="G63" s="41">
        <v>2894.48</v>
      </c>
      <c r="H63" s="45">
        <v>40</v>
      </c>
      <c r="I63" s="40">
        <v>39.4</v>
      </c>
      <c r="J63" s="41">
        <v>1576</v>
      </c>
      <c r="K63" s="45">
        <v>320</v>
      </c>
      <c r="L63" s="40">
        <v>35.380000000000003</v>
      </c>
      <c r="M63" s="41">
        <v>11320.88</v>
      </c>
    </row>
    <row r="64" spans="1:13">
      <c r="A64" s="38" t="s">
        <v>66</v>
      </c>
      <c r="B64" s="45">
        <v>326.89999999999998</v>
      </c>
      <c r="C64" s="40">
        <v>46.01</v>
      </c>
      <c r="D64" s="41">
        <v>15041.23</v>
      </c>
      <c r="E64" s="42"/>
      <c r="F64" s="43"/>
      <c r="G64" s="44"/>
      <c r="H64" s="42"/>
      <c r="I64" s="43"/>
      <c r="J64" s="44"/>
      <c r="K64" s="45">
        <v>326.89999999999998</v>
      </c>
      <c r="L64" s="40">
        <v>46.01</v>
      </c>
      <c r="M64" s="41">
        <v>15041.23</v>
      </c>
    </row>
    <row r="65" spans="1:13">
      <c r="A65" s="38" t="s">
        <v>67</v>
      </c>
      <c r="B65" s="45">
        <v>-274</v>
      </c>
      <c r="C65" s="40">
        <v>34.799999999999997</v>
      </c>
      <c r="D65" s="41">
        <v>-9536.16</v>
      </c>
      <c r="E65" s="45">
        <v>7000</v>
      </c>
      <c r="F65" s="40">
        <v>35.33</v>
      </c>
      <c r="G65" s="41">
        <v>247333.39</v>
      </c>
      <c r="H65" s="45">
        <v>6370</v>
      </c>
      <c r="I65" s="40">
        <v>44.5</v>
      </c>
      <c r="J65" s="41">
        <v>283483</v>
      </c>
      <c r="K65" s="45">
        <v>356</v>
      </c>
      <c r="L65" s="40">
        <v>34.950000000000003</v>
      </c>
      <c r="M65" s="41">
        <v>12443.05</v>
      </c>
    </row>
    <row r="66" spans="1:13">
      <c r="A66" s="38" t="s">
        <v>68</v>
      </c>
      <c r="B66" s="50">
        <v>404</v>
      </c>
      <c r="C66" s="40">
        <v>20.95</v>
      </c>
      <c r="D66" s="41">
        <v>8464.3700000000008</v>
      </c>
      <c r="E66" s="50">
        <v>120</v>
      </c>
      <c r="F66" s="40">
        <v>21.65</v>
      </c>
      <c r="G66" s="41">
        <v>2597.4</v>
      </c>
      <c r="H66" s="50">
        <v>120</v>
      </c>
      <c r="I66" s="40">
        <v>23</v>
      </c>
      <c r="J66" s="41">
        <v>2760</v>
      </c>
      <c r="K66" s="50">
        <v>404</v>
      </c>
      <c r="L66" s="40">
        <v>21.05</v>
      </c>
      <c r="M66" s="41">
        <v>8503.2900000000009</v>
      </c>
    </row>
    <row r="67" spans="1:13">
      <c r="A67" s="38" t="s">
        <v>69</v>
      </c>
      <c r="B67" s="50">
        <v>214</v>
      </c>
      <c r="C67" s="40">
        <v>64.849999999999994</v>
      </c>
      <c r="D67" s="41">
        <v>13878.35</v>
      </c>
      <c r="E67" s="42"/>
      <c r="F67" s="43"/>
      <c r="G67" s="44"/>
      <c r="H67" s="42"/>
      <c r="I67" s="43"/>
      <c r="J67" s="44"/>
      <c r="K67" s="50">
        <v>214</v>
      </c>
      <c r="L67" s="40">
        <v>64.849999999999994</v>
      </c>
      <c r="M67" s="41">
        <v>13878.35</v>
      </c>
    </row>
    <row r="68" spans="1:13">
      <c r="A68" s="38" t="s">
        <v>70</v>
      </c>
      <c r="B68" s="39">
        <v>460</v>
      </c>
      <c r="C68" s="40">
        <v>6.11</v>
      </c>
      <c r="D68" s="41">
        <v>2810.19</v>
      </c>
      <c r="E68" s="42"/>
      <c r="F68" s="43"/>
      <c r="G68" s="44"/>
      <c r="H68" s="42"/>
      <c r="I68" s="43"/>
      <c r="J68" s="44"/>
      <c r="K68" s="39">
        <v>460</v>
      </c>
      <c r="L68" s="40">
        <v>6.11</v>
      </c>
      <c r="M68" s="41">
        <v>2810.19</v>
      </c>
    </row>
    <row r="69" spans="1:13">
      <c r="A69" s="53" t="s">
        <v>71</v>
      </c>
      <c r="B69" s="51"/>
      <c r="C69" s="52"/>
      <c r="D69" s="54">
        <v>1170886.1299999999</v>
      </c>
      <c r="E69" s="51"/>
      <c r="F69" s="52"/>
      <c r="G69" s="54">
        <v>1164080.6599999999</v>
      </c>
      <c r="H69" s="51"/>
      <c r="I69" s="52"/>
      <c r="J69" s="54">
        <v>1238011.68</v>
      </c>
      <c r="K69" s="51"/>
      <c r="L69" s="52"/>
      <c r="M69" s="54">
        <v>1217568.8600000001</v>
      </c>
    </row>
  </sheetData>
  <mergeCells count="11">
    <mergeCell ref="A1:C1"/>
    <mergeCell ref="A2:C2"/>
    <mergeCell ref="A3:C3"/>
    <mergeCell ref="A4:C4"/>
    <mergeCell ref="B5:M5"/>
    <mergeCell ref="B6:M6"/>
    <mergeCell ref="B7:M7"/>
    <mergeCell ref="B8:D8"/>
    <mergeCell ref="E8:G8"/>
    <mergeCell ref="H8:J8"/>
    <mergeCell ref="K8:M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December_2021</vt:lpstr>
      <vt:lpstr>January_2022</vt:lpstr>
      <vt:lpstr>Inventory</vt:lpstr>
      <vt:lpstr>Revenue Analysis</vt:lpstr>
      <vt:lpstr>Revenue Pareto</vt:lpstr>
      <vt:lpstr>Profit Pareto</vt:lpstr>
      <vt:lpstr>Profit Analysis</vt:lpstr>
      <vt:lpstr>Sample_PrimaryData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2022-02-26T13:37:02Z</dcterms:created>
  <dcterms:modified xsi:type="dcterms:W3CDTF">2022-04-06T05:52:09Z</dcterms:modified>
</cp:coreProperties>
</file>