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9F6B119E-78A0-4CED-8373-C21B7F414404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Questions" sheetId="3" r:id="rId1"/>
    <sheet name="AA - Blank" sheetId="1" r:id="rId2"/>
  </sheets>
  <definedNames>
    <definedName name="_xlnm._FilterDatabase" localSheetId="1" hidden="1">'AA - Blank'!$I$4:$O$53</definedName>
    <definedName name="_xlnm._FilterDatabase" localSheetId="0" hidden="1">Questions!$C$4:$E$49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0" i="1" l="1"/>
  <c r="E110" i="1" s="1" a="1"/>
  <c r="E110" i="1" s="1"/>
  <c r="D111" i="1"/>
  <c r="E111" i="1" s="1" a="1"/>
  <c r="E111" i="1" s="1"/>
  <c r="D112" i="1"/>
  <c r="E112" i="1" s="1" a="1"/>
  <c r="E112" i="1" s="1"/>
  <c r="D113" i="1"/>
  <c r="E113" i="1" s="1" a="1"/>
  <c r="E113" i="1" s="1"/>
  <c r="D114" i="1"/>
  <c r="E114" i="1" s="1" a="1"/>
  <c r="E114" i="1" s="1"/>
  <c r="D115" i="1"/>
  <c r="E115" i="1" s="1" a="1"/>
  <c r="E115" i="1" s="1"/>
  <c r="D109" i="1"/>
  <c r="E109" i="1" s="1" a="1"/>
  <c r="E109" i="1" s="1"/>
  <c r="E103" i="1"/>
  <c r="D99" i="1"/>
  <c r="E99" i="1" s="1"/>
  <c r="D100" i="1"/>
  <c r="E100" i="1" s="1"/>
  <c r="D101" i="1"/>
  <c r="E101" i="1" s="1"/>
  <c r="D102" i="1"/>
  <c r="E102" i="1" s="1"/>
  <c r="D103" i="1"/>
  <c r="D104" i="1"/>
  <c r="E104" i="1" s="1"/>
  <c r="D98" i="1"/>
  <c r="E98" i="1" s="1"/>
  <c r="E90" i="1"/>
  <c r="E92" i="1" s="1" a="1"/>
  <c r="E92" i="1" s="1"/>
  <c r="D90" i="1"/>
  <c r="D92" i="1" s="1" a="1"/>
  <c r="D92" i="1" s="1"/>
  <c r="E82" i="1"/>
  <c r="D83" i="1"/>
  <c r="F83" i="1" s="1"/>
  <c r="D82" i="1"/>
  <c r="F82" i="1" s="1"/>
  <c r="F81" i="1"/>
  <c r="E81" i="1"/>
  <c r="D81" i="1"/>
  <c r="D69" i="1"/>
  <c r="D70" i="1"/>
  <c r="D71" i="1"/>
  <c r="D72" i="1"/>
  <c r="D73" i="1"/>
  <c r="D74" i="1"/>
  <c r="D68" i="1"/>
  <c r="F54" i="1"/>
  <c r="F59" i="1"/>
  <c r="E54" i="1"/>
  <c r="E55" i="1"/>
  <c r="E56" i="1"/>
  <c r="E57" i="1"/>
  <c r="E58" i="1"/>
  <c r="E59" i="1"/>
  <c r="E53" i="1"/>
  <c r="D54" i="1"/>
  <c r="D55" i="1"/>
  <c r="F55" i="1" s="1"/>
  <c r="D56" i="1"/>
  <c r="F56" i="1" s="1"/>
  <c r="D57" i="1"/>
  <c r="F57" i="1" s="1"/>
  <c r="D58" i="1"/>
  <c r="F58" i="1" s="1"/>
  <c r="D59" i="1"/>
  <c r="D53" i="1"/>
  <c r="F53" i="1" s="1"/>
  <c r="D47" i="1"/>
  <c r="D38" i="1"/>
  <c r="D37" i="1"/>
  <c r="D40" i="1" s="1"/>
  <c r="C31" i="1"/>
  <c r="D25" i="1"/>
  <c r="D18" i="1"/>
  <c r="D13" i="1"/>
  <c r="C8" i="1"/>
  <c r="C106" i="1" a="1"/>
  <c r="C106" i="1" s="1"/>
  <c r="C95" i="1" a="1"/>
  <c r="C95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20" i="1" a="1"/>
  <c r="C20" i="1" s="1"/>
  <c r="C15" i="1" a="1"/>
  <c r="C15" i="1" s="1"/>
  <c r="C10" i="1" a="1"/>
  <c r="C10" i="1" s="1"/>
  <c r="C5" i="1" a="1"/>
  <c r="C5" i="1" s="1"/>
  <c r="F61" i="1" l="1"/>
  <c r="F62" i="1" s="1"/>
  <c r="E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<sst xmlns="http://schemas.openxmlformats.org/spreadsheetml/2006/main" count="130" uniqueCount="62">
  <si>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</si>
  <si>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</si>
  <si>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</si>
  <si>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</si>
  <si>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</si>
  <si>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</si>
  <si>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</si>
  <si>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</si>
  <si>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</si>
  <si>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</si>
  <si>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</si>
  <si>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</si>
  <si>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</si>
  <si>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</si>
  <si>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</si>
  <si>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</si>
  <si>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</si>
  <si>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</si>
  <si>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</si>
  <si>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</si>
  <si>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</si>
  <si>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</si>
  <si>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</si>
  <si>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</si>
  <si>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</si>
  <si>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</si>
  <si>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</si>
  <si>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</si>
  <si>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</si>
  <si>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</si>
  <si>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</si>
  <si>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</si>
  <si>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</si>
  <si>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</si>
  <si>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</si>
  <si>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</si>
  <si>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</si>
  <si>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</si>
  <si>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</si>
  <si>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</si>
  <si>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</si>
  <si>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</si>
  <si>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</si>
  <si>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</si>
  <si>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</si>
  <si>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</si>
  <si>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</si>
  <si>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</si>
  <si>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</si>
  <si>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</si>
  <si>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</si>
  <si>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</si>
  <si>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</si>
  <si>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</si>
  <si>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</si>
  <si>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Apps</t>
  </si>
  <si>
    <t>Most downloads ever</t>
  </si>
  <si>
    <t>Least Downloads</t>
  </si>
  <si>
    <t>XLOOKUP</t>
  </si>
  <si>
    <t>INDEX / MATCH</t>
  </si>
  <si>
    <t>FILTER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</si>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</sst>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9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6" fillId="0" borderId="5" xfId="0" applyFont="1" applyBorder="1"/>
    <xf numFmtId="0" fontId="0" fillId="9" borderId="5" xfId="0" applyFill="1" applyBorder="1"/>
    <xf numFmtId="15" fontId="0" fillId="9" borderId="5" xfId="0" applyNumberFormat="1" applyFill="1" applyBorder="1"/>
    <xf numFmtId="0" fontId="0" fillId="0" borderId="5" xfId="0" applyFill="1" applyBorder="1"/>
    <xf numFmtId="17" fontId="0" fillId="0" borderId="5" xfId="0" applyNumberFormat="1" applyFont="1" applyBorder="1" applyAlignment="1">
      <alignment horizontal="center"/>
    </xf>
    <xf numFmtId="0" fontId="8" fillId="0" borderId="0" xfId="2" applyFont="1" applyFill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I49"/>
  <sheetViews>
    <sheetView showGridLines="0" topLeftCell="A43" zoomScale="130" zoomScaleNormal="130" workbookViewId="0">
      <selection activeCell="H4" sqref="H4"/>
    </sheetView>
  </sheetViews>
  <sheetFormatPr defaultRowHeight="14.4" x14ac:dyDescent="0.3"/>
  <cols>
    <col min="1" max="1" width="1.6640625" customWidth="1"/>
    <col min="2" max="2" width="3.6640625" customWidth="1"/>
    <col min="3" max="3" width="4.33203125" customWidth="1"/>
    <col min="4" max="4" width="75.33203125" customWidth="1"/>
    <col min="5" max="5" width="5" customWidth="1"/>
    <col min="6" max="6" width="16.88671875" customWidth="1"/>
    <col min="7" max="7" width="5" customWidth="1"/>
    <col min="8" max="8" width="32.33203125" customWidth="1"/>
  </cols>
  <sheetData>
    <row r="1" spans="1:9" s="2" customFormat="1" ht="52.5" customHeight="1" x14ac:dyDescent="0.3">
      <c r="A1" s="1"/>
      <c r="C1" s="3" t="s">
        <v>0</v>
      </c>
    </row>
    <row r="3" spans="1:9" x14ac:dyDescent="0.3">
      <c r="C3" s="16" t="s">
        <v>21</v>
      </c>
      <c r="D3" s="15"/>
      <c r="F3" s="22" t="s">
        <v>15</v>
      </c>
    </row>
    <row r="4" spans="1:9" x14ac:dyDescent="0.3">
      <c r="C4" s="5">
        <v>1</v>
      </c>
      <c r="D4" s="11" t="s">
        <v>22</v>
      </c>
      <c r="E4" s="10"/>
      <c r="F4" s="18" t="s">
        <v>16</v>
      </c>
    </row>
    <row r="5" spans="1:9" x14ac:dyDescent="0.3">
      <c r="C5" s="5">
        <v>2</v>
      </c>
      <c r="D5" s="14" t="s">
        <v>23</v>
      </c>
      <c r="E5" s="7"/>
      <c r="F5" s="19" t="s">
        <v>17</v>
      </c>
      <c r="I5" s="4"/>
    </row>
    <row r="6" spans="1:9" x14ac:dyDescent="0.3">
      <c r="C6" s="5">
        <v>3</v>
      </c>
      <c r="D6" s="12" t="s">
        <v>26</v>
      </c>
      <c r="E6" s="7"/>
      <c r="F6" s="20" t="s">
        <v>19</v>
      </c>
    </row>
    <row r="7" spans="1:9" x14ac:dyDescent="0.3">
      <c r="C7" s="5">
        <v>4</v>
      </c>
      <c r="D7" s="14" t="s">
        <v>24</v>
      </c>
      <c r="E7" s="7"/>
      <c r="F7" s="19" t="s">
        <v>20</v>
      </c>
    </row>
    <row r="8" spans="1:9" x14ac:dyDescent="0.3">
      <c r="C8" s="5">
        <v>5</v>
      </c>
      <c r="D8" s="12" t="s">
        <v>25</v>
      </c>
      <c r="E8" s="7"/>
      <c r="F8" s="21" t="s">
        <v>18</v>
      </c>
    </row>
    <row r="9" spans="1:9" x14ac:dyDescent="0.3">
      <c r="C9" s="5">
        <v>6</v>
      </c>
      <c r="D9" s="14" t="s">
        <v>27</v>
      </c>
      <c r="E9" s="7"/>
      <c r="F9" s="23" t="s">
        <v>58</v>
      </c>
    </row>
    <row r="10" spans="1:9" x14ac:dyDescent="0.3">
      <c r="C10" s="5">
        <v>7</v>
      </c>
      <c r="D10" s="12" t="s">
        <v>28</v>
      </c>
      <c r="E10" s="7"/>
      <c r="F10" s="5" t="s">
        <v>59</v>
      </c>
    </row>
    <row r="11" spans="1:9" x14ac:dyDescent="0.3">
      <c r="C11" s="5">
        <v>8</v>
      </c>
      <c r="D11" s="14" t="s">
        <v>29</v>
      </c>
      <c r="E11" s="7"/>
      <c r="F11" s="23" t="s">
        <v>60</v>
      </c>
    </row>
    <row r="12" spans="1:9" x14ac:dyDescent="0.3">
      <c r="C12" s="5">
        <v>9</v>
      </c>
      <c r="D12" s="12" t="s">
        <v>30</v>
      </c>
      <c r="E12" s="7"/>
    </row>
    <row r="13" spans="1:9" x14ac:dyDescent="0.3">
      <c r="C13" s="5">
        <v>10</v>
      </c>
      <c r="D13" s="14" t="s">
        <v>47</v>
      </c>
      <c r="E13" s="7"/>
    </row>
    <row r="14" spans="1:9" x14ac:dyDescent="0.3">
      <c r="C14" s="5">
        <v>11</v>
      </c>
      <c r="D14" s="12" t="s">
        <v>31</v>
      </c>
      <c r="E14" s="7"/>
    </row>
    <row r="15" spans="1:9" x14ac:dyDescent="0.3">
      <c r="C15" s="5">
        <v>12</v>
      </c>
      <c r="D15" s="14" t="s">
        <v>53</v>
      </c>
      <c r="E15" s="7"/>
    </row>
    <row r="16" spans="1:9" x14ac:dyDescent="0.3">
      <c r="C16" s="5">
        <v>13</v>
      </c>
      <c r="D16" s="12" t="s">
        <v>32</v>
      </c>
      <c r="E16" s="7"/>
    </row>
    <row r="17" spans="3:5" x14ac:dyDescent="0.3">
      <c r="C17" s="5">
        <v>14</v>
      </c>
      <c r="D17" s="14" t="s">
        <v>33</v>
      </c>
      <c r="E17" s="7"/>
    </row>
    <row r="18" spans="3:5" x14ac:dyDescent="0.3">
      <c r="C18" s="5">
        <v>15</v>
      </c>
      <c r="D18" s="13" t="s">
        <v>34</v>
      </c>
      <c r="E18" s="7"/>
    </row>
    <row r="19" spans="3:5" x14ac:dyDescent="0.3">
      <c r="E19" s="7"/>
    </row>
    <row r="20" spans="3:5" x14ac:dyDescent="0.3">
      <c r="E20" s="7"/>
    </row>
    <row r="21" spans="3:5" x14ac:dyDescent="0.3">
      <c r="E21" s="7"/>
    </row>
    <row r="22" spans="3:5" x14ac:dyDescent="0.3">
      <c r="C22" s="6"/>
      <c r="E22" s="7"/>
    </row>
    <row r="23" spans="3:5" x14ac:dyDescent="0.3">
      <c r="C23" s="6"/>
      <c r="E23" s="7"/>
    </row>
    <row r="24" spans="3:5" x14ac:dyDescent="0.3">
      <c r="C24" s="6"/>
      <c r="E24" s="7"/>
    </row>
    <row r="25" spans="3:5" x14ac:dyDescent="0.3">
      <c r="C25" s="6"/>
      <c r="E25" s="7"/>
    </row>
    <row r="26" spans="3:5" x14ac:dyDescent="0.3">
      <c r="C26" s="6"/>
      <c r="E26" s="7"/>
    </row>
    <row r="27" spans="3:5" x14ac:dyDescent="0.3">
      <c r="C27" s="6"/>
      <c r="E27" s="7"/>
    </row>
    <row r="28" spans="3:5" x14ac:dyDescent="0.3">
      <c r="C28" s="6"/>
      <c r="E28" s="7"/>
    </row>
    <row r="29" spans="3:5" x14ac:dyDescent="0.3">
      <c r="C29" s="6"/>
      <c r="E29" s="7"/>
    </row>
    <row r="30" spans="3:5" x14ac:dyDescent="0.3">
      <c r="C30" s="6"/>
      <c r="E30" s="7"/>
    </row>
    <row r="31" spans="3:5" x14ac:dyDescent="0.3">
      <c r="C31" s="6"/>
      <c r="E31" s="7"/>
    </row>
    <row r="32" spans="3:5" x14ac:dyDescent="0.3">
      <c r="C32" s="6"/>
      <c r="E32" s="7"/>
    </row>
    <row r="33" spans="3:5" x14ac:dyDescent="0.3">
      <c r="C33" s="6"/>
      <c r="E33" s="7"/>
    </row>
    <row r="34" spans="3:5" x14ac:dyDescent="0.3">
      <c r="C34" s="6"/>
      <c r="E34" s="7"/>
    </row>
    <row r="35" spans="3:5" x14ac:dyDescent="0.3">
      <c r="C35" s="6"/>
      <c r="E35" s="7"/>
    </row>
    <row r="36" spans="3:5" x14ac:dyDescent="0.3">
      <c r="C36" s="6"/>
      <c r="E36" s="7"/>
    </row>
    <row r="37" spans="3:5" x14ac:dyDescent="0.3">
      <c r="C37" s="6"/>
      <c r="E37" s="7"/>
    </row>
    <row r="38" spans="3:5" x14ac:dyDescent="0.3">
      <c r="C38" s="6"/>
      <c r="E38" s="7"/>
    </row>
    <row r="39" spans="3:5" x14ac:dyDescent="0.3">
      <c r="C39" s="6"/>
      <c r="E39" s="7"/>
    </row>
    <row r="40" spans="3:5" x14ac:dyDescent="0.3">
      <c r="C40" s="6"/>
      <c r="E40" s="7"/>
    </row>
    <row r="41" spans="3:5" x14ac:dyDescent="0.3">
      <c r="C41" s="6"/>
      <c r="E41" s="7"/>
    </row>
    <row r="42" spans="3:5" x14ac:dyDescent="0.3">
      <c r="C42" s="6"/>
      <c r="E42" s="7"/>
    </row>
    <row r="43" spans="3:5" x14ac:dyDescent="0.3">
      <c r="C43" s="6"/>
      <c r="E43" s="7"/>
    </row>
    <row r="44" spans="3:5" x14ac:dyDescent="0.3">
      <c r="C44" s="6"/>
      <c r="E44" s="7"/>
    </row>
    <row r="45" spans="3:5" x14ac:dyDescent="0.3">
      <c r="C45" s="6"/>
      <c r="E45" s="7"/>
    </row>
    <row r="46" spans="3:5" x14ac:dyDescent="0.3">
      <c r="C46" s="6"/>
      <c r="E46" s="7"/>
    </row>
    <row r="47" spans="3:5" x14ac:dyDescent="0.3">
      <c r="C47" s="6"/>
      <c r="E47" s="7"/>
    </row>
    <row r="48" spans="3:5" x14ac:dyDescent="0.3">
      <c r="C48" s="6"/>
      <c r="E48" s="7"/>
    </row>
    <row r="49" spans="3:5" x14ac:dyDescent="0.3">
      <c r="C49" s="6"/>
      <c r="E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5"/>
  <sheetViews>
    <sheetView showGridLines="0" tabSelected="1" zoomScale="130" zoomScaleNormal="130" workbookViewId="0">
      <selection activeCell="H92" sqref="H92"/>
    </sheetView>
  </sheetViews>
  <sheetFormatPr defaultRowHeight="14.4" x14ac:dyDescent="0.3"/>
  <cols>
    <col min="1" max="1" width="1.6640625" customWidth="1"/>
    <col min="2" max="2" width="4.44140625" customWidth="1"/>
    <col min="3" max="3" width="17.6640625" customWidth="1"/>
    <col min="4" max="4" width="21.6640625" customWidth="1"/>
    <col min="5" max="5" width="20.5546875" customWidth="1"/>
    <col min="6" max="6" width="13.5546875" customWidth="1"/>
    <col min="7" max="8" width="5.33203125" customWidth="1"/>
    <col min="9" max="9" width="13.6640625" bestFit="1" customWidth="1"/>
    <col min="10" max="10" width="18.5546875" bestFit="1" customWidth="1"/>
    <col min="11" max="11" width="10.88671875" bestFit="1" customWidth="1"/>
    <col min="12" max="12" width="9.88671875" bestFit="1" customWidth="1"/>
    <col min="13" max="14" width="12.44140625" bestFit="1" customWidth="1"/>
    <col min="15" max="15" width="11.88671875" bestFit="1" customWidth="1"/>
  </cols>
  <sheetData>
    <row r="1" spans="1:15" s="2" customFormat="1" ht="52.5" customHeight="1" x14ac:dyDescent="0.3">
      <c r="A1" s="17"/>
      <c r="C1" s="3" t="s">
        <v>0</v>
      </c>
    </row>
    <row r="3" spans="1:15" x14ac:dyDescent="0.3">
      <c r="B3" s="52"/>
      <c r="C3" s="52"/>
      <c r="D3" s="52"/>
    </row>
    <row r="4" spans="1:15" x14ac:dyDescent="0.3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x14ac:dyDescent="0.3">
      <c r="B5" s="25">
        <v>1</v>
      </c>
      <c r="C5" t="str" cm="1">
        <f t="array" ref="C5">INDEX(Questions!$D$4:$D$18,B5)</f>
        <v>Total downloads for Sugar Rush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3"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3">
      <c r="C7" s="27" t="s">
        <v>6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3">
      <c r="C8" s="29">
        <f>SUMIFS(data[Downloads],data[App],C7)</f>
        <v>43718</v>
      </c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3"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3">
      <c r="B10" s="25">
        <v>2</v>
      </c>
      <c r="C10" t="str" cm="1">
        <f t="array" ref="C10">INDEX(Questions!$D$4:$D$18,B10)</f>
        <v>Total downloads for C apps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3"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3">
      <c r="C12" s="27" t="s">
        <v>35</v>
      </c>
      <c r="D12" s="28" t="s">
        <v>61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3">
      <c r="C13" s="26" t="s">
        <v>36</v>
      </c>
      <c r="D13" s="29">
        <f>SUMIFS(data[Downloads],data[App],D12&amp;"*")</f>
        <v>91536</v>
      </c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3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3">
      <c r="B15" s="25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3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3">
      <c r="C17" s="27" t="s">
        <v>9</v>
      </c>
      <c r="D17" s="30">
        <v>44531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3">
      <c r="C18" s="26" t="s">
        <v>11</v>
      </c>
      <c r="D18" s="26">
        <f>SUMIFS(data[Uninstalls], data[Month],D17)</f>
        <v>783</v>
      </c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3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3">
      <c r="B20" s="25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3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3">
      <c r="C22" s="27" t="s">
        <v>37</v>
      </c>
      <c r="D22" s="36">
        <v>44470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3">
      <c r="C23" s="27" t="s">
        <v>38</v>
      </c>
      <c r="D23" s="36">
        <v>44561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3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3">
      <c r="C25" s="26" t="s">
        <v>36</v>
      </c>
      <c r="D25" s="26">
        <f>SUMIFS(data[Downloads],data[Month],"&gt;="&amp;D22, data[Month],"&lt;="&amp;D23)</f>
        <v>122200</v>
      </c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3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3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3">
      <c r="B28" s="25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3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3">
      <c r="C30" s="27">
        <v>8000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3">
      <c r="C31" s="26">
        <f>COUNTIFS(data[Downloads],"&gt;"&amp;C30)</f>
        <v>5</v>
      </c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3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3">
      <c r="B33" s="25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3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3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3">
      <c r="C36" s="27" t="s">
        <v>1</v>
      </c>
      <c r="D36" s="37" t="s">
        <v>6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3">
      <c r="C37" s="24" t="s">
        <v>39</v>
      </c>
      <c r="D37" s="31">
        <f>SUMIFS(data[5 star ratings],data[App],D36)</f>
        <v>587</v>
      </c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3">
      <c r="C38" s="24" t="s">
        <v>40</v>
      </c>
      <c r="D38" s="31">
        <f>SUMIFS(data[Total ratings], data[App],D36)</f>
        <v>5353</v>
      </c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3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3">
      <c r="C40" s="26" t="s">
        <v>41</v>
      </c>
      <c r="D40" s="42">
        <f>D37/D38</f>
        <v>0.10965813562488325</v>
      </c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3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3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3">
      <c r="B43" s="25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3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3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3">
      <c r="C46" s="27" t="s">
        <v>1</v>
      </c>
      <c r="D46" s="27" t="s">
        <v>7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3">
      <c r="C47" s="26" t="s">
        <v>42</v>
      </c>
      <c r="D47" s="43">
        <f>AVERAGEIFS(data[Uninstalls],data[App],D46)</f>
        <v>104.71428571428571</v>
      </c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3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3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3">
      <c r="B50" s="25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3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3">
      <c r="C52" s="35" t="s">
        <v>9</v>
      </c>
      <c r="D52" s="35" t="s">
        <v>11</v>
      </c>
      <c r="E52" s="35" t="s">
        <v>10</v>
      </c>
      <c r="F52" s="35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3">
      <c r="C53" s="38">
        <v>44348</v>
      </c>
      <c r="D53" s="24">
        <f>SUMIFS(data[Uninstalls],data[Month],C53)</f>
        <v>691</v>
      </c>
      <c r="E53" s="24">
        <f>SUMIFS(data[Downloads], data[Month],C53)</f>
        <v>34801</v>
      </c>
      <c r="F53" s="33">
        <f>D53/E53</f>
        <v>1.9855751271515187E-2</v>
      </c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3">
      <c r="C54" s="38">
        <v>44378</v>
      </c>
      <c r="D54" s="24">
        <f>SUMIFS(data[Uninstalls],data[Month],C54)</f>
        <v>894</v>
      </c>
      <c r="E54" s="24">
        <f>SUMIFS(data[Downloads], data[Month],C54)</f>
        <v>44838</v>
      </c>
      <c r="F54" s="33">
        <f t="shared" ref="F54:F59" si="0">D54/E54</f>
        <v>1.9938445068914758E-2</v>
      </c>
    </row>
    <row r="55" spans="2:15" x14ac:dyDescent="0.3">
      <c r="C55" s="38">
        <v>44409</v>
      </c>
      <c r="D55" s="24">
        <f>SUMIFS(data[Uninstalls],data[Month],C55)</f>
        <v>938</v>
      </c>
      <c r="E55" s="24">
        <f>SUMIFS(data[Downloads], data[Month],C55)</f>
        <v>47062</v>
      </c>
      <c r="F55" s="33">
        <f t="shared" si="0"/>
        <v>1.9931154647061324E-2</v>
      </c>
    </row>
    <row r="56" spans="2:15" x14ac:dyDescent="0.3">
      <c r="C56" s="38">
        <v>44440</v>
      </c>
      <c r="D56" s="24">
        <f>SUMIFS(data[Uninstalls],data[Month],C56)</f>
        <v>956</v>
      </c>
      <c r="E56" s="24">
        <f>SUMIFS(data[Downloads], data[Month],C56)</f>
        <v>47987</v>
      </c>
      <c r="F56" s="33">
        <f t="shared" si="0"/>
        <v>1.9922062225185989E-2</v>
      </c>
    </row>
    <row r="57" spans="2:15" x14ac:dyDescent="0.3">
      <c r="C57" s="38">
        <v>44470</v>
      </c>
      <c r="D57" s="24">
        <f>SUMIFS(data[Uninstalls],data[Month],C57)</f>
        <v>802</v>
      </c>
      <c r="E57" s="24">
        <f>SUMIFS(data[Downloads], data[Month],C57)</f>
        <v>40278</v>
      </c>
      <c r="F57" s="33">
        <f t="shared" si="0"/>
        <v>1.9911614280748797E-2</v>
      </c>
    </row>
    <row r="58" spans="2:15" x14ac:dyDescent="0.3">
      <c r="C58" s="38">
        <v>44501</v>
      </c>
      <c r="D58" s="24">
        <f>SUMIFS(data[Uninstalls],data[Month],C58)</f>
        <v>848</v>
      </c>
      <c r="E58" s="24">
        <f>SUMIFS(data[Downloads], data[Month],C58)</f>
        <v>42592</v>
      </c>
      <c r="F58" s="33">
        <f t="shared" si="0"/>
        <v>1.9909842223891812E-2</v>
      </c>
    </row>
    <row r="59" spans="2:15" x14ac:dyDescent="0.3">
      <c r="C59" s="38">
        <v>44531</v>
      </c>
      <c r="D59" s="24">
        <f>SUMIFS(data[Uninstalls],data[Month],C59)</f>
        <v>783</v>
      </c>
      <c r="E59" s="24">
        <f>SUMIFS(data[Downloads], data[Month],C59)</f>
        <v>39330</v>
      </c>
      <c r="F59" s="33">
        <f t="shared" si="0"/>
        <v>1.9908466819221968E-2</v>
      </c>
    </row>
    <row r="61" spans="2:15" x14ac:dyDescent="0.3">
      <c r="E61" s="26" t="s">
        <v>44</v>
      </c>
      <c r="F61" s="44">
        <f>MAX(F53:F59)</f>
        <v>1.9938445068914758E-2</v>
      </c>
    </row>
    <row r="62" spans="2:15" x14ac:dyDescent="0.3">
      <c r="E62" s="26" t="s">
        <v>45</v>
      </c>
      <c r="F62" s="34">
        <f>_xlfn.XLOOKUP(F61,F53:F59,C53:C59)</f>
        <v>44378</v>
      </c>
    </row>
    <row r="65" spans="2:6" x14ac:dyDescent="0.3">
      <c r="B65" s="25">
        <v>9</v>
      </c>
      <c r="C65" t="str" cm="1">
        <f t="array" ref="C65">INDEX(Questions!$D$4:$D$18,B65)</f>
        <v>Average monthly downloads</v>
      </c>
    </row>
    <row r="67" spans="2:6" x14ac:dyDescent="0.3">
      <c r="C67" s="35" t="s">
        <v>9</v>
      </c>
      <c r="D67" s="35" t="s">
        <v>46</v>
      </c>
    </row>
    <row r="68" spans="2:6" x14ac:dyDescent="0.3">
      <c r="C68" s="38">
        <v>44348</v>
      </c>
      <c r="D68" s="45">
        <f>AVERAGEIFS(data[Downloads], data[Month],C68)</f>
        <v>4971.5714285714284</v>
      </c>
    </row>
    <row r="69" spans="2:6" x14ac:dyDescent="0.3">
      <c r="C69" s="38">
        <v>44378</v>
      </c>
      <c r="D69" s="45">
        <f>AVERAGEIFS(data[Downloads], data[Month],C69)</f>
        <v>6405.4285714285716</v>
      </c>
    </row>
    <row r="70" spans="2:6" x14ac:dyDescent="0.3">
      <c r="C70" s="38">
        <v>44409</v>
      </c>
      <c r="D70" s="45">
        <f>AVERAGEIFS(data[Downloads], data[Month],C70)</f>
        <v>6723.1428571428569</v>
      </c>
    </row>
    <row r="71" spans="2:6" x14ac:dyDescent="0.3">
      <c r="C71" s="38">
        <v>44440</v>
      </c>
      <c r="D71" s="45">
        <f>AVERAGEIFS(data[Downloads], data[Month],C71)</f>
        <v>6855.2857142857147</v>
      </c>
    </row>
    <row r="72" spans="2:6" x14ac:dyDescent="0.3">
      <c r="C72" s="38">
        <v>44470</v>
      </c>
      <c r="D72" s="45">
        <f>AVERAGEIFS(data[Downloads], data[Month],C72)</f>
        <v>5754</v>
      </c>
    </row>
    <row r="73" spans="2:6" x14ac:dyDescent="0.3">
      <c r="C73" s="38">
        <v>44501</v>
      </c>
      <c r="D73" s="45">
        <f>AVERAGEIFS(data[Downloads], data[Month],C73)</f>
        <v>6084.5714285714284</v>
      </c>
    </row>
    <row r="74" spans="2:6" x14ac:dyDescent="0.3">
      <c r="C74" s="38">
        <v>44531</v>
      </c>
      <c r="D74" s="45">
        <f>AVERAGEIFS(data[Downloads], data[Month],C74)</f>
        <v>5618.5714285714284</v>
      </c>
    </row>
    <row r="77" spans="2:6" x14ac:dyDescent="0.3">
      <c r="B77" s="25">
        <v>10</v>
      </c>
      <c r="C77" t="str" cm="1">
        <f t="array" ref="C77">INDEX(Questions!$D$4:$D$18,B77)</f>
        <v>Most downloads in any month / app? 2nd and 3rd places also?</v>
      </c>
    </row>
    <row r="78" spans="2:6" x14ac:dyDescent="0.3">
      <c r="B78" s="32">
        <v>11</v>
      </c>
      <c r="C78" t="str" cm="1">
        <f t="array" ref="C78">INDEX(Questions!$D$4:$D$18,B78)</f>
        <v>Which month and app was that?</v>
      </c>
    </row>
    <row r="80" spans="2:6" x14ac:dyDescent="0.3">
      <c r="C80" s="35"/>
      <c r="D80" s="39" t="s">
        <v>10</v>
      </c>
      <c r="E80" s="35" t="s">
        <v>51</v>
      </c>
      <c r="F80" s="35" t="s">
        <v>52</v>
      </c>
    </row>
    <row r="81" spans="2:6" x14ac:dyDescent="0.3">
      <c r="C81" s="24" t="s">
        <v>48</v>
      </c>
      <c r="D81" s="46">
        <f>MAX(data[Downloads])</f>
        <v>10028</v>
      </c>
      <c r="E81" s="48" t="str">
        <f>_xlfn.XLOOKUP(D81,data[Downloads],data[App])</f>
        <v>Chocolate Crossing</v>
      </c>
      <c r="F81" s="49">
        <f>INDEX(data[Month],MATCH(D81,data[Downloads],0))</f>
        <v>44409</v>
      </c>
    </row>
    <row r="82" spans="2:6" x14ac:dyDescent="0.3">
      <c r="C82" s="24" t="s">
        <v>49</v>
      </c>
      <c r="D82" s="46">
        <f>LARGE(data[Downloads],2)</f>
        <v>9195</v>
      </c>
      <c r="E82" s="48" t="str">
        <f>_xlfn.XLOOKUP(D82,data[Downloads],data[App])</f>
        <v>Where is my Coco?</v>
      </c>
      <c r="F82" s="49">
        <f>INDEX(data[Month],MATCH(D82,data[Downloads],0))</f>
        <v>44501</v>
      </c>
    </row>
    <row r="83" spans="2:6" x14ac:dyDescent="0.3">
      <c r="C83" s="24" t="s">
        <v>50</v>
      </c>
      <c r="D83" s="46">
        <f>LARGE(data[Downloads],3)</f>
        <v>8586</v>
      </c>
      <c r="E83" s="48" t="str">
        <f>_xlfn.XLOOKUP(D83,data[Downloads],data[App])</f>
        <v>Crushed by Candies</v>
      </c>
      <c r="F83" s="49">
        <f>INDEX(data[Month],MATCH(D83,data[Downloads],0))</f>
        <v>44378</v>
      </c>
    </row>
    <row r="84" spans="2:6" x14ac:dyDescent="0.3">
      <c r="E84" s="50"/>
    </row>
    <row r="86" spans="2:6" x14ac:dyDescent="0.3">
      <c r="B86" s="25">
        <v>12</v>
      </c>
      <c r="C86" t="str" cm="1">
        <f t="array" ref="C86">INDEX(Questions!$D$4:$D$18,B86)</f>
        <v>In October 2021, which app has most 1star ratings?</v>
      </c>
    </row>
    <row r="87" spans="2:6" x14ac:dyDescent="0.3">
      <c r="B87" s="32">
        <v>13</v>
      </c>
      <c r="C87" t="str" cm="1">
        <f t="array" ref="C87">INDEX(Questions!$D$4:$D$18,B87)</f>
        <v>Does it change by December 2021?</v>
      </c>
    </row>
    <row r="89" spans="2:6" x14ac:dyDescent="0.3">
      <c r="C89" s="35" t="s">
        <v>9</v>
      </c>
      <c r="D89" s="40">
        <v>44470</v>
      </c>
      <c r="E89" s="40">
        <v>44531</v>
      </c>
    </row>
    <row r="90" spans="2:6" x14ac:dyDescent="0.3">
      <c r="C90" s="24" t="s">
        <v>54</v>
      </c>
      <c r="D90" s="24">
        <f>_xlfn.MAXIFS(data[1 star ratings],data[Month],D89)</f>
        <v>47</v>
      </c>
      <c r="E90" s="24">
        <f>_xlfn.MAXIFS(data[1 star ratings],data[Month],E89)</f>
        <v>55</v>
      </c>
    </row>
    <row r="92" spans="2:6" x14ac:dyDescent="0.3">
      <c r="C92" s="47" t="s">
        <v>51</v>
      </c>
      <c r="D92" s="46" t="str" cm="1">
        <f t="array" ref="D92:D93">_xlfn._xlws.FILTER(data[App],data[Month]=D89 * (data[1 star ratings] = D90))</f>
        <v>Where is my Coco?</v>
      </c>
      <c r="E92" s="46" t="str" cm="1">
        <f t="array" ref="E92">_xlfn._xlws.FILTER(data[App],data[Month]=E89 * (data[1 star ratings] = E90))</f>
        <v>Temple Bun</v>
      </c>
    </row>
    <row r="93" spans="2:6" x14ac:dyDescent="0.3">
      <c r="D93" s="46" t="str">
        <v>Sugar Rush</v>
      </c>
    </row>
    <row r="95" spans="2:6" x14ac:dyDescent="0.3">
      <c r="B95" s="25">
        <v>14</v>
      </c>
      <c r="C95" t="str" cm="1">
        <f t="array" ref="C95">INDEX(Questions!$D$4:$D$18,B95)</f>
        <v>What are the best download figures for each app?</v>
      </c>
    </row>
    <row r="97" spans="2:5" x14ac:dyDescent="0.3">
      <c r="C97" s="35" t="s">
        <v>55</v>
      </c>
      <c r="D97" s="35" t="s">
        <v>56</v>
      </c>
      <c r="E97" s="41" t="s">
        <v>9</v>
      </c>
    </row>
    <row r="98" spans="2:5" x14ac:dyDescent="0.3">
      <c r="C98" s="27" t="s">
        <v>2</v>
      </c>
      <c r="D98" s="26">
        <f>_xlfn.MAXIFS(data[Downloads], data[App], C98)</f>
        <v>8586</v>
      </c>
      <c r="E98" s="51">
        <f>INDEX(data[Month], MATCH(D98,data[Downloads],0))</f>
        <v>44378</v>
      </c>
    </row>
    <row r="99" spans="2:5" x14ac:dyDescent="0.3">
      <c r="C99" s="27" t="s">
        <v>3</v>
      </c>
      <c r="D99" s="26">
        <f>_xlfn.MAXIFS(data[Downloads], data[App], C99)</f>
        <v>10028</v>
      </c>
      <c r="E99" s="51">
        <f>INDEX(data[Month], MATCH(D99,data[Downloads],0))</f>
        <v>44409</v>
      </c>
    </row>
    <row r="100" spans="2:5" x14ac:dyDescent="0.3">
      <c r="C100" s="27" t="s">
        <v>4</v>
      </c>
      <c r="D100" s="26">
        <f>_xlfn.MAXIFS(data[Downloads], data[App], C100)</f>
        <v>7909</v>
      </c>
      <c r="E100" s="51">
        <f>INDEX(data[Month], MATCH(D100,data[Downloads],0))</f>
        <v>44409</v>
      </c>
    </row>
    <row r="101" spans="2:5" x14ac:dyDescent="0.3">
      <c r="C101" s="27" t="s">
        <v>5</v>
      </c>
      <c r="D101" s="26">
        <f>_xlfn.MAXIFS(data[Downloads], data[App], C101)</f>
        <v>9195</v>
      </c>
      <c r="E101" s="51">
        <f>INDEX(data[Month], MATCH(D101,data[Downloads],0))</f>
        <v>44501</v>
      </c>
    </row>
    <row r="102" spans="2:5" x14ac:dyDescent="0.3">
      <c r="C102" s="27" t="s">
        <v>6</v>
      </c>
      <c r="D102" s="26">
        <f>_xlfn.MAXIFS(data[Downloads], data[App], C102)</f>
        <v>7488</v>
      </c>
      <c r="E102" s="51">
        <f>INDEX(data[Month], MATCH(D102,data[Downloads],0))</f>
        <v>44501</v>
      </c>
    </row>
    <row r="103" spans="2:5" x14ac:dyDescent="0.3">
      <c r="C103" s="27" t="s">
        <v>7</v>
      </c>
      <c r="D103" s="26">
        <f>_xlfn.MAXIFS(data[Downloads], data[App], C103)</f>
        <v>7092</v>
      </c>
      <c r="E103" s="51">
        <f>INDEX(data[Month], MATCH(D103,data[Downloads],0))</f>
        <v>44470</v>
      </c>
    </row>
    <row r="104" spans="2:5" x14ac:dyDescent="0.3">
      <c r="C104" s="27" t="s">
        <v>8</v>
      </c>
      <c r="D104" s="26">
        <f>_xlfn.MAXIFS(data[Downloads], data[App], C104)</f>
        <v>8453</v>
      </c>
      <c r="E104" s="51">
        <f>INDEX(data[Month], MATCH(D104,data[Downloads],0))</f>
        <v>44440</v>
      </c>
    </row>
    <row r="106" spans="2:5" x14ac:dyDescent="0.3">
      <c r="B106" s="25">
        <v>15</v>
      </c>
      <c r="C106" t="str" cm="1">
        <f t="array" ref="C106">INDEX(Questions!$D$4:$D$18,B106)</f>
        <v>What is the least downloaded app in each month?</v>
      </c>
    </row>
    <row r="108" spans="2:5" x14ac:dyDescent="0.3">
      <c r="C108" s="35" t="s">
        <v>9</v>
      </c>
      <c r="D108" s="39" t="s">
        <v>57</v>
      </c>
      <c r="E108" s="35" t="s">
        <v>51</v>
      </c>
    </row>
    <row r="109" spans="2:5" x14ac:dyDescent="0.3">
      <c r="C109" s="38">
        <v>44348</v>
      </c>
      <c r="D109" s="46">
        <f>_xlfn.MINIFS(data[Downloads], data[Month], C109)</f>
        <v>1837</v>
      </c>
      <c r="E109" s="26" t="str" cm="1">
        <f t="array" ref="E109">_xlfn._xlws.FILTER(data[App],data[Month]=C109 *(data[Downloads]=D109))</f>
        <v>Temple Bun</v>
      </c>
    </row>
    <row r="110" spans="2:5" x14ac:dyDescent="0.3">
      <c r="C110" s="38">
        <v>44378</v>
      </c>
      <c r="D110" s="46">
        <f>_xlfn.MINIFS(data[Downloads], data[Month], C110)</f>
        <v>4576</v>
      </c>
      <c r="E110" s="26" t="str" cm="1">
        <f t="array" ref="E110">_xlfn._xlws.FILTER(data[App],data[Month]=C110 *(data[Downloads]=D110))</f>
        <v>Subway Wafers</v>
      </c>
    </row>
    <row r="111" spans="2:5" x14ac:dyDescent="0.3">
      <c r="C111" s="38">
        <v>44409</v>
      </c>
      <c r="D111" s="46">
        <f>_xlfn.MINIFS(data[Downloads], data[Month], C111)</f>
        <v>4856</v>
      </c>
      <c r="E111" s="26" t="str" cm="1">
        <f t="array" ref="E111">_xlfn._xlws.FILTER(data[App],data[Month]=C111 *(data[Downloads]=D111))</f>
        <v>Crushed by Candies</v>
      </c>
    </row>
    <row r="112" spans="2:5" x14ac:dyDescent="0.3">
      <c r="C112" s="38">
        <v>44440</v>
      </c>
      <c r="D112" s="46">
        <f>_xlfn.MINIFS(data[Downloads], data[Month], C112)</f>
        <v>4879</v>
      </c>
      <c r="E112" s="26" t="str" cm="1">
        <f t="array" ref="E112">_xlfn._xlws.FILTER(data[App],data[Month]=C112 *(data[Downloads]=D112))</f>
        <v>Subway Wafers</v>
      </c>
    </row>
    <row r="113" spans="3:5" x14ac:dyDescent="0.3">
      <c r="C113" s="38">
        <v>44470</v>
      </c>
      <c r="D113" s="46">
        <f>_xlfn.MINIFS(data[Downloads], data[Month], C113)</f>
        <v>4340</v>
      </c>
      <c r="E113" s="26" t="str" cm="1">
        <f t="array" ref="E113">_xlfn._xlws.FILTER(data[App],data[Month]=C113 *(data[Downloads]=D113))</f>
        <v>Temple Bun</v>
      </c>
    </row>
    <row r="114" spans="3:5" x14ac:dyDescent="0.3">
      <c r="C114" s="38">
        <v>44501</v>
      </c>
      <c r="D114" s="46">
        <f>_xlfn.MINIFS(data[Downloads], data[Month], C114)</f>
        <v>2849</v>
      </c>
      <c r="E114" s="26" t="str" cm="1">
        <f t="array" ref="E114">_xlfn._xlws.FILTER(data[App],data[Month]=C114 *(data[Downloads]=D114))</f>
        <v>Subway Wafers</v>
      </c>
    </row>
    <row r="115" spans="3:5" x14ac:dyDescent="0.3">
      <c r="C115" s="38">
        <v>44531</v>
      </c>
      <c r="D115" s="46">
        <f>_xlfn.MINIFS(data[Downloads], data[Month], C115)</f>
        <v>2297</v>
      </c>
      <c r="E115" s="26" t="str" cm="1">
        <f t="array" ref="E115">_xlfn._xlws.FILTER(data[App],data[Month]=C115 *(data[Downloads]=D115))</f>
        <v>Crushed by Candies</v>
      </c>
    </row>
  </sheetData>
  <mergeCells count="1">
    <mergeCell ref="B3:D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 -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Bhargavi A B</cp:lastModifiedBy>
  <dcterms:created xsi:type="dcterms:W3CDTF">2021-03-14T20:21:32Z</dcterms:created>
  <dcterms:modified xsi:type="dcterms:W3CDTF">2025-04-07T02:02:48Z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20632b89-b6fa-457d-a506-5d95b87ab40a</vt:lpwstr>
  </property>
</Properties>
</file>