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Excel\"/>
    </mc:Choice>
  </mc:AlternateContent>
  <xr:revisionPtr revIDLastSave="0" documentId="13_ncr:1_{60F6C334-C04B-4317-94AC-64B6AC84D9EA}" xr6:coauthVersionLast="47" xr6:coauthVersionMax="47" xr10:uidLastSave="{00000000-0000-0000-0000-000000000000}"/>
  <bookViews>
    <workbookView xWindow="-108" yWindow="-108" windowWidth="23256" windowHeight="12456" activeTab="10" xr2:uid="{00000000-000D-0000-FFFF-FFFF00000000}"/>
  </bookViews>
  <sheets>
    <sheet name="Data" sheetId="1" r:id="rId1"/>
    <sheet name="Q1" sheetId="2" r:id="rId2"/>
    <sheet name="Q2" sheetId="3" r:id="rId3"/>
    <sheet name="Q3" sheetId="4" r:id="rId4"/>
    <sheet name="Q4" sheetId="5" r:id="rId5"/>
    <sheet name="Q5" sheetId="10" r:id="rId6"/>
    <sheet name="Q6" sheetId="11" r:id="rId7"/>
    <sheet name="Q7" sheetId="12" r:id="rId8"/>
    <sheet name="Q8" sheetId="14" r:id="rId9"/>
    <sheet name="Q9" sheetId="15" r:id="rId10"/>
    <sheet name="Q10" sheetId="16" r:id="rId11"/>
  </sheets>
  <definedNames>
    <definedName name="_xlnm._FilterDatabase" localSheetId="3" hidden="1">'Q3'!$C$4:$F$10</definedName>
    <definedName name="_xlchart.v1.0" hidden="1">'Q6'!$P$5:$P$304</definedName>
    <definedName name="_xlchart.v1.1" hidden="1">'Q6'!$R$5:$R$304</definedName>
    <definedName name="_xlchart.v1.2" hidden="1">'Q6'!$N$5:$N$304</definedName>
    <definedName name="_xlchart.v1.3" hidden="1">'Q6'!$P$5:$P$304</definedName>
    <definedName name="_xlchart.v1.4" hidden="1">'Q6'!$R$5:$R$304</definedName>
    <definedName name="_xlcn.WorksheetConnection_ProductsSalesAnalysis.xlsxdata1" hidden="1">data[]</definedName>
    <definedName name="Slicer_Geography">#N/A</definedName>
    <definedName name="Slicer_Geography1">#N/A</definedName>
    <definedName name="Slicer_Sales_Person">#N/A</definedName>
  </definedNames>
  <calcPr calcId="191029"/>
  <pivotCaches>
    <pivotCache cacheId="20" r:id="rId12"/>
    <pivotCache cacheId="119" r:id="rId13"/>
    <pivotCache cacheId="120" r:id="rId14"/>
    <pivotCache cacheId="155" r:id="rId15"/>
  </pivotCaches>
  <extLst>
    <ext xmlns:x14="http://schemas.microsoft.com/office/spreadsheetml/2009/9/main" uri="{876F7934-8845-4945-9796-88D515C7AA90}">
      <x14:pivotCaches>
        <pivotCache cacheId="61" r:id="rId16"/>
        <pivotCache cacheId="131"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Products Sales Analysis.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9" i="15" l="1" a="1"/>
  <c r="I9" i="15" s="1"/>
  <c r="J9" i="15" s="1"/>
  <c r="K10" i="15"/>
  <c r="K11" i="15"/>
  <c r="K12" i="15"/>
  <c r="K13" i="15"/>
  <c r="K14" i="15"/>
  <c r="K15" i="15"/>
  <c r="K16" i="15"/>
  <c r="K17" i="15"/>
  <c r="K18" i="15"/>
  <c r="J10" i="15"/>
  <c r="L10" i="15" s="1"/>
  <c r="J11" i="15"/>
  <c r="L11" i="15" s="1"/>
  <c r="J12" i="15"/>
  <c r="L12" i="15" s="1"/>
  <c r="J13" i="15"/>
  <c r="L13" i="15" s="1"/>
  <c r="J14" i="15"/>
  <c r="L14" i="15" s="1"/>
  <c r="J15" i="15"/>
  <c r="L15" i="15" s="1"/>
  <c r="J16" i="15"/>
  <c r="L16" i="15" s="1"/>
  <c r="J17" i="15"/>
  <c r="L17" i="15" s="1"/>
  <c r="J18" i="15"/>
  <c r="L18" i="15" s="1"/>
  <c r="F11" i="15"/>
  <c r="G14" i="15"/>
  <c r="G13" i="15"/>
  <c r="G12" i="15"/>
  <c r="G11" i="15"/>
  <c r="F13" i="15"/>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K9" i="15" l="1"/>
  <c r="L9" i="15"/>
  <c r="F14" i="15" l="1"/>
  <c r="G8" i="15"/>
  <c r="U5" i="15" a="1"/>
  <c r="U5" i="15" s="1"/>
  <c r="H6" i="1"/>
  <c r="H7" i="1"/>
  <c r="H8" i="1"/>
  <c r="H9" i="1"/>
  <c r="H10" i="1"/>
  <c r="H11" i="1"/>
  <c r="H12" i="1"/>
  <c r="H17" i="1"/>
  <c r="H18" i="1"/>
  <c r="H19" i="1"/>
  <c r="H20" i="1"/>
  <c r="H21" i="1"/>
  <c r="H22" i="1"/>
  <c r="H23" i="1"/>
  <c r="H24" i="1"/>
  <c r="H25" i="1"/>
  <c r="H26" i="1"/>
  <c r="H27" i="1"/>
  <c r="H28" i="1"/>
  <c r="H33" i="1"/>
  <c r="H34" i="1"/>
  <c r="H35" i="1"/>
  <c r="H36" i="1"/>
  <c r="H37" i="1"/>
  <c r="H38" i="1"/>
  <c r="H39" i="1"/>
  <c r="H40" i="1"/>
  <c r="H41" i="1"/>
  <c r="H42" i="1"/>
  <c r="H43" i="1"/>
  <c r="H44" i="1"/>
  <c r="H49" i="1"/>
  <c r="H50" i="1"/>
  <c r="H51" i="1"/>
  <c r="H52" i="1"/>
  <c r="H53" i="1"/>
  <c r="H54" i="1"/>
  <c r="H55" i="1"/>
  <c r="H56" i="1"/>
  <c r="H57" i="1"/>
  <c r="H58" i="1"/>
  <c r="H59" i="1"/>
  <c r="H60" i="1"/>
  <c r="H65" i="1"/>
  <c r="H66" i="1"/>
  <c r="H67" i="1"/>
  <c r="H68" i="1"/>
  <c r="H69" i="1"/>
  <c r="H70" i="1"/>
  <c r="H71" i="1"/>
  <c r="H72" i="1"/>
  <c r="H73" i="1"/>
  <c r="H74" i="1"/>
  <c r="H75" i="1"/>
  <c r="H76" i="1"/>
  <c r="H81" i="1"/>
  <c r="H82" i="1"/>
  <c r="H83" i="1"/>
  <c r="H84" i="1"/>
  <c r="H85" i="1"/>
  <c r="H86" i="1"/>
  <c r="H87" i="1"/>
  <c r="H88" i="1"/>
  <c r="H89" i="1"/>
  <c r="H90" i="1"/>
  <c r="H91" i="1"/>
  <c r="H92" i="1"/>
  <c r="H97" i="1"/>
  <c r="H98" i="1"/>
  <c r="H99" i="1"/>
  <c r="H100" i="1"/>
  <c r="H101" i="1"/>
  <c r="H102" i="1"/>
  <c r="H103" i="1"/>
  <c r="H104" i="1"/>
  <c r="H105" i="1"/>
  <c r="H106" i="1"/>
  <c r="H107" i="1"/>
  <c r="H108" i="1"/>
  <c r="H113" i="1"/>
  <c r="H114" i="1"/>
  <c r="H115" i="1"/>
  <c r="H116" i="1"/>
  <c r="H117" i="1"/>
  <c r="H118" i="1"/>
  <c r="H119" i="1"/>
  <c r="H120" i="1"/>
  <c r="H121" i="1"/>
  <c r="H122" i="1"/>
  <c r="H123" i="1"/>
  <c r="H124" i="1"/>
  <c r="H129" i="1"/>
  <c r="H130" i="1"/>
  <c r="H131" i="1"/>
  <c r="H132" i="1"/>
  <c r="H133" i="1"/>
  <c r="H134" i="1"/>
  <c r="H135" i="1"/>
  <c r="H136" i="1"/>
  <c r="H137" i="1"/>
  <c r="H138" i="1"/>
  <c r="H139" i="1"/>
  <c r="H140" i="1"/>
  <c r="H145" i="1"/>
  <c r="H146" i="1"/>
  <c r="H147" i="1"/>
  <c r="H148" i="1"/>
  <c r="H149" i="1"/>
  <c r="H150" i="1"/>
  <c r="H151" i="1"/>
  <c r="H152" i="1"/>
  <c r="H153" i="1"/>
  <c r="H154" i="1"/>
  <c r="H155" i="1"/>
  <c r="H156" i="1"/>
  <c r="H161" i="1"/>
  <c r="H162" i="1"/>
  <c r="H163" i="1"/>
  <c r="H164" i="1"/>
  <c r="H165" i="1"/>
  <c r="H166" i="1"/>
  <c r="H167" i="1"/>
  <c r="H168" i="1"/>
  <c r="H169" i="1"/>
  <c r="H170" i="1"/>
  <c r="H171" i="1"/>
  <c r="H172" i="1"/>
  <c r="H177" i="1"/>
  <c r="H178" i="1"/>
  <c r="H179" i="1"/>
  <c r="H180" i="1"/>
  <c r="H181" i="1"/>
  <c r="H182" i="1"/>
  <c r="H183" i="1"/>
  <c r="H184" i="1"/>
  <c r="H185" i="1"/>
  <c r="H186" i="1"/>
  <c r="H187" i="1"/>
  <c r="H188" i="1"/>
  <c r="H193" i="1"/>
  <c r="H194" i="1"/>
  <c r="H195" i="1"/>
  <c r="H196" i="1"/>
  <c r="H197" i="1"/>
  <c r="H198" i="1"/>
  <c r="H199" i="1"/>
  <c r="H200" i="1"/>
  <c r="H201" i="1"/>
  <c r="H202" i="1"/>
  <c r="H203" i="1"/>
  <c r="H204" i="1"/>
  <c r="H209" i="1"/>
  <c r="H210" i="1"/>
  <c r="H211" i="1"/>
  <c r="H212" i="1"/>
  <c r="H213" i="1"/>
  <c r="H214" i="1"/>
  <c r="H215" i="1"/>
  <c r="H216" i="1"/>
  <c r="H217" i="1"/>
  <c r="H218" i="1"/>
  <c r="H219" i="1"/>
  <c r="H220" i="1"/>
  <c r="H225" i="1"/>
  <c r="H226" i="1"/>
  <c r="H227" i="1"/>
  <c r="H228" i="1"/>
  <c r="H229" i="1"/>
  <c r="H230" i="1"/>
  <c r="H231" i="1"/>
  <c r="H232" i="1"/>
  <c r="H233" i="1"/>
  <c r="H234" i="1"/>
  <c r="H235" i="1"/>
  <c r="H236" i="1"/>
  <c r="H241" i="1"/>
  <c r="H242" i="1"/>
  <c r="H243" i="1"/>
  <c r="H244" i="1"/>
  <c r="H245" i="1"/>
  <c r="H246" i="1"/>
  <c r="H247" i="1"/>
  <c r="H248" i="1"/>
  <c r="H249" i="1"/>
  <c r="H250" i="1"/>
  <c r="H251" i="1"/>
  <c r="H252" i="1"/>
  <c r="H257" i="1"/>
  <c r="H258" i="1"/>
  <c r="H259" i="1"/>
  <c r="H260" i="1"/>
  <c r="H261" i="1"/>
  <c r="H262" i="1"/>
  <c r="H263" i="1"/>
  <c r="H264" i="1"/>
  <c r="H265" i="1"/>
  <c r="H266" i="1"/>
  <c r="H267" i="1"/>
  <c r="H268" i="1"/>
  <c r="H273" i="1"/>
  <c r="H274" i="1"/>
  <c r="H275" i="1"/>
  <c r="H276" i="1"/>
  <c r="H277" i="1"/>
  <c r="H278" i="1"/>
  <c r="H279" i="1"/>
  <c r="H280" i="1"/>
  <c r="H281" i="1"/>
  <c r="H282" i="1"/>
  <c r="H283" i="1"/>
  <c r="H284" i="1"/>
  <c r="H289" i="1"/>
  <c r="H290" i="1"/>
  <c r="H291" i="1"/>
  <c r="H292" i="1"/>
  <c r="H293" i="1"/>
  <c r="H294" i="1"/>
  <c r="H295" i="1"/>
  <c r="H296" i="1"/>
  <c r="H297" i="1"/>
  <c r="H298" i="1"/>
  <c r="H299" i="1"/>
  <c r="H300" i="1"/>
  <c r="H305" i="1"/>
  <c r="G6" i="1"/>
  <c r="G7" i="1"/>
  <c r="G8" i="1"/>
  <c r="G9" i="1"/>
  <c r="G10" i="1"/>
  <c r="G11" i="1"/>
  <c r="G12" i="1"/>
  <c r="G13" i="1"/>
  <c r="H13" i="1" s="1"/>
  <c r="G14" i="1"/>
  <c r="H14" i="1" s="1"/>
  <c r="G15" i="1"/>
  <c r="H15" i="1" s="1"/>
  <c r="G16" i="1"/>
  <c r="H16" i="1" s="1"/>
  <c r="G17" i="1"/>
  <c r="G18" i="1"/>
  <c r="G19" i="1"/>
  <c r="G20" i="1"/>
  <c r="G21" i="1"/>
  <c r="G22" i="1"/>
  <c r="G23" i="1"/>
  <c r="G24" i="1"/>
  <c r="G25" i="1"/>
  <c r="G26" i="1"/>
  <c r="G27" i="1"/>
  <c r="G28" i="1"/>
  <c r="G29" i="1"/>
  <c r="H29" i="1" s="1"/>
  <c r="G30" i="1"/>
  <c r="H30" i="1" s="1"/>
  <c r="G31" i="1"/>
  <c r="H31" i="1" s="1"/>
  <c r="G32" i="1"/>
  <c r="H32" i="1" s="1"/>
  <c r="G33" i="1"/>
  <c r="G34" i="1"/>
  <c r="G35" i="1"/>
  <c r="G36" i="1"/>
  <c r="G37" i="1"/>
  <c r="G38" i="1"/>
  <c r="G39" i="1"/>
  <c r="G40" i="1"/>
  <c r="G41" i="1"/>
  <c r="G42" i="1"/>
  <c r="G43" i="1"/>
  <c r="G44" i="1"/>
  <c r="G45" i="1"/>
  <c r="H45" i="1" s="1"/>
  <c r="G46" i="1"/>
  <c r="H46" i="1" s="1"/>
  <c r="G47" i="1"/>
  <c r="H47" i="1" s="1"/>
  <c r="G48" i="1"/>
  <c r="H48" i="1" s="1"/>
  <c r="G49" i="1"/>
  <c r="G50" i="1"/>
  <c r="G51" i="1"/>
  <c r="G52" i="1"/>
  <c r="G53" i="1"/>
  <c r="G54" i="1"/>
  <c r="G55" i="1"/>
  <c r="G56" i="1"/>
  <c r="G57" i="1"/>
  <c r="G58" i="1"/>
  <c r="G59" i="1"/>
  <c r="G60" i="1"/>
  <c r="G61" i="1"/>
  <c r="H61" i="1" s="1"/>
  <c r="G62" i="1"/>
  <c r="H62" i="1" s="1"/>
  <c r="G63" i="1"/>
  <c r="H63" i="1" s="1"/>
  <c r="G64" i="1"/>
  <c r="H64" i="1" s="1"/>
  <c r="G65" i="1"/>
  <c r="G66" i="1"/>
  <c r="G67" i="1"/>
  <c r="G68" i="1"/>
  <c r="G69" i="1"/>
  <c r="G70" i="1"/>
  <c r="G71" i="1"/>
  <c r="G72" i="1"/>
  <c r="G73" i="1"/>
  <c r="G74" i="1"/>
  <c r="G75" i="1"/>
  <c r="G76" i="1"/>
  <c r="G77" i="1"/>
  <c r="H77" i="1" s="1"/>
  <c r="G78" i="1"/>
  <c r="H78" i="1" s="1"/>
  <c r="G79" i="1"/>
  <c r="H79" i="1" s="1"/>
  <c r="G80" i="1"/>
  <c r="H80" i="1" s="1"/>
  <c r="G81" i="1"/>
  <c r="G82" i="1"/>
  <c r="G83" i="1"/>
  <c r="G84" i="1"/>
  <c r="G85" i="1"/>
  <c r="G86" i="1"/>
  <c r="G87" i="1"/>
  <c r="G88" i="1"/>
  <c r="G89" i="1"/>
  <c r="G90" i="1"/>
  <c r="G91" i="1"/>
  <c r="G92" i="1"/>
  <c r="G93" i="1"/>
  <c r="H93" i="1" s="1"/>
  <c r="G94" i="1"/>
  <c r="H94" i="1" s="1"/>
  <c r="G95" i="1"/>
  <c r="H95" i="1" s="1"/>
  <c r="G96" i="1"/>
  <c r="H96" i="1" s="1"/>
  <c r="G97" i="1"/>
  <c r="G98" i="1"/>
  <c r="G99" i="1"/>
  <c r="G100" i="1"/>
  <c r="G101" i="1"/>
  <c r="G102" i="1"/>
  <c r="G103" i="1"/>
  <c r="G104" i="1"/>
  <c r="G105" i="1"/>
  <c r="G106" i="1"/>
  <c r="G107" i="1"/>
  <c r="G108" i="1"/>
  <c r="G109" i="1"/>
  <c r="H109" i="1" s="1"/>
  <c r="G110" i="1"/>
  <c r="H110" i="1" s="1"/>
  <c r="G111" i="1"/>
  <c r="H111" i="1" s="1"/>
  <c r="G112" i="1"/>
  <c r="H112" i="1" s="1"/>
  <c r="G113" i="1"/>
  <c r="G114" i="1"/>
  <c r="G115" i="1"/>
  <c r="G116" i="1"/>
  <c r="G117" i="1"/>
  <c r="G118" i="1"/>
  <c r="G119" i="1"/>
  <c r="G120" i="1"/>
  <c r="G121" i="1"/>
  <c r="G122" i="1"/>
  <c r="G123" i="1"/>
  <c r="G124" i="1"/>
  <c r="G125" i="1"/>
  <c r="H125" i="1" s="1"/>
  <c r="G126" i="1"/>
  <c r="H126" i="1" s="1"/>
  <c r="G127" i="1"/>
  <c r="H127" i="1" s="1"/>
  <c r="G128" i="1"/>
  <c r="H128" i="1" s="1"/>
  <c r="G129" i="1"/>
  <c r="G130" i="1"/>
  <c r="G131" i="1"/>
  <c r="G132" i="1"/>
  <c r="G133" i="1"/>
  <c r="G134" i="1"/>
  <c r="G135" i="1"/>
  <c r="G136" i="1"/>
  <c r="G137" i="1"/>
  <c r="G138" i="1"/>
  <c r="G139" i="1"/>
  <c r="G140" i="1"/>
  <c r="G141" i="1"/>
  <c r="H141" i="1" s="1"/>
  <c r="G142" i="1"/>
  <c r="H142" i="1" s="1"/>
  <c r="G143" i="1"/>
  <c r="H143" i="1" s="1"/>
  <c r="G144" i="1"/>
  <c r="H144" i="1" s="1"/>
  <c r="G145" i="1"/>
  <c r="G146" i="1"/>
  <c r="G147" i="1"/>
  <c r="G148" i="1"/>
  <c r="G149" i="1"/>
  <c r="G150" i="1"/>
  <c r="G151" i="1"/>
  <c r="G152" i="1"/>
  <c r="G153" i="1"/>
  <c r="G154" i="1"/>
  <c r="G155" i="1"/>
  <c r="G156" i="1"/>
  <c r="G157" i="1"/>
  <c r="H157" i="1" s="1"/>
  <c r="G158" i="1"/>
  <c r="H158" i="1" s="1"/>
  <c r="G159" i="1"/>
  <c r="H159" i="1" s="1"/>
  <c r="G160" i="1"/>
  <c r="H160" i="1" s="1"/>
  <c r="G161" i="1"/>
  <c r="G162" i="1"/>
  <c r="G163" i="1"/>
  <c r="G164" i="1"/>
  <c r="G165" i="1"/>
  <c r="G166" i="1"/>
  <c r="G167" i="1"/>
  <c r="G168" i="1"/>
  <c r="G169" i="1"/>
  <c r="G170" i="1"/>
  <c r="G171" i="1"/>
  <c r="G172" i="1"/>
  <c r="G173" i="1"/>
  <c r="H173" i="1" s="1"/>
  <c r="G174" i="1"/>
  <c r="H174" i="1" s="1"/>
  <c r="G175" i="1"/>
  <c r="H175" i="1" s="1"/>
  <c r="G176" i="1"/>
  <c r="H176" i="1" s="1"/>
  <c r="G177" i="1"/>
  <c r="G178" i="1"/>
  <c r="G179" i="1"/>
  <c r="G180" i="1"/>
  <c r="G181" i="1"/>
  <c r="G182" i="1"/>
  <c r="G183" i="1"/>
  <c r="G184" i="1"/>
  <c r="G185" i="1"/>
  <c r="G186" i="1"/>
  <c r="G187" i="1"/>
  <c r="G188" i="1"/>
  <c r="G189" i="1"/>
  <c r="H189" i="1" s="1"/>
  <c r="G190" i="1"/>
  <c r="H190" i="1" s="1"/>
  <c r="G191" i="1"/>
  <c r="H191" i="1" s="1"/>
  <c r="G192" i="1"/>
  <c r="H192" i="1" s="1"/>
  <c r="G193" i="1"/>
  <c r="G194" i="1"/>
  <c r="G195" i="1"/>
  <c r="G196" i="1"/>
  <c r="G197" i="1"/>
  <c r="G198" i="1"/>
  <c r="G199" i="1"/>
  <c r="G200" i="1"/>
  <c r="G201" i="1"/>
  <c r="G202" i="1"/>
  <c r="G203" i="1"/>
  <c r="G204" i="1"/>
  <c r="G205" i="1"/>
  <c r="H205" i="1" s="1"/>
  <c r="G206" i="1"/>
  <c r="H206" i="1" s="1"/>
  <c r="G207" i="1"/>
  <c r="H207" i="1" s="1"/>
  <c r="G208" i="1"/>
  <c r="H208" i="1" s="1"/>
  <c r="G209" i="1"/>
  <c r="G210" i="1"/>
  <c r="G211" i="1"/>
  <c r="G212" i="1"/>
  <c r="G213" i="1"/>
  <c r="G214" i="1"/>
  <c r="G215" i="1"/>
  <c r="G216" i="1"/>
  <c r="G217" i="1"/>
  <c r="G218" i="1"/>
  <c r="G219" i="1"/>
  <c r="G220" i="1"/>
  <c r="G221" i="1"/>
  <c r="H221" i="1" s="1"/>
  <c r="G222" i="1"/>
  <c r="H222" i="1" s="1"/>
  <c r="G223" i="1"/>
  <c r="H223" i="1" s="1"/>
  <c r="G224" i="1"/>
  <c r="H224" i="1" s="1"/>
  <c r="G225" i="1"/>
  <c r="G226" i="1"/>
  <c r="G227" i="1"/>
  <c r="G228" i="1"/>
  <c r="G229" i="1"/>
  <c r="G230" i="1"/>
  <c r="G231" i="1"/>
  <c r="G232" i="1"/>
  <c r="G233" i="1"/>
  <c r="G234" i="1"/>
  <c r="G235" i="1"/>
  <c r="G236" i="1"/>
  <c r="G237" i="1"/>
  <c r="H237" i="1" s="1"/>
  <c r="G238" i="1"/>
  <c r="H238" i="1" s="1"/>
  <c r="G239" i="1"/>
  <c r="H239" i="1" s="1"/>
  <c r="G240" i="1"/>
  <c r="H240" i="1" s="1"/>
  <c r="G241" i="1"/>
  <c r="G242" i="1"/>
  <c r="G243" i="1"/>
  <c r="G244" i="1"/>
  <c r="G245" i="1"/>
  <c r="G246" i="1"/>
  <c r="G247" i="1"/>
  <c r="G248" i="1"/>
  <c r="G249" i="1"/>
  <c r="G250" i="1"/>
  <c r="G251" i="1"/>
  <c r="G252" i="1"/>
  <c r="G253" i="1"/>
  <c r="H253" i="1" s="1"/>
  <c r="G254" i="1"/>
  <c r="H254" i="1" s="1"/>
  <c r="G255" i="1"/>
  <c r="H255" i="1" s="1"/>
  <c r="G256" i="1"/>
  <c r="H256" i="1" s="1"/>
  <c r="G257" i="1"/>
  <c r="G258" i="1"/>
  <c r="G259" i="1"/>
  <c r="G260" i="1"/>
  <c r="G261" i="1"/>
  <c r="G262" i="1"/>
  <c r="G263" i="1"/>
  <c r="G264" i="1"/>
  <c r="G265" i="1"/>
  <c r="G266" i="1"/>
  <c r="G267" i="1"/>
  <c r="G268" i="1"/>
  <c r="G269" i="1"/>
  <c r="H269" i="1" s="1"/>
  <c r="G270" i="1"/>
  <c r="H270" i="1" s="1"/>
  <c r="G271" i="1"/>
  <c r="H271" i="1" s="1"/>
  <c r="G272" i="1"/>
  <c r="H272" i="1" s="1"/>
  <c r="G273" i="1"/>
  <c r="G274" i="1"/>
  <c r="G275" i="1"/>
  <c r="G276" i="1"/>
  <c r="G277" i="1"/>
  <c r="G278" i="1"/>
  <c r="G279" i="1"/>
  <c r="G280" i="1"/>
  <c r="G281" i="1"/>
  <c r="G282" i="1"/>
  <c r="G283" i="1"/>
  <c r="G284" i="1"/>
  <c r="G285" i="1"/>
  <c r="H285" i="1" s="1"/>
  <c r="G286" i="1"/>
  <c r="H286" i="1" s="1"/>
  <c r="G287" i="1"/>
  <c r="H287" i="1" s="1"/>
  <c r="G288" i="1"/>
  <c r="H288" i="1" s="1"/>
  <c r="G289" i="1"/>
  <c r="G290" i="1"/>
  <c r="G291" i="1"/>
  <c r="G292" i="1"/>
  <c r="G293" i="1"/>
  <c r="G294" i="1"/>
  <c r="G295" i="1"/>
  <c r="G296" i="1"/>
  <c r="G297" i="1"/>
  <c r="G298" i="1"/>
  <c r="G299" i="1"/>
  <c r="G300" i="1"/>
  <c r="G301" i="1"/>
  <c r="H301" i="1" s="1"/>
  <c r="G302" i="1"/>
  <c r="H302" i="1" s="1"/>
  <c r="G303" i="1"/>
  <c r="H303" i="1" s="1"/>
  <c r="G304" i="1"/>
  <c r="H304" i="1" s="1"/>
  <c r="G305" i="1"/>
  <c r="L5" i="4" a="1"/>
  <c r="N10" i="4" s="1"/>
  <c r="C5" i="4" a="1"/>
  <c r="C5" i="4" s="1"/>
  <c r="F5" i="4" s="1"/>
  <c r="F14" i="2"/>
  <c r="E11" i="2"/>
  <c r="D11" i="2"/>
  <c r="E10" i="2"/>
  <c r="D10" i="2"/>
  <c r="E8" i="2"/>
  <c r="D8" i="2"/>
  <c r="E7" i="2"/>
  <c r="D7" i="2"/>
  <c r="E6" i="2"/>
  <c r="D6" i="2"/>
  <c r="E5" i="2"/>
  <c r="D5" i="2"/>
  <c r="F12" i="15" l="1"/>
  <c r="E9" i="2"/>
  <c r="D9" i="2"/>
  <c r="D7" i="4"/>
  <c r="E7" i="4" s="1"/>
  <c r="F10" i="4"/>
  <c r="F9" i="4"/>
  <c r="F8" i="4"/>
  <c r="F7" i="4"/>
  <c r="D5" i="4"/>
  <c r="E5" i="4" s="1"/>
  <c r="D10" i="4"/>
  <c r="E10" i="4" s="1"/>
  <c r="F6" i="4"/>
  <c r="D9" i="4"/>
  <c r="E9" i="4" s="1"/>
  <c r="D6" i="4"/>
  <c r="E6" i="4" s="1"/>
  <c r="D8" i="4"/>
  <c r="E8" i="4" s="1"/>
  <c r="L5" i="4"/>
  <c r="M6" i="4"/>
  <c r="N6" i="4"/>
  <c r="M7" i="4"/>
  <c r="N7" i="4"/>
  <c r="M8" i="4"/>
  <c r="N8" i="4"/>
  <c r="M9" i="4"/>
  <c r="N9" i="4"/>
  <c r="M10" i="4"/>
  <c r="M5" i="4" l="1"/>
  <c r="N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4647A0-8860-43C0-8572-1BB7D7A693F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7B9C58A-910B-4060-A9A3-F12237C2BCC9}" name="WorksheetConnection_Products Sales Analysis.xlsx!data" type="102" refreshedVersion="8" minRefreshableVersion="5">
    <extLst>
      <ext xmlns:x15="http://schemas.microsoft.com/office/spreadsheetml/2010/11/main" uri="{DE250136-89BD-433C-8126-D09CA5730AF9}">
        <x15:connection id="data" autoDelete="1">
          <x15:rangePr sourceName="_xlcn.WorksheetConnection_ProductsSalesAnalysis.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<sst xmlns="http://schemas.openxmlformats.org/spreadsheetml/2006/main" count="2889" uniqueCount="86">
  <si>
    <t>Sales Person</t>
  </si>
  <si>
    <t>Geography</t>
  </si>
  <si>
    <t>Product</t>
  </si>
  <si>
    <t>Amount</t>
  </si>
  <si>
    <t>Units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</si>
  <si>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</si>
  <si>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</si>
  <si>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</si>
  <si>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</si>
  <si>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</si>
  <si>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</si>
  <si>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</si>
  <si>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</si>
  <si>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</si>
  <si>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</si>
  <si>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</si>
  <si>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</si>
  <si>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</si>
  <si>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</si>
  <si>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</si>
  <si>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</si>
  <si>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</si>
  <si>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</si>
  <si>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</si>
  <si>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</si>
  <si>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</si>
  <si>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</si>
  <si>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</si>
  <si>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</si>
  <si>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</si>
  <si>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</si>
  <si>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</si>
  <si>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</si>
  <si>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</si>
  <si>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</si>
  <si>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</si>
  <si>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</si>
  <si>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</si>
  <si>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</si>
  <si>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</si>
  <si>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</si>
  <si>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</si>
  <si>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</si>
  <si>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Cost per unit</t>
  </si>
  <si>
    <t>Quick Statistics</t>
  </si>
  <si>
    <t>Average</t>
  </si>
  <si>
    <t>Median</t>
  </si>
  <si>
    <t>Min</t>
  </si>
  <si>
    <t>Max</t>
  </si>
  <si>
    <t>Range</t>
  </si>
  <si>
    <t>First Q</t>
  </si>
  <si>
    <t>Third Q</t>
  </si>
  <si>
    <t>Distinct count of products</t>
  </si>
  <si>
    <t>Exploratory Data Analysis(EDA) with conditional formatting</t>
  </si>
  <si>
    <t>Sales by country with formulas</t>
  </si>
  <si>
    <t>Country</t>
  </si>
  <si>
    <t>Sales by country with pivots</t>
  </si>
  <si>
    <t>Row Labels</t>
  </si>
  <si>
    <t>Grand Total</t>
  </si>
  <si>
    <t>Sum of Amount</t>
  </si>
  <si>
    <t>Sum of Units</t>
  </si>
  <si>
    <t xml:space="preserve">  </t>
  </si>
  <si>
    <t>Top 5 products by $ per unit</t>
  </si>
  <si>
    <t>Sales per unit</t>
  </si>
  <si>
    <t>Are there any anamolies in the data?</t>
  </si>
  <si>
    <t>Data</t>
  </si>
  <si>
    <t>Best sales person by country</t>
  </si>
  <si>
    <t>Top 1 best sales person by country</t>
  </si>
  <si>
    <t>Reverse</t>
  </si>
  <si>
    <t>Cost per Unit</t>
  </si>
  <si>
    <t>Cost</t>
  </si>
  <si>
    <t>Products</t>
  </si>
  <si>
    <t>Profits by Products (using products table)</t>
  </si>
  <si>
    <t>Total Profit</t>
  </si>
  <si>
    <t>Dynamic country-level sales report</t>
  </si>
  <si>
    <t>Pick a country</t>
  </si>
  <si>
    <t>Quick Summary</t>
  </si>
  <si>
    <t>Countries</t>
  </si>
  <si>
    <t>Number of transactions</t>
  </si>
  <si>
    <t>Sales</t>
  </si>
  <si>
    <t>Profit</t>
  </si>
  <si>
    <t>Quantity</t>
  </si>
  <si>
    <t>Total</t>
  </si>
  <si>
    <t>By Sales Person</t>
  </si>
  <si>
    <t>Which products to discontinue?</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</si>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</sst>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409]#,##0"/>
    <numFmt numFmtId="167" formatCode="\$#,##0.00;\(\$#,##0.00\);\$#,##0.00"/>
    <numFmt numFmtId="168" formatCode="\$#,##0;\(\$#,##0\);\$#,##0"/>
    <numFmt numFmtId="170" formatCode="0%;\-0%;0%"/>
  </numFmts>
  <fonts count="10" x14ac:knownFonts="1">
    <font>
      <sz val="11"/>
      <color theme="1"/>
      <name val="Calibri"/>
      <family val="2"/>
      <scheme val="minor"/>
    </font>
    <font>
      <b/>
      <sz val="11"/>
      <color theme="1"/>
      <name val="Calibri"/>
      <family val="2"/>
      <scheme val="minor"/>
    </font>
    <font>
      <sz val="24"/>
      <color theme="1"/>
      <name val="Calibri"/>
      <family val="2"/>
      <scheme val="minor"/>
    </font>
    <font>
      <b/>
      <sz val="24"/>
      <color theme="1"/>
      <name val="Calibri"/>
      <family val="2"/>
      <scheme val="minor"/>
    </font>
    <font>
      <b/>
      <sz val="28"/>
      <color theme="1"/>
      <name val="Calibri"/>
      <family val="2"/>
      <scheme val="minor"/>
    </font>
    <font>
      <sz val="11"/>
      <color theme="0" tint="-0.499984740745262"/>
      <name val="Calibri"/>
      <family val="2"/>
      <scheme val="minor"/>
    </font>
    <font>
      <sz val="11"/>
      <color theme="2" tint="-0.499984740745262"/>
      <name val="Calibri"/>
      <family val="2"/>
      <scheme val="minor"/>
    </font>
    <font>
      <b/>
      <sz val="16"/>
      <color theme="8" tint="-0.249977111117893"/>
      <name val="Calibri"/>
      <family val="2"/>
      <scheme val="minor"/>
    </font>
    <font>
      <b/>
      <sz val="18"/>
      <color theme="8" tint="-0.249977111117893"/>
      <name val="Calibri"/>
      <family val="2"/>
      <scheme val="minor"/>
    </font>
    <font>
      <i/>
      <sz val="11"/>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7" tint="-0.499984740745262"/>
        <bgColor indexed="64"/>
      </patternFill>
    </fill>
  </fills>
  <borders count="4">
    <border>
      <left/>
      <right/>
      <top/>
      <bottom/>
      <diagonal/>
    </border>
    <border>
      <left/>
      <right/>
      <top style="thin">
        <color theme="0" tint="-0.14996795556505021"/>
      </top>
      <bottom style="thin">
        <color theme="0" tint="-0.1499679555650502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xf numFmtId="0" fontId="1"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6" fontId="0" fillId="0" borderId="0" xfId="0" applyNumberFormat="1"/>
    <xf numFmtId="0" fontId="0" fillId="2" borderId="1" xfId="0" applyFill="1" applyBorder="1"/>
    <xf numFmtId="0" fontId="0" fillId="2" borderId="1" xfId="0" applyFill="1" applyBorder="1" applyAlignment="1">
      <alignment horizontal="right"/>
    </xf>
    <xf numFmtId="0" fontId="0" fillId="0" borderId="1" xfId="0" applyBorder="1"/>
    <xf numFmtId="166" fontId="0" fillId="0" borderId="1" xfId="0" applyNumberFormat="1" applyBorder="1"/>
    <xf numFmtId="0" fontId="5" fillId="0" borderId="0" xfId="0" applyFont="1"/>
    <xf numFmtId="3" fontId="6" fillId="0" borderId="1" xfId="0" applyNumberFormat="1" applyFont="1" applyBorder="1"/>
    <xf numFmtId="0" fontId="0" fillId="2" borderId="0" xfId="0" applyFill="1"/>
    <xf numFmtId="0" fontId="0" fillId="0" borderId="0" xfId="0" pivotButton="1"/>
    <xf numFmtId="0" fontId="0" fillId="0" borderId="0" xfId="0" applyAlignment="1">
      <alignment horizontal="left"/>
    </xf>
    <xf numFmtId="167" fontId="0" fillId="0" borderId="0" xfId="0" applyNumberFormat="1"/>
    <xf numFmtId="0" fontId="7" fillId="0" borderId="0" xfId="0" applyFont="1"/>
    <xf numFmtId="0" fontId="0" fillId="0" borderId="0" xfId="0" applyAlignment="1">
      <alignment horizontal="left" indent="1"/>
    </xf>
    <xf numFmtId="0" fontId="8" fillId="0" borderId="0" xfId="0" applyFont="1"/>
    <xf numFmtId="0" fontId="0" fillId="0" borderId="0" xfId="0" applyNumberFormat="1"/>
    <xf numFmtId="168" fontId="0" fillId="0" borderId="0" xfId="0" applyNumberFormat="1"/>
    <xf numFmtId="0" fontId="9" fillId="3" borderId="0" xfId="0" applyFont="1" applyFill="1"/>
    <xf numFmtId="0" fontId="1" fillId="4" borderId="2" xfId="0" applyFont="1" applyFill="1" applyBorder="1"/>
    <xf numFmtId="0" fontId="0" fillId="4" borderId="2" xfId="0" applyFill="1" applyBorder="1"/>
    <xf numFmtId="0" fontId="0" fillId="0" borderId="0" xfId="0" applyAlignment="1">
      <alignment horizontal="center"/>
    </xf>
    <xf numFmtId="0" fontId="0" fillId="5" borderId="0" xfId="0" applyFill="1"/>
    <xf numFmtId="0" fontId="1" fillId="5" borderId="0" xfId="0" applyFont="1" applyFill="1" applyAlignment="1">
      <alignment horizontal="right"/>
    </xf>
    <xf numFmtId="170" fontId="0" fillId="0" borderId="0" xfId="0" applyNumberFormat="1"/>
    <xf numFmtId="0" fontId="3" fillId="6" borderId="0" xfId="0" applyFont="1" applyFill="1"/>
    <xf numFmtId="0" fontId="4" fillId="6" borderId="0" xfId="0" applyFont="1" applyFill="1" applyAlignment="1">
      <alignment horizontal="center" vertical="center"/>
    </xf>
    <xf numFmtId="0" fontId="2" fillId="6" borderId="0" xfId="0" applyFont="1" applyFill="1" applyAlignment="1">
      <alignment vertical="center"/>
    </xf>
    <xf numFmtId="0" fontId="0" fillId="3" borderId="0" xfId="0" applyFill="1"/>
    <xf numFmtId="0" fontId="3" fillId="7" borderId="0" xfId="0" applyFont="1" applyFill="1"/>
    <xf numFmtId="0" fontId="0" fillId="8" borderId="0" xfId="0" applyFill="1"/>
    <xf numFmtId="0" fontId="0" fillId="0" borderId="3" xfId="0" applyBorder="1"/>
    <xf numFmtId="0" fontId="1" fillId="0" borderId="3" xfId="0" applyFont="1" applyBorder="1"/>
    <xf numFmtId="0" fontId="1" fillId="0" borderId="3" xfId="0" applyFont="1" applyBorder="1" applyAlignment="1">
      <alignment horizontal="right"/>
    </xf>
  </cellXfs>
  <cellStyles count="1">
    <cellStyle name="Normal" xfId="0" builtinId="0"/>
  </cellStyles>
  <dxfs count="15">
    <dxf>
      <numFmt numFmtId="164" formatCode="&quot;$&quot;#,##0_);[Red]\(&quot;$&quot;#,##0\)"/>
    </dxf>
    <dxf>
      <numFmt numFmtId="0" formatCode="General"/>
    </dxf>
    <dxf>
      <numFmt numFmtId="0" formatCode="General"/>
    </dxf>
    <dxf>
      <font>
        <color rgb="FF9C0006"/>
      </font>
      <fill>
        <patternFill>
          <bgColor rgb="FFFFC7CE"/>
        </patternFill>
      </fill>
    </dxf>
    <dxf>
      <font>
        <color rgb="FF9C0006"/>
      </font>
      <fill>
        <patternFill>
          <bgColor rgb="FFFFC7CE"/>
        </patternFill>
      </fil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'Q6'!$R$5:$R$304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'Q6'!$S$5:$S$304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B6B7-4B41-B03A-1201C76C10E8}"/>
            </c:ext>
          </c:extLst>
        </c:ser>
        <c:dLbls>
          <c:showLegendKey val="0"/>
          <c:showVal val="0"/>
          <c:showCatName val="0"/>
          <c:showSerName val="0"/>
          <c:showPercent val="0"/>
          <c:showBubbleSize val="0"/>
        </c:dLbls>
        <c:axId val="1366130143"/>
        <c:axId val="1366153663"/>
      </c:scatterChart>
      <c:valAx>
        <c:axId val="136613014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153663"/>
        <c:crosses val="autoZero"/>
        <c:crossBetween val="midCat"/>
      </c:valAx>
      <c:valAx>
        <c:axId val="13661536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1301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plotArea>
      <cx:plotAreaRegion>
        <cx:series layoutId="boxWhisker" uniqueId="{5FC6AF40-9D49-4BC8-9EEC-205912491A4F}">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69B8E5FC-AD25-4EB8-9880-E72371F7B70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396240</xdr:colOff>
      <xdr:row>3</xdr:row>
      <xdr:rowOff>99061</xdr:rowOff>
    </xdr:from>
    <xdr:to>
      <xdr:col>14</xdr:col>
      <xdr:colOff>449580</xdr:colOff>
      <xdr:row>13</xdr:row>
      <xdr:rowOff>22861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1F0A576C-66A4-7514-214C-B56D1257A510}"/>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852160" y="1165861"/>
              <a:ext cx="3101340" cy="1752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243840</xdr:colOff>
      <xdr:row>21</xdr:row>
      <xdr:rowOff>26670</xdr:rowOff>
    </xdr:from>
    <xdr:to>
      <xdr:col>10</xdr:col>
      <xdr:colOff>548640</xdr:colOff>
      <xdr:row>36</xdr:row>
      <xdr:rowOff>26670</xdr:rowOff>
    </xdr:to>
    <xdr:graphicFrame macro="">
      <xdr:nvGraphicFramePr>
        <xdr:cNvPr id="4" name="Chart 3">
          <a:extLst>
            <a:ext uri="{FF2B5EF4-FFF2-40B4-BE49-F238E27FC236}">
              <a16:creationId xmlns:a16="http://schemas.microsoft.com/office/drawing/2014/main" id="{51843AF6-12CC-444D-09A9-46CBBD558E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121920</xdr:colOff>
      <xdr:row>4</xdr:row>
      <xdr:rowOff>140970</xdr:rowOff>
    </xdr:from>
    <xdr:to>
      <xdr:col>6</xdr:col>
      <xdr:colOff>45720</xdr:colOff>
      <xdr:row>19</xdr:row>
      <xdr:rowOff>140970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4F782E8-779A-C0C3-030D-A135A905B6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04800" y="1390650"/>
              <a:ext cx="29718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38100</xdr:colOff>
      <xdr:row>4</xdr:row>
      <xdr:rowOff>102870</xdr:rowOff>
    </xdr:from>
    <xdr:to>
      <xdr:col>13</xdr:col>
      <xdr:colOff>388620</xdr:colOff>
      <xdr:row>19</xdr:row>
      <xdr:rowOff>102870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8EE97FD5-5897-D46D-436D-69E84DB2E6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878580" y="1352550"/>
              <a:ext cx="400812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251460</xdr:colOff>
      <xdr:row>4</xdr:row>
      <xdr:rowOff>30480</xdr:rowOff>
    </xdr:from>
    <xdr:to>
      <xdr:col>9</xdr:col>
      <xdr:colOff>251460</xdr:colOff>
      <xdr:row>17</xdr:row>
      <xdr:rowOff>120015</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7BBD2518-7D6F-557B-FCB6-C91003C92A05}"/>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458724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601980</xdr:colOff>
      <xdr:row>4</xdr:row>
      <xdr:rowOff>15240</xdr:rowOff>
    </xdr:from>
    <xdr:to>
      <xdr:col>10</xdr:col>
      <xdr:colOff>601980</xdr:colOff>
      <xdr:row>18</xdr:row>
      <xdr:rowOff>0</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880064AF-D396-4162-5B1E-29FB23FA754D}"/>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5981700" y="1264920"/>
              <a:ext cx="1828800" cy="2545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rgavi Badiger" refreshedDate="45854.574918055558" createdVersion="8" refreshedVersion="8" minRefreshableVersion="3" recordCount="300" xr:uid="{A343C087-611C-42B6-8466-FCAB6575868A}">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90004845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854.698988194446" backgroundQuery="1" createdVersion="8" refreshedVersion="8" minRefreshableVersion="3" recordCount="0" supportSubquery="1" supportAdvancedDrill="1" xr:uid="{8965F9AF-A948-47A1-8C3D-28D258E47999}">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854.699937731479" backgroundQuery="1" createdVersion="8" refreshedVersion="8" minRefreshableVersion="3" recordCount="0" supportSubquery="1" supportAdvancedDrill="1" xr:uid="{C79D03BC-77E1-4970-A7EB-56E934E0AA3A}">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854.76026087963" backgroundQuery="1" createdVersion="8" refreshedVersion="8" minRefreshableVersion="3" recordCount="0" supportSubquery="1" supportAdvancedDrill="1" xr:uid="{55B462E8-AAC4-4A56-A68A-AB540D59CB0A}">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854.699734606482" backgroundQuery="1" createdVersion="3" refreshedVersion="8" minRefreshableVersion="3" recordCount="0" supportSubquery="1" supportAdvancedDrill="1" xr:uid="{B945D761-550B-432B-9D7C-6C7387A94F8A}">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15763298"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854.759212268516" backgroundQuery="1" createdVersion="3" refreshedVersion="8" minRefreshableVersion="3" recordCount="0" supportSubquery="1" supportAdvancedDrill="1" xr:uid="{FEBAEE7A-9F66-4E06-8376-551A91DA1890}">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99794049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36CE8A-E362-4680-B602-D9DE38EB56EB}" name="PivotTable1"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F11" firstHeaderRow="0" firstDataRow="1" firstDataCol="1"/>
  <pivotFields count="5">
    <pivotField showAll="0">
      <items count="11">
        <item h="1" x="7"/>
        <item h="1" x="1"/>
        <item h="1" x="3"/>
        <item h="1" x="5"/>
        <item h="1" x="4"/>
        <item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2"/>
    </i>
    <i>
      <x v="1"/>
    </i>
    <i>
      <x v="5"/>
    </i>
    <i>
      <x/>
    </i>
    <i>
      <x v="4"/>
    </i>
    <i>
      <x v="3"/>
    </i>
  </rowItems>
  <colFields count="1">
    <field x="-2"/>
  </colFields>
  <colItems count="3">
    <i>
      <x/>
    </i>
    <i i="1">
      <x v="1"/>
    </i>
    <i i="2">
      <x v="2"/>
    </i>
  </colItems>
  <dataFields count="3">
    <dataField name="Sum of Amount" fld="3" baseField="0" baseItem="0" numFmtId="164"/>
    <dataField name="  " fld="3" baseField="0" baseItem="0" numFmtId="164"/>
    <dataField name="Sum of Units" fld="4" baseField="0" baseItem="0" numFmtId="3"/>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0AC008-64E4-4FBE-BA72-898F728FF6D1}" name="PivotTable2" cacheId="1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D11"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ducts Sales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BA754E-550F-4D93-A3D4-DDA078EFF5A3}" name="PivotTable1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H18"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measureFilter="1">
      <items count="7">
        <item x="4"/>
        <item x="2"/>
        <item x="5"/>
        <item x="0"/>
        <item x="3"/>
        <item x="1"/>
        <item t="default"/>
      </items>
    </pivotField>
    <pivotField showAll="0"/>
    <pivotField dataField="1" numFmtId="164"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numFmtId="164"/>
  </dataFields>
  <pivotTableStyleInfo name="PivotStyleLight16" showRowHeaders="1" showColHeaders="1" showRowStripes="0" showColStripes="0" showLastColumn="1"/>
  <filters count="2">
    <filter fld="1" type="count" evalOrder="-1" id="2" iMeasureFld="0">
      <autoFilter ref="A1">
        <filterColumn colId="0">
          <top10 top="0" val="10" filterVal="10"/>
        </filterColumn>
      </autoFilter>
    </filter>
    <filter fld="0" type="count" evalOrder="-1" id="3"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42C3B0-264D-46CF-B73E-00ED3158CDE4}" name="PivotTable1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D18"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numFmtId="164"/>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0FCF0A-2909-43C4-B550-794BA3AD2555}" name="PivotTable13" cacheId="1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D28" firstHeaderRow="1" firstDataRow="1" firstDataCol="1"/>
  <pivotFields count="3">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ducts Sales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3B694F-37AE-4A18-9172-E213E6C2D39C}" name="PivotTable14" cacheId="15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5:G28"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ducts Sales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273DEFF9-367B-4512-A1F5-E620B2F123E6}" sourceName="Sales Person">
  <pivotTables>
    <pivotTable tabId="5" name="PivotTable1"/>
  </pivotTables>
  <data>
    <tabular pivotCacheId="900048459">
      <items count="10">
        <i x="7"/>
        <i x="1"/>
        <i x="3"/>
        <i x="5"/>
        <i x="4"/>
        <i x="6" s="1"/>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E290A3AA-D125-480F-AA7A-D5A73BAA4EBF}" sourceName="[data].[Geography]">
  <pivotTables>
    <pivotTable tabId="14" name="PivotTable13"/>
  </pivotTables>
  <data>
    <olap pivotCacheId="71576329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EDEFDA9A-C7C5-44DF-8544-B3294348962A}" sourceName="[data].[Geography]">
  <pivotTables>
    <pivotTable tabId="16" name="PivotTable14"/>
  </pivotTables>
  <data>
    <olap pivotCacheId="99794049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EC3156AA-6312-4B06-83C7-F49E793F8150}"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B1EC2170-CF2A-4C5E-8100-36DA663BF1AA}"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DC05A537-D547-4CE8-8B35-8F6FB54597D5}"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CF9E6A-50D0-4BB0-B3B2-F7109AAE11AA}" name="data" displayName="data" ref="B5:I305" totalsRowShown="0" headerRowDxfId="14">
  <tableColumns count="8">
    <tableColumn id="1" xr3:uid="{0059F2D9-C3CE-4C23-B873-68BDF3BB9710}" name="Sales Person"/>
    <tableColumn id="2" xr3:uid="{73224B0F-29E6-4BB8-BE0F-A0CAD81924A9}" name="Geography"/>
    <tableColumn id="3" xr3:uid="{5225C4FD-CEE0-4B30-87F4-652819497A35}" name="Product"/>
    <tableColumn id="4" xr3:uid="{E769D328-51E7-489D-A57D-DAEA48AA1C5A}" name="Amount" dataDxfId="13"/>
    <tableColumn id="5" xr3:uid="{A72C14D2-8AB8-4BD9-BB3F-48F9A0DA17B5}" name="Units" dataDxfId="12"/>
    <tableColumn id="6" xr3:uid="{2EE31126-313C-4D93-9FD2-CBC2E387EC62}" name="Cost per Unit" dataDxfId="2">
      <calculatedColumnFormula>_xlfn.XLOOKUP(data[[#This Row],[Product]],products[Product],products[Cost per unit])</calculatedColumnFormula>
    </tableColumn>
    <tableColumn id="7" xr3:uid="{4A0294C5-0349-402E-A21E-0E5D52EC6982}" name="Cost" dataDxfId="1">
      <calculatedColumnFormula>data[[#This Row],[Cost per Unit]]*data[[#This Row],[Units]]</calculatedColumnFormula>
    </tableColumn>
    <tableColumn id="8" xr3:uid="{BC9F9701-D159-4F43-97F1-13B1C270A5E2}" name="Profit" dataDxfId="0">
      <calculatedColumnFormula>data[[#This Row],[Amount]]-data[[#This Row],[Cost]]</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6511BC-CC21-4E37-8C07-858DBAA6C6BF}" name="products" displayName="products" ref="K5:L27" totalsRowShown="0">
  <tableColumns count="2">
    <tableColumn id="1" xr3:uid="{8924079C-84C0-4B8E-874F-CD62601142E8}" name="Product"/>
    <tableColumn id="2" xr3:uid="{E1757B3B-8259-4D1E-AA20-98AF6EB98152}" name="Cost per unit" dataDxfId="11"/>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A78A9E-02AA-4D26-899D-0166FAFB4A70}" name="data5" displayName="data5" ref="C5:G305" totalsRowShown="0" headerRowDxfId="10">
  <autoFilter ref="C5:G305" xr:uid="{23A78A9E-02AA-4D26-899D-0166FAFB4A70}"/>
  <sortState xmlns:xlrd2="http://schemas.microsoft.com/office/spreadsheetml/2017/richdata2" ref="C6:G305">
    <sortCondition descending="1" ref="G5:G305"/>
  </sortState>
  <tableColumns count="5">
    <tableColumn id="1" xr3:uid="{DC47C048-4AF0-4029-AE28-486FBCD3F10B}" name="Sales Person"/>
    <tableColumn id="2" xr3:uid="{81EC20F5-1B79-48AB-906B-9074ECEA1D7B}" name="Geography"/>
    <tableColumn id="3" xr3:uid="{66D95685-5136-4122-B081-0BABC6777DB4}" name="Product"/>
    <tableColumn id="4" xr3:uid="{DA86E20E-9161-4253-81FF-F90550CE6A31}" name="Amount" dataDxfId="9"/>
    <tableColumn id="5" xr3:uid="{7707A855-FF1F-4771-9030-AA99104A596D}" name="Units" dataDxfId="8"/>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C108BC-9BF2-487A-BA97-4422F9F66A1C}" name="data4" displayName="data4" ref="O4:S304" totalsRowShown="0" headerRowDxfId="7">
  <autoFilter ref="O4:S304" xr:uid="{89C108BC-9BF2-487A-BA97-4422F9F66A1C}"/>
  <tableColumns count="5">
    <tableColumn id="1" xr3:uid="{3A708FB6-CE80-4E52-B144-ED7AB2BC54CE}" name="Sales Person"/>
    <tableColumn id="2" xr3:uid="{975A4859-D655-4145-A6D5-0B093E8355FB}" name="Geography"/>
    <tableColumn id="3" xr3:uid="{3A335724-5327-4E19-9019-9796C8EE2196}" name="Product"/>
    <tableColumn id="4" xr3:uid="{33B5BD5B-ADB6-4EF9-9FB8-FC1D59A288A2}" name="Amount" dataDxfId="6"/>
    <tableColumn id="5" xr3:uid="{856329AB-4F06-474F-B2CC-C876B4B9ECC8}" name="Units" dataDxfId="5"/>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305"/>
  <sheetViews>
    <sheetView workbookViewId="0">
      <selection activeCell="J10" sqref="J10"/>
    </sheetView>
  </sheetViews>
  <sheetFormatPr defaultRowHeight="14.4" x14ac:dyDescent="0.3"/>
  <cols>
    <col min="2" max="2" width="15.109375" bestFit="1" customWidth="1"/>
    <col min="3" max="3" width="12.44140625" bestFit="1" customWidth="1"/>
    <col min="4" max="4" width="20.21875" bestFit="1" customWidth="1"/>
    <col min="5" max="5" width="12.109375" customWidth="1"/>
    <col min="6" max="6" width="11.109375" customWidth="1"/>
    <col min="7" max="7" width="11.88671875" bestFit="1" customWidth="1"/>
    <col min="11" max="11" width="20.21875" bestFit="1" customWidth="1"/>
    <col min="12" max="12" width="11.21875" customWidth="1"/>
  </cols>
  <sheetData>
    <row r="2" spans="2:12" ht="23.4" x14ac:dyDescent="0.45">
      <c r="B2" s="17" t="s">
        <v>65</v>
      </c>
      <c r="K2" s="19" t="s">
        <v>71</v>
      </c>
    </row>
    <row r="5" spans="2:12" x14ac:dyDescent="0.3">
      <c r="B5" s="1" t="s">
        <v>0</v>
      </c>
      <c r="C5" s="1" t="s">
        <v>1</v>
      </c>
      <c r="D5" s="1" t="s">
        <v>2</v>
      </c>
      <c r="E5" s="2" t="s">
        <v>3</v>
      </c>
      <c r="F5" s="2" t="s">
        <v>4</v>
      </c>
      <c r="G5" s="1" t="s">
        <v>69</v>
      </c>
      <c r="H5" s="1" t="s">
        <v>70</v>
      </c>
      <c r="I5" s="1" t="s">
        <v>80</v>
      </c>
      <c r="K5" t="s">
        <v>2</v>
      </c>
      <c r="L5" t="s">
        <v>43</v>
      </c>
    </row>
    <row r="6" spans="2:12" x14ac:dyDescent="0.3">
      <c r="B6" t="s">
        <v>5</v>
      </c>
      <c r="C6" t="s">
        <v>6</v>
      </c>
      <c r="D6" t="s">
        <v>7</v>
      </c>
      <c r="E6" s="3">
        <v>1624</v>
      </c>
      <c r="F6" s="4">
        <v>114</v>
      </c>
      <c r="G6">
        <f>_xlfn.XLOOKUP(data[[#This Row],[Product]],products[Product],products[Cost per unit])</f>
        <v>14.49</v>
      </c>
      <c r="H6">
        <f>data[[#This Row],[Cost per Unit]]*data[[#This Row],[Units]]</f>
        <v>1651.8600000000001</v>
      </c>
      <c r="I6" s="3">
        <f>data[[#This Row],[Amount]]-data[[#This Row],[Cost]]</f>
        <v>-27.860000000000127</v>
      </c>
      <c r="K6" t="s">
        <v>31</v>
      </c>
      <c r="L6" s="5">
        <v>9.33</v>
      </c>
    </row>
    <row r="7" spans="2:12" x14ac:dyDescent="0.3">
      <c r="B7" t="s">
        <v>8</v>
      </c>
      <c r="C7" t="s">
        <v>9</v>
      </c>
      <c r="D7" t="s">
        <v>10</v>
      </c>
      <c r="E7" s="3">
        <v>6706</v>
      </c>
      <c r="F7" s="4">
        <v>459</v>
      </c>
      <c r="G7">
        <f>_xlfn.XLOOKUP(data[[#This Row],[Product]],products[Product],products[Cost per unit])</f>
        <v>8.65</v>
      </c>
      <c r="H7">
        <f>data[[#This Row],[Cost per Unit]]*data[[#This Row],[Units]]</f>
        <v>3970.3500000000004</v>
      </c>
      <c r="I7" s="3">
        <f>data[[#This Row],[Amount]]-data[[#This Row],[Cost]]</f>
        <v>2735.6499999999996</v>
      </c>
      <c r="K7" t="s">
        <v>24</v>
      </c>
      <c r="L7" s="5">
        <v>11.7</v>
      </c>
    </row>
    <row r="8" spans="2:12" x14ac:dyDescent="0.3">
      <c r="B8" t="s">
        <v>11</v>
      </c>
      <c r="C8" t="s">
        <v>9</v>
      </c>
      <c r="D8" t="s">
        <v>12</v>
      </c>
      <c r="E8" s="3">
        <v>959</v>
      </c>
      <c r="F8" s="4">
        <v>147</v>
      </c>
      <c r="G8">
        <f>_xlfn.XLOOKUP(data[[#This Row],[Product]],products[Product],products[Cost per unit])</f>
        <v>11.88</v>
      </c>
      <c r="H8">
        <f>data[[#This Row],[Cost per Unit]]*data[[#This Row],[Units]]</f>
        <v>1746.3600000000001</v>
      </c>
      <c r="I8" s="3">
        <f>data[[#This Row],[Amount]]-data[[#This Row],[Cost]]</f>
        <v>-787.36000000000013</v>
      </c>
      <c r="K8" t="s">
        <v>12</v>
      </c>
      <c r="L8" s="5">
        <v>11.88</v>
      </c>
    </row>
    <row r="9" spans="2:12" x14ac:dyDescent="0.3">
      <c r="B9" t="s">
        <v>13</v>
      </c>
      <c r="C9" t="s">
        <v>14</v>
      </c>
      <c r="D9" t="s">
        <v>15</v>
      </c>
      <c r="E9" s="3">
        <v>9632</v>
      </c>
      <c r="F9" s="4">
        <v>288</v>
      </c>
      <c r="G9">
        <f>_xlfn.XLOOKUP(data[[#This Row],[Product]],products[Product],products[Cost per unit])</f>
        <v>6.47</v>
      </c>
      <c r="H9">
        <f>data[[#This Row],[Cost per Unit]]*data[[#This Row],[Units]]</f>
        <v>1863.36</v>
      </c>
      <c r="I9" s="3">
        <f>data[[#This Row],[Amount]]-data[[#This Row],[Cost]]</f>
        <v>7768.64</v>
      </c>
      <c r="K9" t="s">
        <v>37</v>
      </c>
      <c r="L9" s="5">
        <v>11.73</v>
      </c>
    </row>
    <row r="10" spans="2:12" x14ac:dyDescent="0.3">
      <c r="B10" t="s">
        <v>16</v>
      </c>
      <c r="C10" t="s">
        <v>17</v>
      </c>
      <c r="D10" t="s">
        <v>18</v>
      </c>
      <c r="E10" s="3">
        <v>2100</v>
      </c>
      <c r="F10" s="4">
        <v>414</v>
      </c>
      <c r="G10">
        <f>_xlfn.XLOOKUP(data[[#This Row],[Product]],products[Product],products[Cost per unit])</f>
        <v>13.15</v>
      </c>
      <c r="H10">
        <f>data[[#This Row],[Cost per Unit]]*data[[#This Row],[Units]]</f>
        <v>5444.1</v>
      </c>
      <c r="I10" s="3">
        <f>data[[#This Row],[Amount]]-data[[#This Row],[Cost]]</f>
        <v>-3344.1000000000004</v>
      </c>
      <c r="K10" t="s">
        <v>29</v>
      </c>
      <c r="L10" s="5">
        <v>8.7899999999999991</v>
      </c>
    </row>
    <row r="11" spans="2:12" x14ac:dyDescent="0.3">
      <c r="B11" t="s">
        <v>5</v>
      </c>
      <c r="C11" t="s">
        <v>9</v>
      </c>
      <c r="D11" t="s">
        <v>19</v>
      </c>
      <c r="E11" s="3">
        <v>8869</v>
      </c>
      <c r="F11" s="4">
        <v>432</v>
      </c>
      <c r="G11">
        <f>_xlfn.XLOOKUP(data[[#This Row],[Product]],products[Product],products[Cost per unit])</f>
        <v>12.37</v>
      </c>
      <c r="H11">
        <f>data[[#This Row],[Cost per Unit]]*data[[#This Row],[Units]]</f>
        <v>5343.8399999999992</v>
      </c>
      <c r="I11" s="3">
        <f>data[[#This Row],[Amount]]-data[[#This Row],[Cost]]</f>
        <v>3525.1600000000008</v>
      </c>
      <c r="K11" t="s">
        <v>28</v>
      </c>
      <c r="L11" s="5">
        <v>3.11</v>
      </c>
    </row>
    <row r="12" spans="2:12" x14ac:dyDescent="0.3">
      <c r="B12" t="s">
        <v>16</v>
      </c>
      <c r="C12" t="s">
        <v>20</v>
      </c>
      <c r="D12" t="s">
        <v>21</v>
      </c>
      <c r="E12" s="3">
        <v>2681</v>
      </c>
      <c r="F12" s="4">
        <v>54</v>
      </c>
      <c r="G12">
        <f>_xlfn.XLOOKUP(data[[#This Row],[Product]],products[Product],products[Cost per unit])</f>
        <v>5.79</v>
      </c>
      <c r="H12">
        <f>data[[#This Row],[Cost per Unit]]*data[[#This Row],[Units]]</f>
        <v>312.66000000000003</v>
      </c>
      <c r="I12" s="3">
        <f>data[[#This Row],[Amount]]-data[[#This Row],[Cost]]</f>
        <v>2368.34</v>
      </c>
      <c r="K12" t="s">
        <v>15</v>
      </c>
      <c r="L12" s="5">
        <v>6.47</v>
      </c>
    </row>
    <row r="13" spans="2:12" x14ac:dyDescent="0.3">
      <c r="B13" t="s">
        <v>8</v>
      </c>
      <c r="C13" t="s">
        <v>9</v>
      </c>
      <c r="D13" t="s">
        <v>22</v>
      </c>
      <c r="E13" s="3">
        <v>5012</v>
      </c>
      <c r="F13" s="4">
        <v>210</v>
      </c>
      <c r="G13">
        <f>_xlfn.XLOOKUP(data[[#This Row],[Product]],products[Product],products[Cost per unit])</f>
        <v>9.77</v>
      </c>
      <c r="H13">
        <f>data[[#This Row],[Cost per Unit]]*data[[#This Row],[Units]]</f>
        <v>2051.6999999999998</v>
      </c>
      <c r="I13" s="3">
        <f>data[[#This Row],[Amount]]-data[[#This Row],[Cost]]</f>
        <v>2960.3</v>
      </c>
      <c r="K13" t="s">
        <v>36</v>
      </c>
      <c r="L13" s="5">
        <v>7.64</v>
      </c>
    </row>
    <row r="14" spans="2:12" x14ac:dyDescent="0.3">
      <c r="B14" t="s">
        <v>23</v>
      </c>
      <c r="C14" t="s">
        <v>20</v>
      </c>
      <c r="D14" t="s">
        <v>24</v>
      </c>
      <c r="E14" s="3">
        <v>1281</v>
      </c>
      <c r="F14" s="4">
        <v>75</v>
      </c>
      <c r="G14">
        <f>_xlfn.XLOOKUP(data[[#This Row],[Product]],products[Product],products[Cost per unit])</f>
        <v>11.7</v>
      </c>
      <c r="H14">
        <f>data[[#This Row],[Cost per Unit]]*data[[#This Row],[Units]]</f>
        <v>877.5</v>
      </c>
      <c r="I14" s="3">
        <f>data[[#This Row],[Amount]]-data[[#This Row],[Cost]]</f>
        <v>403.5</v>
      </c>
      <c r="K14" t="s">
        <v>33</v>
      </c>
      <c r="L14" s="5">
        <v>10.62</v>
      </c>
    </row>
    <row r="15" spans="2:12" x14ac:dyDescent="0.3">
      <c r="B15" t="s">
        <v>25</v>
      </c>
      <c r="C15" t="s">
        <v>6</v>
      </c>
      <c r="D15" t="s">
        <v>24</v>
      </c>
      <c r="E15" s="3">
        <v>4991</v>
      </c>
      <c r="F15" s="4">
        <v>12</v>
      </c>
      <c r="G15">
        <f>_xlfn.XLOOKUP(data[[#This Row],[Product]],products[Product],products[Cost per unit])</f>
        <v>11.7</v>
      </c>
      <c r="H15">
        <f>data[[#This Row],[Cost per Unit]]*data[[#This Row],[Units]]</f>
        <v>140.39999999999998</v>
      </c>
      <c r="I15" s="3">
        <f>data[[#This Row],[Amount]]-data[[#This Row],[Cost]]</f>
        <v>4850.6000000000004</v>
      </c>
      <c r="K15" t="s">
        <v>41</v>
      </c>
      <c r="L15" s="5">
        <v>9</v>
      </c>
    </row>
    <row r="16" spans="2:12" x14ac:dyDescent="0.3">
      <c r="B16" t="s">
        <v>26</v>
      </c>
      <c r="C16" t="s">
        <v>17</v>
      </c>
      <c r="D16" t="s">
        <v>18</v>
      </c>
      <c r="E16" s="3">
        <v>1785</v>
      </c>
      <c r="F16" s="4">
        <v>462</v>
      </c>
      <c r="G16">
        <f>_xlfn.XLOOKUP(data[[#This Row],[Product]],products[Product],products[Cost per unit])</f>
        <v>13.15</v>
      </c>
      <c r="H16">
        <f>data[[#This Row],[Cost per Unit]]*data[[#This Row],[Units]]</f>
        <v>6075.3</v>
      </c>
      <c r="I16" s="3">
        <f>data[[#This Row],[Amount]]-data[[#This Row],[Cost]]</f>
        <v>-4290.3</v>
      </c>
      <c r="K16" t="s">
        <v>22</v>
      </c>
      <c r="L16" s="5">
        <v>9.77</v>
      </c>
    </row>
    <row r="17" spans="2:12" x14ac:dyDescent="0.3">
      <c r="B17" t="s">
        <v>27</v>
      </c>
      <c r="C17" t="s">
        <v>6</v>
      </c>
      <c r="D17" t="s">
        <v>28</v>
      </c>
      <c r="E17" s="3">
        <v>3983</v>
      </c>
      <c r="F17" s="4">
        <v>144</v>
      </c>
      <c r="G17">
        <f>_xlfn.XLOOKUP(data[[#This Row],[Product]],products[Product],products[Cost per unit])</f>
        <v>3.11</v>
      </c>
      <c r="H17">
        <f>data[[#This Row],[Cost per Unit]]*data[[#This Row],[Units]]</f>
        <v>447.84</v>
      </c>
      <c r="I17" s="3">
        <f>data[[#This Row],[Amount]]-data[[#This Row],[Cost]]</f>
        <v>3535.16</v>
      </c>
      <c r="K17" t="s">
        <v>34</v>
      </c>
      <c r="L17" s="5">
        <v>6.49</v>
      </c>
    </row>
    <row r="18" spans="2:12" x14ac:dyDescent="0.3">
      <c r="B18" t="s">
        <v>11</v>
      </c>
      <c r="C18" t="s">
        <v>20</v>
      </c>
      <c r="D18" t="s">
        <v>29</v>
      </c>
      <c r="E18" s="3">
        <v>2646</v>
      </c>
      <c r="F18" s="4">
        <v>120</v>
      </c>
      <c r="G18">
        <f>_xlfn.XLOOKUP(data[[#This Row],[Product]],products[Product],products[Cost per unit])</f>
        <v>8.7899999999999991</v>
      </c>
      <c r="H18">
        <f>data[[#This Row],[Cost per Unit]]*data[[#This Row],[Units]]</f>
        <v>1054.8</v>
      </c>
      <c r="I18" s="3">
        <f>data[[#This Row],[Amount]]-data[[#This Row],[Cost]]</f>
        <v>1591.2</v>
      </c>
      <c r="K18" t="s">
        <v>38</v>
      </c>
      <c r="L18" s="5">
        <v>4.97</v>
      </c>
    </row>
    <row r="19" spans="2:12" x14ac:dyDescent="0.3">
      <c r="B19" t="s">
        <v>26</v>
      </c>
      <c r="C19" t="s">
        <v>30</v>
      </c>
      <c r="D19" t="s">
        <v>31</v>
      </c>
      <c r="E19" s="3">
        <v>252</v>
      </c>
      <c r="F19" s="4">
        <v>54</v>
      </c>
      <c r="G19">
        <f>_xlfn.XLOOKUP(data[[#This Row],[Product]],products[Product],products[Cost per unit])</f>
        <v>9.33</v>
      </c>
      <c r="H19">
        <f>data[[#This Row],[Cost per Unit]]*data[[#This Row],[Units]]</f>
        <v>503.82</v>
      </c>
      <c r="I19" s="3">
        <f>data[[#This Row],[Amount]]-data[[#This Row],[Cost]]</f>
        <v>-251.82</v>
      </c>
      <c r="K19" t="s">
        <v>18</v>
      </c>
      <c r="L19" s="5">
        <v>13.15</v>
      </c>
    </row>
    <row r="20" spans="2:12" x14ac:dyDescent="0.3">
      <c r="B20" t="s">
        <v>27</v>
      </c>
      <c r="C20" t="s">
        <v>9</v>
      </c>
      <c r="D20" t="s">
        <v>18</v>
      </c>
      <c r="E20" s="3">
        <v>2464</v>
      </c>
      <c r="F20" s="4">
        <v>234</v>
      </c>
      <c r="G20">
        <f>_xlfn.XLOOKUP(data[[#This Row],[Product]],products[Product],products[Cost per unit])</f>
        <v>13.15</v>
      </c>
      <c r="H20">
        <f>data[[#This Row],[Cost per Unit]]*data[[#This Row],[Units]]</f>
        <v>3077.1</v>
      </c>
      <c r="I20" s="3">
        <f>data[[#This Row],[Amount]]-data[[#This Row],[Cost]]</f>
        <v>-613.09999999999991</v>
      </c>
      <c r="K20" t="s">
        <v>42</v>
      </c>
      <c r="L20" s="5">
        <v>5.6</v>
      </c>
    </row>
    <row r="21" spans="2:12" x14ac:dyDescent="0.3">
      <c r="B21" t="s">
        <v>27</v>
      </c>
      <c r="C21" t="s">
        <v>9</v>
      </c>
      <c r="D21" t="s">
        <v>32</v>
      </c>
      <c r="E21" s="3">
        <v>2114</v>
      </c>
      <c r="F21" s="4">
        <v>66</v>
      </c>
      <c r="G21">
        <f>_xlfn.XLOOKUP(data[[#This Row],[Product]],products[Product],products[Cost per unit])</f>
        <v>7.16</v>
      </c>
      <c r="H21">
        <f>data[[#This Row],[Cost per Unit]]*data[[#This Row],[Units]]</f>
        <v>472.56</v>
      </c>
      <c r="I21" s="3">
        <f>data[[#This Row],[Amount]]-data[[#This Row],[Cost]]</f>
        <v>1641.44</v>
      </c>
      <c r="K21" t="s">
        <v>39</v>
      </c>
      <c r="L21" s="5">
        <v>16.73</v>
      </c>
    </row>
    <row r="22" spans="2:12" x14ac:dyDescent="0.3">
      <c r="B22" t="s">
        <v>16</v>
      </c>
      <c r="C22" t="s">
        <v>6</v>
      </c>
      <c r="D22" t="s">
        <v>21</v>
      </c>
      <c r="E22" s="3">
        <v>7693</v>
      </c>
      <c r="F22" s="4">
        <v>87</v>
      </c>
      <c r="G22">
        <f>_xlfn.XLOOKUP(data[[#This Row],[Product]],products[Product],products[Cost per unit])</f>
        <v>5.79</v>
      </c>
      <c r="H22">
        <f>data[[#This Row],[Cost per Unit]]*data[[#This Row],[Units]]</f>
        <v>503.73</v>
      </c>
      <c r="I22" s="3">
        <f>data[[#This Row],[Amount]]-data[[#This Row],[Cost]]</f>
        <v>7189.27</v>
      </c>
      <c r="K22" t="s">
        <v>40</v>
      </c>
      <c r="L22" s="5">
        <v>10.38</v>
      </c>
    </row>
    <row r="23" spans="2:12" x14ac:dyDescent="0.3">
      <c r="B23" t="s">
        <v>25</v>
      </c>
      <c r="C23" t="s">
        <v>30</v>
      </c>
      <c r="D23" t="s">
        <v>33</v>
      </c>
      <c r="E23" s="3">
        <v>15610</v>
      </c>
      <c r="F23" s="4">
        <v>339</v>
      </c>
      <c r="G23">
        <f>_xlfn.XLOOKUP(data[[#This Row],[Product]],products[Product],products[Cost per unit])</f>
        <v>10.62</v>
      </c>
      <c r="H23">
        <f>data[[#This Row],[Cost per Unit]]*data[[#This Row],[Units]]</f>
        <v>3600.18</v>
      </c>
      <c r="I23" s="3">
        <f>data[[#This Row],[Amount]]-data[[#This Row],[Cost]]</f>
        <v>12009.82</v>
      </c>
      <c r="K23" t="s">
        <v>32</v>
      </c>
      <c r="L23" s="5">
        <v>7.16</v>
      </c>
    </row>
    <row r="24" spans="2:12" x14ac:dyDescent="0.3">
      <c r="B24" t="s">
        <v>13</v>
      </c>
      <c r="C24" t="s">
        <v>30</v>
      </c>
      <c r="D24" t="s">
        <v>22</v>
      </c>
      <c r="E24" s="3">
        <v>336</v>
      </c>
      <c r="F24" s="4">
        <v>144</v>
      </c>
      <c r="G24">
        <f>_xlfn.XLOOKUP(data[[#This Row],[Product]],products[Product],products[Cost per unit])</f>
        <v>9.77</v>
      </c>
      <c r="H24">
        <f>data[[#This Row],[Cost per Unit]]*data[[#This Row],[Units]]</f>
        <v>1406.8799999999999</v>
      </c>
      <c r="I24" s="3">
        <f>data[[#This Row],[Amount]]-data[[#This Row],[Cost]]</f>
        <v>-1070.8799999999999</v>
      </c>
      <c r="K24" t="s">
        <v>7</v>
      </c>
      <c r="L24" s="5">
        <v>14.49</v>
      </c>
    </row>
    <row r="25" spans="2:12" x14ac:dyDescent="0.3">
      <c r="B25" t="s">
        <v>26</v>
      </c>
      <c r="C25" t="s">
        <v>17</v>
      </c>
      <c r="D25" t="s">
        <v>33</v>
      </c>
      <c r="E25" s="3">
        <v>9443</v>
      </c>
      <c r="F25" s="4">
        <v>162</v>
      </c>
      <c r="G25">
        <f>_xlfn.XLOOKUP(data[[#This Row],[Product]],products[Product],products[Cost per unit])</f>
        <v>10.62</v>
      </c>
      <c r="H25">
        <f>data[[#This Row],[Cost per Unit]]*data[[#This Row],[Units]]</f>
        <v>1720.4399999999998</v>
      </c>
      <c r="I25" s="3">
        <f>data[[#This Row],[Amount]]-data[[#This Row],[Cost]]</f>
        <v>7722.56</v>
      </c>
      <c r="K25" t="s">
        <v>21</v>
      </c>
      <c r="L25" s="5">
        <v>5.79</v>
      </c>
    </row>
    <row r="26" spans="2:12" x14ac:dyDescent="0.3">
      <c r="B26" t="s">
        <v>11</v>
      </c>
      <c r="C26" t="s">
        <v>30</v>
      </c>
      <c r="D26" t="s">
        <v>34</v>
      </c>
      <c r="E26" s="3">
        <v>8155</v>
      </c>
      <c r="F26" s="4">
        <v>90</v>
      </c>
      <c r="G26">
        <f>_xlfn.XLOOKUP(data[[#This Row],[Product]],products[Product],products[Cost per unit])</f>
        <v>6.49</v>
      </c>
      <c r="H26">
        <f>data[[#This Row],[Cost per Unit]]*data[[#This Row],[Units]]</f>
        <v>584.1</v>
      </c>
      <c r="I26" s="3">
        <f>data[[#This Row],[Amount]]-data[[#This Row],[Cost]]</f>
        <v>7570.9</v>
      </c>
      <c r="K26" t="s">
        <v>10</v>
      </c>
      <c r="L26" s="5">
        <v>8.65</v>
      </c>
    </row>
    <row r="27" spans="2:12" x14ac:dyDescent="0.3">
      <c r="B27" t="s">
        <v>8</v>
      </c>
      <c r="C27" t="s">
        <v>20</v>
      </c>
      <c r="D27" t="s">
        <v>34</v>
      </c>
      <c r="E27" s="3">
        <v>1701</v>
      </c>
      <c r="F27" s="4">
        <v>234</v>
      </c>
      <c r="G27">
        <f>_xlfn.XLOOKUP(data[[#This Row],[Product]],products[Product],products[Cost per unit])</f>
        <v>6.49</v>
      </c>
      <c r="H27">
        <f>data[[#This Row],[Cost per Unit]]*data[[#This Row],[Units]]</f>
        <v>1518.66</v>
      </c>
      <c r="I27" s="3">
        <f>data[[#This Row],[Amount]]-data[[#This Row],[Cost]]</f>
        <v>182.33999999999992</v>
      </c>
      <c r="K27" t="s">
        <v>19</v>
      </c>
      <c r="L27" s="5">
        <v>12.37</v>
      </c>
    </row>
    <row r="28" spans="2:12" x14ac:dyDescent="0.3">
      <c r="B28" t="s">
        <v>35</v>
      </c>
      <c r="C28" t="s">
        <v>20</v>
      </c>
      <c r="D28" t="s">
        <v>22</v>
      </c>
      <c r="E28" s="3">
        <v>2205</v>
      </c>
      <c r="F28" s="4">
        <v>141</v>
      </c>
      <c r="G28">
        <f>_xlfn.XLOOKUP(data[[#This Row],[Product]],products[Product],products[Cost per unit])</f>
        <v>9.77</v>
      </c>
      <c r="H28">
        <f>data[[#This Row],[Cost per Unit]]*data[[#This Row],[Units]]</f>
        <v>1377.57</v>
      </c>
      <c r="I28" s="3">
        <f>data[[#This Row],[Amount]]-data[[#This Row],[Cost]]</f>
        <v>827.43000000000006</v>
      </c>
    </row>
    <row r="29" spans="2:12" x14ac:dyDescent="0.3">
      <c r="B29" t="s">
        <v>8</v>
      </c>
      <c r="C29" t="s">
        <v>6</v>
      </c>
      <c r="D29" t="s">
        <v>36</v>
      </c>
      <c r="E29" s="3">
        <v>1771</v>
      </c>
      <c r="F29" s="4">
        <v>204</v>
      </c>
      <c r="G29">
        <f>_xlfn.XLOOKUP(data[[#This Row],[Product]],products[Product],products[Cost per unit])</f>
        <v>7.64</v>
      </c>
      <c r="H29">
        <f>data[[#This Row],[Cost per Unit]]*data[[#This Row],[Units]]</f>
        <v>1558.56</v>
      </c>
      <c r="I29" s="3">
        <f>data[[#This Row],[Amount]]-data[[#This Row],[Cost]]</f>
        <v>212.44000000000005</v>
      </c>
    </row>
    <row r="30" spans="2:12" x14ac:dyDescent="0.3">
      <c r="B30" t="s">
        <v>13</v>
      </c>
      <c r="C30" t="s">
        <v>9</v>
      </c>
      <c r="D30" t="s">
        <v>37</v>
      </c>
      <c r="E30" s="3">
        <v>2114</v>
      </c>
      <c r="F30" s="4">
        <v>186</v>
      </c>
      <c r="G30">
        <f>_xlfn.XLOOKUP(data[[#This Row],[Product]],products[Product],products[Cost per unit])</f>
        <v>11.73</v>
      </c>
      <c r="H30">
        <f>data[[#This Row],[Cost per Unit]]*data[[#This Row],[Units]]</f>
        <v>2181.7800000000002</v>
      </c>
      <c r="I30" s="3">
        <f>data[[#This Row],[Amount]]-data[[#This Row],[Cost]]</f>
        <v>-67.7800000000002</v>
      </c>
    </row>
    <row r="31" spans="2:12" x14ac:dyDescent="0.3">
      <c r="B31" t="s">
        <v>13</v>
      </c>
      <c r="C31" t="s">
        <v>14</v>
      </c>
      <c r="D31" t="s">
        <v>31</v>
      </c>
      <c r="E31" s="3">
        <v>10311</v>
      </c>
      <c r="F31" s="4">
        <v>231</v>
      </c>
      <c r="G31">
        <f>_xlfn.XLOOKUP(data[[#This Row],[Product]],products[Product],products[Cost per unit])</f>
        <v>9.33</v>
      </c>
      <c r="H31">
        <f>data[[#This Row],[Cost per Unit]]*data[[#This Row],[Units]]</f>
        <v>2155.23</v>
      </c>
      <c r="I31" s="3">
        <f>data[[#This Row],[Amount]]-data[[#This Row],[Cost]]</f>
        <v>8155.77</v>
      </c>
    </row>
    <row r="32" spans="2:12" x14ac:dyDescent="0.3">
      <c r="B32" t="s">
        <v>27</v>
      </c>
      <c r="C32" t="s">
        <v>17</v>
      </c>
      <c r="D32" t="s">
        <v>29</v>
      </c>
      <c r="E32" s="3">
        <v>21</v>
      </c>
      <c r="F32" s="4">
        <v>168</v>
      </c>
      <c r="G32">
        <f>_xlfn.XLOOKUP(data[[#This Row],[Product]],products[Product],products[Cost per unit])</f>
        <v>8.7899999999999991</v>
      </c>
      <c r="H32">
        <f>data[[#This Row],[Cost per Unit]]*data[[#This Row],[Units]]</f>
        <v>1476.7199999999998</v>
      </c>
      <c r="I32" s="3">
        <f>data[[#This Row],[Amount]]-data[[#This Row],[Cost]]</f>
        <v>-1455.7199999999998</v>
      </c>
    </row>
    <row r="33" spans="2:9" x14ac:dyDescent="0.3">
      <c r="B33" t="s">
        <v>35</v>
      </c>
      <c r="C33" t="s">
        <v>9</v>
      </c>
      <c r="D33" t="s">
        <v>33</v>
      </c>
      <c r="E33" s="3">
        <v>1974</v>
      </c>
      <c r="F33" s="4">
        <v>195</v>
      </c>
      <c r="G33">
        <f>_xlfn.XLOOKUP(data[[#This Row],[Product]],products[Product],products[Cost per unit])</f>
        <v>10.62</v>
      </c>
      <c r="H33">
        <f>data[[#This Row],[Cost per Unit]]*data[[#This Row],[Units]]</f>
        <v>2070.8999999999996</v>
      </c>
      <c r="I33" s="3">
        <f>data[[#This Row],[Amount]]-data[[#This Row],[Cost]]</f>
        <v>-96.899999999999636</v>
      </c>
    </row>
    <row r="34" spans="2:9" x14ac:dyDescent="0.3">
      <c r="B34" t="s">
        <v>25</v>
      </c>
      <c r="C34" t="s">
        <v>14</v>
      </c>
      <c r="D34" t="s">
        <v>34</v>
      </c>
      <c r="E34" s="3">
        <v>6314</v>
      </c>
      <c r="F34" s="4">
        <v>15</v>
      </c>
      <c r="G34">
        <f>_xlfn.XLOOKUP(data[[#This Row],[Product]],products[Product],products[Cost per unit])</f>
        <v>6.49</v>
      </c>
      <c r="H34">
        <f>data[[#This Row],[Cost per Unit]]*data[[#This Row],[Units]]</f>
        <v>97.350000000000009</v>
      </c>
      <c r="I34" s="3">
        <f>data[[#This Row],[Amount]]-data[[#This Row],[Cost]]</f>
        <v>6216.65</v>
      </c>
    </row>
    <row r="35" spans="2:9" x14ac:dyDescent="0.3">
      <c r="B35" t="s">
        <v>35</v>
      </c>
      <c r="C35" t="s">
        <v>6</v>
      </c>
      <c r="D35" t="s">
        <v>34</v>
      </c>
      <c r="E35" s="3">
        <v>4683</v>
      </c>
      <c r="F35" s="4">
        <v>30</v>
      </c>
      <c r="G35">
        <f>_xlfn.XLOOKUP(data[[#This Row],[Product]],products[Product],products[Cost per unit])</f>
        <v>6.49</v>
      </c>
      <c r="H35">
        <f>data[[#This Row],[Cost per Unit]]*data[[#This Row],[Units]]</f>
        <v>194.70000000000002</v>
      </c>
      <c r="I35" s="3">
        <f>data[[#This Row],[Amount]]-data[[#This Row],[Cost]]</f>
        <v>4488.3</v>
      </c>
    </row>
    <row r="36" spans="2:9" x14ac:dyDescent="0.3">
      <c r="B36" t="s">
        <v>13</v>
      </c>
      <c r="C36" t="s">
        <v>6</v>
      </c>
      <c r="D36" t="s">
        <v>38</v>
      </c>
      <c r="E36" s="3">
        <v>6398</v>
      </c>
      <c r="F36" s="4">
        <v>102</v>
      </c>
      <c r="G36">
        <f>_xlfn.XLOOKUP(data[[#This Row],[Product]],products[Product],products[Cost per unit])</f>
        <v>4.97</v>
      </c>
      <c r="H36">
        <f>data[[#This Row],[Cost per Unit]]*data[[#This Row],[Units]]</f>
        <v>506.94</v>
      </c>
      <c r="I36" s="3">
        <f>data[[#This Row],[Amount]]-data[[#This Row],[Cost]]</f>
        <v>5891.06</v>
      </c>
    </row>
    <row r="37" spans="2:9" x14ac:dyDescent="0.3">
      <c r="B37" t="s">
        <v>26</v>
      </c>
      <c r="C37" t="s">
        <v>9</v>
      </c>
      <c r="D37" t="s">
        <v>36</v>
      </c>
      <c r="E37" s="3">
        <v>553</v>
      </c>
      <c r="F37" s="4">
        <v>15</v>
      </c>
      <c r="G37">
        <f>_xlfn.XLOOKUP(data[[#This Row],[Product]],products[Product],products[Cost per unit])</f>
        <v>7.64</v>
      </c>
      <c r="H37">
        <f>data[[#This Row],[Cost per Unit]]*data[[#This Row],[Units]]</f>
        <v>114.6</v>
      </c>
      <c r="I37" s="3">
        <f>data[[#This Row],[Amount]]-data[[#This Row],[Cost]]</f>
        <v>438.4</v>
      </c>
    </row>
    <row r="38" spans="2:9" x14ac:dyDescent="0.3">
      <c r="B38" t="s">
        <v>8</v>
      </c>
      <c r="C38" t="s">
        <v>17</v>
      </c>
      <c r="D38" t="s">
        <v>7</v>
      </c>
      <c r="E38" s="3">
        <v>7021</v>
      </c>
      <c r="F38" s="4">
        <v>183</v>
      </c>
      <c r="G38">
        <f>_xlfn.XLOOKUP(data[[#This Row],[Product]],products[Product],products[Cost per unit])</f>
        <v>14.49</v>
      </c>
      <c r="H38">
        <f>data[[#This Row],[Cost per Unit]]*data[[#This Row],[Units]]</f>
        <v>2651.67</v>
      </c>
      <c r="I38" s="3">
        <f>data[[#This Row],[Amount]]-data[[#This Row],[Cost]]</f>
        <v>4369.33</v>
      </c>
    </row>
    <row r="39" spans="2:9" x14ac:dyDescent="0.3">
      <c r="B39" t="s">
        <v>5</v>
      </c>
      <c r="C39" t="s">
        <v>17</v>
      </c>
      <c r="D39" t="s">
        <v>22</v>
      </c>
      <c r="E39" s="3">
        <v>5817</v>
      </c>
      <c r="F39" s="4">
        <v>12</v>
      </c>
      <c r="G39">
        <f>_xlfn.XLOOKUP(data[[#This Row],[Product]],products[Product],products[Cost per unit])</f>
        <v>9.77</v>
      </c>
      <c r="H39">
        <f>data[[#This Row],[Cost per Unit]]*data[[#This Row],[Units]]</f>
        <v>117.24</v>
      </c>
      <c r="I39" s="3">
        <f>data[[#This Row],[Amount]]-data[[#This Row],[Cost]]</f>
        <v>5699.76</v>
      </c>
    </row>
    <row r="40" spans="2:9" x14ac:dyDescent="0.3">
      <c r="B40" t="s">
        <v>13</v>
      </c>
      <c r="C40" t="s">
        <v>17</v>
      </c>
      <c r="D40" t="s">
        <v>24</v>
      </c>
      <c r="E40" s="3">
        <v>3976</v>
      </c>
      <c r="F40" s="4">
        <v>72</v>
      </c>
      <c r="G40">
        <f>_xlfn.XLOOKUP(data[[#This Row],[Product]],products[Product],products[Cost per unit])</f>
        <v>11.7</v>
      </c>
      <c r="H40">
        <f>data[[#This Row],[Cost per Unit]]*data[[#This Row],[Units]]</f>
        <v>842.4</v>
      </c>
      <c r="I40" s="3">
        <f>data[[#This Row],[Amount]]-data[[#This Row],[Cost]]</f>
        <v>3133.6</v>
      </c>
    </row>
    <row r="41" spans="2:9" x14ac:dyDescent="0.3">
      <c r="B41" t="s">
        <v>16</v>
      </c>
      <c r="C41" t="s">
        <v>20</v>
      </c>
      <c r="D41" t="s">
        <v>39</v>
      </c>
      <c r="E41" s="3">
        <v>1134</v>
      </c>
      <c r="F41" s="4">
        <v>282</v>
      </c>
      <c r="G41">
        <f>_xlfn.XLOOKUP(data[[#This Row],[Product]],products[Product],products[Cost per unit])</f>
        <v>16.73</v>
      </c>
      <c r="H41">
        <f>data[[#This Row],[Cost per Unit]]*data[[#This Row],[Units]]</f>
        <v>4717.8599999999997</v>
      </c>
      <c r="I41" s="3">
        <f>data[[#This Row],[Amount]]-data[[#This Row],[Cost]]</f>
        <v>-3583.8599999999997</v>
      </c>
    </row>
    <row r="42" spans="2:9" x14ac:dyDescent="0.3">
      <c r="B42" t="s">
        <v>26</v>
      </c>
      <c r="C42" t="s">
        <v>17</v>
      </c>
      <c r="D42" t="s">
        <v>40</v>
      </c>
      <c r="E42" s="3">
        <v>6027</v>
      </c>
      <c r="F42" s="4">
        <v>144</v>
      </c>
      <c r="G42">
        <f>_xlfn.XLOOKUP(data[[#This Row],[Product]],products[Product],products[Cost per unit])</f>
        <v>10.38</v>
      </c>
      <c r="H42">
        <f>data[[#This Row],[Cost per Unit]]*data[[#This Row],[Units]]</f>
        <v>1494.72</v>
      </c>
      <c r="I42" s="3">
        <f>data[[#This Row],[Amount]]-data[[#This Row],[Cost]]</f>
        <v>4532.28</v>
      </c>
    </row>
    <row r="43" spans="2:9" x14ac:dyDescent="0.3">
      <c r="B43" t="s">
        <v>16</v>
      </c>
      <c r="C43" t="s">
        <v>6</v>
      </c>
      <c r="D43" t="s">
        <v>29</v>
      </c>
      <c r="E43" s="3">
        <v>1904</v>
      </c>
      <c r="F43" s="4">
        <v>405</v>
      </c>
      <c r="G43">
        <f>_xlfn.XLOOKUP(data[[#This Row],[Product]],products[Product],products[Cost per unit])</f>
        <v>8.7899999999999991</v>
      </c>
      <c r="H43">
        <f>data[[#This Row],[Cost per Unit]]*data[[#This Row],[Units]]</f>
        <v>3559.95</v>
      </c>
      <c r="I43" s="3">
        <f>data[[#This Row],[Amount]]-data[[#This Row],[Cost]]</f>
        <v>-1655.9499999999998</v>
      </c>
    </row>
    <row r="44" spans="2:9" x14ac:dyDescent="0.3">
      <c r="B44" t="s">
        <v>23</v>
      </c>
      <c r="C44" t="s">
        <v>30</v>
      </c>
      <c r="D44" t="s">
        <v>10</v>
      </c>
      <c r="E44" s="3">
        <v>3262</v>
      </c>
      <c r="F44" s="4">
        <v>75</v>
      </c>
      <c r="G44">
        <f>_xlfn.XLOOKUP(data[[#This Row],[Product]],products[Product],products[Cost per unit])</f>
        <v>8.65</v>
      </c>
      <c r="H44">
        <f>data[[#This Row],[Cost per Unit]]*data[[#This Row],[Units]]</f>
        <v>648.75</v>
      </c>
      <c r="I44" s="3">
        <f>data[[#This Row],[Amount]]-data[[#This Row],[Cost]]</f>
        <v>2613.25</v>
      </c>
    </row>
    <row r="45" spans="2:9" x14ac:dyDescent="0.3">
      <c r="B45" t="s">
        <v>5</v>
      </c>
      <c r="C45" t="s">
        <v>30</v>
      </c>
      <c r="D45" t="s">
        <v>39</v>
      </c>
      <c r="E45" s="3">
        <v>2289</v>
      </c>
      <c r="F45" s="4">
        <v>135</v>
      </c>
      <c r="G45">
        <f>_xlfn.XLOOKUP(data[[#This Row],[Product]],products[Product],products[Cost per unit])</f>
        <v>16.73</v>
      </c>
      <c r="H45">
        <f>data[[#This Row],[Cost per Unit]]*data[[#This Row],[Units]]</f>
        <v>2258.5500000000002</v>
      </c>
      <c r="I45" s="3">
        <f>data[[#This Row],[Amount]]-data[[#This Row],[Cost]]</f>
        <v>30.449999999999818</v>
      </c>
    </row>
    <row r="46" spans="2:9" x14ac:dyDescent="0.3">
      <c r="B46" t="s">
        <v>25</v>
      </c>
      <c r="C46" t="s">
        <v>30</v>
      </c>
      <c r="D46" t="s">
        <v>39</v>
      </c>
      <c r="E46" s="3">
        <v>6986</v>
      </c>
      <c r="F46" s="4">
        <v>21</v>
      </c>
      <c r="G46">
        <f>_xlfn.XLOOKUP(data[[#This Row],[Product]],products[Product],products[Cost per unit])</f>
        <v>16.73</v>
      </c>
      <c r="H46">
        <f>data[[#This Row],[Cost per Unit]]*data[[#This Row],[Units]]</f>
        <v>351.33</v>
      </c>
      <c r="I46" s="3">
        <f>data[[#This Row],[Amount]]-data[[#This Row],[Cost]]</f>
        <v>6634.67</v>
      </c>
    </row>
    <row r="47" spans="2:9" x14ac:dyDescent="0.3">
      <c r="B47" t="s">
        <v>26</v>
      </c>
      <c r="C47" t="s">
        <v>20</v>
      </c>
      <c r="D47" t="s">
        <v>34</v>
      </c>
      <c r="E47" s="3">
        <v>4417</v>
      </c>
      <c r="F47" s="4">
        <v>153</v>
      </c>
      <c r="G47">
        <f>_xlfn.XLOOKUP(data[[#This Row],[Product]],products[Product],products[Cost per unit])</f>
        <v>6.49</v>
      </c>
      <c r="H47">
        <f>data[[#This Row],[Cost per Unit]]*data[[#This Row],[Units]]</f>
        <v>992.97</v>
      </c>
      <c r="I47" s="3">
        <f>data[[#This Row],[Amount]]-data[[#This Row],[Cost]]</f>
        <v>3424.0299999999997</v>
      </c>
    </row>
    <row r="48" spans="2:9" x14ac:dyDescent="0.3">
      <c r="B48" t="s">
        <v>16</v>
      </c>
      <c r="C48" t="s">
        <v>30</v>
      </c>
      <c r="D48" t="s">
        <v>37</v>
      </c>
      <c r="E48" s="3">
        <v>1442</v>
      </c>
      <c r="F48" s="4">
        <v>15</v>
      </c>
      <c r="G48">
        <f>_xlfn.XLOOKUP(data[[#This Row],[Product]],products[Product],products[Cost per unit])</f>
        <v>11.73</v>
      </c>
      <c r="H48">
        <f>data[[#This Row],[Cost per Unit]]*data[[#This Row],[Units]]</f>
        <v>175.95000000000002</v>
      </c>
      <c r="I48" s="3">
        <f>data[[#This Row],[Amount]]-data[[#This Row],[Cost]]</f>
        <v>1266.05</v>
      </c>
    </row>
    <row r="49" spans="2:9" x14ac:dyDescent="0.3">
      <c r="B49" t="s">
        <v>27</v>
      </c>
      <c r="C49" t="s">
        <v>9</v>
      </c>
      <c r="D49" t="s">
        <v>24</v>
      </c>
      <c r="E49" s="3">
        <v>2415</v>
      </c>
      <c r="F49" s="4">
        <v>255</v>
      </c>
      <c r="G49">
        <f>_xlfn.XLOOKUP(data[[#This Row],[Product]],products[Product],products[Cost per unit])</f>
        <v>11.7</v>
      </c>
      <c r="H49">
        <f>data[[#This Row],[Cost per Unit]]*data[[#This Row],[Units]]</f>
        <v>2983.5</v>
      </c>
      <c r="I49" s="3">
        <f>data[[#This Row],[Amount]]-data[[#This Row],[Cost]]</f>
        <v>-568.5</v>
      </c>
    </row>
    <row r="50" spans="2:9" x14ac:dyDescent="0.3">
      <c r="B50" t="s">
        <v>26</v>
      </c>
      <c r="C50" t="s">
        <v>6</v>
      </c>
      <c r="D50" t="s">
        <v>36</v>
      </c>
      <c r="E50" s="3">
        <v>238</v>
      </c>
      <c r="F50" s="4">
        <v>18</v>
      </c>
      <c r="G50">
        <f>_xlfn.XLOOKUP(data[[#This Row],[Product]],products[Product],products[Cost per unit])</f>
        <v>7.64</v>
      </c>
      <c r="H50">
        <f>data[[#This Row],[Cost per Unit]]*data[[#This Row],[Units]]</f>
        <v>137.51999999999998</v>
      </c>
      <c r="I50" s="3">
        <f>data[[#This Row],[Amount]]-data[[#This Row],[Cost]]</f>
        <v>100.48000000000002</v>
      </c>
    </row>
    <row r="51" spans="2:9" x14ac:dyDescent="0.3">
      <c r="B51" t="s">
        <v>16</v>
      </c>
      <c r="C51" t="s">
        <v>6</v>
      </c>
      <c r="D51" t="s">
        <v>34</v>
      </c>
      <c r="E51" s="3">
        <v>4949</v>
      </c>
      <c r="F51" s="4">
        <v>189</v>
      </c>
      <c r="G51">
        <f>_xlfn.XLOOKUP(data[[#This Row],[Product]],products[Product],products[Cost per unit])</f>
        <v>6.49</v>
      </c>
      <c r="H51">
        <f>data[[#This Row],[Cost per Unit]]*data[[#This Row],[Units]]</f>
        <v>1226.6100000000001</v>
      </c>
      <c r="I51" s="3">
        <f>data[[#This Row],[Amount]]-data[[#This Row],[Cost]]</f>
        <v>3722.39</v>
      </c>
    </row>
    <row r="52" spans="2:9" x14ac:dyDescent="0.3">
      <c r="B52" t="s">
        <v>25</v>
      </c>
      <c r="C52" t="s">
        <v>20</v>
      </c>
      <c r="D52" t="s">
        <v>10</v>
      </c>
      <c r="E52" s="3">
        <v>5075</v>
      </c>
      <c r="F52" s="4">
        <v>21</v>
      </c>
      <c r="G52">
        <f>_xlfn.XLOOKUP(data[[#This Row],[Product]],products[Product],products[Cost per unit])</f>
        <v>8.65</v>
      </c>
      <c r="H52">
        <f>data[[#This Row],[Cost per Unit]]*data[[#This Row],[Units]]</f>
        <v>181.65</v>
      </c>
      <c r="I52" s="3">
        <f>data[[#This Row],[Amount]]-data[[#This Row],[Cost]]</f>
        <v>4893.3500000000004</v>
      </c>
    </row>
    <row r="53" spans="2:9" x14ac:dyDescent="0.3">
      <c r="B53" t="s">
        <v>27</v>
      </c>
      <c r="C53" t="s">
        <v>14</v>
      </c>
      <c r="D53" t="s">
        <v>29</v>
      </c>
      <c r="E53" s="3">
        <v>9198</v>
      </c>
      <c r="F53" s="4">
        <v>36</v>
      </c>
      <c r="G53">
        <f>_xlfn.XLOOKUP(data[[#This Row],[Product]],products[Product],products[Cost per unit])</f>
        <v>8.7899999999999991</v>
      </c>
      <c r="H53">
        <f>data[[#This Row],[Cost per Unit]]*data[[#This Row],[Units]]</f>
        <v>316.43999999999994</v>
      </c>
      <c r="I53" s="3">
        <f>data[[#This Row],[Amount]]-data[[#This Row],[Cost]]</f>
        <v>8881.56</v>
      </c>
    </row>
    <row r="54" spans="2:9" x14ac:dyDescent="0.3">
      <c r="B54" t="s">
        <v>16</v>
      </c>
      <c r="C54" t="s">
        <v>30</v>
      </c>
      <c r="D54" t="s">
        <v>32</v>
      </c>
      <c r="E54" s="3">
        <v>3339</v>
      </c>
      <c r="F54" s="4">
        <v>75</v>
      </c>
      <c r="G54">
        <f>_xlfn.XLOOKUP(data[[#This Row],[Product]],products[Product],products[Cost per unit])</f>
        <v>7.16</v>
      </c>
      <c r="H54">
        <f>data[[#This Row],[Cost per Unit]]*data[[#This Row],[Units]]</f>
        <v>537</v>
      </c>
      <c r="I54" s="3">
        <f>data[[#This Row],[Amount]]-data[[#This Row],[Cost]]</f>
        <v>2802</v>
      </c>
    </row>
    <row r="55" spans="2:9" x14ac:dyDescent="0.3">
      <c r="B55" t="s">
        <v>5</v>
      </c>
      <c r="C55" t="s">
        <v>30</v>
      </c>
      <c r="D55" t="s">
        <v>28</v>
      </c>
      <c r="E55" s="3">
        <v>5019</v>
      </c>
      <c r="F55" s="4">
        <v>156</v>
      </c>
      <c r="G55">
        <f>_xlfn.XLOOKUP(data[[#This Row],[Product]],products[Product],products[Cost per unit])</f>
        <v>3.11</v>
      </c>
      <c r="H55">
        <f>data[[#This Row],[Cost per Unit]]*data[[#This Row],[Units]]</f>
        <v>485.15999999999997</v>
      </c>
      <c r="I55" s="3">
        <f>data[[#This Row],[Amount]]-data[[#This Row],[Cost]]</f>
        <v>4533.84</v>
      </c>
    </row>
    <row r="56" spans="2:9" x14ac:dyDescent="0.3">
      <c r="B56" t="s">
        <v>25</v>
      </c>
      <c r="C56" t="s">
        <v>14</v>
      </c>
      <c r="D56" t="s">
        <v>29</v>
      </c>
      <c r="E56" s="3">
        <v>16184</v>
      </c>
      <c r="F56" s="4">
        <v>39</v>
      </c>
      <c r="G56">
        <f>_xlfn.XLOOKUP(data[[#This Row],[Product]],products[Product],products[Cost per unit])</f>
        <v>8.7899999999999991</v>
      </c>
      <c r="H56">
        <f>data[[#This Row],[Cost per Unit]]*data[[#This Row],[Units]]</f>
        <v>342.80999999999995</v>
      </c>
      <c r="I56" s="3">
        <f>data[[#This Row],[Amount]]-data[[#This Row],[Cost]]</f>
        <v>15841.19</v>
      </c>
    </row>
    <row r="57" spans="2:9" x14ac:dyDescent="0.3">
      <c r="B57" t="s">
        <v>16</v>
      </c>
      <c r="C57" t="s">
        <v>14</v>
      </c>
      <c r="D57" t="s">
        <v>41</v>
      </c>
      <c r="E57" s="3">
        <v>497</v>
      </c>
      <c r="F57" s="4">
        <v>63</v>
      </c>
      <c r="G57">
        <f>_xlfn.XLOOKUP(data[[#This Row],[Product]],products[Product],products[Cost per unit])</f>
        <v>9</v>
      </c>
      <c r="H57">
        <f>data[[#This Row],[Cost per Unit]]*data[[#This Row],[Units]]</f>
        <v>567</v>
      </c>
      <c r="I57" s="3">
        <f>data[[#This Row],[Amount]]-data[[#This Row],[Cost]]</f>
        <v>-70</v>
      </c>
    </row>
    <row r="58" spans="2:9" x14ac:dyDescent="0.3">
      <c r="B58" t="s">
        <v>26</v>
      </c>
      <c r="C58" t="s">
        <v>14</v>
      </c>
      <c r="D58" t="s">
        <v>32</v>
      </c>
      <c r="E58" s="3">
        <v>8211</v>
      </c>
      <c r="F58" s="4">
        <v>75</v>
      </c>
      <c r="G58">
        <f>_xlfn.XLOOKUP(data[[#This Row],[Product]],products[Product],products[Cost per unit])</f>
        <v>7.16</v>
      </c>
      <c r="H58">
        <f>data[[#This Row],[Cost per Unit]]*data[[#This Row],[Units]]</f>
        <v>537</v>
      </c>
      <c r="I58" s="3">
        <f>data[[#This Row],[Amount]]-data[[#This Row],[Cost]]</f>
        <v>7674</v>
      </c>
    </row>
    <row r="59" spans="2:9" x14ac:dyDescent="0.3">
      <c r="B59" t="s">
        <v>26</v>
      </c>
      <c r="C59" t="s">
        <v>20</v>
      </c>
      <c r="D59" t="s">
        <v>40</v>
      </c>
      <c r="E59" s="3">
        <v>6580</v>
      </c>
      <c r="F59" s="4">
        <v>183</v>
      </c>
      <c r="G59">
        <f>_xlfn.XLOOKUP(data[[#This Row],[Product]],products[Product],products[Cost per unit])</f>
        <v>10.38</v>
      </c>
      <c r="H59">
        <f>data[[#This Row],[Cost per Unit]]*data[[#This Row],[Units]]</f>
        <v>1899.5400000000002</v>
      </c>
      <c r="I59" s="3">
        <f>data[[#This Row],[Amount]]-data[[#This Row],[Cost]]</f>
        <v>4680.46</v>
      </c>
    </row>
    <row r="60" spans="2:9" x14ac:dyDescent="0.3">
      <c r="B60" t="s">
        <v>13</v>
      </c>
      <c r="C60" t="s">
        <v>9</v>
      </c>
      <c r="D60" t="s">
        <v>31</v>
      </c>
      <c r="E60" s="3">
        <v>4760</v>
      </c>
      <c r="F60" s="4">
        <v>69</v>
      </c>
      <c r="G60">
        <f>_xlfn.XLOOKUP(data[[#This Row],[Product]],products[Product],products[Cost per unit])</f>
        <v>9.33</v>
      </c>
      <c r="H60">
        <f>data[[#This Row],[Cost per Unit]]*data[[#This Row],[Units]]</f>
        <v>643.77</v>
      </c>
      <c r="I60" s="3">
        <f>data[[#This Row],[Amount]]-data[[#This Row],[Cost]]</f>
        <v>4116.2299999999996</v>
      </c>
    </row>
    <row r="61" spans="2:9" x14ac:dyDescent="0.3">
      <c r="B61" t="s">
        <v>5</v>
      </c>
      <c r="C61" t="s">
        <v>14</v>
      </c>
      <c r="D61" t="s">
        <v>18</v>
      </c>
      <c r="E61" s="3">
        <v>5439</v>
      </c>
      <c r="F61" s="4">
        <v>30</v>
      </c>
      <c r="G61">
        <f>_xlfn.XLOOKUP(data[[#This Row],[Product]],products[Product],products[Cost per unit])</f>
        <v>13.15</v>
      </c>
      <c r="H61">
        <f>data[[#This Row],[Cost per Unit]]*data[[#This Row],[Units]]</f>
        <v>394.5</v>
      </c>
      <c r="I61" s="3">
        <f>data[[#This Row],[Amount]]-data[[#This Row],[Cost]]</f>
        <v>5044.5</v>
      </c>
    </row>
    <row r="62" spans="2:9" x14ac:dyDescent="0.3">
      <c r="B62" t="s">
        <v>13</v>
      </c>
      <c r="C62" t="s">
        <v>30</v>
      </c>
      <c r="D62" t="s">
        <v>28</v>
      </c>
      <c r="E62" s="3">
        <v>1463</v>
      </c>
      <c r="F62" s="4">
        <v>39</v>
      </c>
      <c r="G62">
        <f>_xlfn.XLOOKUP(data[[#This Row],[Product]],products[Product],products[Cost per unit])</f>
        <v>3.11</v>
      </c>
      <c r="H62">
        <f>data[[#This Row],[Cost per Unit]]*data[[#This Row],[Units]]</f>
        <v>121.28999999999999</v>
      </c>
      <c r="I62" s="3">
        <f>data[[#This Row],[Amount]]-data[[#This Row],[Cost]]</f>
        <v>1341.71</v>
      </c>
    </row>
    <row r="63" spans="2:9" x14ac:dyDescent="0.3">
      <c r="B63" t="s">
        <v>27</v>
      </c>
      <c r="C63" t="s">
        <v>30</v>
      </c>
      <c r="D63" t="s">
        <v>10</v>
      </c>
      <c r="E63" s="3">
        <v>7777</v>
      </c>
      <c r="F63" s="4">
        <v>504</v>
      </c>
      <c r="G63">
        <f>_xlfn.XLOOKUP(data[[#This Row],[Product]],products[Product],products[Cost per unit])</f>
        <v>8.65</v>
      </c>
      <c r="H63">
        <f>data[[#This Row],[Cost per Unit]]*data[[#This Row],[Units]]</f>
        <v>4359.6000000000004</v>
      </c>
      <c r="I63" s="3">
        <f>data[[#This Row],[Amount]]-data[[#This Row],[Cost]]</f>
        <v>3417.3999999999996</v>
      </c>
    </row>
    <row r="64" spans="2:9" x14ac:dyDescent="0.3">
      <c r="B64" t="s">
        <v>11</v>
      </c>
      <c r="C64" t="s">
        <v>6</v>
      </c>
      <c r="D64" t="s">
        <v>32</v>
      </c>
      <c r="E64" s="3">
        <v>1085</v>
      </c>
      <c r="F64" s="4">
        <v>273</v>
      </c>
      <c r="G64">
        <f>_xlfn.XLOOKUP(data[[#This Row],[Product]],products[Product],products[Cost per unit])</f>
        <v>7.16</v>
      </c>
      <c r="H64">
        <f>data[[#This Row],[Cost per Unit]]*data[[#This Row],[Units]]</f>
        <v>1954.68</v>
      </c>
      <c r="I64" s="3">
        <f>data[[#This Row],[Amount]]-data[[#This Row],[Cost]]</f>
        <v>-869.68000000000006</v>
      </c>
    </row>
    <row r="65" spans="2:9" x14ac:dyDescent="0.3">
      <c r="B65" t="s">
        <v>25</v>
      </c>
      <c r="C65" t="s">
        <v>6</v>
      </c>
      <c r="D65" t="s">
        <v>21</v>
      </c>
      <c r="E65" s="3">
        <v>182</v>
      </c>
      <c r="F65" s="4">
        <v>48</v>
      </c>
      <c r="G65">
        <f>_xlfn.XLOOKUP(data[[#This Row],[Product]],products[Product],products[Cost per unit])</f>
        <v>5.79</v>
      </c>
      <c r="H65">
        <f>data[[#This Row],[Cost per Unit]]*data[[#This Row],[Units]]</f>
        <v>277.92</v>
      </c>
      <c r="I65" s="3">
        <f>data[[#This Row],[Amount]]-data[[#This Row],[Cost]]</f>
        <v>-95.920000000000016</v>
      </c>
    </row>
    <row r="66" spans="2:9" x14ac:dyDescent="0.3">
      <c r="B66" t="s">
        <v>16</v>
      </c>
      <c r="C66" t="s">
        <v>30</v>
      </c>
      <c r="D66" t="s">
        <v>39</v>
      </c>
      <c r="E66" s="3">
        <v>4242</v>
      </c>
      <c r="F66" s="4">
        <v>207</v>
      </c>
      <c r="G66">
        <f>_xlfn.XLOOKUP(data[[#This Row],[Product]],products[Product],products[Cost per unit])</f>
        <v>16.73</v>
      </c>
      <c r="H66">
        <f>data[[#This Row],[Cost per Unit]]*data[[#This Row],[Units]]</f>
        <v>3463.11</v>
      </c>
      <c r="I66" s="3">
        <f>data[[#This Row],[Amount]]-data[[#This Row],[Cost]]</f>
        <v>778.88999999999987</v>
      </c>
    </row>
    <row r="67" spans="2:9" x14ac:dyDescent="0.3">
      <c r="B67" t="s">
        <v>16</v>
      </c>
      <c r="C67" t="s">
        <v>14</v>
      </c>
      <c r="D67" t="s">
        <v>10</v>
      </c>
      <c r="E67" s="3">
        <v>6118</v>
      </c>
      <c r="F67" s="4">
        <v>9</v>
      </c>
      <c r="G67">
        <f>_xlfn.XLOOKUP(data[[#This Row],[Product]],products[Product],products[Cost per unit])</f>
        <v>8.65</v>
      </c>
      <c r="H67">
        <f>data[[#This Row],[Cost per Unit]]*data[[#This Row],[Units]]</f>
        <v>77.850000000000009</v>
      </c>
      <c r="I67" s="3">
        <f>data[[#This Row],[Amount]]-data[[#This Row],[Cost]]</f>
        <v>6040.15</v>
      </c>
    </row>
    <row r="68" spans="2:9" x14ac:dyDescent="0.3">
      <c r="B68" t="s">
        <v>35</v>
      </c>
      <c r="C68" t="s">
        <v>14</v>
      </c>
      <c r="D68" t="s">
        <v>34</v>
      </c>
      <c r="E68" s="3">
        <v>2317</v>
      </c>
      <c r="F68" s="4">
        <v>261</v>
      </c>
      <c r="G68">
        <f>_xlfn.XLOOKUP(data[[#This Row],[Product]],products[Product],products[Cost per unit])</f>
        <v>6.49</v>
      </c>
      <c r="H68">
        <f>data[[#This Row],[Cost per Unit]]*data[[#This Row],[Units]]</f>
        <v>1693.89</v>
      </c>
      <c r="I68" s="3">
        <f>data[[#This Row],[Amount]]-data[[#This Row],[Cost]]</f>
        <v>623.1099999999999</v>
      </c>
    </row>
    <row r="69" spans="2:9" x14ac:dyDescent="0.3">
      <c r="B69" t="s">
        <v>16</v>
      </c>
      <c r="C69" t="s">
        <v>20</v>
      </c>
      <c r="D69" t="s">
        <v>29</v>
      </c>
      <c r="E69" s="3">
        <v>938</v>
      </c>
      <c r="F69" s="4">
        <v>6</v>
      </c>
      <c r="G69">
        <f>_xlfn.XLOOKUP(data[[#This Row],[Product]],products[Product],products[Cost per unit])</f>
        <v>8.7899999999999991</v>
      </c>
      <c r="H69">
        <f>data[[#This Row],[Cost per Unit]]*data[[#This Row],[Units]]</f>
        <v>52.739999999999995</v>
      </c>
      <c r="I69" s="3">
        <f>data[[#This Row],[Amount]]-data[[#This Row],[Cost]]</f>
        <v>885.26</v>
      </c>
    </row>
    <row r="70" spans="2:9" x14ac:dyDescent="0.3">
      <c r="B70" t="s">
        <v>8</v>
      </c>
      <c r="C70" t="s">
        <v>6</v>
      </c>
      <c r="D70" t="s">
        <v>37</v>
      </c>
      <c r="E70" s="3">
        <v>9709</v>
      </c>
      <c r="F70" s="4">
        <v>30</v>
      </c>
      <c r="G70">
        <f>_xlfn.XLOOKUP(data[[#This Row],[Product]],products[Product],products[Cost per unit])</f>
        <v>11.73</v>
      </c>
      <c r="H70">
        <f>data[[#This Row],[Cost per Unit]]*data[[#This Row],[Units]]</f>
        <v>351.90000000000003</v>
      </c>
      <c r="I70" s="3">
        <f>data[[#This Row],[Amount]]-data[[#This Row],[Cost]]</f>
        <v>9357.1</v>
      </c>
    </row>
    <row r="71" spans="2:9" x14ac:dyDescent="0.3">
      <c r="B71" t="s">
        <v>23</v>
      </c>
      <c r="C71" t="s">
        <v>30</v>
      </c>
      <c r="D71" t="s">
        <v>33</v>
      </c>
      <c r="E71" s="3">
        <v>2205</v>
      </c>
      <c r="F71" s="4">
        <v>138</v>
      </c>
      <c r="G71">
        <f>_xlfn.XLOOKUP(data[[#This Row],[Product]],products[Product],products[Cost per unit])</f>
        <v>10.62</v>
      </c>
      <c r="H71">
        <f>data[[#This Row],[Cost per Unit]]*data[[#This Row],[Units]]</f>
        <v>1465.56</v>
      </c>
      <c r="I71" s="3">
        <f>data[[#This Row],[Amount]]-data[[#This Row],[Cost]]</f>
        <v>739.44</v>
      </c>
    </row>
    <row r="72" spans="2:9" x14ac:dyDescent="0.3">
      <c r="B72" t="s">
        <v>23</v>
      </c>
      <c r="C72" t="s">
        <v>6</v>
      </c>
      <c r="D72" t="s">
        <v>28</v>
      </c>
      <c r="E72" s="3">
        <v>4487</v>
      </c>
      <c r="F72" s="4">
        <v>111</v>
      </c>
      <c r="G72">
        <f>_xlfn.XLOOKUP(data[[#This Row],[Product]],products[Product],products[Cost per unit])</f>
        <v>3.11</v>
      </c>
      <c r="H72">
        <f>data[[#This Row],[Cost per Unit]]*data[[#This Row],[Units]]</f>
        <v>345.21</v>
      </c>
      <c r="I72" s="3">
        <f>data[[#This Row],[Amount]]-data[[#This Row],[Cost]]</f>
        <v>4141.79</v>
      </c>
    </row>
    <row r="73" spans="2:9" x14ac:dyDescent="0.3">
      <c r="B73" t="s">
        <v>25</v>
      </c>
      <c r="C73" t="s">
        <v>9</v>
      </c>
      <c r="D73" t="s">
        <v>15</v>
      </c>
      <c r="E73" s="3">
        <v>2415</v>
      </c>
      <c r="F73" s="4">
        <v>15</v>
      </c>
      <c r="G73">
        <f>_xlfn.XLOOKUP(data[[#This Row],[Product]],products[Product],products[Cost per unit])</f>
        <v>6.47</v>
      </c>
      <c r="H73">
        <f>data[[#This Row],[Cost per Unit]]*data[[#This Row],[Units]]</f>
        <v>97.05</v>
      </c>
      <c r="I73" s="3">
        <f>data[[#This Row],[Amount]]-data[[#This Row],[Cost]]</f>
        <v>2317.9499999999998</v>
      </c>
    </row>
    <row r="74" spans="2:9" x14ac:dyDescent="0.3">
      <c r="B74" t="s">
        <v>5</v>
      </c>
      <c r="C74" t="s">
        <v>30</v>
      </c>
      <c r="D74" t="s">
        <v>36</v>
      </c>
      <c r="E74" s="3">
        <v>4018</v>
      </c>
      <c r="F74" s="4">
        <v>162</v>
      </c>
      <c r="G74">
        <f>_xlfn.XLOOKUP(data[[#This Row],[Product]],products[Product],products[Cost per unit])</f>
        <v>7.64</v>
      </c>
      <c r="H74">
        <f>data[[#This Row],[Cost per Unit]]*data[[#This Row],[Units]]</f>
        <v>1237.6799999999998</v>
      </c>
      <c r="I74" s="3">
        <f>data[[#This Row],[Amount]]-data[[#This Row],[Cost]]</f>
        <v>2780.32</v>
      </c>
    </row>
    <row r="75" spans="2:9" x14ac:dyDescent="0.3">
      <c r="B75" t="s">
        <v>25</v>
      </c>
      <c r="C75" t="s">
        <v>30</v>
      </c>
      <c r="D75" t="s">
        <v>36</v>
      </c>
      <c r="E75" s="3">
        <v>861</v>
      </c>
      <c r="F75" s="4">
        <v>195</v>
      </c>
      <c r="G75">
        <f>_xlfn.XLOOKUP(data[[#This Row],[Product]],products[Product],products[Cost per unit])</f>
        <v>7.64</v>
      </c>
      <c r="H75">
        <f>data[[#This Row],[Cost per Unit]]*data[[#This Row],[Units]]</f>
        <v>1489.8</v>
      </c>
      <c r="I75" s="3">
        <f>data[[#This Row],[Amount]]-data[[#This Row],[Cost]]</f>
        <v>-628.79999999999995</v>
      </c>
    </row>
    <row r="76" spans="2:9" x14ac:dyDescent="0.3">
      <c r="B76" t="s">
        <v>35</v>
      </c>
      <c r="C76" t="s">
        <v>20</v>
      </c>
      <c r="D76" t="s">
        <v>24</v>
      </c>
      <c r="E76" s="3">
        <v>5586</v>
      </c>
      <c r="F76" s="4">
        <v>525</v>
      </c>
      <c r="G76">
        <f>_xlfn.XLOOKUP(data[[#This Row],[Product]],products[Product],products[Cost per unit])</f>
        <v>11.7</v>
      </c>
      <c r="H76">
        <f>data[[#This Row],[Cost per Unit]]*data[[#This Row],[Units]]</f>
        <v>6142.5</v>
      </c>
      <c r="I76" s="3">
        <f>data[[#This Row],[Amount]]-data[[#This Row],[Cost]]</f>
        <v>-556.5</v>
      </c>
    </row>
    <row r="77" spans="2:9" x14ac:dyDescent="0.3">
      <c r="B77" t="s">
        <v>23</v>
      </c>
      <c r="C77" t="s">
        <v>30</v>
      </c>
      <c r="D77" t="s">
        <v>19</v>
      </c>
      <c r="E77" s="3">
        <v>2226</v>
      </c>
      <c r="F77" s="4">
        <v>48</v>
      </c>
      <c r="G77">
        <f>_xlfn.XLOOKUP(data[[#This Row],[Product]],products[Product],products[Cost per unit])</f>
        <v>12.37</v>
      </c>
      <c r="H77">
        <f>data[[#This Row],[Cost per Unit]]*data[[#This Row],[Units]]</f>
        <v>593.76</v>
      </c>
      <c r="I77" s="3">
        <f>data[[#This Row],[Amount]]-data[[#This Row],[Cost]]</f>
        <v>1632.24</v>
      </c>
    </row>
    <row r="78" spans="2:9" x14ac:dyDescent="0.3">
      <c r="B78" t="s">
        <v>11</v>
      </c>
      <c r="C78" t="s">
        <v>30</v>
      </c>
      <c r="D78" t="s">
        <v>40</v>
      </c>
      <c r="E78" s="3">
        <v>14329</v>
      </c>
      <c r="F78" s="4">
        <v>150</v>
      </c>
      <c r="G78">
        <f>_xlfn.XLOOKUP(data[[#This Row],[Product]],products[Product],products[Cost per unit])</f>
        <v>10.38</v>
      </c>
      <c r="H78">
        <f>data[[#This Row],[Cost per Unit]]*data[[#This Row],[Units]]</f>
        <v>1557.0000000000002</v>
      </c>
      <c r="I78" s="3">
        <f>data[[#This Row],[Amount]]-data[[#This Row],[Cost]]</f>
        <v>12772</v>
      </c>
    </row>
    <row r="79" spans="2:9" x14ac:dyDescent="0.3">
      <c r="B79" t="s">
        <v>11</v>
      </c>
      <c r="C79" t="s">
        <v>30</v>
      </c>
      <c r="D79" t="s">
        <v>33</v>
      </c>
      <c r="E79" s="3">
        <v>8463</v>
      </c>
      <c r="F79" s="4">
        <v>492</v>
      </c>
      <c r="G79">
        <f>_xlfn.XLOOKUP(data[[#This Row],[Product]],products[Product],products[Cost per unit])</f>
        <v>10.62</v>
      </c>
      <c r="H79">
        <f>data[[#This Row],[Cost per Unit]]*data[[#This Row],[Units]]</f>
        <v>5225.04</v>
      </c>
      <c r="I79" s="3">
        <f>data[[#This Row],[Amount]]-data[[#This Row],[Cost]]</f>
        <v>3237.96</v>
      </c>
    </row>
    <row r="80" spans="2:9" x14ac:dyDescent="0.3">
      <c r="B80" t="s">
        <v>25</v>
      </c>
      <c r="C80" t="s">
        <v>30</v>
      </c>
      <c r="D80" t="s">
        <v>32</v>
      </c>
      <c r="E80" s="3">
        <v>2891</v>
      </c>
      <c r="F80" s="4">
        <v>102</v>
      </c>
      <c r="G80">
        <f>_xlfn.XLOOKUP(data[[#This Row],[Product]],products[Product],products[Cost per unit])</f>
        <v>7.16</v>
      </c>
      <c r="H80">
        <f>data[[#This Row],[Cost per Unit]]*data[[#This Row],[Units]]</f>
        <v>730.32</v>
      </c>
      <c r="I80" s="3">
        <f>data[[#This Row],[Amount]]-data[[#This Row],[Cost]]</f>
        <v>2160.6799999999998</v>
      </c>
    </row>
    <row r="81" spans="2:9" x14ac:dyDescent="0.3">
      <c r="B81" t="s">
        <v>27</v>
      </c>
      <c r="C81" t="s">
        <v>14</v>
      </c>
      <c r="D81" t="s">
        <v>34</v>
      </c>
      <c r="E81" s="3">
        <v>3773</v>
      </c>
      <c r="F81" s="4">
        <v>165</v>
      </c>
      <c r="G81">
        <f>_xlfn.XLOOKUP(data[[#This Row],[Product]],products[Product],products[Cost per unit])</f>
        <v>6.49</v>
      </c>
      <c r="H81">
        <f>data[[#This Row],[Cost per Unit]]*data[[#This Row],[Units]]</f>
        <v>1070.8500000000001</v>
      </c>
      <c r="I81" s="3">
        <f>data[[#This Row],[Amount]]-data[[#This Row],[Cost]]</f>
        <v>2702.1499999999996</v>
      </c>
    </row>
    <row r="82" spans="2:9" x14ac:dyDescent="0.3">
      <c r="B82" t="s">
        <v>13</v>
      </c>
      <c r="C82" t="s">
        <v>14</v>
      </c>
      <c r="D82" t="s">
        <v>40</v>
      </c>
      <c r="E82" s="3">
        <v>854</v>
      </c>
      <c r="F82" s="4">
        <v>309</v>
      </c>
      <c r="G82">
        <f>_xlfn.XLOOKUP(data[[#This Row],[Product]],products[Product],products[Cost per unit])</f>
        <v>10.38</v>
      </c>
      <c r="H82">
        <f>data[[#This Row],[Cost per Unit]]*data[[#This Row],[Units]]</f>
        <v>3207.42</v>
      </c>
      <c r="I82" s="3">
        <f>data[[#This Row],[Amount]]-data[[#This Row],[Cost]]</f>
        <v>-2353.42</v>
      </c>
    </row>
    <row r="83" spans="2:9" x14ac:dyDescent="0.3">
      <c r="B83" t="s">
        <v>16</v>
      </c>
      <c r="C83" t="s">
        <v>14</v>
      </c>
      <c r="D83" t="s">
        <v>28</v>
      </c>
      <c r="E83" s="3">
        <v>4970</v>
      </c>
      <c r="F83" s="4">
        <v>156</v>
      </c>
      <c r="G83">
        <f>_xlfn.XLOOKUP(data[[#This Row],[Product]],products[Product],products[Cost per unit])</f>
        <v>3.11</v>
      </c>
      <c r="H83">
        <f>data[[#This Row],[Cost per Unit]]*data[[#This Row],[Units]]</f>
        <v>485.15999999999997</v>
      </c>
      <c r="I83" s="3">
        <f>data[[#This Row],[Amount]]-data[[#This Row],[Cost]]</f>
        <v>4484.84</v>
      </c>
    </row>
    <row r="84" spans="2:9" x14ac:dyDescent="0.3">
      <c r="B84" t="s">
        <v>11</v>
      </c>
      <c r="C84" t="s">
        <v>9</v>
      </c>
      <c r="D84" t="s">
        <v>42</v>
      </c>
      <c r="E84" s="3">
        <v>98</v>
      </c>
      <c r="F84" s="4">
        <v>159</v>
      </c>
      <c r="G84">
        <f>_xlfn.XLOOKUP(data[[#This Row],[Product]],products[Product],products[Cost per unit])</f>
        <v>5.6</v>
      </c>
      <c r="H84">
        <f>data[[#This Row],[Cost per Unit]]*data[[#This Row],[Units]]</f>
        <v>890.4</v>
      </c>
      <c r="I84" s="3">
        <f>data[[#This Row],[Amount]]-data[[#This Row],[Cost]]</f>
        <v>-792.4</v>
      </c>
    </row>
    <row r="85" spans="2:9" x14ac:dyDescent="0.3">
      <c r="B85" t="s">
        <v>25</v>
      </c>
      <c r="C85" t="s">
        <v>9</v>
      </c>
      <c r="D85" t="s">
        <v>37</v>
      </c>
      <c r="E85" s="3">
        <v>13391</v>
      </c>
      <c r="F85" s="4">
        <v>201</v>
      </c>
      <c r="G85">
        <f>_xlfn.XLOOKUP(data[[#This Row],[Product]],products[Product],products[Cost per unit])</f>
        <v>11.73</v>
      </c>
      <c r="H85">
        <f>data[[#This Row],[Cost per Unit]]*data[[#This Row],[Units]]</f>
        <v>2357.73</v>
      </c>
      <c r="I85" s="3">
        <f>data[[#This Row],[Amount]]-data[[#This Row],[Cost]]</f>
        <v>11033.27</v>
      </c>
    </row>
    <row r="86" spans="2:9" x14ac:dyDescent="0.3">
      <c r="B86" t="s">
        <v>8</v>
      </c>
      <c r="C86" t="s">
        <v>17</v>
      </c>
      <c r="D86" t="s">
        <v>21</v>
      </c>
      <c r="E86" s="3">
        <v>8890</v>
      </c>
      <c r="F86" s="4">
        <v>210</v>
      </c>
      <c r="G86">
        <f>_xlfn.XLOOKUP(data[[#This Row],[Product]],products[Product],products[Cost per unit])</f>
        <v>5.79</v>
      </c>
      <c r="H86">
        <f>data[[#This Row],[Cost per Unit]]*data[[#This Row],[Units]]</f>
        <v>1215.9000000000001</v>
      </c>
      <c r="I86" s="3">
        <f>data[[#This Row],[Amount]]-data[[#This Row],[Cost]]</f>
        <v>7674.1</v>
      </c>
    </row>
    <row r="87" spans="2:9" x14ac:dyDescent="0.3">
      <c r="B87" t="s">
        <v>26</v>
      </c>
      <c r="C87" t="s">
        <v>20</v>
      </c>
      <c r="D87" t="s">
        <v>31</v>
      </c>
      <c r="E87" s="3">
        <v>56</v>
      </c>
      <c r="F87" s="4">
        <v>51</v>
      </c>
      <c r="G87">
        <f>_xlfn.XLOOKUP(data[[#This Row],[Product]],products[Product],products[Cost per unit])</f>
        <v>9.33</v>
      </c>
      <c r="H87">
        <f>data[[#This Row],[Cost per Unit]]*data[[#This Row],[Units]]</f>
        <v>475.83</v>
      </c>
      <c r="I87" s="3">
        <f>data[[#This Row],[Amount]]-data[[#This Row],[Cost]]</f>
        <v>-419.83</v>
      </c>
    </row>
    <row r="88" spans="2:9" x14ac:dyDescent="0.3">
      <c r="B88" t="s">
        <v>27</v>
      </c>
      <c r="C88" t="s">
        <v>14</v>
      </c>
      <c r="D88" t="s">
        <v>18</v>
      </c>
      <c r="E88" s="3">
        <v>3339</v>
      </c>
      <c r="F88" s="4">
        <v>39</v>
      </c>
      <c r="G88">
        <f>_xlfn.XLOOKUP(data[[#This Row],[Product]],products[Product],products[Cost per unit])</f>
        <v>13.15</v>
      </c>
      <c r="H88">
        <f>data[[#This Row],[Cost per Unit]]*data[[#This Row],[Units]]</f>
        <v>512.85</v>
      </c>
      <c r="I88" s="3">
        <f>data[[#This Row],[Amount]]-data[[#This Row],[Cost]]</f>
        <v>2826.15</v>
      </c>
    </row>
    <row r="89" spans="2:9" x14ac:dyDescent="0.3">
      <c r="B89" t="s">
        <v>35</v>
      </c>
      <c r="C89" t="s">
        <v>9</v>
      </c>
      <c r="D89" t="s">
        <v>15</v>
      </c>
      <c r="E89" s="3">
        <v>3808</v>
      </c>
      <c r="F89" s="4">
        <v>279</v>
      </c>
      <c r="G89">
        <f>_xlfn.XLOOKUP(data[[#This Row],[Product]],products[Product],products[Cost per unit])</f>
        <v>6.47</v>
      </c>
      <c r="H89">
        <f>data[[#This Row],[Cost per Unit]]*data[[#This Row],[Units]]</f>
        <v>1805.1299999999999</v>
      </c>
      <c r="I89" s="3">
        <f>data[[#This Row],[Amount]]-data[[#This Row],[Cost]]</f>
        <v>2002.8700000000001</v>
      </c>
    </row>
    <row r="90" spans="2:9" x14ac:dyDescent="0.3">
      <c r="B90" t="s">
        <v>35</v>
      </c>
      <c r="C90" t="s">
        <v>20</v>
      </c>
      <c r="D90" t="s">
        <v>31</v>
      </c>
      <c r="E90" s="3">
        <v>63</v>
      </c>
      <c r="F90" s="4">
        <v>123</v>
      </c>
      <c r="G90">
        <f>_xlfn.XLOOKUP(data[[#This Row],[Product]],products[Product],products[Cost per unit])</f>
        <v>9.33</v>
      </c>
      <c r="H90">
        <f>data[[#This Row],[Cost per Unit]]*data[[#This Row],[Units]]</f>
        <v>1147.5899999999999</v>
      </c>
      <c r="I90" s="3">
        <f>data[[#This Row],[Amount]]-data[[#This Row],[Cost]]</f>
        <v>-1084.5899999999999</v>
      </c>
    </row>
    <row r="91" spans="2:9" x14ac:dyDescent="0.3">
      <c r="B91" t="s">
        <v>26</v>
      </c>
      <c r="C91" t="s">
        <v>17</v>
      </c>
      <c r="D91" t="s">
        <v>39</v>
      </c>
      <c r="E91" s="3">
        <v>7812</v>
      </c>
      <c r="F91" s="4">
        <v>81</v>
      </c>
      <c r="G91">
        <f>_xlfn.XLOOKUP(data[[#This Row],[Product]],products[Product],products[Cost per unit])</f>
        <v>16.73</v>
      </c>
      <c r="H91">
        <f>data[[#This Row],[Cost per Unit]]*data[[#This Row],[Units]]</f>
        <v>1355.13</v>
      </c>
      <c r="I91" s="3">
        <f>data[[#This Row],[Amount]]-data[[#This Row],[Cost]]</f>
        <v>6456.87</v>
      </c>
    </row>
    <row r="92" spans="2:9" x14ac:dyDescent="0.3">
      <c r="B92" t="s">
        <v>5</v>
      </c>
      <c r="C92" t="s">
        <v>6</v>
      </c>
      <c r="D92" t="s">
        <v>36</v>
      </c>
      <c r="E92" s="3">
        <v>7693</v>
      </c>
      <c r="F92" s="4">
        <v>21</v>
      </c>
      <c r="G92">
        <f>_xlfn.XLOOKUP(data[[#This Row],[Product]],products[Product],products[Cost per unit])</f>
        <v>7.64</v>
      </c>
      <c r="H92">
        <f>data[[#This Row],[Cost per Unit]]*data[[#This Row],[Units]]</f>
        <v>160.44</v>
      </c>
      <c r="I92" s="3">
        <f>data[[#This Row],[Amount]]-data[[#This Row],[Cost]]</f>
        <v>7532.56</v>
      </c>
    </row>
    <row r="93" spans="2:9" x14ac:dyDescent="0.3">
      <c r="B93" t="s">
        <v>27</v>
      </c>
      <c r="C93" t="s">
        <v>14</v>
      </c>
      <c r="D93" t="s">
        <v>40</v>
      </c>
      <c r="E93" s="3">
        <v>973</v>
      </c>
      <c r="F93" s="4">
        <v>162</v>
      </c>
      <c r="G93">
        <f>_xlfn.XLOOKUP(data[[#This Row],[Product]],products[Product],products[Cost per unit])</f>
        <v>10.38</v>
      </c>
      <c r="H93">
        <f>data[[#This Row],[Cost per Unit]]*data[[#This Row],[Units]]</f>
        <v>1681.5600000000002</v>
      </c>
      <c r="I93" s="3">
        <f>data[[#This Row],[Amount]]-data[[#This Row],[Cost]]</f>
        <v>-708.56000000000017</v>
      </c>
    </row>
    <row r="94" spans="2:9" x14ac:dyDescent="0.3">
      <c r="B94" t="s">
        <v>35</v>
      </c>
      <c r="C94" t="s">
        <v>9</v>
      </c>
      <c r="D94" t="s">
        <v>41</v>
      </c>
      <c r="E94" s="3">
        <v>567</v>
      </c>
      <c r="F94" s="4">
        <v>228</v>
      </c>
      <c r="G94">
        <f>_xlfn.XLOOKUP(data[[#This Row],[Product]],products[Product],products[Cost per unit])</f>
        <v>9</v>
      </c>
      <c r="H94">
        <f>data[[#This Row],[Cost per Unit]]*data[[#This Row],[Units]]</f>
        <v>2052</v>
      </c>
      <c r="I94" s="3">
        <f>data[[#This Row],[Amount]]-data[[#This Row],[Cost]]</f>
        <v>-1485</v>
      </c>
    </row>
    <row r="95" spans="2:9" x14ac:dyDescent="0.3">
      <c r="B95" t="s">
        <v>35</v>
      </c>
      <c r="C95" t="s">
        <v>14</v>
      </c>
      <c r="D95" t="s">
        <v>32</v>
      </c>
      <c r="E95" s="3">
        <v>2471</v>
      </c>
      <c r="F95" s="4">
        <v>342</v>
      </c>
      <c r="G95">
        <f>_xlfn.XLOOKUP(data[[#This Row],[Product]],products[Product],products[Cost per unit])</f>
        <v>7.16</v>
      </c>
      <c r="H95">
        <f>data[[#This Row],[Cost per Unit]]*data[[#This Row],[Units]]</f>
        <v>2448.7200000000003</v>
      </c>
      <c r="I95" s="3">
        <f>data[[#This Row],[Amount]]-data[[#This Row],[Cost]]</f>
        <v>22.279999999999745</v>
      </c>
    </row>
    <row r="96" spans="2:9" x14ac:dyDescent="0.3">
      <c r="B96" t="s">
        <v>25</v>
      </c>
      <c r="C96" t="s">
        <v>20</v>
      </c>
      <c r="D96" t="s">
        <v>31</v>
      </c>
      <c r="E96" s="3">
        <v>7189</v>
      </c>
      <c r="F96" s="4">
        <v>54</v>
      </c>
      <c r="G96">
        <f>_xlfn.XLOOKUP(data[[#This Row],[Product]],products[Product],products[Cost per unit])</f>
        <v>9.33</v>
      </c>
      <c r="H96">
        <f>data[[#This Row],[Cost per Unit]]*data[[#This Row],[Units]]</f>
        <v>503.82</v>
      </c>
      <c r="I96" s="3">
        <f>data[[#This Row],[Amount]]-data[[#This Row],[Cost]]</f>
        <v>6685.18</v>
      </c>
    </row>
    <row r="97" spans="2:9" x14ac:dyDescent="0.3">
      <c r="B97" t="s">
        <v>13</v>
      </c>
      <c r="C97" t="s">
        <v>9</v>
      </c>
      <c r="D97" t="s">
        <v>40</v>
      </c>
      <c r="E97" s="3">
        <v>7455</v>
      </c>
      <c r="F97" s="4">
        <v>216</v>
      </c>
      <c r="G97">
        <f>_xlfn.XLOOKUP(data[[#This Row],[Product]],products[Product],products[Cost per unit])</f>
        <v>10.38</v>
      </c>
      <c r="H97">
        <f>data[[#This Row],[Cost per Unit]]*data[[#This Row],[Units]]</f>
        <v>2242.0800000000004</v>
      </c>
      <c r="I97" s="3">
        <f>data[[#This Row],[Amount]]-data[[#This Row],[Cost]]</f>
        <v>5212.92</v>
      </c>
    </row>
    <row r="98" spans="2:9" x14ac:dyDescent="0.3">
      <c r="B98" t="s">
        <v>27</v>
      </c>
      <c r="C98" t="s">
        <v>30</v>
      </c>
      <c r="D98" t="s">
        <v>42</v>
      </c>
      <c r="E98" s="3">
        <v>3108</v>
      </c>
      <c r="F98" s="4">
        <v>54</v>
      </c>
      <c r="G98">
        <f>_xlfn.XLOOKUP(data[[#This Row],[Product]],products[Product],products[Cost per unit])</f>
        <v>5.6</v>
      </c>
      <c r="H98">
        <f>data[[#This Row],[Cost per Unit]]*data[[#This Row],[Units]]</f>
        <v>302.39999999999998</v>
      </c>
      <c r="I98" s="3">
        <f>data[[#This Row],[Amount]]-data[[#This Row],[Cost]]</f>
        <v>2805.6</v>
      </c>
    </row>
    <row r="99" spans="2:9" x14ac:dyDescent="0.3">
      <c r="B99" t="s">
        <v>16</v>
      </c>
      <c r="C99" t="s">
        <v>20</v>
      </c>
      <c r="D99" t="s">
        <v>18</v>
      </c>
      <c r="E99" s="3">
        <v>469</v>
      </c>
      <c r="F99" s="4">
        <v>75</v>
      </c>
      <c r="G99">
        <f>_xlfn.XLOOKUP(data[[#This Row],[Product]],products[Product],products[Cost per unit])</f>
        <v>13.15</v>
      </c>
      <c r="H99">
        <f>data[[#This Row],[Cost per Unit]]*data[[#This Row],[Units]]</f>
        <v>986.25</v>
      </c>
      <c r="I99" s="3">
        <f>data[[#This Row],[Amount]]-data[[#This Row],[Cost]]</f>
        <v>-517.25</v>
      </c>
    </row>
    <row r="100" spans="2:9" x14ac:dyDescent="0.3">
      <c r="B100" t="s">
        <v>11</v>
      </c>
      <c r="C100" t="s">
        <v>6</v>
      </c>
      <c r="D100" t="s">
        <v>34</v>
      </c>
      <c r="E100" s="3">
        <v>2737</v>
      </c>
      <c r="F100" s="4">
        <v>93</v>
      </c>
      <c r="G100">
        <f>_xlfn.XLOOKUP(data[[#This Row],[Product]],products[Product],products[Cost per unit])</f>
        <v>6.49</v>
      </c>
      <c r="H100">
        <f>data[[#This Row],[Cost per Unit]]*data[[#This Row],[Units]]</f>
        <v>603.57000000000005</v>
      </c>
      <c r="I100" s="3">
        <f>data[[#This Row],[Amount]]-data[[#This Row],[Cost]]</f>
        <v>2133.4299999999998</v>
      </c>
    </row>
    <row r="101" spans="2:9" x14ac:dyDescent="0.3">
      <c r="B101" t="s">
        <v>11</v>
      </c>
      <c r="C101" t="s">
        <v>6</v>
      </c>
      <c r="D101" t="s">
        <v>18</v>
      </c>
      <c r="E101" s="3">
        <v>4305</v>
      </c>
      <c r="F101" s="4">
        <v>156</v>
      </c>
      <c r="G101">
        <f>_xlfn.XLOOKUP(data[[#This Row],[Product]],products[Product],products[Cost per unit])</f>
        <v>13.15</v>
      </c>
      <c r="H101">
        <f>data[[#This Row],[Cost per Unit]]*data[[#This Row],[Units]]</f>
        <v>2051.4</v>
      </c>
      <c r="I101" s="3">
        <f>data[[#This Row],[Amount]]-data[[#This Row],[Cost]]</f>
        <v>2253.6</v>
      </c>
    </row>
    <row r="102" spans="2:9" x14ac:dyDescent="0.3">
      <c r="B102" t="s">
        <v>11</v>
      </c>
      <c r="C102" t="s">
        <v>20</v>
      </c>
      <c r="D102" t="s">
        <v>28</v>
      </c>
      <c r="E102" s="3">
        <v>2408</v>
      </c>
      <c r="F102" s="4">
        <v>9</v>
      </c>
      <c r="G102">
        <f>_xlfn.XLOOKUP(data[[#This Row],[Product]],products[Product],products[Cost per unit])</f>
        <v>3.11</v>
      </c>
      <c r="H102">
        <f>data[[#This Row],[Cost per Unit]]*data[[#This Row],[Units]]</f>
        <v>27.99</v>
      </c>
      <c r="I102" s="3">
        <f>data[[#This Row],[Amount]]-data[[#This Row],[Cost]]</f>
        <v>2380.0100000000002</v>
      </c>
    </row>
    <row r="103" spans="2:9" x14ac:dyDescent="0.3">
      <c r="B103" t="s">
        <v>27</v>
      </c>
      <c r="C103" t="s">
        <v>14</v>
      </c>
      <c r="D103" t="s">
        <v>36</v>
      </c>
      <c r="E103" s="3">
        <v>1281</v>
      </c>
      <c r="F103" s="4">
        <v>18</v>
      </c>
      <c r="G103">
        <f>_xlfn.XLOOKUP(data[[#This Row],[Product]],products[Product],products[Cost per unit])</f>
        <v>7.64</v>
      </c>
      <c r="H103">
        <f>data[[#This Row],[Cost per Unit]]*data[[#This Row],[Units]]</f>
        <v>137.51999999999998</v>
      </c>
      <c r="I103" s="3">
        <f>data[[#This Row],[Amount]]-data[[#This Row],[Cost]]</f>
        <v>1143.48</v>
      </c>
    </row>
    <row r="104" spans="2:9" x14ac:dyDescent="0.3">
      <c r="B104" t="s">
        <v>5</v>
      </c>
      <c r="C104" t="s">
        <v>9</v>
      </c>
      <c r="D104" t="s">
        <v>10</v>
      </c>
      <c r="E104" s="3">
        <v>12348</v>
      </c>
      <c r="F104" s="4">
        <v>234</v>
      </c>
      <c r="G104">
        <f>_xlfn.XLOOKUP(data[[#This Row],[Product]],products[Product],products[Cost per unit])</f>
        <v>8.65</v>
      </c>
      <c r="H104">
        <f>data[[#This Row],[Cost per Unit]]*data[[#This Row],[Units]]</f>
        <v>2024.1000000000001</v>
      </c>
      <c r="I104" s="3">
        <f>data[[#This Row],[Amount]]-data[[#This Row],[Cost]]</f>
        <v>10323.9</v>
      </c>
    </row>
    <row r="105" spans="2:9" x14ac:dyDescent="0.3">
      <c r="B105" t="s">
        <v>27</v>
      </c>
      <c r="C105" t="s">
        <v>30</v>
      </c>
      <c r="D105" t="s">
        <v>40</v>
      </c>
      <c r="E105" s="3">
        <v>3689</v>
      </c>
      <c r="F105" s="4">
        <v>312</v>
      </c>
      <c r="G105">
        <f>_xlfn.XLOOKUP(data[[#This Row],[Product]],products[Product],products[Cost per unit])</f>
        <v>10.38</v>
      </c>
      <c r="H105">
        <f>data[[#This Row],[Cost per Unit]]*data[[#This Row],[Units]]</f>
        <v>3238.5600000000004</v>
      </c>
      <c r="I105" s="3">
        <f>data[[#This Row],[Amount]]-data[[#This Row],[Cost]]</f>
        <v>450.4399999999996</v>
      </c>
    </row>
    <row r="106" spans="2:9" x14ac:dyDescent="0.3">
      <c r="B106" t="s">
        <v>23</v>
      </c>
      <c r="C106" t="s">
        <v>14</v>
      </c>
      <c r="D106" t="s">
        <v>36</v>
      </c>
      <c r="E106" s="3">
        <v>2870</v>
      </c>
      <c r="F106" s="4">
        <v>300</v>
      </c>
      <c r="G106">
        <f>_xlfn.XLOOKUP(data[[#This Row],[Product]],products[Product],products[Cost per unit])</f>
        <v>7.64</v>
      </c>
      <c r="H106">
        <f>data[[#This Row],[Cost per Unit]]*data[[#This Row],[Units]]</f>
        <v>2292</v>
      </c>
      <c r="I106" s="3">
        <f>data[[#This Row],[Amount]]-data[[#This Row],[Cost]]</f>
        <v>578</v>
      </c>
    </row>
    <row r="107" spans="2:9" x14ac:dyDescent="0.3">
      <c r="B107" t="s">
        <v>26</v>
      </c>
      <c r="C107" t="s">
        <v>14</v>
      </c>
      <c r="D107" t="s">
        <v>39</v>
      </c>
      <c r="E107" s="3">
        <v>798</v>
      </c>
      <c r="F107" s="4">
        <v>519</v>
      </c>
      <c r="G107">
        <f>_xlfn.XLOOKUP(data[[#This Row],[Product]],products[Product],products[Cost per unit])</f>
        <v>16.73</v>
      </c>
      <c r="H107">
        <f>data[[#This Row],[Cost per Unit]]*data[[#This Row],[Units]]</f>
        <v>8682.8700000000008</v>
      </c>
      <c r="I107" s="3">
        <f>data[[#This Row],[Amount]]-data[[#This Row],[Cost]]</f>
        <v>-7884.8700000000008</v>
      </c>
    </row>
    <row r="108" spans="2:9" x14ac:dyDescent="0.3">
      <c r="B108" t="s">
        <v>13</v>
      </c>
      <c r="C108" t="s">
        <v>6</v>
      </c>
      <c r="D108" t="s">
        <v>41</v>
      </c>
      <c r="E108" s="3">
        <v>2933</v>
      </c>
      <c r="F108" s="4">
        <v>9</v>
      </c>
      <c r="G108">
        <f>_xlfn.XLOOKUP(data[[#This Row],[Product]],products[Product],products[Cost per unit])</f>
        <v>9</v>
      </c>
      <c r="H108">
        <f>data[[#This Row],[Cost per Unit]]*data[[#This Row],[Units]]</f>
        <v>81</v>
      </c>
      <c r="I108" s="3">
        <f>data[[#This Row],[Amount]]-data[[#This Row],[Cost]]</f>
        <v>2852</v>
      </c>
    </row>
    <row r="109" spans="2:9" x14ac:dyDescent="0.3">
      <c r="B109" t="s">
        <v>25</v>
      </c>
      <c r="C109" t="s">
        <v>9</v>
      </c>
      <c r="D109" t="s">
        <v>12</v>
      </c>
      <c r="E109" s="3">
        <v>2744</v>
      </c>
      <c r="F109" s="4">
        <v>9</v>
      </c>
      <c r="G109">
        <f>_xlfn.XLOOKUP(data[[#This Row],[Product]],products[Product],products[Cost per unit])</f>
        <v>11.88</v>
      </c>
      <c r="H109">
        <f>data[[#This Row],[Cost per Unit]]*data[[#This Row],[Units]]</f>
        <v>106.92</v>
      </c>
      <c r="I109" s="3">
        <f>data[[#This Row],[Amount]]-data[[#This Row],[Cost]]</f>
        <v>2637.08</v>
      </c>
    </row>
    <row r="110" spans="2:9" x14ac:dyDescent="0.3">
      <c r="B110" t="s">
        <v>5</v>
      </c>
      <c r="C110" t="s">
        <v>14</v>
      </c>
      <c r="D110" t="s">
        <v>19</v>
      </c>
      <c r="E110" s="3">
        <v>9772</v>
      </c>
      <c r="F110" s="4">
        <v>90</v>
      </c>
      <c r="G110">
        <f>_xlfn.XLOOKUP(data[[#This Row],[Product]],products[Product],products[Cost per unit])</f>
        <v>12.37</v>
      </c>
      <c r="H110">
        <f>data[[#This Row],[Cost per Unit]]*data[[#This Row],[Units]]</f>
        <v>1113.3</v>
      </c>
      <c r="I110" s="3">
        <f>data[[#This Row],[Amount]]-data[[#This Row],[Cost]]</f>
        <v>8658.7000000000007</v>
      </c>
    </row>
    <row r="111" spans="2:9" x14ac:dyDescent="0.3">
      <c r="B111" t="s">
        <v>23</v>
      </c>
      <c r="C111" t="s">
        <v>30</v>
      </c>
      <c r="D111" t="s">
        <v>18</v>
      </c>
      <c r="E111" s="3">
        <v>1568</v>
      </c>
      <c r="F111" s="4">
        <v>96</v>
      </c>
      <c r="G111">
        <f>_xlfn.XLOOKUP(data[[#This Row],[Product]],products[Product],products[Cost per unit])</f>
        <v>13.15</v>
      </c>
      <c r="H111">
        <f>data[[#This Row],[Cost per Unit]]*data[[#This Row],[Units]]</f>
        <v>1262.4000000000001</v>
      </c>
      <c r="I111" s="3">
        <f>data[[#This Row],[Amount]]-data[[#This Row],[Cost]]</f>
        <v>305.59999999999991</v>
      </c>
    </row>
    <row r="112" spans="2:9" x14ac:dyDescent="0.3">
      <c r="B112" t="s">
        <v>26</v>
      </c>
      <c r="C112" t="s">
        <v>14</v>
      </c>
      <c r="D112" t="s">
        <v>29</v>
      </c>
      <c r="E112" s="3">
        <v>11417</v>
      </c>
      <c r="F112" s="4">
        <v>21</v>
      </c>
      <c r="G112">
        <f>_xlfn.XLOOKUP(data[[#This Row],[Product]],products[Product],products[Cost per unit])</f>
        <v>8.7899999999999991</v>
      </c>
      <c r="H112">
        <f>data[[#This Row],[Cost per Unit]]*data[[#This Row],[Units]]</f>
        <v>184.58999999999997</v>
      </c>
      <c r="I112" s="3">
        <f>data[[#This Row],[Amount]]-data[[#This Row],[Cost]]</f>
        <v>11232.41</v>
      </c>
    </row>
    <row r="113" spans="2:9" x14ac:dyDescent="0.3">
      <c r="B113" t="s">
        <v>5</v>
      </c>
      <c r="C113" t="s">
        <v>30</v>
      </c>
      <c r="D113" t="s">
        <v>42</v>
      </c>
      <c r="E113" s="3">
        <v>6748</v>
      </c>
      <c r="F113" s="4">
        <v>48</v>
      </c>
      <c r="G113">
        <f>_xlfn.XLOOKUP(data[[#This Row],[Product]],products[Product],products[Cost per unit])</f>
        <v>5.6</v>
      </c>
      <c r="H113">
        <f>data[[#This Row],[Cost per Unit]]*data[[#This Row],[Units]]</f>
        <v>268.79999999999995</v>
      </c>
      <c r="I113" s="3">
        <f>data[[#This Row],[Amount]]-data[[#This Row],[Cost]]</f>
        <v>6479.2</v>
      </c>
    </row>
    <row r="114" spans="2:9" x14ac:dyDescent="0.3">
      <c r="B114" t="s">
        <v>35</v>
      </c>
      <c r="C114" t="s">
        <v>14</v>
      </c>
      <c r="D114" t="s">
        <v>39</v>
      </c>
      <c r="E114" s="3">
        <v>1407</v>
      </c>
      <c r="F114" s="4">
        <v>72</v>
      </c>
      <c r="G114">
        <f>_xlfn.XLOOKUP(data[[#This Row],[Product]],products[Product],products[Cost per unit])</f>
        <v>16.73</v>
      </c>
      <c r="H114">
        <f>data[[#This Row],[Cost per Unit]]*data[[#This Row],[Units]]</f>
        <v>1204.56</v>
      </c>
      <c r="I114" s="3">
        <f>data[[#This Row],[Amount]]-data[[#This Row],[Cost]]</f>
        <v>202.44000000000005</v>
      </c>
    </row>
    <row r="115" spans="2:9" x14ac:dyDescent="0.3">
      <c r="B115" t="s">
        <v>8</v>
      </c>
      <c r="C115" t="s">
        <v>9</v>
      </c>
      <c r="D115" t="s">
        <v>32</v>
      </c>
      <c r="E115" s="3">
        <v>2023</v>
      </c>
      <c r="F115" s="4">
        <v>168</v>
      </c>
      <c r="G115">
        <f>_xlfn.XLOOKUP(data[[#This Row],[Product]],products[Product],products[Cost per unit])</f>
        <v>7.16</v>
      </c>
      <c r="H115">
        <f>data[[#This Row],[Cost per Unit]]*data[[#This Row],[Units]]</f>
        <v>1202.8800000000001</v>
      </c>
      <c r="I115" s="3">
        <f>data[[#This Row],[Amount]]-data[[#This Row],[Cost]]</f>
        <v>820.11999999999989</v>
      </c>
    </row>
    <row r="116" spans="2:9" x14ac:dyDescent="0.3">
      <c r="B116" t="s">
        <v>25</v>
      </c>
      <c r="C116" t="s">
        <v>17</v>
      </c>
      <c r="D116" t="s">
        <v>42</v>
      </c>
      <c r="E116" s="3">
        <v>5236</v>
      </c>
      <c r="F116" s="4">
        <v>51</v>
      </c>
      <c r="G116">
        <f>_xlfn.XLOOKUP(data[[#This Row],[Product]],products[Product],products[Cost per unit])</f>
        <v>5.6</v>
      </c>
      <c r="H116">
        <f>data[[#This Row],[Cost per Unit]]*data[[#This Row],[Units]]</f>
        <v>285.59999999999997</v>
      </c>
      <c r="I116" s="3">
        <f>data[[#This Row],[Amount]]-data[[#This Row],[Cost]]</f>
        <v>4950.3999999999996</v>
      </c>
    </row>
    <row r="117" spans="2:9" x14ac:dyDescent="0.3">
      <c r="B117" t="s">
        <v>13</v>
      </c>
      <c r="C117" t="s">
        <v>14</v>
      </c>
      <c r="D117" t="s">
        <v>36</v>
      </c>
      <c r="E117" s="3">
        <v>1925</v>
      </c>
      <c r="F117" s="4">
        <v>192</v>
      </c>
      <c r="G117">
        <f>_xlfn.XLOOKUP(data[[#This Row],[Product]],products[Product],products[Cost per unit])</f>
        <v>7.64</v>
      </c>
      <c r="H117">
        <f>data[[#This Row],[Cost per Unit]]*data[[#This Row],[Units]]</f>
        <v>1466.8799999999999</v>
      </c>
      <c r="I117" s="3">
        <f>data[[#This Row],[Amount]]-data[[#This Row],[Cost]]</f>
        <v>458.12000000000012</v>
      </c>
    </row>
    <row r="118" spans="2:9" x14ac:dyDescent="0.3">
      <c r="B118" t="s">
        <v>23</v>
      </c>
      <c r="C118" t="s">
        <v>6</v>
      </c>
      <c r="D118" t="s">
        <v>24</v>
      </c>
      <c r="E118" s="3">
        <v>6608</v>
      </c>
      <c r="F118" s="4">
        <v>225</v>
      </c>
      <c r="G118">
        <f>_xlfn.XLOOKUP(data[[#This Row],[Product]],products[Product],products[Cost per unit])</f>
        <v>11.7</v>
      </c>
      <c r="H118">
        <f>data[[#This Row],[Cost per Unit]]*data[[#This Row],[Units]]</f>
        <v>2632.5</v>
      </c>
      <c r="I118" s="3">
        <f>data[[#This Row],[Amount]]-data[[#This Row],[Cost]]</f>
        <v>3975.5</v>
      </c>
    </row>
    <row r="119" spans="2:9" x14ac:dyDescent="0.3">
      <c r="B119" t="s">
        <v>16</v>
      </c>
      <c r="C119" t="s">
        <v>30</v>
      </c>
      <c r="D119" t="s">
        <v>42</v>
      </c>
      <c r="E119" s="3">
        <v>8008</v>
      </c>
      <c r="F119" s="4">
        <v>456</v>
      </c>
      <c r="G119">
        <f>_xlfn.XLOOKUP(data[[#This Row],[Product]],products[Product],products[Cost per unit])</f>
        <v>5.6</v>
      </c>
      <c r="H119">
        <f>data[[#This Row],[Cost per Unit]]*data[[#This Row],[Units]]</f>
        <v>2553.6</v>
      </c>
      <c r="I119" s="3">
        <f>data[[#This Row],[Amount]]-data[[#This Row],[Cost]]</f>
        <v>5454.4</v>
      </c>
    </row>
    <row r="120" spans="2:9" x14ac:dyDescent="0.3">
      <c r="B120" t="s">
        <v>35</v>
      </c>
      <c r="C120" t="s">
        <v>30</v>
      </c>
      <c r="D120" t="s">
        <v>18</v>
      </c>
      <c r="E120" s="3">
        <v>1428</v>
      </c>
      <c r="F120" s="4">
        <v>93</v>
      </c>
      <c r="G120">
        <f>_xlfn.XLOOKUP(data[[#This Row],[Product]],products[Product],products[Cost per unit])</f>
        <v>13.15</v>
      </c>
      <c r="H120">
        <f>data[[#This Row],[Cost per Unit]]*data[[#This Row],[Units]]</f>
        <v>1222.95</v>
      </c>
      <c r="I120" s="3">
        <f>data[[#This Row],[Amount]]-data[[#This Row],[Cost]]</f>
        <v>205.04999999999995</v>
      </c>
    </row>
    <row r="121" spans="2:9" x14ac:dyDescent="0.3">
      <c r="B121" t="s">
        <v>16</v>
      </c>
      <c r="C121" t="s">
        <v>30</v>
      </c>
      <c r="D121" t="s">
        <v>12</v>
      </c>
      <c r="E121" s="3">
        <v>525</v>
      </c>
      <c r="F121" s="4">
        <v>48</v>
      </c>
      <c r="G121">
        <f>_xlfn.XLOOKUP(data[[#This Row],[Product]],products[Product],products[Cost per unit])</f>
        <v>11.88</v>
      </c>
      <c r="H121">
        <f>data[[#This Row],[Cost per Unit]]*data[[#This Row],[Units]]</f>
        <v>570.24</v>
      </c>
      <c r="I121" s="3">
        <f>data[[#This Row],[Amount]]-data[[#This Row],[Cost]]</f>
        <v>-45.240000000000009</v>
      </c>
    </row>
    <row r="122" spans="2:9" x14ac:dyDescent="0.3">
      <c r="B122" t="s">
        <v>16</v>
      </c>
      <c r="C122" t="s">
        <v>6</v>
      </c>
      <c r="D122" t="s">
        <v>15</v>
      </c>
      <c r="E122" s="3">
        <v>1505</v>
      </c>
      <c r="F122" s="4">
        <v>102</v>
      </c>
      <c r="G122">
        <f>_xlfn.XLOOKUP(data[[#This Row],[Product]],products[Product],products[Cost per unit])</f>
        <v>6.47</v>
      </c>
      <c r="H122">
        <f>data[[#This Row],[Cost per Unit]]*data[[#This Row],[Units]]</f>
        <v>659.93999999999994</v>
      </c>
      <c r="I122" s="3">
        <f>data[[#This Row],[Amount]]-data[[#This Row],[Cost]]</f>
        <v>845.06000000000006</v>
      </c>
    </row>
    <row r="123" spans="2:9" x14ac:dyDescent="0.3">
      <c r="B123" t="s">
        <v>23</v>
      </c>
      <c r="C123" t="s">
        <v>9</v>
      </c>
      <c r="D123" t="s">
        <v>7</v>
      </c>
      <c r="E123" s="3">
        <v>6755</v>
      </c>
      <c r="F123" s="4">
        <v>252</v>
      </c>
      <c r="G123">
        <f>_xlfn.XLOOKUP(data[[#This Row],[Product]],products[Product],products[Cost per unit])</f>
        <v>14.49</v>
      </c>
      <c r="H123">
        <f>data[[#This Row],[Cost per Unit]]*data[[#This Row],[Units]]</f>
        <v>3651.48</v>
      </c>
      <c r="I123" s="3">
        <f>data[[#This Row],[Amount]]-data[[#This Row],[Cost]]</f>
        <v>3103.52</v>
      </c>
    </row>
    <row r="124" spans="2:9" x14ac:dyDescent="0.3">
      <c r="B124" t="s">
        <v>26</v>
      </c>
      <c r="C124" t="s">
        <v>6</v>
      </c>
      <c r="D124" t="s">
        <v>15</v>
      </c>
      <c r="E124" s="3">
        <v>11571</v>
      </c>
      <c r="F124" s="4">
        <v>138</v>
      </c>
      <c r="G124">
        <f>_xlfn.XLOOKUP(data[[#This Row],[Product]],products[Product],products[Cost per unit])</f>
        <v>6.47</v>
      </c>
      <c r="H124">
        <f>data[[#This Row],[Cost per Unit]]*data[[#This Row],[Units]]</f>
        <v>892.86</v>
      </c>
      <c r="I124" s="3">
        <f>data[[#This Row],[Amount]]-data[[#This Row],[Cost]]</f>
        <v>10678.14</v>
      </c>
    </row>
    <row r="125" spans="2:9" x14ac:dyDescent="0.3">
      <c r="B125" t="s">
        <v>5</v>
      </c>
      <c r="C125" t="s">
        <v>20</v>
      </c>
      <c r="D125" t="s">
        <v>18</v>
      </c>
      <c r="E125" s="3">
        <v>2541</v>
      </c>
      <c r="F125" s="4">
        <v>90</v>
      </c>
      <c r="G125">
        <f>_xlfn.XLOOKUP(data[[#This Row],[Product]],products[Product],products[Cost per unit])</f>
        <v>13.15</v>
      </c>
      <c r="H125">
        <f>data[[#This Row],[Cost per Unit]]*data[[#This Row],[Units]]</f>
        <v>1183.5</v>
      </c>
      <c r="I125" s="3">
        <f>data[[#This Row],[Amount]]-data[[#This Row],[Cost]]</f>
        <v>1357.5</v>
      </c>
    </row>
    <row r="126" spans="2:9" x14ac:dyDescent="0.3">
      <c r="B126" t="s">
        <v>13</v>
      </c>
      <c r="C126" t="s">
        <v>6</v>
      </c>
      <c r="D126" t="s">
        <v>7</v>
      </c>
      <c r="E126" s="3">
        <v>1526</v>
      </c>
      <c r="F126" s="4">
        <v>240</v>
      </c>
      <c r="G126">
        <f>_xlfn.XLOOKUP(data[[#This Row],[Product]],products[Product],products[Cost per unit])</f>
        <v>14.49</v>
      </c>
      <c r="H126">
        <f>data[[#This Row],[Cost per Unit]]*data[[#This Row],[Units]]</f>
        <v>3477.6</v>
      </c>
      <c r="I126" s="3">
        <f>data[[#This Row],[Amount]]-data[[#This Row],[Cost]]</f>
        <v>-1951.6</v>
      </c>
    </row>
    <row r="127" spans="2:9" x14ac:dyDescent="0.3">
      <c r="B127" t="s">
        <v>5</v>
      </c>
      <c r="C127" t="s">
        <v>20</v>
      </c>
      <c r="D127" t="s">
        <v>12</v>
      </c>
      <c r="E127" s="3">
        <v>6125</v>
      </c>
      <c r="F127" s="4">
        <v>102</v>
      </c>
      <c r="G127">
        <f>_xlfn.XLOOKUP(data[[#This Row],[Product]],products[Product],products[Cost per unit])</f>
        <v>11.88</v>
      </c>
      <c r="H127">
        <f>data[[#This Row],[Cost per Unit]]*data[[#This Row],[Units]]</f>
        <v>1211.76</v>
      </c>
      <c r="I127" s="3">
        <f>data[[#This Row],[Amount]]-data[[#This Row],[Cost]]</f>
        <v>4913.24</v>
      </c>
    </row>
    <row r="128" spans="2:9" x14ac:dyDescent="0.3">
      <c r="B128" t="s">
        <v>13</v>
      </c>
      <c r="C128" t="s">
        <v>9</v>
      </c>
      <c r="D128" t="s">
        <v>39</v>
      </c>
      <c r="E128" s="3">
        <v>847</v>
      </c>
      <c r="F128" s="4">
        <v>129</v>
      </c>
      <c r="G128">
        <f>_xlfn.XLOOKUP(data[[#This Row],[Product]],products[Product],products[Cost per unit])</f>
        <v>16.73</v>
      </c>
      <c r="H128">
        <f>data[[#This Row],[Cost per Unit]]*data[[#This Row],[Units]]</f>
        <v>2158.17</v>
      </c>
      <c r="I128" s="3">
        <f>data[[#This Row],[Amount]]-data[[#This Row],[Cost]]</f>
        <v>-1311.17</v>
      </c>
    </row>
    <row r="129" spans="2:9" x14ac:dyDescent="0.3">
      <c r="B129" t="s">
        <v>8</v>
      </c>
      <c r="C129" t="s">
        <v>9</v>
      </c>
      <c r="D129" t="s">
        <v>39</v>
      </c>
      <c r="E129" s="3">
        <v>4753</v>
      </c>
      <c r="F129" s="4">
        <v>300</v>
      </c>
      <c r="G129">
        <f>_xlfn.XLOOKUP(data[[#This Row],[Product]],products[Product],products[Cost per unit])</f>
        <v>16.73</v>
      </c>
      <c r="H129">
        <f>data[[#This Row],[Cost per Unit]]*data[[#This Row],[Units]]</f>
        <v>5019</v>
      </c>
      <c r="I129" s="3">
        <f>data[[#This Row],[Amount]]-data[[#This Row],[Cost]]</f>
        <v>-266</v>
      </c>
    </row>
    <row r="130" spans="2:9" x14ac:dyDescent="0.3">
      <c r="B130" t="s">
        <v>16</v>
      </c>
      <c r="C130" t="s">
        <v>20</v>
      </c>
      <c r="D130" t="s">
        <v>19</v>
      </c>
      <c r="E130" s="3">
        <v>959</v>
      </c>
      <c r="F130" s="4">
        <v>135</v>
      </c>
      <c r="G130">
        <f>_xlfn.XLOOKUP(data[[#This Row],[Product]],products[Product],products[Cost per unit])</f>
        <v>12.37</v>
      </c>
      <c r="H130">
        <f>data[[#This Row],[Cost per Unit]]*data[[#This Row],[Units]]</f>
        <v>1669.9499999999998</v>
      </c>
      <c r="I130" s="3">
        <f>data[[#This Row],[Amount]]-data[[#This Row],[Cost]]</f>
        <v>-710.94999999999982</v>
      </c>
    </row>
    <row r="131" spans="2:9" x14ac:dyDescent="0.3">
      <c r="B131" t="s">
        <v>23</v>
      </c>
      <c r="C131" t="s">
        <v>9</v>
      </c>
      <c r="D131" t="s">
        <v>38</v>
      </c>
      <c r="E131" s="3">
        <v>2793</v>
      </c>
      <c r="F131" s="4">
        <v>114</v>
      </c>
      <c r="G131">
        <f>_xlfn.XLOOKUP(data[[#This Row],[Product]],products[Product],products[Cost per unit])</f>
        <v>4.97</v>
      </c>
      <c r="H131">
        <f>data[[#This Row],[Cost per Unit]]*data[[#This Row],[Units]]</f>
        <v>566.57999999999993</v>
      </c>
      <c r="I131" s="3">
        <f>data[[#This Row],[Amount]]-data[[#This Row],[Cost]]</f>
        <v>2226.42</v>
      </c>
    </row>
    <row r="132" spans="2:9" x14ac:dyDescent="0.3">
      <c r="B132" t="s">
        <v>23</v>
      </c>
      <c r="C132" t="s">
        <v>9</v>
      </c>
      <c r="D132" t="s">
        <v>24</v>
      </c>
      <c r="E132" s="3">
        <v>4606</v>
      </c>
      <c r="F132" s="4">
        <v>63</v>
      </c>
      <c r="G132">
        <f>_xlfn.XLOOKUP(data[[#This Row],[Product]],products[Product],products[Cost per unit])</f>
        <v>11.7</v>
      </c>
      <c r="H132">
        <f>data[[#This Row],[Cost per Unit]]*data[[#This Row],[Units]]</f>
        <v>737.09999999999991</v>
      </c>
      <c r="I132" s="3">
        <f>data[[#This Row],[Amount]]-data[[#This Row],[Cost]]</f>
        <v>3868.9</v>
      </c>
    </row>
    <row r="133" spans="2:9" x14ac:dyDescent="0.3">
      <c r="B133" t="s">
        <v>23</v>
      </c>
      <c r="C133" t="s">
        <v>14</v>
      </c>
      <c r="D133" t="s">
        <v>32</v>
      </c>
      <c r="E133" s="3">
        <v>5551</v>
      </c>
      <c r="F133" s="4">
        <v>252</v>
      </c>
      <c r="G133">
        <f>_xlfn.XLOOKUP(data[[#This Row],[Product]],products[Product],products[Cost per unit])</f>
        <v>7.16</v>
      </c>
      <c r="H133">
        <f>data[[#This Row],[Cost per Unit]]*data[[#This Row],[Units]]</f>
        <v>1804.32</v>
      </c>
      <c r="I133" s="3">
        <f>data[[#This Row],[Amount]]-data[[#This Row],[Cost]]</f>
        <v>3746.6800000000003</v>
      </c>
    </row>
    <row r="134" spans="2:9" x14ac:dyDescent="0.3">
      <c r="B134" t="s">
        <v>35</v>
      </c>
      <c r="C134" t="s">
        <v>14</v>
      </c>
      <c r="D134" t="s">
        <v>10</v>
      </c>
      <c r="E134" s="3">
        <v>6657</v>
      </c>
      <c r="F134" s="4">
        <v>303</v>
      </c>
      <c r="G134">
        <f>_xlfn.XLOOKUP(data[[#This Row],[Product]],products[Product],products[Cost per unit])</f>
        <v>8.65</v>
      </c>
      <c r="H134">
        <f>data[[#This Row],[Cost per Unit]]*data[[#This Row],[Units]]</f>
        <v>2620.9500000000003</v>
      </c>
      <c r="I134" s="3">
        <f>data[[#This Row],[Amount]]-data[[#This Row],[Cost]]</f>
        <v>4036.0499999999997</v>
      </c>
    </row>
    <row r="135" spans="2:9" x14ac:dyDescent="0.3">
      <c r="B135" t="s">
        <v>23</v>
      </c>
      <c r="C135" t="s">
        <v>17</v>
      </c>
      <c r="D135" t="s">
        <v>28</v>
      </c>
      <c r="E135" s="3">
        <v>4438</v>
      </c>
      <c r="F135" s="4">
        <v>246</v>
      </c>
      <c r="G135">
        <f>_xlfn.XLOOKUP(data[[#This Row],[Product]],products[Product],products[Cost per unit])</f>
        <v>3.11</v>
      </c>
      <c r="H135">
        <f>data[[#This Row],[Cost per Unit]]*data[[#This Row],[Units]]</f>
        <v>765.06</v>
      </c>
      <c r="I135" s="3">
        <f>data[[#This Row],[Amount]]-data[[#This Row],[Cost]]</f>
        <v>3672.94</v>
      </c>
    </row>
    <row r="136" spans="2:9" x14ac:dyDescent="0.3">
      <c r="B136" t="s">
        <v>8</v>
      </c>
      <c r="C136" t="s">
        <v>20</v>
      </c>
      <c r="D136" t="s">
        <v>22</v>
      </c>
      <c r="E136" s="3">
        <v>168</v>
      </c>
      <c r="F136" s="4">
        <v>84</v>
      </c>
      <c r="G136">
        <f>_xlfn.XLOOKUP(data[[#This Row],[Product]],products[Product],products[Cost per unit])</f>
        <v>9.77</v>
      </c>
      <c r="H136">
        <f>data[[#This Row],[Cost per Unit]]*data[[#This Row],[Units]]</f>
        <v>820.68</v>
      </c>
      <c r="I136" s="3">
        <f>data[[#This Row],[Amount]]-data[[#This Row],[Cost]]</f>
        <v>-652.67999999999995</v>
      </c>
    </row>
    <row r="137" spans="2:9" x14ac:dyDescent="0.3">
      <c r="B137" t="s">
        <v>23</v>
      </c>
      <c r="C137" t="s">
        <v>30</v>
      </c>
      <c r="D137" t="s">
        <v>28</v>
      </c>
      <c r="E137" s="3">
        <v>7777</v>
      </c>
      <c r="F137" s="4">
        <v>39</v>
      </c>
      <c r="G137">
        <f>_xlfn.XLOOKUP(data[[#This Row],[Product]],products[Product],products[Cost per unit])</f>
        <v>3.11</v>
      </c>
      <c r="H137">
        <f>data[[#This Row],[Cost per Unit]]*data[[#This Row],[Units]]</f>
        <v>121.28999999999999</v>
      </c>
      <c r="I137" s="3">
        <f>data[[#This Row],[Amount]]-data[[#This Row],[Cost]]</f>
        <v>7655.71</v>
      </c>
    </row>
    <row r="138" spans="2:9" x14ac:dyDescent="0.3">
      <c r="B138" t="s">
        <v>25</v>
      </c>
      <c r="C138" t="s">
        <v>14</v>
      </c>
      <c r="D138" t="s">
        <v>28</v>
      </c>
      <c r="E138" s="3">
        <v>3339</v>
      </c>
      <c r="F138" s="4">
        <v>348</v>
      </c>
      <c r="G138">
        <f>_xlfn.XLOOKUP(data[[#This Row],[Product]],products[Product],products[Cost per unit])</f>
        <v>3.11</v>
      </c>
      <c r="H138">
        <f>data[[#This Row],[Cost per Unit]]*data[[#This Row],[Units]]</f>
        <v>1082.28</v>
      </c>
      <c r="I138" s="3">
        <f>data[[#This Row],[Amount]]-data[[#This Row],[Cost]]</f>
        <v>2256.7200000000003</v>
      </c>
    </row>
    <row r="139" spans="2:9" x14ac:dyDescent="0.3">
      <c r="B139" t="s">
        <v>23</v>
      </c>
      <c r="C139" t="s">
        <v>6</v>
      </c>
      <c r="D139" t="s">
        <v>19</v>
      </c>
      <c r="E139" s="3">
        <v>6391</v>
      </c>
      <c r="F139" s="4">
        <v>48</v>
      </c>
      <c r="G139">
        <f>_xlfn.XLOOKUP(data[[#This Row],[Product]],products[Product],products[Cost per unit])</f>
        <v>12.37</v>
      </c>
      <c r="H139">
        <f>data[[#This Row],[Cost per Unit]]*data[[#This Row],[Units]]</f>
        <v>593.76</v>
      </c>
      <c r="I139" s="3">
        <f>data[[#This Row],[Amount]]-data[[#This Row],[Cost]]</f>
        <v>5797.24</v>
      </c>
    </row>
    <row r="140" spans="2:9" x14ac:dyDescent="0.3">
      <c r="B140" t="s">
        <v>25</v>
      </c>
      <c r="C140" t="s">
        <v>6</v>
      </c>
      <c r="D140" t="s">
        <v>22</v>
      </c>
      <c r="E140" s="3">
        <v>518</v>
      </c>
      <c r="F140" s="4">
        <v>75</v>
      </c>
      <c r="G140">
        <f>_xlfn.XLOOKUP(data[[#This Row],[Product]],products[Product],products[Cost per unit])</f>
        <v>9.77</v>
      </c>
      <c r="H140">
        <f>data[[#This Row],[Cost per Unit]]*data[[#This Row],[Units]]</f>
        <v>732.75</v>
      </c>
      <c r="I140" s="3">
        <f>data[[#This Row],[Amount]]-data[[#This Row],[Cost]]</f>
        <v>-214.75</v>
      </c>
    </row>
    <row r="141" spans="2:9" x14ac:dyDescent="0.3">
      <c r="B141" t="s">
        <v>23</v>
      </c>
      <c r="C141" t="s">
        <v>20</v>
      </c>
      <c r="D141" t="s">
        <v>40</v>
      </c>
      <c r="E141" s="3">
        <v>5677</v>
      </c>
      <c r="F141" s="4">
        <v>258</v>
      </c>
      <c r="G141">
        <f>_xlfn.XLOOKUP(data[[#This Row],[Product]],products[Product],products[Cost per unit])</f>
        <v>10.38</v>
      </c>
      <c r="H141">
        <f>data[[#This Row],[Cost per Unit]]*data[[#This Row],[Units]]</f>
        <v>2678.0400000000004</v>
      </c>
      <c r="I141" s="3">
        <f>data[[#This Row],[Amount]]-data[[#This Row],[Cost]]</f>
        <v>2998.9599999999996</v>
      </c>
    </row>
    <row r="142" spans="2:9" x14ac:dyDescent="0.3">
      <c r="B142" t="s">
        <v>16</v>
      </c>
      <c r="C142" t="s">
        <v>17</v>
      </c>
      <c r="D142" t="s">
        <v>28</v>
      </c>
      <c r="E142" s="3">
        <v>6048</v>
      </c>
      <c r="F142" s="4">
        <v>27</v>
      </c>
      <c r="G142">
        <f>_xlfn.XLOOKUP(data[[#This Row],[Product]],products[Product],products[Cost per unit])</f>
        <v>3.11</v>
      </c>
      <c r="H142">
        <f>data[[#This Row],[Cost per Unit]]*data[[#This Row],[Units]]</f>
        <v>83.97</v>
      </c>
      <c r="I142" s="3">
        <f>data[[#This Row],[Amount]]-data[[#This Row],[Cost]]</f>
        <v>5964.03</v>
      </c>
    </row>
    <row r="143" spans="2:9" x14ac:dyDescent="0.3">
      <c r="B143" t="s">
        <v>8</v>
      </c>
      <c r="C143" t="s">
        <v>20</v>
      </c>
      <c r="D143" t="s">
        <v>10</v>
      </c>
      <c r="E143" s="3">
        <v>3752</v>
      </c>
      <c r="F143" s="4">
        <v>213</v>
      </c>
      <c r="G143">
        <f>_xlfn.XLOOKUP(data[[#This Row],[Product]],products[Product],products[Cost per unit])</f>
        <v>8.65</v>
      </c>
      <c r="H143">
        <f>data[[#This Row],[Cost per Unit]]*data[[#This Row],[Units]]</f>
        <v>1842.45</v>
      </c>
      <c r="I143" s="3">
        <f>data[[#This Row],[Amount]]-data[[#This Row],[Cost]]</f>
        <v>1909.55</v>
      </c>
    </row>
    <row r="144" spans="2:9" x14ac:dyDescent="0.3">
      <c r="B144" t="s">
        <v>25</v>
      </c>
      <c r="C144" t="s">
        <v>9</v>
      </c>
      <c r="D144" t="s">
        <v>32</v>
      </c>
      <c r="E144" s="3">
        <v>4480</v>
      </c>
      <c r="F144" s="4">
        <v>357</v>
      </c>
      <c r="G144">
        <f>_xlfn.XLOOKUP(data[[#This Row],[Product]],products[Product],products[Cost per unit])</f>
        <v>7.16</v>
      </c>
      <c r="H144">
        <f>data[[#This Row],[Cost per Unit]]*data[[#This Row],[Units]]</f>
        <v>2556.12</v>
      </c>
      <c r="I144" s="3">
        <f>data[[#This Row],[Amount]]-data[[#This Row],[Cost]]</f>
        <v>1923.88</v>
      </c>
    </row>
    <row r="145" spans="2:9" x14ac:dyDescent="0.3">
      <c r="B145" t="s">
        <v>11</v>
      </c>
      <c r="C145" t="s">
        <v>6</v>
      </c>
      <c r="D145" t="s">
        <v>12</v>
      </c>
      <c r="E145" s="3">
        <v>259</v>
      </c>
      <c r="F145" s="4">
        <v>207</v>
      </c>
      <c r="G145">
        <f>_xlfn.XLOOKUP(data[[#This Row],[Product]],products[Product],products[Cost per unit])</f>
        <v>11.88</v>
      </c>
      <c r="H145">
        <f>data[[#This Row],[Cost per Unit]]*data[[#This Row],[Units]]</f>
        <v>2459.1600000000003</v>
      </c>
      <c r="I145" s="3">
        <f>data[[#This Row],[Amount]]-data[[#This Row],[Cost]]</f>
        <v>-2200.1600000000003</v>
      </c>
    </row>
    <row r="146" spans="2:9" x14ac:dyDescent="0.3">
      <c r="B146" t="s">
        <v>8</v>
      </c>
      <c r="C146" t="s">
        <v>6</v>
      </c>
      <c r="D146" t="s">
        <v>7</v>
      </c>
      <c r="E146" s="3">
        <v>42</v>
      </c>
      <c r="F146" s="4">
        <v>150</v>
      </c>
      <c r="G146">
        <f>_xlfn.XLOOKUP(data[[#This Row],[Product]],products[Product],products[Cost per unit])</f>
        <v>14.49</v>
      </c>
      <c r="H146">
        <f>data[[#This Row],[Cost per Unit]]*data[[#This Row],[Units]]</f>
        <v>2173.5</v>
      </c>
      <c r="I146" s="3">
        <f>data[[#This Row],[Amount]]-data[[#This Row],[Cost]]</f>
        <v>-2131.5</v>
      </c>
    </row>
    <row r="147" spans="2:9" x14ac:dyDescent="0.3">
      <c r="B147" t="s">
        <v>13</v>
      </c>
      <c r="C147" t="s">
        <v>14</v>
      </c>
      <c r="D147" t="s">
        <v>42</v>
      </c>
      <c r="E147" s="3">
        <v>98</v>
      </c>
      <c r="F147" s="4">
        <v>204</v>
      </c>
      <c r="G147">
        <f>_xlfn.XLOOKUP(data[[#This Row],[Product]],products[Product],products[Cost per unit])</f>
        <v>5.6</v>
      </c>
      <c r="H147">
        <f>data[[#This Row],[Cost per Unit]]*data[[#This Row],[Units]]</f>
        <v>1142.3999999999999</v>
      </c>
      <c r="I147" s="3">
        <f>data[[#This Row],[Amount]]-data[[#This Row],[Cost]]</f>
        <v>-1044.3999999999999</v>
      </c>
    </row>
    <row r="148" spans="2:9" x14ac:dyDescent="0.3">
      <c r="B148" t="s">
        <v>23</v>
      </c>
      <c r="C148" t="s">
        <v>9</v>
      </c>
      <c r="D148" t="s">
        <v>39</v>
      </c>
      <c r="E148" s="3">
        <v>2478</v>
      </c>
      <c r="F148" s="4">
        <v>21</v>
      </c>
      <c r="G148">
        <f>_xlfn.XLOOKUP(data[[#This Row],[Product]],products[Product],products[Cost per unit])</f>
        <v>16.73</v>
      </c>
      <c r="H148">
        <f>data[[#This Row],[Cost per Unit]]*data[[#This Row],[Units]]</f>
        <v>351.33</v>
      </c>
      <c r="I148" s="3">
        <f>data[[#This Row],[Amount]]-data[[#This Row],[Cost]]</f>
        <v>2126.67</v>
      </c>
    </row>
    <row r="149" spans="2:9" x14ac:dyDescent="0.3">
      <c r="B149" t="s">
        <v>13</v>
      </c>
      <c r="C149" t="s">
        <v>30</v>
      </c>
      <c r="D149" t="s">
        <v>19</v>
      </c>
      <c r="E149" s="3">
        <v>7847</v>
      </c>
      <c r="F149" s="4">
        <v>174</v>
      </c>
      <c r="G149">
        <f>_xlfn.XLOOKUP(data[[#This Row],[Product]],products[Product],products[Cost per unit])</f>
        <v>12.37</v>
      </c>
      <c r="H149">
        <f>data[[#This Row],[Cost per Unit]]*data[[#This Row],[Units]]</f>
        <v>2152.3799999999997</v>
      </c>
      <c r="I149" s="3">
        <f>data[[#This Row],[Amount]]-data[[#This Row],[Cost]]</f>
        <v>5694.6200000000008</v>
      </c>
    </row>
    <row r="150" spans="2:9" x14ac:dyDescent="0.3">
      <c r="B150" t="s">
        <v>26</v>
      </c>
      <c r="C150" t="s">
        <v>6</v>
      </c>
      <c r="D150" t="s">
        <v>28</v>
      </c>
      <c r="E150" s="3">
        <v>9926</v>
      </c>
      <c r="F150" s="4">
        <v>201</v>
      </c>
      <c r="G150">
        <f>_xlfn.XLOOKUP(data[[#This Row],[Product]],products[Product],products[Cost per unit])</f>
        <v>3.11</v>
      </c>
      <c r="H150">
        <f>data[[#This Row],[Cost per Unit]]*data[[#This Row],[Units]]</f>
        <v>625.11</v>
      </c>
      <c r="I150" s="3">
        <f>data[[#This Row],[Amount]]-data[[#This Row],[Cost]]</f>
        <v>9300.89</v>
      </c>
    </row>
    <row r="151" spans="2:9" x14ac:dyDescent="0.3">
      <c r="B151" t="s">
        <v>8</v>
      </c>
      <c r="C151" t="s">
        <v>20</v>
      </c>
      <c r="D151" t="s">
        <v>31</v>
      </c>
      <c r="E151" s="3">
        <v>819</v>
      </c>
      <c r="F151" s="4">
        <v>510</v>
      </c>
      <c r="G151">
        <f>_xlfn.XLOOKUP(data[[#This Row],[Product]],products[Product],products[Cost per unit])</f>
        <v>9.33</v>
      </c>
      <c r="H151">
        <f>data[[#This Row],[Cost per Unit]]*data[[#This Row],[Units]]</f>
        <v>4758.3</v>
      </c>
      <c r="I151" s="3">
        <f>data[[#This Row],[Amount]]-data[[#This Row],[Cost]]</f>
        <v>-3939.3</v>
      </c>
    </row>
    <row r="152" spans="2:9" x14ac:dyDescent="0.3">
      <c r="B152" t="s">
        <v>16</v>
      </c>
      <c r="C152" t="s">
        <v>17</v>
      </c>
      <c r="D152" t="s">
        <v>32</v>
      </c>
      <c r="E152" s="3">
        <v>3052</v>
      </c>
      <c r="F152" s="4">
        <v>378</v>
      </c>
      <c r="G152">
        <f>_xlfn.XLOOKUP(data[[#This Row],[Product]],products[Product],products[Cost per unit])</f>
        <v>7.16</v>
      </c>
      <c r="H152">
        <f>data[[#This Row],[Cost per Unit]]*data[[#This Row],[Units]]</f>
        <v>2706.48</v>
      </c>
      <c r="I152" s="3">
        <f>data[[#This Row],[Amount]]-data[[#This Row],[Cost]]</f>
        <v>345.52</v>
      </c>
    </row>
    <row r="153" spans="2:9" x14ac:dyDescent="0.3">
      <c r="B153" t="s">
        <v>11</v>
      </c>
      <c r="C153" t="s">
        <v>30</v>
      </c>
      <c r="D153" t="s">
        <v>41</v>
      </c>
      <c r="E153" s="3">
        <v>6832</v>
      </c>
      <c r="F153" s="4">
        <v>27</v>
      </c>
      <c r="G153">
        <f>_xlfn.XLOOKUP(data[[#This Row],[Product]],products[Product],products[Cost per unit])</f>
        <v>9</v>
      </c>
      <c r="H153">
        <f>data[[#This Row],[Cost per Unit]]*data[[#This Row],[Units]]</f>
        <v>243</v>
      </c>
      <c r="I153" s="3">
        <f>data[[#This Row],[Amount]]-data[[#This Row],[Cost]]</f>
        <v>6589</v>
      </c>
    </row>
    <row r="154" spans="2:9" x14ac:dyDescent="0.3">
      <c r="B154" t="s">
        <v>26</v>
      </c>
      <c r="C154" t="s">
        <v>17</v>
      </c>
      <c r="D154" t="s">
        <v>29</v>
      </c>
      <c r="E154" s="3">
        <v>2016</v>
      </c>
      <c r="F154" s="4">
        <v>117</v>
      </c>
      <c r="G154">
        <f>_xlfn.XLOOKUP(data[[#This Row],[Product]],products[Product],products[Cost per unit])</f>
        <v>8.7899999999999991</v>
      </c>
      <c r="H154">
        <f>data[[#This Row],[Cost per Unit]]*data[[#This Row],[Units]]</f>
        <v>1028.4299999999998</v>
      </c>
      <c r="I154" s="3">
        <f>data[[#This Row],[Amount]]-data[[#This Row],[Cost]]</f>
        <v>987.57000000000016</v>
      </c>
    </row>
    <row r="155" spans="2:9" x14ac:dyDescent="0.3">
      <c r="B155" t="s">
        <v>16</v>
      </c>
      <c r="C155" t="s">
        <v>20</v>
      </c>
      <c r="D155" t="s">
        <v>41</v>
      </c>
      <c r="E155" s="3">
        <v>7322</v>
      </c>
      <c r="F155" s="4">
        <v>36</v>
      </c>
      <c r="G155">
        <f>_xlfn.XLOOKUP(data[[#This Row],[Product]],products[Product],products[Cost per unit])</f>
        <v>9</v>
      </c>
      <c r="H155">
        <f>data[[#This Row],[Cost per Unit]]*data[[#This Row],[Units]]</f>
        <v>324</v>
      </c>
      <c r="I155" s="3">
        <f>data[[#This Row],[Amount]]-data[[#This Row],[Cost]]</f>
        <v>6998</v>
      </c>
    </row>
    <row r="156" spans="2:9" x14ac:dyDescent="0.3">
      <c r="B156" t="s">
        <v>8</v>
      </c>
      <c r="C156" t="s">
        <v>9</v>
      </c>
      <c r="D156" t="s">
        <v>19</v>
      </c>
      <c r="E156" s="3">
        <v>357</v>
      </c>
      <c r="F156" s="4">
        <v>126</v>
      </c>
      <c r="G156">
        <f>_xlfn.XLOOKUP(data[[#This Row],[Product]],products[Product],products[Cost per unit])</f>
        <v>12.37</v>
      </c>
      <c r="H156">
        <f>data[[#This Row],[Cost per Unit]]*data[[#This Row],[Units]]</f>
        <v>1558.62</v>
      </c>
      <c r="I156" s="3">
        <f>data[[#This Row],[Amount]]-data[[#This Row],[Cost]]</f>
        <v>-1201.6199999999999</v>
      </c>
    </row>
    <row r="157" spans="2:9" x14ac:dyDescent="0.3">
      <c r="B157" t="s">
        <v>11</v>
      </c>
      <c r="C157" t="s">
        <v>17</v>
      </c>
      <c r="D157" t="s">
        <v>18</v>
      </c>
      <c r="E157" s="3">
        <v>3192</v>
      </c>
      <c r="F157" s="4">
        <v>72</v>
      </c>
      <c r="G157">
        <f>_xlfn.XLOOKUP(data[[#This Row],[Product]],products[Product],products[Cost per unit])</f>
        <v>13.15</v>
      </c>
      <c r="H157">
        <f>data[[#This Row],[Cost per Unit]]*data[[#This Row],[Units]]</f>
        <v>946.80000000000007</v>
      </c>
      <c r="I157" s="3">
        <f>data[[#This Row],[Amount]]-data[[#This Row],[Cost]]</f>
        <v>2245.1999999999998</v>
      </c>
    </row>
    <row r="158" spans="2:9" x14ac:dyDescent="0.3">
      <c r="B158" t="s">
        <v>23</v>
      </c>
      <c r="C158" t="s">
        <v>14</v>
      </c>
      <c r="D158" t="s">
        <v>22</v>
      </c>
      <c r="E158" s="3">
        <v>8435</v>
      </c>
      <c r="F158" s="4">
        <v>42</v>
      </c>
      <c r="G158">
        <f>_xlfn.XLOOKUP(data[[#This Row],[Product]],products[Product],products[Cost per unit])</f>
        <v>9.77</v>
      </c>
      <c r="H158">
        <f>data[[#This Row],[Cost per Unit]]*data[[#This Row],[Units]]</f>
        <v>410.34</v>
      </c>
      <c r="I158" s="3">
        <f>data[[#This Row],[Amount]]-data[[#This Row],[Cost]]</f>
        <v>8024.66</v>
      </c>
    </row>
    <row r="159" spans="2:9" x14ac:dyDescent="0.3">
      <c r="B159" t="s">
        <v>5</v>
      </c>
      <c r="C159" t="s">
        <v>17</v>
      </c>
      <c r="D159" t="s">
        <v>32</v>
      </c>
      <c r="E159" s="3">
        <v>0</v>
      </c>
      <c r="F159" s="4">
        <v>135</v>
      </c>
      <c r="G159">
        <f>_xlfn.XLOOKUP(data[[#This Row],[Product]],products[Product],products[Cost per unit])</f>
        <v>7.16</v>
      </c>
      <c r="H159">
        <f>data[[#This Row],[Cost per Unit]]*data[[#This Row],[Units]]</f>
        <v>966.6</v>
      </c>
      <c r="I159" s="3">
        <f>data[[#This Row],[Amount]]-data[[#This Row],[Cost]]</f>
        <v>-966.6</v>
      </c>
    </row>
    <row r="160" spans="2:9" x14ac:dyDescent="0.3">
      <c r="B160" t="s">
        <v>23</v>
      </c>
      <c r="C160" t="s">
        <v>30</v>
      </c>
      <c r="D160" t="s">
        <v>38</v>
      </c>
      <c r="E160" s="3">
        <v>8862</v>
      </c>
      <c r="F160" s="4">
        <v>189</v>
      </c>
      <c r="G160">
        <f>_xlfn.XLOOKUP(data[[#This Row],[Product]],products[Product],products[Cost per unit])</f>
        <v>4.97</v>
      </c>
      <c r="H160">
        <f>data[[#This Row],[Cost per Unit]]*data[[#This Row],[Units]]</f>
        <v>939.32999999999993</v>
      </c>
      <c r="I160" s="3">
        <f>data[[#This Row],[Amount]]-data[[#This Row],[Cost]]</f>
        <v>7922.67</v>
      </c>
    </row>
    <row r="161" spans="2:9" x14ac:dyDescent="0.3">
      <c r="B161" t="s">
        <v>16</v>
      </c>
      <c r="C161" t="s">
        <v>6</v>
      </c>
      <c r="D161" t="s">
        <v>40</v>
      </c>
      <c r="E161" s="3">
        <v>3556</v>
      </c>
      <c r="F161" s="4">
        <v>459</v>
      </c>
      <c r="G161">
        <f>_xlfn.XLOOKUP(data[[#This Row],[Product]],products[Product],products[Cost per unit])</f>
        <v>10.38</v>
      </c>
      <c r="H161">
        <f>data[[#This Row],[Cost per Unit]]*data[[#This Row],[Units]]</f>
        <v>4764.42</v>
      </c>
      <c r="I161" s="3">
        <f>data[[#This Row],[Amount]]-data[[#This Row],[Cost]]</f>
        <v>-1208.42</v>
      </c>
    </row>
    <row r="162" spans="2:9" x14ac:dyDescent="0.3">
      <c r="B162" t="s">
        <v>25</v>
      </c>
      <c r="C162" t="s">
        <v>30</v>
      </c>
      <c r="D162" t="s">
        <v>37</v>
      </c>
      <c r="E162" s="3">
        <v>7280</v>
      </c>
      <c r="F162" s="4">
        <v>201</v>
      </c>
      <c r="G162">
        <f>_xlfn.XLOOKUP(data[[#This Row],[Product]],products[Product],products[Cost per unit])</f>
        <v>11.73</v>
      </c>
      <c r="H162">
        <f>data[[#This Row],[Cost per Unit]]*data[[#This Row],[Units]]</f>
        <v>2357.73</v>
      </c>
      <c r="I162" s="3">
        <f>data[[#This Row],[Amount]]-data[[#This Row],[Cost]]</f>
        <v>4922.2700000000004</v>
      </c>
    </row>
    <row r="163" spans="2:9" x14ac:dyDescent="0.3">
      <c r="B163" t="s">
        <v>16</v>
      </c>
      <c r="C163" t="s">
        <v>30</v>
      </c>
      <c r="D163" t="s">
        <v>7</v>
      </c>
      <c r="E163" s="3">
        <v>3402</v>
      </c>
      <c r="F163" s="4">
        <v>366</v>
      </c>
      <c r="G163">
        <f>_xlfn.XLOOKUP(data[[#This Row],[Product]],products[Product],products[Cost per unit])</f>
        <v>14.49</v>
      </c>
      <c r="H163">
        <f>data[[#This Row],[Cost per Unit]]*data[[#This Row],[Units]]</f>
        <v>5303.34</v>
      </c>
      <c r="I163" s="3">
        <f>data[[#This Row],[Amount]]-data[[#This Row],[Cost]]</f>
        <v>-1901.3400000000001</v>
      </c>
    </row>
    <row r="164" spans="2:9" x14ac:dyDescent="0.3">
      <c r="B164" t="s">
        <v>27</v>
      </c>
      <c r="C164" t="s">
        <v>6</v>
      </c>
      <c r="D164" t="s">
        <v>32</v>
      </c>
      <c r="E164" s="3">
        <v>4592</v>
      </c>
      <c r="F164" s="4">
        <v>324</v>
      </c>
      <c r="G164">
        <f>_xlfn.XLOOKUP(data[[#This Row],[Product]],products[Product],products[Cost per unit])</f>
        <v>7.16</v>
      </c>
      <c r="H164">
        <f>data[[#This Row],[Cost per Unit]]*data[[#This Row],[Units]]</f>
        <v>2319.84</v>
      </c>
      <c r="I164" s="3">
        <f>data[[#This Row],[Amount]]-data[[#This Row],[Cost]]</f>
        <v>2272.16</v>
      </c>
    </row>
    <row r="165" spans="2:9" x14ac:dyDescent="0.3">
      <c r="B165" t="s">
        <v>11</v>
      </c>
      <c r="C165" t="s">
        <v>9</v>
      </c>
      <c r="D165" t="s">
        <v>37</v>
      </c>
      <c r="E165" s="3">
        <v>7833</v>
      </c>
      <c r="F165" s="4">
        <v>243</v>
      </c>
      <c r="G165">
        <f>_xlfn.XLOOKUP(data[[#This Row],[Product]],products[Product],products[Cost per unit])</f>
        <v>11.73</v>
      </c>
      <c r="H165">
        <f>data[[#This Row],[Cost per Unit]]*data[[#This Row],[Units]]</f>
        <v>2850.3900000000003</v>
      </c>
      <c r="I165" s="3">
        <f>data[[#This Row],[Amount]]-data[[#This Row],[Cost]]</f>
        <v>4982.6099999999997</v>
      </c>
    </row>
    <row r="166" spans="2:9" x14ac:dyDescent="0.3">
      <c r="B166" t="s">
        <v>26</v>
      </c>
      <c r="C166" t="s">
        <v>17</v>
      </c>
      <c r="D166" t="s">
        <v>41</v>
      </c>
      <c r="E166" s="3">
        <v>7651</v>
      </c>
      <c r="F166" s="4">
        <v>213</v>
      </c>
      <c r="G166">
        <f>_xlfn.XLOOKUP(data[[#This Row],[Product]],products[Product],products[Cost per unit])</f>
        <v>9</v>
      </c>
      <c r="H166">
        <f>data[[#This Row],[Cost per Unit]]*data[[#This Row],[Units]]</f>
        <v>1917</v>
      </c>
      <c r="I166" s="3">
        <f>data[[#This Row],[Amount]]-data[[#This Row],[Cost]]</f>
        <v>5734</v>
      </c>
    </row>
    <row r="167" spans="2:9" x14ac:dyDescent="0.3">
      <c r="B167" t="s">
        <v>5</v>
      </c>
      <c r="C167" t="s">
        <v>9</v>
      </c>
      <c r="D167" t="s">
        <v>7</v>
      </c>
      <c r="E167" s="3">
        <v>2275</v>
      </c>
      <c r="F167" s="4">
        <v>447</v>
      </c>
      <c r="G167">
        <f>_xlfn.XLOOKUP(data[[#This Row],[Product]],products[Product],products[Cost per unit])</f>
        <v>14.49</v>
      </c>
      <c r="H167">
        <f>data[[#This Row],[Cost per Unit]]*data[[#This Row],[Units]]</f>
        <v>6477.03</v>
      </c>
      <c r="I167" s="3">
        <f>data[[#This Row],[Amount]]-data[[#This Row],[Cost]]</f>
        <v>-4202.03</v>
      </c>
    </row>
    <row r="168" spans="2:9" x14ac:dyDescent="0.3">
      <c r="B168" t="s">
        <v>5</v>
      </c>
      <c r="C168" t="s">
        <v>20</v>
      </c>
      <c r="D168" t="s">
        <v>31</v>
      </c>
      <c r="E168" s="3">
        <v>5670</v>
      </c>
      <c r="F168" s="4">
        <v>297</v>
      </c>
      <c r="G168">
        <f>_xlfn.XLOOKUP(data[[#This Row],[Product]],products[Product],products[Cost per unit])</f>
        <v>9.33</v>
      </c>
      <c r="H168">
        <f>data[[#This Row],[Cost per Unit]]*data[[#This Row],[Units]]</f>
        <v>2771.01</v>
      </c>
      <c r="I168" s="3">
        <f>data[[#This Row],[Amount]]-data[[#This Row],[Cost]]</f>
        <v>2898.99</v>
      </c>
    </row>
    <row r="169" spans="2:9" x14ac:dyDescent="0.3">
      <c r="B169" t="s">
        <v>23</v>
      </c>
      <c r="C169" t="s">
        <v>9</v>
      </c>
      <c r="D169" t="s">
        <v>29</v>
      </c>
      <c r="E169" s="3">
        <v>2135</v>
      </c>
      <c r="F169" s="4">
        <v>27</v>
      </c>
      <c r="G169">
        <f>_xlfn.XLOOKUP(data[[#This Row],[Product]],products[Product],products[Cost per unit])</f>
        <v>8.7899999999999991</v>
      </c>
      <c r="H169">
        <f>data[[#This Row],[Cost per Unit]]*data[[#This Row],[Units]]</f>
        <v>237.32999999999998</v>
      </c>
      <c r="I169" s="3">
        <f>data[[#This Row],[Amount]]-data[[#This Row],[Cost]]</f>
        <v>1897.67</v>
      </c>
    </row>
    <row r="170" spans="2:9" x14ac:dyDescent="0.3">
      <c r="B170" t="s">
        <v>5</v>
      </c>
      <c r="C170" t="s">
        <v>30</v>
      </c>
      <c r="D170" t="s">
        <v>34</v>
      </c>
      <c r="E170" s="3">
        <v>2779</v>
      </c>
      <c r="F170" s="4">
        <v>75</v>
      </c>
      <c r="G170">
        <f>_xlfn.XLOOKUP(data[[#This Row],[Product]],products[Product],products[Cost per unit])</f>
        <v>6.49</v>
      </c>
      <c r="H170">
        <f>data[[#This Row],[Cost per Unit]]*data[[#This Row],[Units]]</f>
        <v>486.75</v>
      </c>
      <c r="I170" s="3">
        <f>data[[#This Row],[Amount]]-data[[#This Row],[Cost]]</f>
        <v>2292.25</v>
      </c>
    </row>
    <row r="171" spans="2:9" x14ac:dyDescent="0.3">
      <c r="B171" t="s">
        <v>35</v>
      </c>
      <c r="C171" t="s">
        <v>17</v>
      </c>
      <c r="D171" t="s">
        <v>19</v>
      </c>
      <c r="E171" s="3">
        <v>12950</v>
      </c>
      <c r="F171" s="4">
        <v>30</v>
      </c>
      <c r="G171">
        <f>_xlfn.XLOOKUP(data[[#This Row],[Product]],products[Product],products[Cost per unit])</f>
        <v>12.37</v>
      </c>
      <c r="H171">
        <f>data[[#This Row],[Cost per Unit]]*data[[#This Row],[Units]]</f>
        <v>371.09999999999997</v>
      </c>
      <c r="I171" s="3">
        <f>data[[#This Row],[Amount]]-data[[#This Row],[Cost]]</f>
        <v>12578.9</v>
      </c>
    </row>
    <row r="172" spans="2:9" x14ac:dyDescent="0.3">
      <c r="B172" t="s">
        <v>23</v>
      </c>
      <c r="C172" t="s">
        <v>14</v>
      </c>
      <c r="D172" t="s">
        <v>15</v>
      </c>
      <c r="E172" s="3">
        <v>2646</v>
      </c>
      <c r="F172" s="4">
        <v>177</v>
      </c>
      <c r="G172">
        <f>_xlfn.XLOOKUP(data[[#This Row],[Product]],products[Product],products[Cost per unit])</f>
        <v>6.47</v>
      </c>
      <c r="H172">
        <f>data[[#This Row],[Cost per Unit]]*data[[#This Row],[Units]]</f>
        <v>1145.19</v>
      </c>
      <c r="I172" s="3">
        <f>data[[#This Row],[Amount]]-data[[#This Row],[Cost]]</f>
        <v>1500.81</v>
      </c>
    </row>
    <row r="173" spans="2:9" x14ac:dyDescent="0.3">
      <c r="B173" t="s">
        <v>5</v>
      </c>
      <c r="C173" t="s">
        <v>30</v>
      </c>
      <c r="D173" t="s">
        <v>19</v>
      </c>
      <c r="E173" s="3">
        <v>3794</v>
      </c>
      <c r="F173" s="4">
        <v>159</v>
      </c>
      <c r="G173">
        <f>_xlfn.XLOOKUP(data[[#This Row],[Product]],products[Product],products[Cost per unit])</f>
        <v>12.37</v>
      </c>
      <c r="H173">
        <f>data[[#This Row],[Cost per Unit]]*data[[#This Row],[Units]]</f>
        <v>1966.83</v>
      </c>
      <c r="I173" s="3">
        <f>data[[#This Row],[Amount]]-data[[#This Row],[Cost]]</f>
        <v>1827.17</v>
      </c>
    </row>
    <row r="174" spans="2:9" x14ac:dyDescent="0.3">
      <c r="B174" t="s">
        <v>27</v>
      </c>
      <c r="C174" t="s">
        <v>9</v>
      </c>
      <c r="D174" t="s">
        <v>19</v>
      </c>
      <c r="E174" s="3">
        <v>819</v>
      </c>
      <c r="F174" s="4">
        <v>306</v>
      </c>
      <c r="G174">
        <f>_xlfn.XLOOKUP(data[[#This Row],[Product]],products[Product],products[Cost per unit])</f>
        <v>12.37</v>
      </c>
      <c r="H174">
        <f>data[[#This Row],[Cost per Unit]]*data[[#This Row],[Units]]</f>
        <v>3785.22</v>
      </c>
      <c r="I174" s="3">
        <f>data[[#This Row],[Amount]]-data[[#This Row],[Cost]]</f>
        <v>-2966.22</v>
      </c>
    </row>
    <row r="175" spans="2:9" x14ac:dyDescent="0.3">
      <c r="B175" t="s">
        <v>27</v>
      </c>
      <c r="C175" t="s">
        <v>30</v>
      </c>
      <c r="D175" t="s">
        <v>33</v>
      </c>
      <c r="E175" s="3">
        <v>2583</v>
      </c>
      <c r="F175" s="4">
        <v>18</v>
      </c>
      <c r="G175">
        <f>_xlfn.XLOOKUP(data[[#This Row],[Product]],products[Product],products[Cost per unit])</f>
        <v>10.62</v>
      </c>
      <c r="H175">
        <f>data[[#This Row],[Cost per Unit]]*data[[#This Row],[Units]]</f>
        <v>191.16</v>
      </c>
      <c r="I175" s="3">
        <f>data[[#This Row],[Amount]]-data[[#This Row],[Cost]]</f>
        <v>2391.84</v>
      </c>
    </row>
    <row r="176" spans="2:9" x14ac:dyDescent="0.3">
      <c r="B176" t="s">
        <v>23</v>
      </c>
      <c r="C176" t="s">
        <v>9</v>
      </c>
      <c r="D176" t="s">
        <v>36</v>
      </c>
      <c r="E176" s="3">
        <v>4585</v>
      </c>
      <c r="F176" s="4">
        <v>240</v>
      </c>
      <c r="G176">
        <f>_xlfn.XLOOKUP(data[[#This Row],[Product]],products[Product],products[Cost per unit])</f>
        <v>7.64</v>
      </c>
      <c r="H176">
        <f>data[[#This Row],[Cost per Unit]]*data[[#This Row],[Units]]</f>
        <v>1833.6</v>
      </c>
      <c r="I176" s="3">
        <f>data[[#This Row],[Amount]]-data[[#This Row],[Cost]]</f>
        <v>2751.4</v>
      </c>
    </row>
    <row r="177" spans="2:9" x14ac:dyDescent="0.3">
      <c r="B177" t="s">
        <v>25</v>
      </c>
      <c r="C177" t="s">
        <v>30</v>
      </c>
      <c r="D177" t="s">
        <v>19</v>
      </c>
      <c r="E177" s="3">
        <v>1652</v>
      </c>
      <c r="F177" s="4">
        <v>93</v>
      </c>
      <c r="G177">
        <f>_xlfn.XLOOKUP(data[[#This Row],[Product]],products[Product],products[Cost per unit])</f>
        <v>12.37</v>
      </c>
      <c r="H177">
        <f>data[[#This Row],[Cost per Unit]]*data[[#This Row],[Units]]</f>
        <v>1150.4099999999999</v>
      </c>
      <c r="I177" s="3">
        <f>data[[#This Row],[Amount]]-data[[#This Row],[Cost]]</f>
        <v>501.59000000000015</v>
      </c>
    </row>
    <row r="178" spans="2:9" x14ac:dyDescent="0.3">
      <c r="B178" t="s">
        <v>35</v>
      </c>
      <c r="C178" t="s">
        <v>30</v>
      </c>
      <c r="D178" t="s">
        <v>42</v>
      </c>
      <c r="E178" s="3">
        <v>4991</v>
      </c>
      <c r="F178" s="4">
        <v>9</v>
      </c>
      <c r="G178">
        <f>_xlfn.XLOOKUP(data[[#This Row],[Product]],products[Product],products[Cost per unit])</f>
        <v>5.6</v>
      </c>
      <c r="H178">
        <f>data[[#This Row],[Cost per Unit]]*data[[#This Row],[Units]]</f>
        <v>50.4</v>
      </c>
      <c r="I178" s="3">
        <f>data[[#This Row],[Amount]]-data[[#This Row],[Cost]]</f>
        <v>4940.6000000000004</v>
      </c>
    </row>
    <row r="179" spans="2:9" x14ac:dyDescent="0.3">
      <c r="B179" t="s">
        <v>8</v>
      </c>
      <c r="C179" t="s">
        <v>30</v>
      </c>
      <c r="D179" t="s">
        <v>29</v>
      </c>
      <c r="E179" s="3">
        <v>2009</v>
      </c>
      <c r="F179" s="4">
        <v>219</v>
      </c>
      <c r="G179">
        <f>_xlfn.XLOOKUP(data[[#This Row],[Product]],products[Product],products[Cost per unit])</f>
        <v>8.7899999999999991</v>
      </c>
      <c r="H179">
        <f>data[[#This Row],[Cost per Unit]]*data[[#This Row],[Units]]</f>
        <v>1925.0099999999998</v>
      </c>
      <c r="I179" s="3">
        <f>data[[#This Row],[Amount]]-data[[#This Row],[Cost]]</f>
        <v>83.990000000000236</v>
      </c>
    </row>
    <row r="180" spans="2:9" x14ac:dyDescent="0.3">
      <c r="B180" t="s">
        <v>26</v>
      </c>
      <c r="C180" t="s">
        <v>17</v>
      </c>
      <c r="D180" t="s">
        <v>22</v>
      </c>
      <c r="E180" s="3">
        <v>1568</v>
      </c>
      <c r="F180" s="4">
        <v>141</v>
      </c>
      <c r="G180">
        <f>_xlfn.XLOOKUP(data[[#This Row],[Product]],products[Product],products[Cost per unit])</f>
        <v>9.77</v>
      </c>
      <c r="H180">
        <f>data[[#This Row],[Cost per Unit]]*data[[#This Row],[Units]]</f>
        <v>1377.57</v>
      </c>
      <c r="I180" s="3">
        <f>data[[#This Row],[Amount]]-data[[#This Row],[Cost]]</f>
        <v>190.43000000000006</v>
      </c>
    </row>
    <row r="181" spans="2:9" x14ac:dyDescent="0.3">
      <c r="B181" t="s">
        <v>13</v>
      </c>
      <c r="C181" t="s">
        <v>6</v>
      </c>
      <c r="D181" t="s">
        <v>33</v>
      </c>
      <c r="E181" s="3">
        <v>3388</v>
      </c>
      <c r="F181" s="4">
        <v>123</v>
      </c>
      <c r="G181">
        <f>_xlfn.XLOOKUP(data[[#This Row],[Product]],products[Product],products[Cost per unit])</f>
        <v>10.62</v>
      </c>
      <c r="H181">
        <f>data[[#This Row],[Cost per Unit]]*data[[#This Row],[Units]]</f>
        <v>1306.26</v>
      </c>
      <c r="I181" s="3">
        <f>data[[#This Row],[Amount]]-data[[#This Row],[Cost]]</f>
        <v>2081.7399999999998</v>
      </c>
    </row>
    <row r="182" spans="2:9" x14ac:dyDescent="0.3">
      <c r="B182" t="s">
        <v>5</v>
      </c>
      <c r="C182" t="s">
        <v>20</v>
      </c>
      <c r="D182" t="s">
        <v>38</v>
      </c>
      <c r="E182" s="3">
        <v>623</v>
      </c>
      <c r="F182" s="4">
        <v>51</v>
      </c>
      <c r="G182">
        <f>_xlfn.XLOOKUP(data[[#This Row],[Product]],products[Product],products[Cost per unit])</f>
        <v>4.97</v>
      </c>
      <c r="H182">
        <f>data[[#This Row],[Cost per Unit]]*data[[#This Row],[Units]]</f>
        <v>253.47</v>
      </c>
      <c r="I182" s="3">
        <f>data[[#This Row],[Amount]]-data[[#This Row],[Cost]]</f>
        <v>369.53</v>
      </c>
    </row>
    <row r="183" spans="2:9" x14ac:dyDescent="0.3">
      <c r="B183" t="s">
        <v>16</v>
      </c>
      <c r="C183" t="s">
        <v>14</v>
      </c>
      <c r="D183" t="s">
        <v>12</v>
      </c>
      <c r="E183" s="3">
        <v>10073</v>
      </c>
      <c r="F183" s="4">
        <v>120</v>
      </c>
      <c r="G183">
        <f>_xlfn.XLOOKUP(data[[#This Row],[Product]],products[Product],products[Cost per unit])</f>
        <v>11.88</v>
      </c>
      <c r="H183">
        <f>data[[#This Row],[Cost per Unit]]*data[[#This Row],[Units]]</f>
        <v>1425.6000000000001</v>
      </c>
      <c r="I183" s="3">
        <f>data[[#This Row],[Amount]]-data[[#This Row],[Cost]]</f>
        <v>8647.4</v>
      </c>
    </row>
    <row r="184" spans="2:9" x14ac:dyDescent="0.3">
      <c r="B184" t="s">
        <v>8</v>
      </c>
      <c r="C184" t="s">
        <v>17</v>
      </c>
      <c r="D184" t="s">
        <v>42</v>
      </c>
      <c r="E184" s="3">
        <v>1561</v>
      </c>
      <c r="F184" s="4">
        <v>27</v>
      </c>
      <c r="G184">
        <f>_xlfn.XLOOKUP(data[[#This Row],[Product]],products[Product],products[Cost per unit])</f>
        <v>5.6</v>
      </c>
      <c r="H184">
        <f>data[[#This Row],[Cost per Unit]]*data[[#This Row],[Units]]</f>
        <v>151.19999999999999</v>
      </c>
      <c r="I184" s="3">
        <f>data[[#This Row],[Amount]]-data[[#This Row],[Cost]]</f>
        <v>1409.8</v>
      </c>
    </row>
    <row r="185" spans="2:9" x14ac:dyDescent="0.3">
      <c r="B185" t="s">
        <v>11</v>
      </c>
      <c r="C185" t="s">
        <v>14</v>
      </c>
      <c r="D185" t="s">
        <v>39</v>
      </c>
      <c r="E185" s="3">
        <v>11522</v>
      </c>
      <c r="F185" s="4">
        <v>204</v>
      </c>
      <c r="G185">
        <f>_xlfn.XLOOKUP(data[[#This Row],[Product]],products[Product],products[Cost per unit])</f>
        <v>16.73</v>
      </c>
      <c r="H185">
        <f>data[[#This Row],[Cost per Unit]]*data[[#This Row],[Units]]</f>
        <v>3412.92</v>
      </c>
      <c r="I185" s="3">
        <f>data[[#This Row],[Amount]]-data[[#This Row],[Cost]]</f>
        <v>8109.08</v>
      </c>
    </row>
    <row r="186" spans="2:9" x14ac:dyDescent="0.3">
      <c r="B186" t="s">
        <v>16</v>
      </c>
      <c r="C186" t="s">
        <v>20</v>
      </c>
      <c r="D186" t="s">
        <v>31</v>
      </c>
      <c r="E186" s="3">
        <v>2317</v>
      </c>
      <c r="F186" s="4">
        <v>123</v>
      </c>
      <c r="G186">
        <f>_xlfn.XLOOKUP(data[[#This Row],[Product]],products[Product],products[Cost per unit])</f>
        <v>9.33</v>
      </c>
      <c r="H186">
        <f>data[[#This Row],[Cost per Unit]]*data[[#This Row],[Units]]</f>
        <v>1147.5899999999999</v>
      </c>
      <c r="I186" s="3">
        <f>data[[#This Row],[Amount]]-data[[#This Row],[Cost]]</f>
        <v>1169.4100000000001</v>
      </c>
    </row>
    <row r="187" spans="2:9" x14ac:dyDescent="0.3">
      <c r="B187" t="s">
        <v>35</v>
      </c>
      <c r="C187" t="s">
        <v>6</v>
      </c>
      <c r="D187" t="s">
        <v>40</v>
      </c>
      <c r="E187" s="3">
        <v>3059</v>
      </c>
      <c r="F187" s="4">
        <v>27</v>
      </c>
      <c r="G187">
        <f>_xlfn.XLOOKUP(data[[#This Row],[Product]],products[Product],products[Cost per unit])</f>
        <v>10.38</v>
      </c>
      <c r="H187">
        <f>data[[#This Row],[Cost per Unit]]*data[[#This Row],[Units]]</f>
        <v>280.26000000000005</v>
      </c>
      <c r="I187" s="3">
        <f>data[[#This Row],[Amount]]-data[[#This Row],[Cost]]</f>
        <v>2778.74</v>
      </c>
    </row>
    <row r="188" spans="2:9" x14ac:dyDescent="0.3">
      <c r="B188" t="s">
        <v>13</v>
      </c>
      <c r="C188" t="s">
        <v>6</v>
      </c>
      <c r="D188" t="s">
        <v>42</v>
      </c>
      <c r="E188" s="3">
        <v>2324</v>
      </c>
      <c r="F188" s="4">
        <v>177</v>
      </c>
      <c r="G188">
        <f>_xlfn.XLOOKUP(data[[#This Row],[Product]],products[Product],products[Cost per unit])</f>
        <v>5.6</v>
      </c>
      <c r="H188">
        <f>data[[#This Row],[Cost per Unit]]*data[[#This Row],[Units]]</f>
        <v>991.19999999999993</v>
      </c>
      <c r="I188" s="3">
        <f>data[[#This Row],[Amount]]-data[[#This Row],[Cost]]</f>
        <v>1332.8000000000002</v>
      </c>
    </row>
    <row r="189" spans="2:9" x14ac:dyDescent="0.3">
      <c r="B189" t="s">
        <v>27</v>
      </c>
      <c r="C189" t="s">
        <v>17</v>
      </c>
      <c r="D189" t="s">
        <v>42</v>
      </c>
      <c r="E189" s="3">
        <v>4956</v>
      </c>
      <c r="F189" s="4">
        <v>171</v>
      </c>
      <c r="G189">
        <f>_xlfn.XLOOKUP(data[[#This Row],[Product]],products[Product],products[Cost per unit])</f>
        <v>5.6</v>
      </c>
      <c r="H189">
        <f>data[[#This Row],[Cost per Unit]]*data[[#This Row],[Units]]</f>
        <v>957.59999999999991</v>
      </c>
      <c r="I189" s="3">
        <f>data[[#This Row],[Amount]]-data[[#This Row],[Cost]]</f>
        <v>3998.4</v>
      </c>
    </row>
    <row r="190" spans="2:9" x14ac:dyDescent="0.3">
      <c r="B190" t="s">
        <v>35</v>
      </c>
      <c r="C190" t="s">
        <v>30</v>
      </c>
      <c r="D190" t="s">
        <v>36</v>
      </c>
      <c r="E190" s="3">
        <v>5355</v>
      </c>
      <c r="F190" s="4">
        <v>204</v>
      </c>
      <c r="G190">
        <f>_xlfn.XLOOKUP(data[[#This Row],[Product]],products[Product],products[Cost per unit])</f>
        <v>7.64</v>
      </c>
      <c r="H190">
        <f>data[[#This Row],[Cost per Unit]]*data[[#This Row],[Units]]</f>
        <v>1558.56</v>
      </c>
      <c r="I190" s="3">
        <f>data[[#This Row],[Amount]]-data[[#This Row],[Cost]]</f>
        <v>3796.44</v>
      </c>
    </row>
    <row r="191" spans="2:9" x14ac:dyDescent="0.3">
      <c r="B191" t="s">
        <v>27</v>
      </c>
      <c r="C191" t="s">
        <v>30</v>
      </c>
      <c r="D191" t="s">
        <v>24</v>
      </c>
      <c r="E191" s="3">
        <v>7259</v>
      </c>
      <c r="F191" s="4">
        <v>276</v>
      </c>
      <c r="G191">
        <f>_xlfn.XLOOKUP(data[[#This Row],[Product]],products[Product],products[Cost per unit])</f>
        <v>11.7</v>
      </c>
      <c r="H191">
        <f>data[[#This Row],[Cost per Unit]]*data[[#This Row],[Units]]</f>
        <v>3229.2</v>
      </c>
      <c r="I191" s="3">
        <f>data[[#This Row],[Amount]]-data[[#This Row],[Cost]]</f>
        <v>4029.8</v>
      </c>
    </row>
    <row r="192" spans="2:9" x14ac:dyDescent="0.3">
      <c r="B192" t="s">
        <v>8</v>
      </c>
      <c r="C192" t="s">
        <v>6</v>
      </c>
      <c r="D192" t="s">
        <v>42</v>
      </c>
      <c r="E192" s="3">
        <v>6279</v>
      </c>
      <c r="F192" s="4">
        <v>45</v>
      </c>
      <c r="G192">
        <f>_xlfn.XLOOKUP(data[[#This Row],[Product]],products[Product],products[Cost per unit])</f>
        <v>5.6</v>
      </c>
      <c r="H192">
        <f>data[[#This Row],[Cost per Unit]]*data[[#This Row],[Units]]</f>
        <v>251.99999999999997</v>
      </c>
      <c r="I192" s="3">
        <f>data[[#This Row],[Amount]]-data[[#This Row],[Cost]]</f>
        <v>6027</v>
      </c>
    </row>
    <row r="193" spans="2:9" x14ac:dyDescent="0.3">
      <c r="B193" t="s">
        <v>5</v>
      </c>
      <c r="C193" t="s">
        <v>20</v>
      </c>
      <c r="D193" t="s">
        <v>32</v>
      </c>
      <c r="E193" s="3">
        <v>2541</v>
      </c>
      <c r="F193" s="4">
        <v>45</v>
      </c>
      <c r="G193">
        <f>_xlfn.XLOOKUP(data[[#This Row],[Product]],products[Product],products[Cost per unit])</f>
        <v>7.16</v>
      </c>
      <c r="H193">
        <f>data[[#This Row],[Cost per Unit]]*data[[#This Row],[Units]]</f>
        <v>322.2</v>
      </c>
      <c r="I193" s="3">
        <f>data[[#This Row],[Amount]]-data[[#This Row],[Cost]]</f>
        <v>2218.8000000000002</v>
      </c>
    </row>
    <row r="194" spans="2:9" x14ac:dyDescent="0.3">
      <c r="B194" t="s">
        <v>16</v>
      </c>
      <c r="C194" t="s">
        <v>9</v>
      </c>
      <c r="D194" t="s">
        <v>39</v>
      </c>
      <c r="E194" s="3">
        <v>3864</v>
      </c>
      <c r="F194" s="4">
        <v>177</v>
      </c>
      <c r="G194">
        <f>_xlfn.XLOOKUP(data[[#This Row],[Product]],products[Product],products[Cost per unit])</f>
        <v>16.73</v>
      </c>
      <c r="H194">
        <f>data[[#This Row],[Cost per Unit]]*data[[#This Row],[Units]]</f>
        <v>2961.21</v>
      </c>
      <c r="I194" s="3">
        <f>data[[#This Row],[Amount]]-data[[#This Row],[Cost]]</f>
        <v>902.79</v>
      </c>
    </row>
    <row r="195" spans="2:9" x14ac:dyDescent="0.3">
      <c r="B195" t="s">
        <v>25</v>
      </c>
      <c r="C195" t="s">
        <v>14</v>
      </c>
      <c r="D195" t="s">
        <v>31</v>
      </c>
      <c r="E195" s="3">
        <v>6146</v>
      </c>
      <c r="F195" s="4">
        <v>63</v>
      </c>
      <c r="G195">
        <f>_xlfn.XLOOKUP(data[[#This Row],[Product]],products[Product],products[Cost per unit])</f>
        <v>9.33</v>
      </c>
      <c r="H195">
        <f>data[[#This Row],[Cost per Unit]]*data[[#This Row],[Units]]</f>
        <v>587.79</v>
      </c>
      <c r="I195" s="3">
        <f>data[[#This Row],[Amount]]-data[[#This Row],[Cost]]</f>
        <v>5558.21</v>
      </c>
    </row>
    <row r="196" spans="2:9" x14ac:dyDescent="0.3">
      <c r="B196" t="s">
        <v>11</v>
      </c>
      <c r="C196" t="s">
        <v>17</v>
      </c>
      <c r="D196" t="s">
        <v>15</v>
      </c>
      <c r="E196" s="3">
        <v>2639</v>
      </c>
      <c r="F196" s="4">
        <v>204</v>
      </c>
      <c r="G196">
        <f>_xlfn.XLOOKUP(data[[#This Row],[Product]],products[Product],products[Cost per unit])</f>
        <v>6.47</v>
      </c>
      <c r="H196">
        <f>data[[#This Row],[Cost per Unit]]*data[[#This Row],[Units]]</f>
        <v>1319.8799999999999</v>
      </c>
      <c r="I196" s="3">
        <f>data[[#This Row],[Amount]]-data[[#This Row],[Cost]]</f>
        <v>1319.1200000000001</v>
      </c>
    </row>
    <row r="197" spans="2:9" x14ac:dyDescent="0.3">
      <c r="B197" t="s">
        <v>8</v>
      </c>
      <c r="C197" t="s">
        <v>6</v>
      </c>
      <c r="D197" t="s">
        <v>22</v>
      </c>
      <c r="E197" s="3">
        <v>1890</v>
      </c>
      <c r="F197" s="4">
        <v>195</v>
      </c>
      <c r="G197">
        <f>_xlfn.XLOOKUP(data[[#This Row],[Product]],products[Product],products[Cost per unit])</f>
        <v>9.77</v>
      </c>
      <c r="H197">
        <f>data[[#This Row],[Cost per Unit]]*data[[#This Row],[Units]]</f>
        <v>1905.1499999999999</v>
      </c>
      <c r="I197" s="3">
        <f>data[[#This Row],[Amount]]-data[[#This Row],[Cost]]</f>
        <v>-15.149999999999864</v>
      </c>
    </row>
    <row r="198" spans="2:9" x14ac:dyDescent="0.3">
      <c r="B198" t="s">
        <v>23</v>
      </c>
      <c r="C198" t="s">
        <v>30</v>
      </c>
      <c r="D198" t="s">
        <v>24</v>
      </c>
      <c r="E198" s="3">
        <v>1932</v>
      </c>
      <c r="F198" s="4">
        <v>369</v>
      </c>
      <c r="G198">
        <f>_xlfn.XLOOKUP(data[[#This Row],[Product]],products[Product],products[Cost per unit])</f>
        <v>11.7</v>
      </c>
      <c r="H198">
        <f>data[[#This Row],[Cost per Unit]]*data[[#This Row],[Units]]</f>
        <v>4317.3</v>
      </c>
      <c r="I198" s="3">
        <f>data[[#This Row],[Amount]]-data[[#This Row],[Cost]]</f>
        <v>-2385.3000000000002</v>
      </c>
    </row>
    <row r="199" spans="2:9" x14ac:dyDescent="0.3">
      <c r="B199" t="s">
        <v>27</v>
      </c>
      <c r="C199" t="s">
        <v>30</v>
      </c>
      <c r="D199" t="s">
        <v>18</v>
      </c>
      <c r="E199" s="3">
        <v>6300</v>
      </c>
      <c r="F199" s="4">
        <v>42</v>
      </c>
      <c r="G199">
        <f>_xlfn.XLOOKUP(data[[#This Row],[Product]],products[Product],products[Cost per unit])</f>
        <v>13.15</v>
      </c>
      <c r="H199">
        <f>data[[#This Row],[Cost per Unit]]*data[[#This Row],[Units]]</f>
        <v>552.30000000000007</v>
      </c>
      <c r="I199" s="3">
        <f>data[[#This Row],[Amount]]-data[[#This Row],[Cost]]</f>
        <v>5747.7</v>
      </c>
    </row>
    <row r="200" spans="2:9" x14ac:dyDescent="0.3">
      <c r="B200" t="s">
        <v>16</v>
      </c>
      <c r="C200" t="s">
        <v>6</v>
      </c>
      <c r="D200" t="s">
        <v>7</v>
      </c>
      <c r="E200" s="3">
        <v>560</v>
      </c>
      <c r="F200" s="4">
        <v>81</v>
      </c>
      <c r="G200">
        <f>_xlfn.XLOOKUP(data[[#This Row],[Product]],products[Product],products[Cost per unit])</f>
        <v>14.49</v>
      </c>
      <c r="H200">
        <f>data[[#This Row],[Cost per Unit]]*data[[#This Row],[Units]]</f>
        <v>1173.69</v>
      </c>
      <c r="I200" s="3">
        <f>data[[#This Row],[Amount]]-data[[#This Row],[Cost]]</f>
        <v>-613.69000000000005</v>
      </c>
    </row>
    <row r="201" spans="2:9" x14ac:dyDescent="0.3">
      <c r="B201" t="s">
        <v>11</v>
      </c>
      <c r="C201" t="s">
        <v>6</v>
      </c>
      <c r="D201" t="s">
        <v>42</v>
      </c>
      <c r="E201" s="3">
        <v>2856</v>
      </c>
      <c r="F201" s="4">
        <v>246</v>
      </c>
      <c r="G201">
        <f>_xlfn.XLOOKUP(data[[#This Row],[Product]],products[Product],products[Cost per unit])</f>
        <v>5.6</v>
      </c>
      <c r="H201">
        <f>data[[#This Row],[Cost per Unit]]*data[[#This Row],[Units]]</f>
        <v>1377.6</v>
      </c>
      <c r="I201" s="3">
        <f>data[[#This Row],[Amount]]-data[[#This Row],[Cost]]</f>
        <v>1478.4</v>
      </c>
    </row>
    <row r="202" spans="2:9" x14ac:dyDescent="0.3">
      <c r="B202" t="s">
        <v>11</v>
      </c>
      <c r="C202" t="s">
        <v>30</v>
      </c>
      <c r="D202" t="s">
        <v>28</v>
      </c>
      <c r="E202" s="3">
        <v>707</v>
      </c>
      <c r="F202" s="4">
        <v>174</v>
      </c>
      <c r="G202">
        <f>_xlfn.XLOOKUP(data[[#This Row],[Product]],products[Product],products[Cost per unit])</f>
        <v>3.11</v>
      </c>
      <c r="H202">
        <f>data[[#This Row],[Cost per Unit]]*data[[#This Row],[Units]]</f>
        <v>541.14</v>
      </c>
      <c r="I202" s="3">
        <f>data[[#This Row],[Amount]]-data[[#This Row],[Cost]]</f>
        <v>165.86</v>
      </c>
    </row>
    <row r="203" spans="2:9" x14ac:dyDescent="0.3">
      <c r="B203" t="s">
        <v>8</v>
      </c>
      <c r="C203" t="s">
        <v>9</v>
      </c>
      <c r="D203" t="s">
        <v>7</v>
      </c>
      <c r="E203" s="3">
        <v>3598</v>
      </c>
      <c r="F203" s="4">
        <v>81</v>
      </c>
      <c r="G203">
        <f>_xlfn.XLOOKUP(data[[#This Row],[Product]],products[Product],products[Cost per unit])</f>
        <v>14.49</v>
      </c>
      <c r="H203">
        <f>data[[#This Row],[Cost per Unit]]*data[[#This Row],[Units]]</f>
        <v>1173.69</v>
      </c>
      <c r="I203" s="3">
        <f>data[[#This Row],[Amount]]-data[[#This Row],[Cost]]</f>
        <v>2424.31</v>
      </c>
    </row>
    <row r="204" spans="2:9" x14ac:dyDescent="0.3">
      <c r="B204" t="s">
        <v>5</v>
      </c>
      <c r="C204" t="s">
        <v>9</v>
      </c>
      <c r="D204" t="s">
        <v>22</v>
      </c>
      <c r="E204" s="3">
        <v>6853</v>
      </c>
      <c r="F204" s="4">
        <v>372</v>
      </c>
      <c r="G204">
        <f>_xlfn.XLOOKUP(data[[#This Row],[Product]],products[Product],products[Cost per unit])</f>
        <v>9.77</v>
      </c>
      <c r="H204">
        <f>data[[#This Row],[Cost per Unit]]*data[[#This Row],[Units]]</f>
        <v>3634.44</v>
      </c>
      <c r="I204" s="3">
        <f>data[[#This Row],[Amount]]-data[[#This Row],[Cost]]</f>
        <v>3218.56</v>
      </c>
    </row>
    <row r="205" spans="2:9" x14ac:dyDescent="0.3">
      <c r="B205" t="s">
        <v>5</v>
      </c>
      <c r="C205" t="s">
        <v>9</v>
      </c>
      <c r="D205" t="s">
        <v>29</v>
      </c>
      <c r="E205" s="3">
        <v>4725</v>
      </c>
      <c r="F205" s="4">
        <v>174</v>
      </c>
      <c r="G205">
        <f>_xlfn.XLOOKUP(data[[#This Row],[Product]],products[Product],products[Cost per unit])</f>
        <v>8.7899999999999991</v>
      </c>
      <c r="H205">
        <f>data[[#This Row],[Cost per Unit]]*data[[#This Row],[Units]]</f>
        <v>1529.4599999999998</v>
      </c>
      <c r="I205" s="3">
        <f>data[[#This Row],[Amount]]-data[[#This Row],[Cost]]</f>
        <v>3195.54</v>
      </c>
    </row>
    <row r="206" spans="2:9" x14ac:dyDescent="0.3">
      <c r="B206" t="s">
        <v>13</v>
      </c>
      <c r="C206" t="s">
        <v>14</v>
      </c>
      <c r="D206" t="s">
        <v>10</v>
      </c>
      <c r="E206" s="3">
        <v>10304</v>
      </c>
      <c r="F206" s="4">
        <v>84</v>
      </c>
      <c r="G206">
        <f>_xlfn.XLOOKUP(data[[#This Row],[Product]],products[Product],products[Cost per unit])</f>
        <v>8.65</v>
      </c>
      <c r="H206">
        <f>data[[#This Row],[Cost per Unit]]*data[[#This Row],[Units]]</f>
        <v>726.6</v>
      </c>
      <c r="I206" s="3">
        <f>data[[#This Row],[Amount]]-data[[#This Row],[Cost]]</f>
        <v>9577.4</v>
      </c>
    </row>
    <row r="207" spans="2:9" x14ac:dyDescent="0.3">
      <c r="B207" t="s">
        <v>13</v>
      </c>
      <c r="C207" t="s">
        <v>30</v>
      </c>
      <c r="D207" t="s">
        <v>29</v>
      </c>
      <c r="E207" s="3">
        <v>1274</v>
      </c>
      <c r="F207" s="4">
        <v>225</v>
      </c>
      <c r="G207">
        <f>_xlfn.XLOOKUP(data[[#This Row],[Product]],products[Product],products[Cost per unit])</f>
        <v>8.7899999999999991</v>
      </c>
      <c r="H207">
        <f>data[[#This Row],[Cost per Unit]]*data[[#This Row],[Units]]</f>
        <v>1977.7499999999998</v>
      </c>
      <c r="I207" s="3">
        <f>data[[#This Row],[Amount]]-data[[#This Row],[Cost]]</f>
        <v>-703.74999999999977</v>
      </c>
    </row>
    <row r="208" spans="2:9" x14ac:dyDescent="0.3">
      <c r="B208" t="s">
        <v>25</v>
      </c>
      <c r="C208" t="s">
        <v>14</v>
      </c>
      <c r="D208" t="s">
        <v>7</v>
      </c>
      <c r="E208" s="3">
        <v>1526</v>
      </c>
      <c r="F208" s="4">
        <v>105</v>
      </c>
      <c r="G208">
        <f>_xlfn.XLOOKUP(data[[#This Row],[Product]],products[Product],products[Cost per unit])</f>
        <v>14.49</v>
      </c>
      <c r="H208">
        <f>data[[#This Row],[Cost per Unit]]*data[[#This Row],[Units]]</f>
        <v>1521.45</v>
      </c>
      <c r="I208" s="3">
        <f>data[[#This Row],[Amount]]-data[[#This Row],[Cost]]</f>
        <v>4.5499999999999545</v>
      </c>
    </row>
    <row r="209" spans="2:9" x14ac:dyDescent="0.3">
      <c r="B209" t="s">
        <v>5</v>
      </c>
      <c r="C209" t="s">
        <v>17</v>
      </c>
      <c r="D209" t="s">
        <v>40</v>
      </c>
      <c r="E209" s="3">
        <v>3101</v>
      </c>
      <c r="F209" s="4">
        <v>225</v>
      </c>
      <c r="G209">
        <f>_xlfn.XLOOKUP(data[[#This Row],[Product]],products[Product],products[Cost per unit])</f>
        <v>10.38</v>
      </c>
      <c r="H209">
        <f>data[[#This Row],[Cost per Unit]]*data[[#This Row],[Units]]</f>
        <v>2335.5</v>
      </c>
      <c r="I209" s="3">
        <f>data[[#This Row],[Amount]]-data[[#This Row],[Cost]]</f>
        <v>765.5</v>
      </c>
    </row>
    <row r="210" spans="2:9" x14ac:dyDescent="0.3">
      <c r="B210" t="s">
        <v>26</v>
      </c>
      <c r="C210" t="s">
        <v>6</v>
      </c>
      <c r="D210" t="s">
        <v>24</v>
      </c>
      <c r="E210" s="3">
        <v>1057</v>
      </c>
      <c r="F210" s="4">
        <v>54</v>
      </c>
      <c r="G210">
        <f>_xlfn.XLOOKUP(data[[#This Row],[Product]],products[Product],products[Cost per unit])</f>
        <v>11.7</v>
      </c>
      <c r="H210">
        <f>data[[#This Row],[Cost per Unit]]*data[[#This Row],[Units]]</f>
        <v>631.79999999999995</v>
      </c>
      <c r="I210" s="3">
        <f>data[[#This Row],[Amount]]-data[[#This Row],[Cost]]</f>
        <v>425.20000000000005</v>
      </c>
    </row>
    <row r="211" spans="2:9" x14ac:dyDescent="0.3">
      <c r="B211" t="s">
        <v>23</v>
      </c>
      <c r="C211" t="s">
        <v>6</v>
      </c>
      <c r="D211" t="s">
        <v>42</v>
      </c>
      <c r="E211" s="3">
        <v>5306</v>
      </c>
      <c r="F211" s="4">
        <v>0</v>
      </c>
      <c r="G211">
        <f>_xlfn.XLOOKUP(data[[#This Row],[Product]],products[Product],products[Cost per unit])</f>
        <v>5.6</v>
      </c>
      <c r="H211">
        <f>data[[#This Row],[Cost per Unit]]*data[[#This Row],[Units]]</f>
        <v>0</v>
      </c>
      <c r="I211" s="3">
        <f>data[[#This Row],[Amount]]-data[[#This Row],[Cost]]</f>
        <v>5306</v>
      </c>
    </row>
    <row r="212" spans="2:9" x14ac:dyDescent="0.3">
      <c r="B212" t="s">
        <v>25</v>
      </c>
      <c r="C212" t="s">
        <v>17</v>
      </c>
      <c r="D212" t="s">
        <v>38</v>
      </c>
      <c r="E212" s="3">
        <v>4018</v>
      </c>
      <c r="F212" s="4">
        <v>171</v>
      </c>
      <c r="G212">
        <f>_xlfn.XLOOKUP(data[[#This Row],[Product]],products[Product],products[Cost per unit])</f>
        <v>4.97</v>
      </c>
      <c r="H212">
        <f>data[[#This Row],[Cost per Unit]]*data[[#This Row],[Units]]</f>
        <v>849.87</v>
      </c>
      <c r="I212" s="3">
        <f>data[[#This Row],[Amount]]-data[[#This Row],[Cost]]</f>
        <v>3168.13</v>
      </c>
    </row>
    <row r="213" spans="2:9" x14ac:dyDescent="0.3">
      <c r="B213" t="s">
        <v>11</v>
      </c>
      <c r="C213" t="s">
        <v>30</v>
      </c>
      <c r="D213" t="s">
        <v>29</v>
      </c>
      <c r="E213" s="3">
        <v>938</v>
      </c>
      <c r="F213" s="4">
        <v>189</v>
      </c>
      <c r="G213">
        <f>_xlfn.XLOOKUP(data[[#This Row],[Product]],products[Product],products[Cost per unit])</f>
        <v>8.7899999999999991</v>
      </c>
      <c r="H213">
        <f>data[[#This Row],[Cost per Unit]]*data[[#This Row],[Units]]</f>
        <v>1661.31</v>
      </c>
      <c r="I213" s="3">
        <f>data[[#This Row],[Amount]]-data[[#This Row],[Cost]]</f>
        <v>-723.31</v>
      </c>
    </row>
    <row r="214" spans="2:9" x14ac:dyDescent="0.3">
      <c r="B214" t="s">
        <v>23</v>
      </c>
      <c r="C214" t="s">
        <v>20</v>
      </c>
      <c r="D214" t="s">
        <v>15</v>
      </c>
      <c r="E214" s="3">
        <v>1778</v>
      </c>
      <c r="F214" s="4">
        <v>270</v>
      </c>
      <c r="G214">
        <f>_xlfn.XLOOKUP(data[[#This Row],[Product]],products[Product],products[Cost per unit])</f>
        <v>6.47</v>
      </c>
      <c r="H214">
        <f>data[[#This Row],[Cost per Unit]]*data[[#This Row],[Units]]</f>
        <v>1746.8999999999999</v>
      </c>
      <c r="I214" s="3">
        <f>data[[#This Row],[Amount]]-data[[#This Row],[Cost]]</f>
        <v>31.100000000000136</v>
      </c>
    </row>
    <row r="215" spans="2:9" x14ac:dyDescent="0.3">
      <c r="B215" t="s">
        <v>16</v>
      </c>
      <c r="C215" t="s">
        <v>17</v>
      </c>
      <c r="D215" t="s">
        <v>7</v>
      </c>
      <c r="E215" s="3">
        <v>1638</v>
      </c>
      <c r="F215" s="4">
        <v>63</v>
      </c>
      <c r="G215">
        <f>_xlfn.XLOOKUP(data[[#This Row],[Product]],products[Product],products[Cost per unit])</f>
        <v>14.49</v>
      </c>
      <c r="H215">
        <f>data[[#This Row],[Cost per Unit]]*data[[#This Row],[Units]]</f>
        <v>912.87</v>
      </c>
      <c r="I215" s="3">
        <f>data[[#This Row],[Amount]]-data[[#This Row],[Cost]]</f>
        <v>725.13</v>
      </c>
    </row>
    <row r="216" spans="2:9" x14ac:dyDescent="0.3">
      <c r="B216" t="s">
        <v>13</v>
      </c>
      <c r="C216" t="s">
        <v>20</v>
      </c>
      <c r="D216" t="s">
        <v>18</v>
      </c>
      <c r="E216" s="3">
        <v>154</v>
      </c>
      <c r="F216" s="4">
        <v>21</v>
      </c>
      <c r="G216">
        <f>_xlfn.XLOOKUP(data[[#This Row],[Product]],products[Product],products[Cost per unit])</f>
        <v>13.15</v>
      </c>
      <c r="H216">
        <f>data[[#This Row],[Cost per Unit]]*data[[#This Row],[Units]]</f>
        <v>276.15000000000003</v>
      </c>
      <c r="I216" s="3">
        <f>data[[#This Row],[Amount]]-data[[#This Row],[Cost]]</f>
        <v>-122.15000000000003</v>
      </c>
    </row>
    <row r="217" spans="2:9" x14ac:dyDescent="0.3">
      <c r="B217" t="s">
        <v>23</v>
      </c>
      <c r="C217" t="s">
        <v>6</v>
      </c>
      <c r="D217" t="s">
        <v>22</v>
      </c>
      <c r="E217" s="3">
        <v>9835</v>
      </c>
      <c r="F217" s="4">
        <v>207</v>
      </c>
      <c r="G217">
        <f>_xlfn.XLOOKUP(data[[#This Row],[Product]],products[Product],products[Cost per unit])</f>
        <v>9.77</v>
      </c>
      <c r="H217">
        <f>data[[#This Row],[Cost per Unit]]*data[[#This Row],[Units]]</f>
        <v>2022.3899999999999</v>
      </c>
      <c r="I217" s="3">
        <f>data[[#This Row],[Amount]]-data[[#This Row],[Cost]]</f>
        <v>7812.6100000000006</v>
      </c>
    </row>
    <row r="218" spans="2:9" x14ac:dyDescent="0.3">
      <c r="B218" t="s">
        <v>11</v>
      </c>
      <c r="C218" t="s">
        <v>6</v>
      </c>
      <c r="D218" t="s">
        <v>33</v>
      </c>
      <c r="E218" s="3">
        <v>7273</v>
      </c>
      <c r="F218" s="4">
        <v>96</v>
      </c>
      <c r="G218">
        <f>_xlfn.XLOOKUP(data[[#This Row],[Product]],products[Product],products[Cost per unit])</f>
        <v>10.62</v>
      </c>
      <c r="H218">
        <f>data[[#This Row],[Cost per Unit]]*data[[#This Row],[Units]]</f>
        <v>1019.52</v>
      </c>
      <c r="I218" s="3">
        <f>data[[#This Row],[Amount]]-data[[#This Row],[Cost]]</f>
        <v>6253.48</v>
      </c>
    </row>
    <row r="219" spans="2:9" x14ac:dyDescent="0.3">
      <c r="B219" t="s">
        <v>25</v>
      </c>
      <c r="C219" t="s">
        <v>17</v>
      </c>
      <c r="D219" t="s">
        <v>22</v>
      </c>
      <c r="E219" s="3">
        <v>6909</v>
      </c>
      <c r="F219" s="4">
        <v>81</v>
      </c>
      <c r="G219">
        <f>_xlfn.XLOOKUP(data[[#This Row],[Product]],products[Product],products[Cost per unit])</f>
        <v>9.77</v>
      </c>
      <c r="H219">
        <f>data[[#This Row],[Cost per Unit]]*data[[#This Row],[Units]]</f>
        <v>791.37</v>
      </c>
      <c r="I219" s="3">
        <f>data[[#This Row],[Amount]]-data[[#This Row],[Cost]]</f>
        <v>6117.63</v>
      </c>
    </row>
    <row r="220" spans="2:9" x14ac:dyDescent="0.3">
      <c r="B220" t="s">
        <v>11</v>
      </c>
      <c r="C220" t="s">
        <v>17</v>
      </c>
      <c r="D220" t="s">
        <v>38</v>
      </c>
      <c r="E220" s="3">
        <v>3920</v>
      </c>
      <c r="F220" s="4">
        <v>306</v>
      </c>
      <c r="G220">
        <f>_xlfn.XLOOKUP(data[[#This Row],[Product]],products[Product],products[Cost per unit])</f>
        <v>4.97</v>
      </c>
      <c r="H220">
        <f>data[[#This Row],[Cost per Unit]]*data[[#This Row],[Units]]</f>
        <v>1520.82</v>
      </c>
      <c r="I220" s="3">
        <f>data[[#This Row],[Amount]]-data[[#This Row],[Cost]]</f>
        <v>2399.1800000000003</v>
      </c>
    </row>
    <row r="221" spans="2:9" x14ac:dyDescent="0.3">
      <c r="B221" t="s">
        <v>35</v>
      </c>
      <c r="C221" t="s">
        <v>17</v>
      </c>
      <c r="D221" t="s">
        <v>41</v>
      </c>
      <c r="E221" s="3">
        <v>4858</v>
      </c>
      <c r="F221" s="4">
        <v>279</v>
      </c>
      <c r="G221">
        <f>_xlfn.XLOOKUP(data[[#This Row],[Product]],products[Product],products[Cost per unit])</f>
        <v>9</v>
      </c>
      <c r="H221">
        <f>data[[#This Row],[Cost per Unit]]*data[[#This Row],[Units]]</f>
        <v>2511</v>
      </c>
      <c r="I221" s="3">
        <f>data[[#This Row],[Amount]]-data[[#This Row],[Cost]]</f>
        <v>2347</v>
      </c>
    </row>
    <row r="222" spans="2:9" x14ac:dyDescent="0.3">
      <c r="B222" t="s">
        <v>26</v>
      </c>
      <c r="C222" t="s">
        <v>20</v>
      </c>
      <c r="D222" t="s">
        <v>12</v>
      </c>
      <c r="E222" s="3">
        <v>3549</v>
      </c>
      <c r="F222" s="4">
        <v>3</v>
      </c>
      <c r="G222">
        <f>_xlfn.XLOOKUP(data[[#This Row],[Product]],products[Product],products[Cost per unit])</f>
        <v>11.88</v>
      </c>
      <c r="H222">
        <f>data[[#This Row],[Cost per Unit]]*data[[#This Row],[Units]]</f>
        <v>35.64</v>
      </c>
      <c r="I222" s="3">
        <f>data[[#This Row],[Amount]]-data[[#This Row],[Cost]]</f>
        <v>3513.36</v>
      </c>
    </row>
    <row r="223" spans="2:9" x14ac:dyDescent="0.3">
      <c r="B223" t="s">
        <v>23</v>
      </c>
      <c r="C223" t="s">
        <v>17</v>
      </c>
      <c r="D223" t="s">
        <v>39</v>
      </c>
      <c r="E223" s="3">
        <v>966</v>
      </c>
      <c r="F223" s="4">
        <v>198</v>
      </c>
      <c r="G223">
        <f>_xlfn.XLOOKUP(data[[#This Row],[Product]],products[Product],products[Cost per unit])</f>
        <v>16.73</v>
      </c>
      <c r="H223">
        <f>data[[#This Row],[Cost per Unit]]*data[[#This Row],[Units]]</f>
        <v>3312.54</v>
      </c>
      <c r="I223" s="3">
        <f>data[[#This Row],[Amount]]-data[[#This Row],[Cost]]</f>
        <v>-2346.54</v>
      </c>
    </row>
    <row r="224" spans="2:9" x14ac:dyDescent="0.3">
      <c r="B224" t="s">
        <v>25</v>
      </c>
      <c r="C224" t="s">
        <v>17</v>
      </c>
      <c r="D224" t="s">
        <v>15</v>
      </c>
      <c r="E224" s="3">
        <v>385</v>
      </c>
      <c r="F224" s="4">
        <v>249</v>
      </c>
      <c r="G224">
        <f>_xlfn.XLOOKUP(data[[#This Row],[Product]],products[Product],products[Cost per unit])</f>
        <v>6.47</v>
      </c>
      <c r="H224">
        <f>data[[#This Row],[Cost per Unit]]*data[[#This Row],[Units]]</f>
        <v>1611.03</v>
      </c>
      <c r="I224" s="3">
        <f>data[[#This Row],[Amount]]-data[[#This Row],[Cost]]</f>
        <v>-1226.03</v>
      </c>
    </row>
    <row r="225" spans="2:9" x14ac:dyDescent="0.3">
      <c r="B225" t="s">
        <v>16</v>
      </c>
      <c r="C225" t="s">
        <v>30</v>
      </c>
      <c r="D225" t="s">
        <v>29</v>
      </c>
      <c r="E225" s="3">
        <v>2219</v>
      </c>
      <c r="F225" s="4">
        <v>75</v>
      </c>
      <c r="G225">
        <f>_xlfn.XLOOKUP(data[[#This Row],[Product]],products[Product],products[Cost per unit])</f>
        <v>8.7899999999999991</v>
      </c>
      <c r="H225">
        <f>data[[#This Row],[Cost per Unit]]*data[[#This Row],[Units]]</f>
        <v>659.24999999999989</v>
      </c>
      <c r="I225" s="3">
        <f>data[[#This Row],[Amount]]-data[[#This Row],[Cost]]</f>
        <v>1559.75</v>
      </c>
    </row>
    <row r="226" spans="2:9" x14ac:dyDescent="0.3">
      <c r="B226" t="s">
        <v>11</v>
      </c>
      <c r="C226" t="s">
        <v>14</v>
      </c>
      <c r="D226" t="s">
        <v>10</v>
      </c>
      <c r="E226" s="3">
        <v>2954</v>
      </c>
      <c r="F226" s="4">
        <v>189</v>
      </c>
      <c r="G226">
        <f>_xlfn.XLOOKUP(data[[#This Row],[Product]],products[Product],products[Cost per unit])</f>
        <v>8.65</v>
      </c>
      <c r="H226">
        <f>data[[#This Row],[Cost per Unit]]*data[[#This Row],[Units]]</f>
        <v>1634.8500000000001</v>
      </c>
      <c r="I226" s="3">
        <f>data[[#This Row],[Amount]]-data[[#This Row],[Cost]]</f>
        <v>1319.1499999999999</v>
      </c>
    </row>
    <row r="227" spans="2:9" x14ac:dyDescent="0.3">
      <c r="B227" t="s">
        <v>23</v>
      </c>
      <c r="C227" t="s">
        <v>14</v>
      </c>
      <c r="D227" t="s">
        <v>10</v>
      </c>
      <c r="E227" s="3">
        <v>280</v>
      </c>
      <c r="F227" s="4">
        <v>87</v>
      </c>
      <c r="G227">
        <f>_xlfn.XLOOKUP(data[[#This Row],[Product]],products[Product],products[Cost per unit])</f>
        <v>8.65</v>
      </c>
      <c r="H227">
        <f>data[[#This Row],[Cost per Unit]]*data[[#This Row],[Units]]</f>
        <v>752.55000000000007</v>
      </c>
      <c r="I227" s="3">
        <f>data[[#This Row],[Amount]]-data[[#This Row],[Cost]]</f>
        <v>-472.55000000000007</v>
      </c>
    </row>
    <row r="228" spans="2:9" x14ac:dyDescent="0.3">
      <c r="B228" t="s">
        <v>13</v>
      </c>
      <c r="C228" t="s">
        <v>14</v>
      </c>
      <c r="D228" t="s">
        <v>7</v>
      </c>
      <c r="E228" s="3">
        <v>6118</v>
      </c>
      <c r="F228" s="4">
        <v>174</v>
      </c>
      <c r="G228">
        <f>_xlfn.XLOOKUP(data[[#This Row],[Product]],products[Product],products[Cost per unit])</f>
        <v>14.49</v>
      </c>
      <c r="H228">
        <f>data[[#This Row],[Cost per Unit]]*data[[#This Row],[Units]]</f>
        <v>2521.2600000000002</v>
      </c>
      <c r="I228" s="3">
        <f>data[[#This Row],[Amount]]-data[[#This Row],[Cost]]</f>
        <v>3596.74</v>
      </c>
    </row>
    <row r="229" spans="2:9" x14ac:dyDescent="0.3">
      <c r="B229" t="s">
        <v>26</v>
      </c>
      <c r="C229" t="s">
        <v>17</v>
      </c>
      <c r="D229" t="s">
        <v>37</v>
      </c>
      <c r="E229" s="3">
        <v>4802</v>
      </c>
      <c r="F229" s="4">
        <v>36</v>
      </c>
      <c r="G229">
        <f>_xlfn.XLOOKUP(data[[#This Row],[Product]],products[Product],products[Cost per unit])</f>
        <v>11.73</v>
      </c>
      <c r="H229">
        <f>data[[#This Row],[Cost per Unit]]*data[[#This Row],[Units]]</f>
        <v>422.28000000000003</v>
      </c>
      <c r="I229" s="3">
        <f>data[[#This Row],[Amount]]-data[[#This Row],[Cost]]</f>
        <v>4379.72</v>
      </c>
    </row>
    <row r="230" spans="2:9" x14ac:dyDescent="0.3">
      <c r="B230" t="s">
        <v>11</v>
      </c>
      <c r="C230" t="s">
        <v>20</v>
      </c>
      <c r="D230" t="s">
        <v>38</v>
      </c>
      <c r="E230" s="3">
        <v>4137</v>
      </c>
      <c r="F230" s="4">
        <v>60</v>
      </c>
      <c r="G230">
        <f>_xlfn.XLOOKUP(data[[#This Row],[Product]],products[Product],products[Cost per unit])</f>
        <v>4.97</v>
      </c>
      <c r="H230">
        <f>data[[#This Row],[Cost per Unit]]*data[[#This Row],[Units]]</f>
        <v>298.2</v>
      </c>
      <c r="I230" s="3">
        <f>data[[#This Row],[Amount]]-data[[#This Row],[Cost]]</f>
        <v>3838.8</v>
      </c>
    </row>
    <row r="231" spans="2:9" x14ac:dyDescent="0.3">
      <c r="B231" t="s">
        <v>27</v>
      </c>
      <c r="C231" t="s">
        <v>9</v>
      </c>
      <c r="D231" t="s">
        <v>34</v>
      </c>
      <c r="E231" s="3">
        <v>2023</v>
      </c>
      <c r="F231" s="4">
        <v>78</v>
      </c>
      <c r="G231">
        <f>_xlfn.XLOOKUP(data[[#This Row],[Product]],products[Product],products[Cost per unit])</f>
        <v>6.49</v>
      </c>
      <c r="H231">
        <f>data[[#This Row],[Cost per Unit]]*data[[#This Row],[Units]]</f>
        <v>506.22</v>
      </c>
      <c r="I231" s="3">
        <f>data[[#This Row],[Amount]]-data[[#This Row],[Cost]]</f>
        <v>1516.78</v>
      </c>
    </row>
    <row r="232" spans="2:9" x14ac:dyDescent="0.3">
      <c r="B232" t="s">
        <v>11</v>
      </c>
      <c r="C232" t="s">
        <v>14</v>
      </c>
      <c r="D232" t="s">
        <v>7</v>
      </c>
      <c r="E232" s="3">
        <v>9051</v>
      </c>
      <c r="F232" s="4">
        <v>57</v>
      </c>
      <c r="G232">
        <f>_xlfn.XLOOKUP(data[[#This Row],[Product]],products[Product],products[Cost per unit])</f>
        <v>14.49</v>
      </c>
      <c r="H232">
        <f>data[[#This Row],[Cost per Unit]]*data[[#This Row],[Units]]</f>
        <v>825.93000000000006</v>
      </c>
      <c r="I232" s="3">
        <f>data[[#This Row],[Amount]]-data[[#This Row],[Cost]]</f>
        <v>8225.07</v>
      </c>
    </row>
    <row r="233" spans="2:9" x14ac:dyDescent="0.3">
      <c r="B233" t="s">
        <v>11</v>
      </c>
      <c r="C233" t="s">
        <v>6</v>
      </c>
      <c r="D233" t="s">
        <v>40</v>
      </c>
      <c r="E233" s="3">
        <v>2919</v>
      </c>
      <c r="F233" s="4">
        <v>45</v>
      </c>
      <c r="G233">
        <f>_xlfn.XLOOKUP(data[[#This Row],[Product]],products[Product],products[Cost per unit])</f>
        <v>10.38</v>
      </c>
      <c r="H233">
        <f>data[[#This Row],[Cost per Unit]]*data[[#This Row],[Units]]</f>
        <v>467.1</v>
      </c>
      <c r="I233" s="3">
        <f>data[[#This Row],[Amount]]-data[[#This Row],[Cost]]</f>
        <v>2451.9</v>
      </c>
    </row>
    <row r="234" spans="2:9" x14ac:dyDescent="0.3">
      <c r="B234" t="s">
        <v>13</v>
      </c>
      <c r="C234" t="s">
        <v>20</v>
      </c>
      <c r="D234" t="s">
        <v>22</v>
      </c>
      <c r="E234" s="3">
        <v>5915</v>
      </c>
      <c r="F234" s="4">
        <v>3</v>
      </c>
      <c r="G234">
        <f>_xlfn.XLOOKUP(data[[#This Row],[Product]],products[Product],products[Cost per unit])</f>
        <v>9.77</v>
      </c>
      <c r="H234">
        <f>data[[#This Row],[Cost per Unit]]*data[[#This Row],[Units]]</f>
        <v>29.31</v>
      </c>
      <c r="I234" s="3">
        <f>data[[#This Row],[Amount]]-data[[#This Row],[Cost]]</f>
        <v>5885.69</v>
      </c>
    </row>
    <row r="235" spans="2:9" x14ac:dyDescent="0.3">
      <c r="B235" t="s">
        <v>35</v>
      </c>
      <c r="C235" t="s">
        <v>9</v>
      </c>
      <c r="D235" t="s">
        <v>37</v>
      </c>
      <c r="E235" s="3">
        <v>2562</v>
      </c>
      <c r="F235" s="4">
        <v>6</v>
      </c>
      <c r="G235">
        <f>_xlfn.XLOOKUP(data[[#This Row],[Product]],products[Product],products[Cost per unit])</f>
        <v>11.73</v>
      </c>
      <c r="H235">
        <f>data[[#This Row],[Cost per Unit]]*data[[#This Row],[Units]]</f>
        <v>70.38</v>
      </c>
      <c r="I235" s="3">
        <f>data[[#This Row],[Amount]]-data[[#This Row],[Cost]]</f>
        <v>2491.62</v>
      </c>
    </row>
    <row r="236" spans="2:9" x14ac:dyDescent="0.3">
      <c r="B236" t="s">
        <v>25</v>
      </c>
      <c r="C236" t="s">
        <v>6</v>
      </c>
      <c r="D236" t="s">
        <v>18</v>
      </c>
      <c r="E236" s="3">
        <v>8813</v>
      </c>
      <c r="F236" s="4">
        <v>21</v>
      </c>
      <c r="G236">
        <f>_xlfn.XLOOKUP(data[[#This Row],[Product]],products[Product],products[Cost per unit])</f>
        <v>13.15</v>
      </c>
      <c r="H236">
        <f>data[[#This Row],[Cost per Unit]]*data[[#This Row],[Units]]</f>
        <v>276.15000000000003</v>
      </c>
      <c r="I236" s="3">
        <f>data[[#This Row],[Amount]]-data[[#This Row],[Cost]]</f>
        <v>8536.85</v>
      </c>
    </row>
    <row r="237" spans="2:9" x14ac:dyDescent="0.3">
      <c r="B237" t="s">
        <v>25</v>
      </c>
      <c r="C237" t="s">
        <v>14</v>
      </c>
      <c r="D237" t="s">
        <v>15</v>
      </c>
      <c r="E237" s="3">
        <v>6111</v>
      </c>
      <c r="F237" s="4">
        <v>3</v>
      </c>
      <c r="G237">
        <f>_xlfn.XLOOKUP(data[[#This Row],[Product]],products[Product],products[Cost per unit])</f>
        <v>6.47</v>
      </c>
      <c r="H237">
        <f>data[[#This Row],[Cost per Unit]]*data[[#This Row],[Units]]</f>
        <v>19.41</v>
      </c>
      <c r="I237" s="3">
        <f>data[[#This Row],[Amount]]-data[[#This Row],[Cost]]</f>
        <v>6091.59</v>
      </c>
    </row>
    <row r="238" spans="2:9" x14ac:dyDescent="0.3">
      <c r="B238" t="s">
        <v>8</v>
      </c>
      <c r="C238" t="s">
        <v>30</v>
      </c>
      <c r="D238" t="s">
        <v>21</v>
      </c>
      <c r="E238" s="3">
        <v>3507</v>
      </c>
      <c r="F238" s="4">
        <v>288</v>
      </c>
      <c r="G238">
        <f>_xlfn.XLOOKUP(data[[#This Row],[Product]],products[Product],products[Cost per unit])</f>
        <v>5.79</v>
      </c>
      <c r="H238">
        <f>data[[#This Row],[Cost per Unit]]*data[[#This Row],[Units]]</f>
        <v>1667.52</v>
      </c>
      <c r="I238" s="3">
        <f>data[[#This Row],[Amount]]-data[[#This Row],[Cost]]</f>
        <v>1839.48</v>
      </c>
    </row>
    <row r="239" spans="2:9" x14ac:dyDescent="0.3">
      <c r="B239" t="s">
        <v>16</v>
      </c>
      <c r="C239" t="s">
        <v>14</v>
      </c>
      <c r="D239" t="s">
        <v>31</v>
      </c>
      <c r="E239" s="3">
        <v>4319</v>
      </c>
      <c r="F239" s="4">
        <v>30</v>
      </c>
      <c r="G239">
        <f>_xlfn.XLOOKUP(data[[#This Row],[Product]],products[Product],products[Cost per unit])</f>
        <v>9.33</v>
      </c>
      <c r="H239">
        <f>data[[#This Row],[Cost per Unit]]*data[[#This Row],[Units]]</f>
        <v>279.89999999999998</v>
      </c>
      <c r="I239" s="3">
        <f>data[[#This Row],[Amount]]-data[[#This Row],[Cost]]</f>
        <v>4039.1</v>
      </c>
    </row>
    <row r="240" spans="2:9" x14ac:dyDescent="0.3">
      <c r="B240" t="s">
        <v>5</v>
      </c>
      <c r="C240" t="s">
        <v>20</v>
      </c>
      <c r="D240" t="s">
        <v>42</v>
      </c>
      <c r="E240" s="3">
        <v>609</v>
      </c>
      <c r="F240" s="4">
        <v>87</v>
      </c>
      <c r="G240">
        <f>_xlfn.XLOOKUP(data[[#This Row],[Product]],products[Product],products[Cost per unit])</f>
        <v>5.6</v>
      </c>
      <c r="H240">
        <f>data[[#This Row],[Cost per Unit]]*data[[#This Row],[Units]]</f>
        <v>487.2</v>
      </c>
      <c r="I240" s="3">
        <f>data[[#This Row],[Amount]]-data[[#This Row],[Cost]]</f>
        <v>121.80000000000001</v>
      </c>
    </row>
    <row r="241" spans="2:9" x14ac:dyDescent="0.3">
      <c r="B241" t="s">
        <v>5</v>
      </c>
      <c r="C241" t="s">
        <v>17</v>
      </c>
      <c r="D241" t="s">
        <v>39</v>
      </c>
      <c r="E241" s="3">
        <v>6370</v>
      </c>
      <c r="F241" s="4">
        <v>30</v>
      </c>
      <c r="G241">
        <f>_xlfn.XLOOKUP(data[[#This Row],[Product]],products[Product],products[Cost per unit])</f>
        <v>16.73</v>
      </c>
      <c r="H241">
        <f>data[[#This Row],[Cost per Unit]]*data[[#This Row],[Units]]</f>
        <v>501.90000000000003</v>
      </c>
      <c r="I241" s="3">
        <f>data[[#This Row],[Amount]]-data[[#This Row],[Cost]]</f>
        <v>5868.1</v>
      </c>
    </row>
    <row r="242" spans="2:9" x14ac:dyDescent="0.3">
      <c r="B242" t="s">
        <v>25</v>
      </c>
      <c r="C242" t="s">
        <v>20</v>
      </c>
      <c r="D242" t="s">
        <v>36</v>
      </c>
      <c r="E242" s="3">
        <v>5474</v>
      </c>
      <c r="F242" s="4">
        <v>168</v>
      </c>
      <c r="G242">
        <f>_xlfn.XLOOKUP(data[[#This Row],[Product]],products[Product],products[Cost per unit])</f>
        <v>7.64</v>
      </c>
      <c r="H242">
        <f>data[[#This Row],[Cost per Unit]]*data[[#This Row],[Units]]</f>
        <v>1283.52</v>
      </c>
      <c r="I242" s="3">
        <f>data[[#This Row],[Amount]]-data[[#This Row],[Cost]]</f>
        <v>4190.4799999999996</v>
      </c>
    </row>
    <row r="243" spans="2:9" x14ac:dyDescent="0.3">
      <c r="B243" t="s">
        <v>5</v>
      </c>
      <c r="C243" t="s">
        <v>14</v>
      </c>
      <c r="D243" t="s">
        <v>39</v>
      </c>
      <c r="E243" s="3">
        <v>3164</v>
      </c>
      <c r="F243" s="4">
        <v>306</v>
      </c>
      <c r="G243">
        <f>_xlfn.XLOOKUP(data[[#This Row],[Product]],products[Product],products[Cost per unit])</f>
        <v>16.73</v>
      </c>
      <c r="H243">
        <f>data[[#This Row],[Cost per Unit]]*data[[#This Row],[Units]]</f>
        <v>5119.38</v>
      </c>
      <c r="I243" s="3">
        <f>data[[#This Row],[Amount]]-data[[#This Row],[Cost]]</f>
        <v>-1955.38</v>
      </c>
    </row>
    <row r="244" spans="2:9" x14ac:dyDescent="0.3">
      <c r="B244" t="s">
        <v>16</v>
      </c>
      <c r="C244" t="s">
        <v>9</v>
      </c>
      <c r="D244" t="s">
        <v>12</v>
      </c>
      <c r="E244" s="3">
        <v>1302</v>
      </c>
      <c r="F244" s="4">
        <v>402</v>
      </c>
      <c r="G244">
        <f>_xlfn.XLOOKUP(data[[#This Row],[Product]],products[Product],products[Cost per unit])</f>
        <v>11.88</v>
      </c>
      <c r="H244">
        <f>data[[#This Row],[Cost per Unit]]*data[[#This Row],[Units]]</f>
        <v>4775.76</v>
      </c>
      <c r="I244" s="3">
        <f>data[[#This Row],[Amount]]-data[[#This Row],[Cost]]</f>
        <v>-3473.76</v>
      </c>
    </row>
    <row r="245" spans="2:9" x14ac:dyDescent="0.3">
      <c r="B245" t="s">
        <v>27</v>
      </c>
      <c r="C245" t="s">
        <v>6</v>
      </c>
      <c r="D245" t="s">
        <v>40</v>
      </c>
      <c r="E245" s="3">
        <v>7308</v>
      </c>
      <c r="F245" s="4">
        <v>327</v>
      </c>
      <c r="G245">
        <f>_xlfn.XLOOKUP(data[[#This Row],[Product]],products[Product],products[Cost per unit])</f>
        <v>10.38</v>
      </c>
      <c r="H245">
        <f>data[[#This Row],[Cost per Unit]]*data[[#This Row],[Units]]</f>
        <v>3394.26</v>
      </c>
      <c r="I245" s="3">
        <f>data[[#This Row],[Amount]]-data[[#This Row],[Cost]]</f>
        <v>3913.74</v>
      </c>
    </row>
    <row r="246" spans="2:9" x14ac:dyDescent="0.3">
      <c r="B246" t="s">
        <v>5</v>
      </c>
      <c r="C246" t="s">
        <v>6</v>
      </c>
      <c r="D246" t="s">
        <v>39</v>
      </c>
      <c r="E246" s="3">
        <v>6132</v>
      </c>
      <c r="F246" s="4">
        <v>93</v>
      </c>
      <c r="G246">
        <f>_xlfn.XLOOKUP(data[[#This Row],[Product]],products[Product],products[Cost per unit])</f>
        <v>16.73</v>
      </c>
      <c r="H246">
        <f>data[[#This Row],[Cost per Unit]]*data[[#This Row],[Units]]</f>
        <v>1555.89</v>
      </c>
      <c r="I246" s="3">
        <f>data[[#This Row],[Amount]]-data[[#This Row],[Cost]]</f>
        <v>4576.1099999999997</v>
      </c>
    </row>
    <row r="247" spans="2:9" x14ac:dyDescent="0.3">
      <c r="B247" t="s">
        <v>35</v>
      </c>
      <c r="C247" t="s">
        <v>9</v>
      </c>
      <c r="D247" t="s">
        <v>24</v>
      </c>
      <c r="E247" s="3">
        <v>3472</v>
      </c>
      <c r="F247" s="4">
        <v>96</v>
      </c>
      <c r="G247">
        <f>_xlfn.XLOOKUP(data[[#This Row],[Product]],products[Product],products[Cost per unit])</f>
        <v>11.7</v>
      </c>
      <c r="H247">
        <f>data[[#This Row],[Cost per Unit]]*data[[#This Row],[Units]]</f>
        <v>1123.1999999999998</v>
      </c>
      <c r="I247" s="3">
        <f>data[[#This Row],[Amount]]-data[[#This Row],[Cost]]</f>
        <v>2348.8000000000002</v>
      </c>
    </row>
    <row r="248" spans="2:9" x14ac:dyDescent="0.3">
      <c r="B248" t="s">
        <v>8</v>
      </c>
      <c r="C248" t="s">
        <v>17</v>
      </c>
      <c r="D248" t="s">
        <v>15</v>
      </c>
      <c r="E248" s="3">
        <v>9660</v>
      </c>
      <c r="F248" s="4">
        <v>27</v>
      </c>
      <c r="G248">
        <f>_xlfn.XLOOKUP(data[[#This Row],[Product]],products[Product],products[Cost per unit])</f>
        <v>6.47</v>
      </c>
      <c r="H248">
        <f>data[[#This Row],[Cost per Unit]]*data[[#This Row],[Units]]</f>
        <v>174.69</v>
      </c>
      <c r="I248" s="3">
        <f>data[[#This Row],[Amount]]-data[[#This Row],[Cost]]</f>
        <v>9485.31</v>
      </c>
    </row>
    <row r="249" spans="2:9" x14ac:dyDescent="0.3">
      <c r="B249" t="s">
        <v>11</v>
      </c>
      <c r="C249" t="s">
        <v>20</v>
      </c>
      <c r="D249" t="s">
        <v>42</v>
      </c>
      <c r="E249" s="3">
        <v>2436</v>
      </c>
      <c r="F249" s="4">
        <v>99</v>
      </c>
      <c r="G249">
        <f>_xlfn.XLOOKUP(data[[#This Row],[Product]],products[Product],products[Cost per unit])</f>
        <v>5.6</v>
      </c>
      <c r="H249">
        <f>data[[#This Row],[Cost per Unit]]*data[[#This Row],[Units]]</f>
        <v>554.4</v>
      </c>
      <c r="I249" s="3">
        <f>data[[#This Row],[Amount]]-data[[#This Row],[Cost]]</f>
        <v>1881.6</v>
      </c>
    </row>
    <row r="250" spans="2:9" x14ac:dyDescent="0.3">
      <c r="B250" t="s">
        <v>11</v>
      </c>
      <c r="C250" t="s">
        <v>20</v>
      </c>
      <c r="D250" t="s">
        <v>19</v>
      </c>
      <c r="E250" s="3">
        <v>9506</v>
      </c>
      <c r="F250" s="4">
        <v>87</v>
      </c>
      <c r="G250">
        <f>_xlfn.XLOOKUP(data[[#This Row],[Product]],products[Product],products[Cost per unit])</f>
        <v>12.37</v>
      </c>
      <c r="H250">
        <f>data[[#This Row],[Cost per Unit]]*data[[#This Row],[Units]]</f>
        <v>1076.1899999999998</v>
      </c>
      <c r="I250" s="3">
        <f>data[[#This Row],[Amount]]-data[[#This Row],[Cost]]</f>
        <v>8429.81</v>
      </c>
    </row>
    <row r="251" spans="2:9" x14ac:dyDescent="0.3">
      <c r="B251" t="s">
        <v>35</v>
      </c>
      <c r="C251" t="s">
        <v>6</v>
      </c>
      <c r="D251" t="s">
        <v>41</v>
      </c>
      <c r="E251" s="3">
        <v>245</v>
      </c>
      <c r="F251" s="4">
        <v>288</v>
      </c>
      <c r="G251">
        <f>_xlfn.XLOOKUP(data[[#This Row],[Product]],products[Product],products[Cost per unit])</f>
        <v>9</v>
      </c>
      <c r="H251">
        <f>data[[#This Row],[Cost per Unit]]*data[[#This Row],[Units]]</f>
        <v>2592</v>
      </c>
      <c r="I251" s="3">
        <f>data[[#This Row],[Amount]]-data[[#This Row],[Cost]]</f>
        <v>-2347</v>
      </c>
    </row>
    <row r="252" spans="2:9" x14ac:dyDescent="0.3">
      <c r="B252" t="s">
        <v>8</v>
      </c>
      <c r="C252" t="s">
        <v>9</v>
      </c>
      <c r="D252" t="s">
        <v>33</v>
      </c>
      <c r="E252" s="3">
        <v>2702</v>
      </c>
      <c r="F252" s="4">
        <v>363</v>
      </c>
      <c r="G252">
        <f>_xlfn.XLOOKUP(data[[#This Row],[Product]],products[Product],products[Cost per unit])</f>
        <v>10.62</v>
      </c>
      <c r="H252">
        <f>data[[#This Row],[Cost per Unit]]*data[[#This Row],[Units]]</f>
        <v>3855.0599999999995</v>
      </c>
      <c r="I252" s="3">
        <f>data[[#This Row],[Amount]]-data[[#This Row],[Cost]]</f>
        <v>-1153.0599999999995</v>
      </c>
    </row>
    <row r="253" spans="2:9" x14ac:dyDescent="0.3">
      <c r="B253" t="s">
        <v>35</v>
      </c>
      <c r="C253" t="s">
        <v>30</v>
      </c>
      <c r="D253" t="s">
        <v>28</v>
      </c>
      <c r="E253" s="3">
        <v>700</v>
      </c>
      <c r="F253" s="4">
        <v>87</v>
      </c>
      <c r="G253">
        <f>_xlfn.XLOOKUP(data[[#This Row],[Product]],products[Product],products[Cost per unit])</f>
        <v>3.11</v>
      </c>
      <c r="H253">
        <f>data[[#This Row],[Cost per Unit]]*data[[#This Row],[Units]]</f>
        <v>270.57</v>
      </c>
      <c r="I253" s="3">
        <f>data[[#This Row],[Amount]]-data[[#This Row],[Cost]]</f>
        <v>429.43</v>
      </c>
    </row>
    <row r="254" spans="2:9" x14ac:dyDescent="0.3">
      <c r="B254" t="s">
        <v>16</v>
      </c>
      <c r="C254" t="s">
        <v>30</v>
      </c>
      <c r="D254" t="s">
        <v>28</v>
      </c>
      <c r="E254" s="3">
        <v>3759</v>
      </c>
      <c r="F254" s="4">
        <v>150</v>
      </c>
      <c r="G254">
        <f>_xlfn.XLOOKUP(data[[#This Row],[Product]],products[Product],products[Cost per unit])</f>
        <v>3.11</v>
      </c>
      <c r="H254">
        <f>data[[#This Row],[Cost per Unit]]*data[[#This Row],[Units]]</f>
        <v>466.5</v>
      </c>
      <c r="I254" s="3">
        <f>data[[#This Row],[Amount]]-data[[#This Row],[Cost]]</f>
        <v>3292.5</v>
      </c>
    </row>
    <row r="255" spans="2:9" x14ac:dyDescent="0.3">
      <c r="B255" t="s">
        <v>26</v>
      </c>
      <c r="C255" t="s">
        <v>9</v>
      </c>
      <c r="D255" t="s">
        <v>28</v>
      </c>
      <c r="E255" s="3">
        <v>1589</v>
      </c>
      <c r="F255" s="4">
        <v>303</v>
      </c>
      <c r="G255">
        <f>_xlfn.XLOOKUP(data[[#This Row],[Product]],products[Product],products[Cost per unit])</f>
        <v>3.11</v>
      </c>
      <c r="H255">
        <f>data[[#This Row],[Cost per Unit]]*data[[#This Row],[Units]]</f>
        <v>942.32999999999993</v>
      </c>
      <c r="I255" s="3">
        <f>data[[#This Row],[Amount]]-data[[#This Row],[Cost]]</f>
        <v>646.67000000000007</v>
      </c>
    </row>
    <row r="256" spans="2:9" x14ac:dyDescent="0.3">
      <c r="B256" t="s">
        <v>23</v>
      </c>
      <c r="C256" t="s">
        <v>9</v>
      </c>
      <c r="D256" t="s">
        <v>40</v>
      </c>
      <c r="E256" s="3">
        <v>5194</v>
      </c>
      <c r="F256" s="4">
        <v>288</v>
      </c>
      <c r="G256">
        <f>_xlfn.XLOOKUP(data[[#This Row],[Product]],products[Product],products[Cost per unit])</f>
        <v>10.38</v>
      </c>
      <c r="H256">
        <f>data[[#This Row],[Cost per Unit]]*data[[#This Row],[Units]]</f>
        <v>2989.44</v>
      </c>
      <c r="I256" s="3">
        <f>data[[#This Row],[Amount]]-data[[#This Row],[Cost]]</f>
        <v>2204.56</v>
      </c>
    </row>
    <row r="257" spans="2:9" x14ac:dyDescent="0.3">
      <c r="B257" t="s">
        <v>35</v>
      </c>
      <c r="C257" t="s">
        <v>14</v>
      </c>
      <c r="D257" t="s">
        <v>31</v>
      </c>
      <c r="E257" s="3">
        <v>945</v>
      </c>
      <c r="F257" s="4">
        <v>75</v>
      </c>
      <c r="G257">
        <f>_xlfn.XLOOKUP(data[[#This Row],[Product]],products[Product],products[Cost per unit])</f>
        <v>9.33</v>
      </c>
      <c r="H257">
        <f>data[[#This Row],[Cost per Unit]]*data[[#This Row],[Units]]</f>
        <v>699.75</v>
      </c>
      <c r="I257" s="3">
        <f>data[[#This Row],[Amount]]-data[[#This Row],[Cost]]</f>
        <v>245.25</v>
      </c>
    </row>
    <row r="258" spans="2:9" x14ac:dyDescent="0.3">
      <c r="B258" t="s">
        <v>5</v>
      </c>
      <c r="C258" t="s">
        <v>20</v>
      </c>
      <c r="D258" t="s">
        <v>21</v>
      </c>
      <c r="E258" s="3">
        <v>1988</v>
      </c>
      <c r="F258" s="4">
        <v>39</v>
      </c>
      <c r="G258">
        <f>_xlfn.XLOOKUP(data[[#This Row],[Product]],products[Product],products[Cost per unit])</f>
        <v>5.79</v>
      </c>
      <c r="H258">
        <f>data[[#This Row],[Cost per Unit]]*data[[#This Row],[Units]]</f>
        <v>225.81</v>
      </c>
      <c r="I258" s="3">
        <f>data[[#This Row],[Amount]]-data[[#This Row],[Cost]]</f>
        <v>1762.19</v>
      </c>
    </row>
    <row r="259" spans="2:9" x14ac:dyDescent="0.3">
      <c r="B259" t="s">
        <v>16</v>
      </c>
      <c r="C259" t="s">
        <v>30</v>
      </c>
      <c r="D259" t="s">
        <v>10</v>
      </c>
      <c r="E259" s="3">
        <v>6734</v>
      </c>
      <c r="F259" s="4">
        <v>123</v>
      </c>
      <c r="G259">
        <f>_xlfn.XLOOKUP(data[[#This Row],[Product]],products[Product],products[Cost per unit])</f>
        <v>8.65</v>
      </c>
      <c r="H259">
        <f>data[[#This Row],[Cost per Unit]]*data[[#This Row],[Units]]</f>
        <v>1063.95</v>
      </c>
      <c r="I259" s="3">
        <f>data[[#This Row],[Amount]]-data[[#This Row],[Cost]]</f>
        <v>5670.05</v>
      </c>
    </row>
    <row r="260" spans="2:9" x14ac:dyDescent="0.3">
      <c r="B260" t="s">
        <v>5</v>
      </c>
      <c r="C260" t="s">
        <v>14</v>
      </c>
      <c r="D260" t="s">
        <v>12</v>
      </c>
      <c r="E260" s="3">
        <v>217</v>
      </c>
      <c r="F260" s="4">
        <v>36</v>
      </c>
      <c r="G260">
        <f>_xlfn.XLOOKUP(data[[#This Row],[Product]],products[Product],products[Cost per unit])</f>
        <v>11.88</v>
      </c>
      <c r="H260">
        <f>data[[#This Row],[Cost per Unit]]*data[[#This Row],[Units]]</f>
        <v>427.68</v>
      </c>
      <c r="I260" s="3">
        <f>data[[#This Row],[Amount]]-data[[#This Row],[Cost]]</f>
        <v>-210.68</v>
      </c>
    </row>
    <row r="261" spans="2:9" x14ac:dyDescent="0.3">
      <c r="B261" t="s">
        <v>25</v>
      </c>
      <c r="C261" t="s">
        <v>30</v>
      </c>
      <c r="D261" t="s">
        <v>22</v>
      </c>
      <c r="E261" s="3">
        <v>6279</v>
      </c>
      <c r="F261" s="4">
        <v>237</v>
      </c>
      <c r="G261">
        <f>_xlfn.XLOOKUP(data[[#This Row],[Product]],products[Product],products[Cost per unit])</f>
        <v>9.77</v>
      </c>
      <c r="H261">
        <f>data[[#This Row],[Cost per Unit]]*data[[#This Row],[Units]]</f>
        <v>2315.4899999999998</v>
      </c>
      <c r="I261" s="3">
        <f>data[[#This Row],[Amount]]-data[[#This Row],[Cost]]</f>
        <v>3963.51</v>
      </c>
    </row>
    <row r="262" spans="2:9" x14ac:dyDescent="0.3">
      <c r="B262" t="s">
        <v>5</v>
      </c>
      <c r="C262" t="s">
        <v>14</v>
      </c>
      <c r="D262" t="s">
        <v>31</v>
      </c>
      <c r="E262" s="3">
        <v>4424</v>
      </c>
      <c r="F262" s="4">
        <v>201</v>
      </c>
      <c r="G262">
        <f>_xlfn.XLOOKUP(data[[#This Row],[Product]],products[Product],products[Cost per unit])</f>
        <v>9.33</v>
      </c>
      <c r="H262">
        <f>data[[#This Row],[Cost per Unit]]*data[[#This Row],[Units]]</f>
        <v>1875.33</v>
      </c>
      <c r="I262" s="3">
        <f>data[[#This Row],[Amount]]-data[[#This Row],[Cost]]</f>
        <v>2548.67</v>
      </c>
    </row>
    <row r="263" spans="2:9" x14ac:dyDescent="0.3">
      <c r="B263" t="s">
        <v>26</v>
      </c>
      <c r="C263" t="s">
        <v>14</v>
      </c>
      <c r="D263" t="s">
        <v>28</v>
      </c>
      <c r="E263" s="3">
        <v>189</v>
      </c>
      <c r="F263" s="4">
        <v>48</v>
      </c>
      <c r="G263">
        <f>_xlfn.XLOOKUP(data[[#This Row],[Product]],products[Product],products[Cost per unit])</f>
        <v>3.11</v>
      </c>
      <c r="H263">
        <f>data[[#This Row],[Cost per Unit]]*data[[#This Row],[Units]]</f>
        <v>149.28</v>
      </c>
      <c r="I263" s="3">
        <f>data[[#This Row],[Amount]]-data[[#This Row],[Cost]]</f>
        <v>39.72</v>
      </c>
    </row>
    <row r="264" spans="2:9" x14ac:dyDescent="0.3">
      <c r="B264" t="s">
        <v>25</v>
      </c>
      <c r="C264" t="s">
        <v>9</v>
      </c>
      <c r="D264" t="s">
        <v>22</v>
      </c>
      <c r="E264" s="3">
        <v>490</v>
      </c>
      <c r="F264" s="4">
        <v>84</v>
      </c>
      <c r="G264">
        <f>_xlfn.XLOOKUP(data[[#This Row],[Product]],products[Product],products[Cost per unit])</f>
        <v>9.77</v>
      </c>
      <c r="H264">
        <f>data[[#This Row],[Cost per Unit]]*data[[#This Row],[Units]]</f>
        <v>820.68</v>
      </c>
      <c r="I264" s="3">
        <f>data[[#This Row],[Amount]]-data[[#This Row],[Cost]]</f>
        <v>-330.67999999999995</v>
      </c>
    </row>
    <row r="265" spans="2:9" x14ac:dyDescent="0.3">
      <c r="B265" t="s">
        <v>8</v>
      </c>
      <c r="C265" t="s">
        <v>6</v>
      </c>
      <c r="D265" t="s">
        <v>41</v>
      </c>
      <c r="E265" s="3">
        <v>434</v>
      </c>
      <c r="F265" s="4">
        <v>87</v>
      </c>
      <c r="G265">
        <f>_xlfn.XLOOKUP(data[[#This Row],[Product]],products[Product],products[Cost per unit])</f>
        <v>9</v>
      </c>
      <c r="H265">
        <f>data[[#This Row],[Cost per Unit]]*data[[#This Row],[Units]]</f>
        <v>783</v>
      </c>
      <c r="I265" s="3">
        <f>data[[#This Row],[Amount]]-data[[#This Row],[Cost]]</f>
        <v>-349</v>
      </c>
    </row>
    <row r="266" spans="2:9" x14ac:dyDescent="0.3">
      <c r="B266" t="s">
        <v>23</v>
      </c>
      <c r="C266" t="s">
        <v>20</v>
      </c>
      <c r="D266" t="s">
        <v>7</v>
      </c>
      <c r="E266" s="3">
        <v>10129</v>
      </c>
      <c r="F266" s="4">
        <v>312</v>
      </c>
      <c r="G266">
        <f>_xlfn.XLOOKUP(data[[#This Row],[Product]],products[Product],products[Cost per unit])</f>
        <v>14.49</v>
      </c>
      <c r="H266">
        <f>data[[#This Row],[Cost per Unit]]*data[[#This Row],[Units]]</f>
        <v>4520.88</v>
      </c>
      <c r="I266" s="3">
        <f>data[[#This Row],[Amount]]-data[[#This Row],[Cost]]</f>
        <v>5608.12</v>
      </c>
    </row>
    <row r="267" spans="2:9" x14ac:dyDescent="0.3">
      <c r="B267" t="s">
        <v>27</v>
      </c>
      <c r="C267" t="s">
        <v>17</v>
      </c>
      <c r="D267" t="s">
        <v>40</v>
      </c>
      <c r="E267" s="3">
        <v>1652</v>
      </c>
      <c r="F267" s="4">
        <v>102</v>
      </c>
      <c r="G267">
        <f>_xlfn.XLOOKUP(data[[#This Row],[Product]],products[Product],products[Cost per unit])</f>
        <v>10.38</v>
      </c>
      <c r="H267">
        <f>data[[#This Row],[Cost per Unit]]*data[[#This Row],[Units]]</f>
        <v>1058.76</v>
      </c>
      <c r="I267" s="3">
        <f>data[[#This Row],[Amount]]-data[[#This Row],[Cost]]</f>
        <v>593.24</v>
      </c>
    </row>
    <row r="268" spans="2:9" x14ac:dyDescent="0.3">
      <c r="B268" t="s">
        <v>8</v>
      </c>
      <c r="C268" t="s">
        <v>20</v>
      </c>
      <c r="D268" t="s">
        <v>41</v>
      </c>
      <c r="E268" s="3">
        <v>6433</v>
      </c>
      <c r="F268" s="4">
        <v>78</v>
      </c>
      <c r="G268">
        <f>_xlfn.XLOOKUP(data[[#This Row],[Product]],products[Product],products[Cost per unit])</f>
        <v>9</v>
      </c>
      <c r="H268">
        <f>data[[#This Row],[Cost per Unit]]*data[[#This Row],[Units]]</f>
        <v>702</v>
      </c>
      <c r="I268" s="3">
        <f>data[[#This Row],[Amount]]-data[[#This Row],[Cost]]</f>
        <v>5731</v>
      </c>
    </row>
    <row r="269" spans="2:9" x14ac:dyDescent="0.3">
      <c r="B269" t="s">
        <v>27</v>
      </c>
      <c r="C269" t="s">
        <v>30</v>
      </c>
      <c r="D269" t="s">
        <v>34</v>
      </c>
      <c r="E269" s="3">
        <v>2212</v>
      </c>
      <c r="F269" s="4">
        <v>117</v>
      </c>
      <c r="G269">
        <f>_xlfn.XLOOKUP(data[[#This Row],[Product]],products[Product],products[Cost per unit])</f>
        <v>6.49</v>
      </c>
      <c r="H269">
        <f>data[[#This Row],[Cost per Unit]]*data[[#This Row],[Units]]</f>
        <v>759.33</v>
      </c>
      <c r="I269" s="3">
        <f>data[[#This Row],[Amount]]-data[[#This Row],[Cost]]</f>
        <v>1452.67</v>
      </c>
    </row>
    <row r="270" spans="2:9" x14ac:dyDescent="0.3">
      <c r="B270" t="s">
        <v>13</v>
      </c>
      <c r="C270" t="s">
        <v>9</v>
      </c>
      <c r="D270" t="s">
        <v>36</v>
      </c>
      <c r="E270" s="3">
        <v>609</v>
      </c>
      <c r="F270" s="4">
        <v>99</v>
      </c>
      <c r="G270">
        <f>_xlfn.XLOOKUP(data[[#This Row],[Product]],products[Product],products[Cost per unit])</f>
        <v>7.64</v>
      </c>
      <c r="H270">
        <f>data[[#This Row],[Cost per Unit]]*data[[#This Row],[Units]]</f>
        <v>756.36</v>
      </c>
      <c r="I270" s="3">
        <f>data[[#This Row],[Amount]]-data[[#This Row],[Cost]]</f>
        <v>-147.36000000000001</v>
      </c>
    </row>
    <row r="271" spans="2:9" x14ac:dyDescent="0.3">
      <c r="B271" t="s">
        <v>5</v>
      </c>
      <c r="C271" t="s">
        <v>9</v>
      </c>
      <c r="D271" t="s">
        <v>38</v>
      </c>
      <c r="E271" s="3">
        <v>1638</v>
      </c>
      <c r="F271" s="4">
        <v>48</v>
      </c>
      <c r="G271">
        <f>_xlfn.XLOOKUP(data[[#This Row],[Product]],products[Product],products[Cost per unit])</f>
        <v>4.97</v>
      </c>
      <c r="H271">
        <f>data[[#This Row],[Cost per Unit]]*data[[#This Row],[Units]]</f>
        <v>238.56</v>
      </c>
      <c r="I271" s="3">
        <f>data[[#This Row],[Amount]]-data[[#This Row],[Cost]]</f>
        <v>1399.44</v>
      </c>
    </row>
    <row r="272" spans="2:9" x14ac:dyDescent="0.3">
      <c r="B272" t="s">
        <v>23</v>
      </c>
      <c r="C272" t="s">
        <v>30</v>
      </c>
      <c r="D272" t="s">
        <v>37</v>
      </c>
      <c r="E272" s="3">
        <v>3829</v>
      </c>
      <c r="F272" s="4">
        <v>24</v>
      </c>
      <c r="G272">
        <f>_xlfn.XLOOKUP(data[[#This Row],[Product]],products[Product],products[Cost per unit])</f>
        <v>11.73</v>
      </c>
      <c r="H272">
        <f>data[[#This Row],[Cost per Unit]]*data[[#This Row],[Units]]</f>
        <v>281.52</v>
      </c>
      <c r="I272" s="3">
        <f>data[[#This Row],[Amount]]-data[[#This Row],[Cost]]</f>
        <v>3547.48</v>
      </c>
    </row>
    <row r="273" spans="2:9" x14ac:dyDescent="0.3">
      <c r="B273" t="s">
        <v>5</v>
      </c>
      <c r="C273" t="s">
        <v>17</v>
      </c>
      <c r="D273" t="s">
        <v>37</v>
      </c>
      <c r="E273" s="3">
        <v>5775</v>
      </c>
      <c r="F273" s="4">
        <v>42</v>
      </c>
      <c r="G273">
        <f>_xlfn.XLOOKUP(data[[#This Row],[Product]],products[Product],products[Cost per unit])</f>
        <v>11.73</v>
      </c>
      <c r="H273">
        <f>data[[#This Row],[Cost per Unit]]*data[[#This Row],[Units]]</f>
        <v>492.66</v>
      </c>
      <c r="I273" s="3">
        <f>data[[#This Row],[Amount]]-data[[#This Row],[Cost]]</f>
        <v>5282.34</v>
      </c>
    </row>
    <row r="274" spans="2:9" x14ac:dyDescent="0.3">
      <c r="B274" t="s">
        <v>16</v>
      </c>
      <c r="C274" t="s">
        <v>9</v>
      </c>
      <c r="D274" t="s">
        <v>33</v>
      </c>
      <c r="E274" s="3">
        <v>1071</v>
      </c>
      <c r="F274" s="4">
        <v>270</v>
      </c>
      <c r="G274">
        <f>_xlfn.XLOOKUP(data[[#This Row],[Product]],products[Product],products[Cost per unit])</f>
        <v>10.62</v>
      </c>
      <c r="H274">
        <f>data[[#This Row],[Cost per Unit]]*data[[#This Row],[Units]]</f>
        <v>2867.3999999999996</v>
      </c>
      <c r="I274" s="3">
        <f>data[[#This Row],[Amount]]-data[[#This Row],[Cost]]</f>
        <v>-1796.3999999999996</v>
      </c>
    </row>
    <row r="275" spans="2:9" x14ac:dyDescent="0.3">
      <c r="B275" t="s">
        <v>8</v>
      </c>
      <c r="C275" t="s">
        <v>14</v>
      </c>
      <c r="D275" t="s">
        <v>34</v>
      </c>
      <c r="E275" s="3">
        <v>5019</v>
      </c>
      <c r="F275" s="4">
        <v>150</v>
      </c>
      <c r="G275">
        <f>_xlfn.XLOOKUP(data[[#This Row],[Product]],products[Product],products[Cost per unit])</f>
        <v>6.49</v>
      </c>
      <c r="H275">
        <f>data[[#This Row],[Cost per Unit]]*data[[#This Row],[Units]]</f>
        <v>973.5</v>
      </c>
      <c r="I275" s="3">
        <f>data[[#This Row],[Amount]]-data[[#This Row],[Cost]]</f>
        <v>4045.5</v>
      </c>
    </row>
    <row r="276" spans="2:9" x14ac:dyDescent="0.3">
      <c r="B276" t="s">
        <v>26</v>
      </c>
      <c r="C276" t="s">
        <v>6</v>
      </c>
      <c r="D276" t="s">
        <v>37</v>
      </c>
      <c r="E276" s="3">
        <v>2863</v>
      </c>
      <c r="F276" s="4">
        <v>42</v>
      </c>
      <c r="G276">
        <f>_xlfn.XLOOKUP(data[[#This Row],[Product]],products[Product],products[Cost per unit])</f>
        <v>11.73</v>
      </c>
      <c r="H276">
        <f>data[[#This Row],[Cost per Unit]]*data[[#This Row],[Units]]</f>
        <v>492.66</v>
      </c>
      <c r="I276" s="3">
        <f>data[[#This Row],[Amount]]-data[[#This Row],[Cost]]</f>
        <v>2370.34</v>
      </c>
    </row>
    <row r="277" spans="2:9" x14ac:dyDescent="0.3">
      <c r="B277" t="s">
        <v>5</v>
      </c>
      <c r="C277" t="s">
        <v>9</v>
      </c>
      <c r="D277" t="s">
        <v>32</v>
      </c>
      <c r="E277" s="3">
        <v>1617</v>
      </c>
      <c r="F277" s="4">
        <v>126</v>
      </c>
      <c r="G277">
        <f>_xlfn.XLOOKUP(data[[#This Row],[Product]],products[Product],products[Cost per unit])</f>
        <v>7.16</v>
      </c>
      <c r="H277">
        <f>data[[#This Row],[Cost per Unit]]*data[[#This Row],[Units]]</f>
        <v>902.16</v>
      </c>
      <c r="I277" s="3">
        <f>data[[#This Row],[Amount]]-data[[#This Row],[Cost]]</f>
        <v>714.84</v>
      </c>
    </row>
    <row r="278" spans="2:9" x14ac:dyDescent="0.3">
      <c r="B278" t="s">
        <v>16</v>
      </c>
      <c r="C278" t="s">
        <v>6</v>
      </c>
      <c r="D278" t="s">
        <v>42</v>
      </c>
      <c r="E278" s="3">
        <v>6818</v>
      </c>
      <c r="F278" s="4">
        <v>6</v>
      </c>
      <c r="G278">
        <f>_xlfn.XLOOKUP(data[[#This Row],[Product]],products[Product],products[Cost per unit])</f>
        <v>5.6</v>
      </c>
      <c r="H278">
        <f>data[[#This Row],[Cost per Unit]]*data[[#This Row],[Units]]</f>
        <v>33.599999999999994</v>
      </c>
      <c r="I278" s="3">
        <f>data[[#This Row],[Amount]]-data[[#This Row],[Cost]]</f>
        <v>6784.4</v>
      </c>
    </row>
    <row r="279" spans="2:9" x14ac:dyDescent="0.3">
      <c r="B279" t="s">
        <v>27</v>
      </c>
      <c r="C279" t="s">
        <v>9</v>
      </c>
      <c r="D279" t="s">
        <v>37</v>
      </c>
      <c r="E279" s="3">
        <v>6657</v>
      </c>
      <c r="F279" s="4">
        <v>276</v>
      </c>
      <c r="G279">
        <f>_xlfn.XLOOKUP(data[[#This Row],[Product]],products[Product],products[Cost per unit])</f>
        <v>11.73</v>
      </c>
      <c r="H279">
        <f>data[[#This Row],[Cost per Unit]]*data[[#This Row],[Units]]</f>
        <v>3237.48</v>
      </c>
      <c r="I279" s="3">
        <f>data[[#This Row],[Amount]]-data[[#This Row],[Cost]]</f>
        <v>3419.52</v>
      </c>
    </row>
    <row r="280" spans="2:9" x14ac:dyDescent="0.3">
      <c r="B280" t="s">
        <v>27</v>
      </c>
      <c r="C280" t="s">
        <v>30</v>
      </c>
      <c r="D280" t="s">
        <v>28</v>
      </c>
      <c r="E280" s="3">
        <v>2919</v>
      </c>
      <c r="F280" s="4">
        <v>93</v>
      </c>
      <c r="G280">
        <f>_xlfn.XLOOKUP(data[[#This Row],[Product]],products[Product],products[Cost per unit])</f>
        <v>3.11</v>
      </c>
      <c r="H280">
        <f>data[[#This Row],[Cost per Unit]]*data[[#This Row],[Units]]</f>
        <v>289.22999999999996</v>
      </c>
      <c r="I280" s="3">
        <f>data[[#This Row],[Amount]]-data[[#This Row],[Cost]]</f>
        <v>2629.77</v>
      </c>
    </row>
    <row r="281" spans="2:9" x14ac:dyDescent="0.3">
      <c r="B281" t="s">
        <v>26</v>
      </c>
      <c r="C281" t="s">
        <v>14</v>
      </c>
      <c r="D281" t="s">
        <v>21</v>
      </c>
      <c r="E281" s="3">
        <v>3094</v>
      </c>
      <c r="F281" s="4">
        <v>246</v>
      </c>
      <c r="G281">
        <f>_xlfn.XLOOKUP(data[[#This Row],[Product]],products[Product],products[Cost per unit])</f>
        <v>5.79</v>
      </c>
      <c r="H281">
        <f>data[[#This Row],[Cost per Unit]]*data[[#This Row],[Units]]</f>
        <v>1424.34</v>
      </c>
      <c r="I281" s="3">
        <f>data[[#This Row],[Amount]]-data[[#This Row],[Cost]]</f>
        <v>1669.66</v>
      </c>
    </row>
    <row r="282" spans="2:9" x14ac:dyDescent="0.3">
      <c r="B282" t="s">
        <v>16</v>
      </c>
      <c r="C282" t="s">
        <v>17</v>
      </c>
      <c r="D282" t="s">
        <v>38</v>
      </c>
      <c r="E282" s="3">
        <v>2989</v>
      </c>
      <c r="F282" s="4">
        <v>3</v>
      </c>
      <c r="G282">
        <f>_xlfn.XLOOKUP(data[[#This Row],[Product]],products[Product],products[Cost per unit])</f>
        <v>4.97</v>
      </c>
      <c r="H282">
        <f>data[[#This Row],[Cost per Unit]]*data[[#This Row],[Units]]</f>
        <v>14.91</v>
      </c>
      <c r="I282" s="3">
        <f>data[[#This Row],[Amount]]-data[[#This Row],[Cost]]</f>
        <v>2974.09</v>
      </c>
    </row>
    <row r="283" spans="2:9" x14ac:dyDescent="0.3">
      <c r="B283" t="s">
        <v>8</v>
      </c>
      <c r="C283" t="s">
        <v>20</v>
      </c>
      <c r="D283" t="s">
        <v>39</v>
      </c>
      <c r="E283" s="3">
        <v>2268</v>
      </c>
      <c r="F283" s="4">
        <v>63</v>
      </c>
      <c r="G283">
        <f>_xlfn.XLOOKUP(data[[#This Row],[Product]],products[Product],products[Cost per unit])</f>
        <v>16.73</v>
      </c>
      <c r="H283">
        <f>data[[#This Row],[Cost per Unit]]*data[[#This Row],[Units]]</f>
        <v>1053.99</v>
      </c>
      <c r="I283" s="3">
        <f>data[[#This Row],[Amount]]-data[[#This Row],[Cost]]</f>
        <v>1214.01</v>
      </c>
    </row>
    <row r="284" spans="2:9" x14ac:dyDescent="0.3">
      <c r="B284" t="s">
        <v>25</v>
      </c>
      <c r="C284" t="s">
        <v>9</v>
      </c>
      <c r="D284" t="s">
        <v>21</v>
      </c>
      <c r="E284" s="3">
        <v>4753</v>
      </c>
      <c r="F284" s="4">
        <v>246</v>
      </c>
      <c r="G284">
        <f>_xlfn.XLOOKUP(data[[#This Row],[Product]],products[Product],products[Cost per unit])</f>
        <v>5.79</v>
      </c>
      <c r="H284">
        <f>data[[#This Row],[Cost per Unit]]*data[[#This Row],[Units]]</f>
        <v>1424.34</v>
      </c>
      <c r="I284" s="3">
        <f>data[[#This Row],[Amount]]-data[[#This Row],[Cost]]</f>
        <v>3328.66</v>
      </c>
    </row>
    <row r="285" spans="2:9" x14ac:dyDescent="0.3">
      <c r="B285" t="s">
        <v>26</v>
      </c>
      <c r="C285" t="s">
        <v>30</v>
      </c>
      <c r="D285" t="s">
        <v>36</v>
      </c>
      <c r="E285" s="3">
        <v>7511</v>
      </c>
      <c r="F285" s="4">
        <v>120</v>
      </c>
      <c r="G285">
        <f>_xlfn.XLOOKUP(data[[#This Row],[Product]],products[Product],products[Cost per unit])</f>
        <v>7.64</v>
      </c>
      <c r="H285">
        <f>data[[#This Row],[Cost per Unit]]*data[[#This Row],[Units]]</f>
        <v>916.8</v>
      </c>
      <c r="I285" s="3">
        <f>data[[#This Row],[Amount]]-data[[#This Row],[Cost]]</f>
        <v>6594.2</v>
      </c>
    </row>
    <row r="286" spans="2:9" x14ac:dyDescent="0.3">
      <c r="B286" t="s">
        <v>26</v>
      </c>
      <c r="C286" t="s">
        <v>20</v>
      </c>
      <c r="D286" t="s">
        <v>21</v>
      </c>
      <c r="E286" s="3">
        <v>4326</v>
      </c>
      <c r="F286" s="4">
        <v>348</v>
      </c>
      <c r="G286">
        <f>_xlfn.XLOOKUP(data[[#This Row],[Product]],products[Product],products[Cost per unit])</f>
        <v>5.79</v>
      </c>
      <c r="H286">
        <f>data[[#This Row],[Cost per Unit]]*data[[#This Row],[Units]]</f>
        <v>2014.92</v>
      </c>
      <c r="I286" s="3">
        <f>data[[#This Row],[Amount]]-data[[#This Row],[Cost]]</f>
        <v>2311.08</v>
      </c>
    </row>
    <row r="287" spans="2:9" x14ac:dyDescent="0.3">
      <c r="B287" t="s">
        <v>13</v>
      </c>
      <c r="C287" t="s">
        <v>30</v>
      </c>
      <c r="D287" t="s">
        <v>34</v>
      </c>
      <c r="E287" s="3">
        <v>4935</v>
      </c>
      <c r="F287" s="4">
        <v>126</v>
      </c>
      <c r="G287">
        <f>_xlfn.XLOOKUP(data[[#This Row],[Product]],products[Product],products[Cost per unit])</f>
        <v>6.49</v>
      </c>
      <c r="H287">
        <f>data[[#This Row],[Cost per Unit]]*data[[#This Row],[Units]]</f>
        <v>817.74</v>
      </c>
      <c r="I287" s="3">
        <f>data[[#This Row],[Amount]]-data[[#This Row],[Cost]]</f>
        <v>4117.26</v>
      </c>
    </row>
    <row r="288" spans="2:9" x14ac:dyDescent="0.3">
      <c r="B288" t="s">
        <v>16</v>
      </c>
      <c r="C288" t="s">
        <v>9</v>
      </c>
      <c r="D288" t="s">
        <v>7</v>
      </c>
      <c r="E288" s="3">
        <v>4781</v>
      </c>
      <c r="F288" s="4">
        <v>123</v>
      </c>
      <c r="G288">
        <f>_xlfn.XLOOKUP(data[[#This Row],[Product]],products[Product],products[Cost per unit])</f>
        <v>14.49</v>
      </c>
      <c r="H288">
        <f>data[[#This Row],[Cost per Unit]]*data[[#This Row],[Units]]</f>
        <v>1782.27</v>
      </c>
      <c r="I288" s="3">
        <f>data[[#This Row],[Amount]]-data[[#This Row],[Cost]]</f>
        <v>2998.73</v>
      </c>
    </row>
    <row r="289" spans="2:9" x14ac:dyDescent="0.3">
      <c r="B289" t="s">
        <v>25</v>
      </c>
      <c r="C289" t="s">
        <v>20</v>
      </c>
      <c r="D289" t="s">
        <v>18</v>
      </c>
      <c r="E289" s="3">
        <v>7483</v>
      </c>
      <c r="F289" s="4">
        <v>45</v>
      </c>
      <c r="G289">
        <f>_xlfn.XLOOKUP(data[[#This Row],[Product]],products[Product],products[Cost per unit])</f>
        <v>13.15</v>
      </c>
      <c r="H289">
        <f>data[[#This Row],[Cost per Unit]]*data[[#This Row],[Units]]</f>
        <v>591.75</v>
      </c>
      <c r="I289" s="3">
        <f>data[[#This Row],[Amount]]-data[[#This Row],[Cost]]</f>
        <v>6891.25</v>
      </c>
    </row>
    <row r="290" spans="2:9" x14ac:dyDescent="0.3">
      <c r="B290" t="s">
        <v>35</v>
      </c>
      <c r="C290" t="s">
        <v>20</v>
      </c>
      <c r="D290" t="s">
        <v>12</v>
      </c>
      <c r="E290" s="3">
        <v>6860</v>
      </c>
      <c r="F290" s="4">
        <v>126</v>
      </c>
      <c r="G290">
        <f>_xlfn.XLOOKUP(data[[#This Row],[Product]],products[Product],products[Cost per unit])</f>
        <v>11.88</v>
      </c>
      <c r="H290">
        <f>data[[#This Row],[Cost per Unit]]*data[[#This Row],[Units]]</f>
        <v>1496.88</v>
      </c>
      <c r="I290" s="3">
        <f>data[[#This Row],[Amount]]-data[[#This Row],[Cost]]</f>
        <v>5363.12</v>
      </c>
    </row>
    <row r="291" spans="2:9" x14ac:dyDescent="0.3">
      <c r="B291" t="s">
        <v>5</v>
      </c>
      <c r="C291" t="s">
        <v>6</v>
      </c>
      <c r="D291" t="s">
        <v>32</v>
      </c>
      <c r="E291" s="3">
        <v>9002</v>
      </c>
      <c r="F291" s="4">
        <v>72</v>
      </c>
      <c r="G291">
        <f>_xlfn.XLOOKUP(data[[#This Row],[Product]],products[Product],products[Cost per unit])</f>
        <v>7.16</v>
      </c>
      <c r="H291">
        <f>data[[#This Row],[Cost per Unit]]*data[[#This Row],[Units]]</f>
        <v>515.52</v>
      </c>
      <c r="I291" s="3">
        <f>data[[#This Row],[Amount]]-data[[#This Row],[Cost]]</f>
        <v>8486.48</v>
      </c>
    </row>
    <row r="292" spans="2:9" x14ac:dyDescent="0.3">
      <c r="B292" t="s">
        <v>16</v>
      </c>
      <c r="C292" t="s">
        <v>14</v>
      </c>
      <c r="D292" t="s">
        <v>32</v>
      </c>
      <c r="E292" s="3">
        <v>1400</v>
      </c>
      <c r="F292" s="4">
        <v>135</v>
      </c>
      <c r="G292">
        <f>_xlfn.XLOOKUP(data[[#This Row],[Product]],products[Product],products[Cost per unit])</f>
        <v>7.16</v>
      </c>
      <c r="H292">
        <f>data[[#This Row],[Cost per Unit]]*data[[#This Row],[Units]]</f>
        <v>966.6</v>
      </c>
      <c r="I292" s="3">
        <f>data[[#This Row],[Amount]]-data[[#This Row],[Cost]]</f>
        <v>433.4</v>
      </c>
    </row>
    <row r="293" spans="2:9" x14ac:dyDescent="0.3">
      <c r="B293" t="s">
        <v>35</v>
      </c>
      <c r="C293" t="s">
        <v>30</v>
      </c>
      <c r="D293" t="s">
        <v>22</v>
      </c>
      <c r="E293" s="3">
        <v>4053</v>
      </c>
      <c r="F293" s="4">
        <v>24</v>
      </c>
      <c r="G293">
        <f>_xlfn.XLOOKUP(data[[#This Row],[Product]],products[Product],products[Cost per unit])</f>
        <v>9.77</v>
      </c>
      <c r="H293">
        <f>data[[#This Row],[Cost per Unit]]*data[[#This Row],[Units]]</f>
        <v>234.48</v>
      </c>
      <c r="I293" s="3">
        <f>data[[#This Row],[Amount]]-data[[#This Row],[Cost]]</f>
        <v>3818.52</v>
      </c>
    </row>
    <row r="294" spans="2:9" x14ac:dyDescent="0.3">
      <c r="B294" t="s">
        <v>23</v>
      </c>
      <c r="C294" t="s">
        <v>14</v>
      </c>
      <c r="D294" t="s">
        <v>21</v>
      </c>
      <c r="E294" s="3">
        <v>2149</v>
      </c>
      <c r="F294" s="4">
        <v>117</v>
      </c>
      <c r="G294">
        <f>_xlfn.XLOOKUP(data[[#This Row],[Product]],products[Product],products[Cost per unit])</f>
        <v>5.79</v>
      </c>
      <c r="H294">
        <f>data[[#This Row],[Cost per Unit]]*data[[#This Row],[Units]]</f>
        <v>677.43</v>
      </c>
      <c r="I294" s="3">
        <f>data[[#This Row],[Amount]]-data[[#This Row],[Cost]]</f>
        <v>1471.5700000000002</v>
      </c>
    </row>
    <row r="295" spans="2:9" x14ac:dyDescent="0.3">
      <c r="B295" t="s">
        <v>27</v>
      </c>
      <c r="C295" t="s">
        <v>17</v>
      </c>
      <c r="D295" t="s">
        <v>32</v>
      </c>
      <c r="E295" s="3">
        <v>3640</v>
      </c>
      <c r="F295" s="4">
        <v>51</v>
      </c>
      <c r="G295">
        <f>_xlfn.XLOOKUP(data[[#This Row],[Product]],products[Product],products[Cost per unit])</f>
        <v>7.16</v>
      </c>
      <c r="H295">
        <f>data[[#This Row],[Cost per Unit]]*data[[#This Row],[Units]]</f>
        <v>365.16</v>
      </c>
      <c r="I295" s="3">
        <f>data[[#This Row],[Amount]]-data[[#This Row],[Cost]]</f>
        <v>3274.84</v>
      </c>
    </row>
    <row r="296" spans="2:9" x14ac:dyDescent="0.3">
      <c r="B296" t="s">
        <v>26</v>
      </c>
      <c r="C296" t="s">
        <v>17</v>
      </c>
      <c r="D296" t="s">
        <v>34</v>
      </c>
      <c r="E296" s="3">
        <v>630</v>
      </c>
      <c r="F296" s="4">
        <v>36</v>
      </c>
      <c r="G296">
        <f>_xlfn.XLOOKUP(data[[#This Row],[Product]],products[Product],products[Cost per unit])</f>
        <v>6.49</v>
      </c>
      <c r="H296">
        <f>data[[#This Row],[Cost per Unit]]*data[[#This Row],[Units]]</f>
        <v>233.64000000000001</v>
      </c>
      <c r="I296" s="3">
        <f>data[[#This Row],[Amount]]-data[[#This Row],[Cost]]</f>
        <v>396.36</v>
      </c>
    </row>
    <row r="297" spans="2:9" x14ac:dyDescent="0.3">
      <c r="B297" t="s">
        <v>11</v>
      </c>
      <c r="C297" t="s">
        <v>9</v>
      </c>
      <c r="D297" t="s">
        <v>39</v>
      </c>
      <c r="E297" s="3">
        <v>2429</v>
      </c>
      <c r="F297" s="4">
        <v>144</v>
      </c>
      <c r="G297">
        <f>_xlfn.XLOOKUP(data[[#This Row],[Product]],products[Product],products[Cost per unit])</f>
        <v>16.73</v>
      </c>
      <c r="H297">
        <f>data[[#This Row],[Cost per Unit]]*data[[#This Row],[Units]]</f>
        <v>2409.12</v>
      </c>
      <c r="I297" s="3">
        <f>data[[#This Row],[Amount]]-data[[#This Row],[Cost]]</f>
        <v>19.880000000000109</v>
      </c>
    </row>
    <row r="298" spans="2:9" x14ac:dyDescent="0.3">
      <c r="B298" t="s">
        <v>11</v>
      </c>
      <c r="C298" t="s">
        <v>14</v>
      </c>
      <c r="D298" t="s">
        <v>18</v>
      </c>
      <c r="E298" s="3">
        <v>2142</v>
      </c>
      <c r="F298" s="4">
        <v>114</v>
      </c>
      <c r="G298">
        <f>_xlfn.XLOOKUP(data[[#This Row],[Product]],products[Product],products[Cost per unit])</f>
        <v>13.15</v>
      </c>
      <c r="H298">
        <f>data[[#This Row],[Cost per Unit]]*data[[#This Row],[Units]]</f>
        <v>1499.1000000000001</v>
      </c>
      <c r="I298" s="3">
        <f>data[[#This Row],[Amount]]-data[[#This Row],[Cost]]</f>
        <v>642.89999999999986</v>
      </c>
    </row>
    <row r="299" spans="2:9" x14ac:dyDescent="0.3">
      <c r="B299" t="s">
        <v>23</v>
      </c>
      <c r="C299" t="s">
        <v>6</v>
      </c>
      <c r="D299" t="s">
        <v>7</v>
      </c>
      <c r="E299" s="3">
        <v>6454</v>
      </c>
      <c r="F299" s="4">
        <v>54</v>
      </c>
      <c r="G299">
        <f>_xlfn.XLOOKUP(data[[#This Row],[Product]],products[Product],products[Cost per unit])</f>
        <v>14.49</v>
      </c>
      <c r="H299">
        <f>data[[#This Row],[Cost per Unit]]*data[[#This Row],[Units]]</f>
        <v>782.46</v>
      </c>
      <c r="I299" s="3">
        <f>data[[#This Row],[Amount]]-data[[#This Row],[Cost]]</f>
        <v>5671.54</v>
      </c>
    </row>
    <row r="300" spans="2:9" x14ac:dyDescent="0.3">
      <c r="B300" t="s">
        <v>23</v>
      </c>
      <c r="C300" t="s">
        <v>6</v>
      </c>
      <c r="D300" t="s">
        <v>29</v>
      </c>
      <c r="E300" s="3">
        <v>4487</v>
      </c>
      <c r="F300" s="4">
        <v>333</v>
      </c>
      <c r="G300">
        <f>_xlfn.XLOOKUP(data[[#This Row],[Product]],products[Product],products[Cost per unit])</f>
        <v>8.7899999999999991</v>
      </c>
      <c r="H300">
        <f>data[[#This Row],[Cost per Unit]]*data[[#This Row],[Units]]</f>
        <v>2927.0699999999997</v>
      </c>
      <c r="I300" s="3">
        <f>data[[#This Row],[Amount]]-data[[#This Row],[Cost]]</f>
        <v>1559.9300000000003</v>
      </c>
    </row>
    <row r="301" spans="2:9" x14ac:dyDescent="0.3">
      <c r="B301" t="s">
        <v>27</v>
      </c>
      <c r="C301" t="s">
        <v>6</v>
      </c>
      <c r="D301" t="s">
        <v>12</v>
      </c>
      <c r="E301" s="3">
        <v>938</v>
      </c>
      <c r="F301" s="4">
        <v>366</v>
      </c>
      <c r="G301">
        <f>_xlfn.XLOOKUP(data[[#This Row],[Product]],products[Product],products[Cost per unit])</f>
        <v>11.88</v>
      </c>
      <c r="H301">
        <f>data[[#This Row],[Cost per Unit]]*data[[#This Row],[Units]]</f>
        <v>4348.08</v>
      </c>
      <c r="I301" s="3">
        <f>data[[#This Row],[Amount]]-data[[#This Row],[Cost]]</f>
        <v>-3410.08</v>
      </c>
    </row>
    <row r="302" spans="2:9" x14ac:dyDescent="0.3">
      <c r="B302" t="s">
        <v>27</v>
      </c>
      <c r="C302" t="s">
        <v>20</v>
      </c>
      <c r="D302" t="s">
        <v>42</v>
      </c>
      <c r="E302" s="3">
        <v>8841</v>
      </c>
      <c r="F302" s="4">
        <v>303</v>
      </c>
      <c r="G302">
        <f>_xlfn.XLOOKUP(data[[#This Row],[Product]],products[Product],products[Cost per unit])</f>
        <v>5.6</v>
      </c>
      <c r="H302">
        <f>data[[#This Row],[Cost per Unit]]*data[[#This Row],[Units]]</f>
        <v>1696.8</v>
      </c>
      <c r="I302" s="3">
        <f>data[[#This Row],[Amount]]-data[[#This Row],[Cost]]</f>
        <v>7144.2</v>
      </c>
    </row>
    <row r="303" spans="2:9" x14ac:dyDescent="0.3">
      <c r="B303" t="s">
        <v>26</v>
      </c>
      <c r="C303" t="s">
        <v>17</v>
      </c>
      <c r="D303" t="s">
        <v>19</v>
      </c>
      <c r="E303" s="3">
        <v>4018</v>
      </c>
      <c r="F303" s="4">
        <v>126</v>
      </c>
      <c r="G303">
        <f>_xlfn.XLOOKUP(data[[#This Row],[Product]],products[Product],products[Cost per unit])</f>
        <v>12.37</v>
      </c>
      <c r="H303">
        <f>data[[#This Row],[Cost per Unit]]*data[[#This Row],[Units]]</f>
        <v>1558.62</v>
      </c>
      <c r="I303" s="3">
        <f>data[[#This Row],[Amount]]-data[[#This Row],[Cost]]</f>
        <v>2459.38</v>
      </c>
    </row>
    <row r="304" spans="2:9" x14ac:dyDescent="0.3">
      <c r="B304" t="s">
        <v>13</v>
      </c>
      <c r="C304" t="s">
        <v>6</v>
      </c>
      <c r="D304" t="s">
        <v>37</v>
      </c>
      <c r="E304" s="3">
        <v>714</v>
      </c>
      <c r="F304" s="4">
        <v>231</v>
      </c>
      <c r="G304">
        <f>_xlfn.XLOOKUP(data[[#This Row],[Product]],products[Product],products[Cost per unit])</f>
        <v>11.73</v>
      </c>
      <c r="H304">
        <f>data[[#This Row],[Cost per Unit]]*data[[#This Row],[Units]]</f>
        <v>2709.63</v>
      </c>
      <c r="I304" s="3">
        <f>data[[#This Row],[Amount]]-data[[#This Row],[Cost]]</f>
        <v>-1995.63</v>
      </c>
    </row>
    <row r="305" spans="2:9" x14ac:dyDescent="0.3">
      <c r="B305" t="s">
        <v>11</v>
      </c>
      <c r="C305" t="s">
        <v>20</v>
      </c>
      <c r="D305" t="s">
        <v>18</v>
      </c>
      <c r="E305" s="3">
        <v>3850</v>
      </c>
      <c r="F305" s="4">
        <v>102</v>
      </c>
      <c r="G305">
        <f>_xlfn.XLOOKUP(data[[#This Row],[Product]],products[Product],products[Cost per unit])</f>
        <v>13.15</v>
      </c>
      <c r="H305">
        <f>data[[#This Row],[Cost per Unit]]*data[[#This Row],[Units]]</f>
        <v>1341.3</v>
      </c>
      <c r="I305" s="3">
        <f>data[[#This Row],[Amount]]-data[[#This Row],[Cost]]</f>
        <v>2508.6999999999998</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21D2F-5A1B-4C2E-ADAD-98ECD5CF65D7}">
  <dimension ref="A1:F14"/>
  <sheetViews>
    <sheetView workbookViewId="0">
      <selection activeCell="I12" sqref="I12"/>
    </sheetView>
  </sheetViews>
  <sheetFormatPr defaultRowHeight="14.4" x14ac:dyDescent="0.3"/>
  <cols>
    <col min="1" max="1" width="2.77734375" customWidth="1"/>
  </cols>
  <sheetData>
    <row r="1" spans="1:6" s="29" customFormat="1" ht="55.2" customHeight="1" x14ac:dyDescent="0.6">
      <c r="A1" s="33"/>
      <c r="B1" s="30">
        <v>1</v>
      </c>
      <c r="C1" s="31" t="s">
        <v>44</v>
      </c>
    </row>
    <row r="2" spans="1:6" s="32" customFormat="1" x14ac:dyDescent="0.3">
      <c r="A2" s="34"/>
    </row>
    <row r="4" spans="1:6" x14ac:dyDescent="0.3">
      <c r="C4" s="35"/>
      <c r="D4" s="37" t="s">
        <v>3</v>
      </c>
      <c r="E4" s="37" t="s">
        <v>4</v>
      </c>
    </row>
    <row r="5" spans="1:6" x14ac:dyDescent="0.3">
      <c r="C5" s="36" t="s">
        <v>45</v>
      </c>
      <c r="D5" s="35">
        <f>AVERAGE(data[Amount])</f>
        <v>4136.2299999999996</v>
      </c>
      <c r="E5" s="35">
        <f>AVERAGE(data[Units])</f>
        <v>152.19999999999999</v>
      </c>
    </row>
    <row r="6" spans="1:6" x14ac:dyDescent="0.3">
      <c r="C6" s="36" t="s">
        <v>46</v>
      </c>
      <c r="D6" s="35">
        <f>MEDIAN(data[Amount])</f>
        <v>3437</v>
      </c>
      <c r="E6" s="35">
        <f>MEDIAN(data[Units])</f>
        <v>124.5</v>
      </c>
    </row>
    <row r="7" spans="1:6" x14ac:dyDescent="0.3">
      <c r="C7" s="36" t="s">
        <v>47</v>
      </c>
      <c r="D7" s="35">
        <f>MIN(data[Amount])</f>
        <v>0</v>
      </c>
      <c r="E7" s="35">
        <f>MIN(data[Units])</f>
        <v>0</v>
      </c>
    </row>
    <row r="8" spans="1:6" x14ac:dyDescent="0.3">
      <c r="C8" s="36" t="s">
        <v>48</v>
      </c>
      <c r="D8" s="35">
        <f>MAX(data[Amount])</f>
        <v>16184</v>
      </c>
      <c r="E8" s="35">
        <f>MAX(data[Units])</f>
        <v>525</v>
      </c>
    </row>
    <row r="9" spans="1:6" x14ac:dyDescent="0.3">
      <c r="C9" s="36" t="s">
        <v>49</v>
      </c>
      <c r="D9" s="35">
        <f>D8-D7</f>
        <v>16184</v>
      </c>
      <c r="E9" s="35">
        <f>E8-E7</f>
        <v>525</v>
      </c>
    </row>
    <row r="10" spans="1:6" x14ac:dyDescent="0.3">
      <c r="C10" s="36" t="s">
        <v>50</v>
      </c>
      <c r="D10" s="35">
        <f>_xlfn.PERCENTILE.EXC(data[Amount],0.25)</f>
        <v>1652</v>
      </c>
      <c r="E10" s="35">
        <f>_xlfn.PERCENTILE.EXC(data[Units],0.25)</f>
        <v>54</v>
      </c>
    </row>
    <row r="11" spans="1:6" x14ac:dyDescent="0.3">
      <c r="C11" s="36" t="s">
        <v>51</v>
      </c>
      <c r="D11" s="35">
        <f>_xlfn.PERCENTILE.EXC(data[Amount],0.75)</f>
        <v>6245.75</v>
      </c>
      <c r="E11" s="35">
        <f>_xlfn.PERCENTILE.EXC(data[Units],0.75)</f>
        <v>223.5</v>
      </c>
    </row>
    <row r="14" spans="1:6" x14ac:dyDescent="0.3">
      <c r="C14" s="36" t="s">
        <v>52</v>
      </c>
      <c r="D14" s="35"/>
      <c r="E14" s="35"/>
      <c r="F14" s="35">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73B6-2389-4419-BEC1-A412F00071F9}">
  <dimension ref="A1:G305"/>
  <sheetViews>
    <sheetView workbookViewId="0">
      <selection activeCell="M8" sqref="M8"/>
    </sheetView>
  </sheetViews>
  <sheetFormatPr defaultRowHeight="14.4" x14ac:dyDescent="0.3"/>
  <cols>
    <col min="1" max="1" width="2.44140625" customWidth="1"/>
    <col min="3" max="3" width="15.109375" bestFit="1" customWidth="1"/>
    <col min="4" max="4" width="12.44140625" bestFit="1" customWidth="1"/>
    <col min="5" max="5" width="20.21875" bestFit="1" customWidth="1"/>
    <col min="6" max="6" width="11" customWidth="1"/>
    <col min="7" max="7" width="9.6640625" customWidth="1"/>
  </cols>
  <sheetData>
    <row r="1" spans="1:7" s="29" customFormat="1" ht="55.2" customHeight="1" x14ac:dyDescent="0.6">
      <c r="A1" s="33"/>
      <c r="B1" s="30">
        <v>2</v>
      </c>
      <c r="C1" s="31" t="s">
        <v>53</v>
      </c>
    </row>
    <row r="2" spans="1:7" s="32" customFormat="1" x14ac:dyDescent="0.3">
      <c r="A2" s="34"/>
    </row>
    <row r="5" spans="1:7" x14ac:dyDescent="0.3">
      <c r="C5" s="1" t="s">
        <v>0</v>
      </c>
      <c r="D5" s="1" t="s">
        <v>1</v>
      </c>
      <c r="E5" s="1" t="s">
        <v>2</v>
      </c>
      <c r="F5" s="2" t="s">
        <v>3</v>
      </c>
      <c r="G5" s="2" t="s">
        <v>4</v>
      </c>
    </row>
    <row r="6" spans="1:7" x14ac:dyDescent="0.3">
      <c r="C6" t="s">
        <v>35</v>
      </c>
      <c r="D6" t="s">
        <v>20</v>
      </c>
      <c r="E6" t="s">
        <v>24</v>
      </c>
      <c r="F6" s="3">
        <v>5586</v>
      </c>
      <c r="G6" s="4">
        <v>525</v>
      </c>
    </row>
    <row r="7" spans="1:7" x14ac:dyDescent="0.3">
      <c r="C7" t="s">
        <v>26</v>
      </c>
      <c r="D7" t="s">
        <v>14</v>
      </c>
      <c r="E7" t="s">
        <v>39</v>
      </c>
      <c r="F7" s="3">
        <v>798</v>
      </c>
      <c r="G7" s="4">
        <v>519</v>
      </c>
    </row>
    <row r="8" spans="1:7" x14ac:dyDescent="0.3">
      <c r="C8" t="s">
        <v>8</v>
      </c>
      <c r="D8" t="s">
        <v>20</v>
      </c>
      <c r="E8" t="s">
        <v>31</v>
      </c>
      <c r="F8" s="3">
        <v>819</v>
      </c>
      <c r="G8" s="4">
        <v>510</v>
      </c>
    </row>
    <row r="9" spans="1:7" x14ac:dyDescent="0.3">
      <c r="C9" t="s">
        <v>27</v>
      </c>
      <c r="D9" t="s">
        <v>30</v>
      </c>
      <c r="E9" t="s">
        <v>10</v>
      </c>
      <c r="F9" s="3">
        <v>7777</v>
      </c>
      <c r="G9" s="4">
        <v>504</v>
      </c>
    </row>
    <row r="10" spans="1:7" x14ac:dyDescent="0.3">
      <c r="C10" t="s">
        <v>11</v>
      </c>
      <c r="D10" t="s">
        <v>30</v>
      </c>
      <c r="E10" t="s">
        <v>33</v>
      </c>
      <c r="F10" s="3">
        <v>8463</v>
      </c>
      <c r="G10" s="4">
        <v>492</v>
      </c>
    </row>
    <row r="11" spans="1:7" x14ac:dyDescent="0.3">
      <c r="C11" t="s">
        <v>26</v>
      </c>
      <c r="D11" t="s">
        <v>17</v>
      </c>
      <c r="E11" t="s">
        <v>18</v>
      </c>
      <c r="F11" s="3">
        <v>1785</v>
      </c>
      <c r="G11" s="4">
        <v>462</v>
      </c>
    </row>
    <row r="12" spans="1:7" x14ac:dyDescent="0.3">
      <c r="C12" t="s">
        <v>8</v>
      </c>
      <c r="D12" t="s">
        <v>9</v>
      </c>
      <c r="E12" t="s">
        <v>10</v>
      </c>
      <c r="F12" s="3">
        <v>6706</v>
      </c>
      <c r="G12" s="4">
        <v>459</v>
      </c>
    </row>
    <row r="13" spans="1:7" x14ac:dyDescent="0.3">
      <c r="C13" t="s">
        <v>16</v>
      </c>
      <c r="D13" t="s">
        <v>6</v>
      </c>
      <c r="E13" t="s">
        <v>40</v>
      </c>
      <c r="F13" s="3">
        <v>3556</v>
      </c>
      <c r="G13" s="4">
        <v>459</v>
      </c>
    </row>
    <row r="14" spans="1:7" x14ac:dyDescent="0.3">
      <c r="C14" t="s">
        <v>16</v>
      </c>
      <c r="D14" t="s">
        <v>30</v>
      </c>
      <c r="E14" t="s">
        <v>42</v>
      </c>
      <c r="F14" s="3">
        <v>8008</v>
      </c>
      <c r="G14" s="4">
        <v>456</v>
      </c>
    </row>
    <row r="15" spans="1:7" x14ac:dyDescent="0.3">
      <c r="C15" t="s">
        <v>5</v>
      </c>
      <c r="D15" t="s">
        <v>9</v>
      </c>
      <c r="E15" t="s">
        <v>7</v>
      </c>
      <c r="F15" s="3">
        <v>2275</v>
      </c>
      <c r="G15" s="4">
        <v>447</v>
      </c>
    </row>
    <row r="16" spans="1:7" x14ac:dyDescent="0.3">
      <c r="C16" t="s">
        <v>5</v>
      </c>
      <c r="D16" t="s">
        <v>9</v>
      </c>
      <c r="E16" t="s">
        <v>19</v>
      </c>
      <c r="F16" s="3">
        <v>8869</v>
      </c>
      <c r="G16" s="4">
        <v>432</v>
      </c>
    </row>
    <row r="17" spans="3:7" x14ac:dyDescent="0.3">
      <c r="C17" t="s">
        <v>16</v>
      </c>
      <c r="D17" t="s">
        <v>17</v>
      </c>
      <c r="E17" t="s">
        <v>18</v>
      </c>
      <c r="F17" s="3">
        <v>2100</v>
      </c>
      <c r="G17" s="4">
        <v>414</v>
      </c>
    </row>
    <row r="18" spans="3:7" x14ac:dyDescent="0.3">
      <c r="C18" t="s">
        <v>16</v>
      </c>
      <c r="D18" t="s">
        <v>6</v>
      </c>
      <c r="E18" t="s">
        <v>29</v>
      </c>
      <c r="F18" s="3">
        <v>1904</v>
      </c>
      <c r="G18" s="4">
        <v>405</v>
      </c>
    </row>
    <row r="19" spans="3:7" x14ac:dyDescent="0.3">
      <c r="C19" t="s">
        <v>16</v>
      </c>
      <c r="D19" t="s">
        <v>9</v>
      </c>
      <c r="E19" t="s">
        <v>12</v>
      </c>
      <c r="F19" s="3">
        <v>1302</v>
      </c>
      <c r="G19" s="4">
        <v>402</v>
      </c>
    </row>
    <row r="20" spans="3:7" x14ac:dyDescent="0.3">
      <c r="C20" t="s">
        <v>16</v>
      </c>
      <c r="D20" t="s">
        <v>17</v>
      </c>
      <c r="E20" t="s">
        <v>32</v>
      </c>
      <c r="F20" s="3">
        <v>3052</v>
      </c>
      <c r="G20" s="4">
        <v>378</v>
      </c>
    </row>
    <row r="21" spans="3:7" x14ac:dyDescent="0.3">
      <c r="C21" t="s">
        <v>5</v>
      </c>
      <c r="D21" t="s">
        <v>9</v>
      </c>
      <c r="E21" t="s">
        <v>22</v>
      </c>
      <c r="F21" s="3">
        <v>6853</v>
      </c>
      <c r="G21" s="4">
        <v>372</v>
      </c>
    </row>
    <row r="22" spans="3:7" x14ac:dyDescent="0.3">
      <c r="C22" t="s">
        <v>23</v>
      </c>
      <c r="D22" t="s">
        <v>30</v>
      </c>
      <c r="E22" t="s">
        <v>24</v>
      </c>
      <c r="F22" s="3">
        <v>1932</v>
      </c>
      <c r="G22" s="4">
        <v>369</v>
      </c>
    </row>
    <row r="23" spans="3:7" x14ac:dyDescent="0.3">
      <c r="C23" t="s">
        <v>16</v>
      </c>
      <c r="D23" t="s">
        <v>30</v>
      </c>
      <c r="E23" t="s">
        <v>7</v>
      </c>
      <c r="F23" s="3">
        <v>3402</v>
      </c>
      <c r="G23" s="4">
        <v>366</v>
      </c>
    </row>
    <row r="24" spans="3:7" x14ac:dyDescent="0.3">
      <c r="C24" t="s">
        <v>27</v>
      </c>
      <c r="D24" t="s">
        <v>6</v>
      </c>
      <c r="E24" t="s">
        <v>12</v>
      </c>
      <c r="F24" s="3">
        <v>938</v>
      </c>
      <c r="G24" s="4">
        <v>366</v>
      </c>
    </row>
    <row r="25" spans="3:7" x14ac:dyDescent="0.3">
      <c r="C25" t="s">
        <v>8</v>
      </c>
      <c r="D25" t="s">
        <v>9</v>
      </c>
      <c r="E25" t="s">
        <v>33</v>
      </c>
      <c r="F25" s="3">
        <v>2702</v>
      </c>
      <c r="G25" s="4">
        <v>363</v>
      </c>
    </row>
    <row r="26" spans="3:7" x14ac:dyDescent="0.3">
      <c r="C26" t="s">
        <v>25</v>
      </c>
      <c r="D26" t="s">
        <v>9</v>
      </c>
      <c r="E26" t="s">
        <v>32</v>
      </c>
      <c r="F26" s="3">
        <v>4480</v>
      </c>
      <c r="G26" s="4">
        <v>357</v>
      </c>
    </row>
    <row r="27" spans="3:7" x14ac:dyDescent="0.3">
      <c r="C27" t="s">
        <v>26</v>
      </c>
      <c r="D27" t="s">
        <v>20</v>
      </c>
      <c r="E27" t="s">
        <v>21</v>
      </c>
      <c r="F27" s="3">
        <v>4326</v>
      </c>
      <c r="G27" s="4">
        <v>348</v>
      </c>
    </row>
    <row r="28" spans="3:7" x14ac:dyDescent="0.3">
      <c r="C28" t="s">
        <v>25</v>
      </c>
      <c r="D28" t="s">
        <v>14</v>
      </c>
      <c r="E28" t="s">
        <v>28</v>
      </c>
      <c r="F28" s="3">
        <v>3339</v>
      </c>
      <c r="G28" s="4">
        <v>348</v>
      </c>
    </row>
    <row r="29" spans="3:7" x14ac:dyDescent="0.3">
      <c r="C29" t="s">
        <v>35</v>
      </c>
      <c r="D29" t="s">
        <v>14</v>
      </c>
      <c r="E29" t="s">
        <v>32</v>
      </c>
      <c r="F29" s="3">
        <v>2471</v>
      </c>
      <c r="G29" s="4">
        <v>342</v>
      </c>
    </row>
    <row r="30" spans="3:7" x14ac:dyDescent="0.3">
      <c r="C30" t="s">
        <v>25</v>
      </c>
      <c r="D30" t="s">
        <v>30</v>
      </c>
      <c r="E30" t="s">
        <v>33</v>
      </c>
      <c r="F30" s="3">
        <v>15610</v>
      </c>
      <c r="G30" s="4">
        <v>339</v>
      </c>
    </row>
    <row r="31" spans="3:7" x14ac:dyDescent="0.3">
      <c r="C31" t="s">
        <v>23</v>
      </c>
      <c r="D31" t="s">
        <v>6</v>
      </c>
      <c r="E31" t="s">
        <v>29</v>
      </c>
      <c r="F31" s="3">
        <v>4487</v>
      </c>
      <c r="G31" s="4">
        <v>333</v>
      </c>
    </row>
    <row r="32" spans="3:7" x14ac:dyDescent="0.3">
      <c r="C32" t="s">
        <v>27</v>
      </c>
      <c r="D32" t="s">
        <v>6</v>
      </c>
      <c r="E32" t="s">
        <v>40</v>
      </c>
      <c r="F32" s="3">
        <v>7308</v>
      </c>
      <c r="G32" s="4">
        <v>327</v>
      </c>
    </row>
    <row r="33" spans="3:7" x14ac:dyDescent="0.3">
      <c r="C33" t="s">
        <v>27</v>
      </c>
      <c r="D33" t="s">
        <v>6</v>
      </c>
      <c r="E33" t="s">
        <v>32</v>
      </c>
      <c r="F33" s="3">
        <v>4592</v>
      </c>
      <c r="G33" s="4">
        <v>324</v>
      </c>
    </row>
    <row r="34" spans="3:7" x14ac:dyDescent="0.3">
      <c r="C34" t="s">
        <v>23</v>
      </c>
      <c r="D34" t="s">
        <v>20</v>
      </c>
      <c r="E34" t="s">
        <v>7</v>
      </c>
      <c r="F34" s="3">
        <v>10129</v>
      </c>
      <c r="G34" s="4">
        <v>312</v>
      </c>
    </row>
    <row r="35" spans="3:7" x14ac:dyDescent="0.3">
      <c r="C35" t="s">
        <v>27</v>
      </c>
      <c r="D35" t="s">
        <v>30</v>
      </c>
      <c r="E35" t="s">
        <v>40</v>
      </c>
      <c r="F35" s="3">
        <v>3689</v>
      </c>
      <c r="G35" s="4">
        <v>312</v>
      </c>
    </row>
    <row r="36" spans="3:7" x14ac:dyDescent="0.3">
      <c r="C36" t="s">
        <v>13</v>
      </c>
      <c r="D36" t="s">
        <v>14</v>
      </c>
      <c r="E36" t="s">
        <v>40</v>
      </c>
      <c r="F36" s="3">
        <v>854</v>
      </c>
      <c r="G36" s="4">
        <v>309</v>
      </c>
    </row>
    <row r="37" spans="3:7" x14ac:dyDescent="0.3">
      <c r="C37" t="s">
        <v>11</v>
      </c>
      <c r="D37" t="s">
        <v>17</v>
      </c>
      <c r="E37" t="s">
        <v>38</v>
      </c>
      <c r="F37" s="3">
        <v>3920</v>
      </c>
      <c r="G37" s="4">
        <v>306</v>
      </c>
    </row>
    <row r="38" spans="3:7" x14ac:dyDescent="0.3">
      <c r="C38" t="s">
        <v>5</v>
      </c>
      <c r="D38" t="s">
        <v>14</v>
      </c>
      <c r="E38" t="s">
        <v>39</v>
      </c>
      <c r="F38" s="3">
        <v>3164</v>
      </c>
      <c r="G38" s="4">
        <v>306</v>
      </c>
    </row>
    <row r="39" spans="3:7" x14ac:dyDescent="0.3">
      <c r="C39" t="s">
        <v>27</v>
      </c>
      <c r="D39" t="s">
        <v>9</v>
      </c>
      <c r="E39" t="s">
        <v>19</v>
      </c>
      <c r="F39" s="3">
        <v>819</v>
      </c>
      <c r="G39" s="4">
        <v>306</v>
      </c>
    </row>
    <row r="40" spans="3:7" x14ac:dyDescent="0.3">
      <c r="C40" t="s">
        <v>27</v>
      </c>
      <c r="D40" t="s">
        <v>20</v>
      </c>
      <c r="E40" t="s">
        <v>42</v>
      </c>
      <c r="F40" s="3">
        <v>8841</v>
      </c>
      <c r="G40" s="4">
        <v>303</v>
      </c>
    </row>
    <row r="41" spans="3:7" x14ac:dyDescent="0.3">
      <c r="C41" t="s">
        <v>35</v>
      </c>
      <c r="D41" t="s">
        <v>14</v>
      </c>
      <c r="E41" t="s">
        <v>10</v>
      </c>
      <c r="F41" s="3">
        <v>6657</v>
      </c>
      <c r="G41" s="4">
        <v>303</v>
      </c>
    </row>
    <row r="42" spans="3:7" x14ac:dyDescent="0.3">
      <c r="C42" t="s">
        <v>26</v>
      </c>
      <c r="D42" t="s">
        <v>9</v>
      </c>
      <c r="E42" t="s">
        <v>28</v>
      </c>
      <c r="F42" s="3">
        <v>1589</v>
      </c>
      <c r="G42" s="4">
        <v>303</v>
      </c>
    </row>
    <row r="43" spans="3:7" x14ac:dyDescent="0.3">
      <c r="C43" t="s">
        <v>8</v>
      </c>
      <c r="D43" t="s">
        <v>9</v>
      </c>
      <c r="E43" t="s">
        <v>39</v>
      </c>
      <c r="F43" s="3">
        <v>4753</v>
      </c>
      <c r="G43" s="4">
        <v>300</v>
      </c>
    </row>
    <row r="44" spans="3:7" x14ac:dyDescent="0.3">
      <c r="C44" t="s">
        <v>23</v>
      </c>
      <c r="D44" t="s">
        <v>14</v>
      </c>
      <c r="E44" t="s">
        <v>36</v>
      </c>
      <c r="F44" s="3">
        <v>2870</v>
      </c>
      <c r="G44" s="4">
        <v>300</v>
      </c>
    </row>
    <row r="45" spans="3:7" x14ac:dyDescent="0.3">
      <c r="C45" t="s">
        <v>5</v>
      </c>
      <c r="D45" t="s">
        <v>20</v>
      </c>
      <c r="E45" t="s">
        <v>31</v>
      </c>
      <c r="F45" s="3">
        <v>5670</v>
      </c>
      <c r="G45" s="4">
        <v>297</v>
      </c>
    </row>
    <row r="46" spans="3:7" x14ac:dyDescent="0.3">
      <c r="C46" t="s">
        <v>13</v>
      </c>
      <c r="D46" t="s">
        <v>14</v>
      </c>
      <c r="E46" t="s">
        <v>15</v>
      </c>
      <c r="F46" s="3">
        <v>9632</v>
      </c>
      <c r="G46" s="4">
        <v>288</v>
      </c>
    </row>
    <row r="47" spans="3:7" x14ac:dyDescent="0.3">
      <c r="C47" t="s">
        <v>23</v>
      </c>
      <c r="D47" t="s">
        <v>9</v>
      </c>
      <c r="E47" t="s">
        <v>40</v>
      </c>
      <c r="F47" s="3">
        <v>5194</v>
      </c>
      <c r="G47" s="4">
        <v>288</v>
      </c>
    </row>
    <row r="48" spans="3:7" x14ac:dyDescent="0.3">
      <c r="C48" t="s">
        <v>8</v>
      </c>
      <c r="D48" t="s">
        <v>30</v>
      </c>
      <c r="E48" t="s">
        <v>21</v>
      </c>
      <c r="F48" s="3">
        <v>3507</v>
      </c>
      <c r="G48" s="4">
        <v>288</v>
      </c>
    </row>
    <row r="49" spans="3:7" x14ac:dyDescent="0.3">
      <c r="C49" t="s">
        <v>35</v>
      </c>
      <c r="D49" t="s">
        <v>6</v>
      </c>
      <c r="E49" t="s">
        <v>41</v>
      </c>
      <c r="F49" s="3">
        <v>245</v>
      </c>
      <c r="G49" s="4">
        <v>288</v>
      </c>
    </row>
    <row r="50" spans="3:7" x14ac:dyDescent="0.3">
      <c r="C50" t="s">
        <v>16</v>
      </c>
      <c r="D50" t="s">
        <v>20</v>
      </c>
      <c r="E50" t="s">
        <v>39</v>
      </c>
      <c r="F50" s="3">
        <v>1134</v>
      </c>
      <c r="G50" s="4">
        <v>282</v>
      </c>
    </row>
    <row r="51" spans="3:7" x14ac:dyDescent="0.3">
      <c r="C51" t="s">
        <v>35</v>
      </c>
      <c r="D51" t="s">
        <v>17</v>
      </c>
      <c r="E51" t="s">
        <v>41</v>
      </c>
      <c r="F51" s="3">
        <v>4858</v>
      </c>
      <c r="G51" s="4">
        <v>279</v>
      </c>
    </row>
    <row r="52" spans="3:7" x14ac:dyDescent="0.3">
      <c r="C52" t="s">
        <v>35</v>
      </c>
      <c r="D52" t="s">
        <v>9</v>
      </c>
      <c r="E52" t="s">
        <v>15</v>
      </c>
      <c r="F52" s="3">
        <v>3808</v>
      </c>
      <c r="G52" s="4">
        <v>279</v>
      </c>
    </row>
    <row r="53" spans="3:7" x14ac:dyDescent="0.3">
      <c r="C53" t="s">
        <v>27</v>
      </c>
      <c r="D53" t="s">
        <v>30</v>
      </c>
      <c r="E53" t="s">
        <v>24</v>
      </c>
      <c r="F53" s="3">
        <v>7259</v>
      </c>
      <c r="G53" s="4">
        <v>276</v>
      </c>
    </row>
    <row r="54" spans="3:7" x14ac:dyDescent="0.3">
      <c r="C54" t="s">
        <v>27</v>
      </c>
      <c r="D54" t="s">
        <v>9</v>
      </c>
      <c r="E54" t="s">
        <v>37</v>
      </c>
      <c r="F54" s="3">
        <v>6657</v>
      </c>
      <c r="G54" s="4">
        <v>276</v>
      </c>
    </row>
    <row r="55" spans="3:7" x14ac:dyDescent="0.3">
      <c r="C55" t="s">
        <v>11</v>
      </c>
      <c r="D55" t="s">
        <v>6</v>
      </c>
      <c r="E55" t="s">
        <v>32</v>
      </c>
      <c r="F55" s="3">
        <v>1085</v>
      </c>
      <c r="G55" s="4">
        <v>273</v>
      </c>
    </row>
    <row r="56" spans="3:7" x14ac:dyDescent="0.3">
      <c r="C56" t="s">
        <v>23</v>
      </c>
      <c r="D56" t="s">
        <v>20</v>
      </c>
      <c r="E56" t="s">
        <v>15</v>
      </c>
      <c r="F56" s="3">
        <v>1778</v>
      </c>
      <c r="G56" s="4">
        <v>270</v>
      </c>
    </row>
    <row r="57" spans="3:7" x14ac:dyDescent="0.3">
      <c r="C57" t="s">
        <v>16</v>
      </c>
      <c r="D57" t="s">
        <v>9</v>
      </c>
      <c r="E57" t="s">
        <v>33</v>
      </c>
      <c r="F57" s="3">
        <v>1071</v>
      </c>
      <c r="G57" s="4">
        <v>270</v>
      </c>
    </row>
    <row r="58" spans="3:7" x14ac:dyDescent="0.3">
      <c r="C58" t="s">
        <v>35</v>
      </c>
      <c r="D58" t="s">
        <v>14</v>
      </c>
      <c r="E58" t="s">
        <v>34</v>
      </c>
      <c r="F58" s="3">
        <v>2317</v>
      </c>
      <c r="G58" s="4">
        <v>261</v>
      </c>
    </row>
    <row r="59" spans="3:7" x14ac:dyDescent="0.3">
      <c r="C59" t="s">
        <v>23</v>
      </c>
      <c r="D59" t="s">
        <v>20</v>
      </c>
      <c r="E59" t="s">
        <v>40</v>
      </c>
      <c r="F59" s="3">
        <v>5677</v>
      </c>
      <c r="G59" s="4">
        <v>258</v>
      </c>
    </row>
    <row r="60" spans="3:7" x14ac:dyDescent="0.3">
      <c r="C60" t="s">
        <v>27</v>
      </c>
      <c r="D60" t="s">
        <v>9</v>
      </c>
      <c r="E60" t="s">
        <v>24</v>
      </c>
      <c r="F60" s="3">
        <v>2415</v>
      </c>
      <c r="G60" s="4">
        <v>255</v>
      </c>
    </row>
    <row r="61" spans="3:7" x14ac:dyDescent="0.3">
      <c r="C61" t="s">
        <v>23</v>
      </c>
      <c r="D61" t="s">
        <v>9</v>
      </c>
      <c r="E61" t="s">
        <v>7</v>
      </c>
      <c r="F61" s="3">
        <v>6755</v>
      </c>
      <c r="G61" s="4">
        <v>252</v>
      </c>
    </row>
    <row r="62" spans="3:7" x14ac:dyDescent="0.3">
      <c r="C62" t="s">
        <v>23</v>
      </c>
      <c r="D62" t="s">
        <v>14</v>
      </c>
      <c r="E62" t="s">
        <v>32</v>
      </c>
      <c r="F62" s="3">
        <v>5551</v>
      </c>
      <c r="G62" s="4">
        <v>252</v>
      </c>
    </row>
    <row r="63" spans="3:7" x14ac:dyDescent="0.3">
      <c r="C63" t="s">
        <v>25</v>
      </c>
      <c r="D63" t="s">
        <v>17</v>
      </c>
      <c r="E63" t="s">
        <v>15</v>
      </c>
      <c r="F63" s="3">
        <v>385</v>
      </c>
      <c r="G63" s="4">
        <v>249</v>
      </c>
    </row>
    <row r="64" spans="3:7" x14ac:dyDescent="0.3">
      <c r="C64" t="s">
        <v>25</v>
      </c>
      <c r="D64" t="s">
        <v>9</v>
      </c>
      <c r="E64" t="s">
        <v>21</v>
      </c>
      <c r="F64" s="3">
        <v>4753</v>
      </c>
      <c r="G64" s="4">
        <v>246</v>
      </c>
    </row>
    <row r="65" spans="3:7" x14ac:dyDescent="0.3">
      <c r="C65" t="s">
        <v>23</v>
      </c>
      <c r="D65" t="s">
        <v>17</v>
      </c>
      <c r="E65" t="s">
        <v>28</v>
      </c>
      <c r="F65" s="3">
        <v>4438</v>
      </c>
      <c r="G65" s="4">
        <v>246</v>
      </c>
    </row>
    <row r="66" spans="3:7" x14ac:dyDescent="0.3">
      <c r="C66" t="s">
        <v>26</v>
      </c>
      <c r="D66" t="s">
        <v>14</v>
      </c>
      <c r="E66" t="s">
        <v>21</v>
      </c>
      <c r="F66" s="3">
        <v>3094</v>
      </c>
      <c r="G66" s="4">
        <v>246</v>
      </c>
    </row>
    <row r="67" spans="3:7" x14ac:dyDescent="0.3">
      <c r="C67" t="s">
        <v>11</v>
      </c>
      <c r="D67" t="s">
        <v>6</v>
      </c>
      <c r="E67" t="s">
        <v>42</v>
      </c>
      <c r="F67" s="3">
        <v>2856</v>
      </c>
      <c r="G67" s="4">
        <v>246</v>
      </c>
    </row>
    <row r="68" spans="3:7" x14ac:dyDescent="0.3">
      <c r="C68" t="s">
        <v>11</v>
      </c>
      <c r="D68" t="s">
        <v>9</v>
      </c>
      <c r="E68" t="s">
        <v>37</v>
      </c>
      <c r="F68" s="3">
        <v>7833</v>
      </c>
      <c r="G68" s="4">
        <v>243</v>
      </c>
    </row>
    <row r="69" spans="3:7" x14ac:dyDescent="0.3">
      <c r="C69" t="s">
        <v>23</v>
      </c>
      <c r="D69" t="s">
        <v>9</v>
      </c>
      <c r="E69" t="s">
        <v>36</v>
      </c>
      <c r="F69" s="3">
        <v>4585</v>
      </c>
      <c r="G69" s="4">
        <v>240</v>
      </c>
    </row>
    <row r="70" spans="3:7" x14ac:dyDescent="0.3">
      <c r="C70" t="s">
        <v>13</v>
      </c>
      <c r="D70" t="s">
        <v>6</v>
      </c>
      <c r="E70" t="s">
        <v>7</v>
      </c>
      <c r="F70" s="3">
        <v>1526</v>
      </c>
      <c r="G70" s="4">
        <v>240</v>
      </c>
    </row>
    <row r="71" spans="3:7" x14ac:dyDescent="0.3">
      <c r="C71" t="s">
        <v>25</v>
      </c>
      <c r="D71" t="s">
        <v>30</v>
      </c>
      <c r="E71" t="s">
        <v>22</v>
      </c>
      <c r="F71" s="3">
        <v>6279</v>
      </c>
      <c r="G71" s="4">
        <v>237</v>
      </c>
    </row>
    <row r="72" spans="3:7" x14ac:dyDescent="0.3">
      <c r="C72" t="s">
        <v>5</v>
      </c>
      <c r="D72" t="s">
        <v>9</v>
      </c>
      <c r="E72" t="s">
        <v>10</v>
      </c>
      <c r="F72" s="3">
        <v>12348</v>
      </c>
      <c r="G72" s="4">
        <v>234</v>
      </c>
    </row>
    <row r="73" spans="3:7" x14ac:dyDescent="0.3">
      <c r="C73" t="s">
        <v>27</v>
      </c>
      <c r="D73" t="s">
        <v>9</v>
      </c>
      <c r="E73" t="s">
        <v>18</v>
      </c>
      <c r="F73" s="3">
        <v>2464</v>
      </c>
      <c r="G73" s="4">
        <v>234</v>
      </c>
    </row>
    <row r="74" spans="3:7" x14ac:dyDescent="0.3">
      <c r="C74" t="s">
        <v>8</v>
      </c>
      <c r="D74" t="s">
        <v>20</v>
      </c>
      <c r="E74" t="s">
        <v>34</v>
      </c>
      <c r="F74" s="3">
        <v>1701</v>
      </c>
      <c r="G74" s="4">
        <v>234</v>
      </c>
    </row>
    <row r="75" spans="3:7" x14ac:dyDescent="0.3">
      <c r="C75" t="s">
        <v>13</v>
      </c>
      <c r="D75" t="s">
        <v>14</v>
      </c>
      <c r="E75" t="s">
        <v>31</v>
      </c>
      <c r="F75" s="3">
        <v>10311</v>
      </c>
      <c r="G75" s="4">
        <v>231</v>
      </c>
    </row>
    <row r="76" spans="3:7" x14ac:dyDescent="0.3">
      <c r="C76" t="s">
        <v>13</v>
      </c>
      <c r="D76" t="s">
        <v>6</v>
      </c>
      <c r="E76" t="s">
        <v>37</v>
      </c>
      <c r="F76" s="3">
        <v>714</v>
      </c>
      <c r="G76" s="4">
        <v>231</v>
      </c>
    </row>
    <row r="77" spans="3:7" x14ac:dyDescent="0.3">
      <c r="C77" t="s">
        <v>35</v>
      </c>
      <c r="D77" t="s">
        <v>9</v>
      </c>
      <c r="E77" t="s">
        <v>41</v>
      </c>
      <c r="F77" s="3">
        <v>567</v>
      </c>
      <c r="G77" s="4">
        <v>228</v>
      </c>
    </row>
    <row r="78" spans="3:7" x14ac:dyDescent="0.3">
      <c r="C78" t="s">
        <v>23</v>
      </c>
      <c r="D78" t="s">
        <v>6</v>
      </c>
      <c r="E78" t="s">
        <v>24</v>
      </c>
      <c r="F78" s="3">
        <v>6608</v>
      </c>
      <c r="G78" s="4">
        <v>225</v>
      </c>
    </row>
    <row r="79" spans="3:7" x14ac:dyDescent="0.3">
      <c r="C79" t="s">
        <v>5</v>
      </c>
      <c r="D79" t="s">
        <v>17</v>
      </c>
      <c r="E79" t="s">
        <v>40</v>
      </c>
      <c r="F79" s="3">
        <v>3101</v>
      </c>
      <c r="G79" s="4">
        <v>225</v>
      </c>
    </row>
    <row r="80" spans="3:7" x14ac:dyDescent="0.3">
      <c r="C80" t="s">
        <v>13</v>
      </c>
      <c r="D80" t="s">
        <v>30</v>
      </c>
      <c r="E80" t="s">
        <v>29</v>
      </c>
      <c r="F80" s="3">
        <v>1274</v>
      </c>
      <c r="G80" s="4">
        <v>225</v>
      </c>
    </row>
    <row r="81" spans="3:7" x14ac:dyDescent="0.3">
      <c r="C81" t="s">
        <v>8</v>
      </c>
      <c r="D81" t="s">
        <v>30</v>
      </c>
      <c r="E81" t="s">
        <v>29</v>
      </c>
      <c r="F81" s="3">
        <v>2009</v>
      </c>
      <c r="G81" s="4">
        <v>219</v>
      </c>
    </row>
    <row r="82" spans="3:7" x14ac:dyDescent="0.3">
      <c r="C82" t="s">
        <v>13</v>
      </c>
      <c r="D82" t="s">
        <v>9</v>
      </c>
      <c r="E82" t="s">
        <v>40</v>
      </c>
      <c r="F82" s="3">
        <v>7455</v>
      </c>
      <c r="G82" s="4">
        <v>216</v>
      </c>
    </row>
    <row r="83" spans="3:7" x14ac:dyDescent="0.3">
      <c r="C83" t="s">
        <v>26</v>
      </c>
      <c r="D83" t="s">
        <v>17</v>
      </c>
      <c r="E83" t="s">
        <v>41</v>
      </c>
      <c r="F83" s="3">
        <v>7651</v>
      </c>
      <c r="G83" s="4">
        <v>213</v>
      </c>
    </row>
    <row r="84" spans="3:7" x14ac:dyDescent="0.3">
      <c r="C84" t="s">
        <v>8</v>
      </c>
      <c r="D84" t="s">
        <v>20</v>
      </c>
      <c r="E84" t="s">
        <v>10</v>
      </c>
      <c r="F84" s="3">
        <v>3752</v>
      </c>
      <c r="G84" s="4">
        <v>213</v>
      </c>
    </row>
    <row r="85" spans="3:7" x14ac:dyDescent="0.3">
      <c r="C85" t="s">
        <v>8</v>
      </c>
      <c r="D85" t="s">
        <v>17</v>
      </c>
      <c r="E85" t="s">
        <v>21</v>
      </c>
      <c r="F85" s="3">
        <v>8890</v>
      </c>
      <c r="G85" s="4">
        <v>210</v>
      </c>
    </row>
    <row r="86" spans="3:7" x14ac:dyDescent="0.3">
      <c r="C86" t="s">
        <v>8</v>
      </c>
      <c r="D86" t="s">
        <v>9</v>
      </c>
      <c r="E86" t="s">
        <v>22</v>
      </c>
      <c r="F86" s="3">
        <v>5012</v>
      </c>
      <c r="G86" s="4">
        <v>210</v>
      </c>
    </row>
    <row r="87" spans="3:7" x14ac:dyDescent="0.3">
      <c r="C87" t="s">
        <v>23</v>
      </c>
      <c r="D87" t="s">
        <v>6</v>
      </c>
      <c r="E87" t="s">
        <v>22</v>
      </c>
      <c r="F87" s="3">
        <v>9835</v>
      </c>
      <c r="G87" s="4">
        <v>207</v>
      </c>
    </row>
    <row r="88" spans="3:7" x14ac:dyDescent="0.3">
      <c r="C88" t="s">
        <v>16</v>
      </c>
      <c r="D88" t="s">
        <v>30</v>
      </c>
      <c r="E88" t="s">
        <v>39</v>
      </c>
      <c r="F88" s="3">
        <v>4242</v>
      </c>
      <c r="G88" s="4">
        <v>207</v>
      </c>
    </row>
    <row r="89" spans="3:7" x14ac:dyDescent="0.3">
      <c r="C89" t="s">
        <v>11</v>
      </c>
      <c r="D89" t="s">
        <v>6</v>
      </c>
      <c r="E89" t="s">
        <v>12</v>
      </c>
      <c r="F89" s="3">
        <v>259</v>
      </c>
      <c r="G89" s="4">
        <v>207</v>
      </c>
    </row>
    <row r="90" spans="3:7" x14ac:dyDescent="0.3">
      <c r="C90" t="s">
        <v>11</v>
      </c>
      <c r="D90" t="s">
        <v>14</v>
      </c>
      <c r="E90" t="s">
        <v>39</v>
      </c>
      <c r="F90" s="3">
        <v>11522</v>
      </c>
      <c r="G90" s="4">
        <v>204</v>
      </c>
    </row>
    <row r="91" spans="3:7" x14ac:dyDescent="0.3">
      <c r="C91" t="s">
        <v>35</v>
      </c>
      <c r="D91" t="s">
        <v>30</v>
      </c>
      <c r="E91" t="s">
        <v>36</v>
      </c>
      <c r="F91" s="3">
        <v>5355</v>
      </c>
      <c r="G91" s="4">
        <v>204</v>
      </c>
    </row>
    <row r="92" spans="3:7" x14ac:dyDescent="0.3">
      <c r="C92" t="s">
        <v>11</v>
      </c>
      <c r="D92" t="s">
        <v>17</v>
      </c>
      <c r="E92" t="s">
        <v>15</v>
      </c>
      <c r="F92" s="3">
        <v>2639</v>
      </c>
      <c r="G92" s="4">
        <v>204</v>
      </c>
    </row>
    <row r="93" spans="3:7" x14ac:dyDescent="0.3">
      <c r="C93" t="s">
        <v>8</v>
      </c>
      <c r="D93" t="s">
        <v>6</v>
      </c>
      <c r="E93" t="s">
        <v>36</v>
      </c>
      <c r="F93" s="3">
        <v>1771</v>
      </c>
      <c r="G93" s="4">
        <v>204</v>
      </c>
    </row>
    <row r="94" spans="3:7" x14ac:dyDescent="0.3">
      <c r="C94" t="s">
        <v>13</v>
      </c>
      <c r="D94" t="s">
        <v>14</v>
      </c>
      <c r="E94" t="s">
        <v>42</v>
      </c>
      <c r="F94" s="3">
        <v>98</v>
      </c>
      <c r="G94" s="4">
        <v>204</v>
      </c>
    </row>
    <row r="95" spans="3:7" x14ac:dyDescent="0.3">
      <c r="C95" t="s">
        <v>25</v>
      </c>
      <c r="D95" t="s">
        <v>9</v>
      </c>
      <c r="E95" t="s">
        <v>37</v>
      </c>
      <c r="F95" s="3">
        <v>13391</v>
      </c>
      <c r="G95" s="4">
        <v>201</v>
      </c>
    </row>
    <row r="96" spans="3:7" x14ac:dyDescent="0.3">
      <c r="C96" t="s">
        <v>26</v>
      </c>
      <c r="D96" t="s">
        <v>6</v>
      </c>
      <c r="E96" t="s">
        <v>28</v>
      </c>
      <c r="F96" s="3">
        <v>9926</v>
      </c>
      <c r="G96" s="4">
        <v>201</v>
      </c>
    </row>
    <row r="97" spans="3:7" x14ac:dyDescent="0.3">
      <c r="C97" t="s">
        <v>25</v>
      </c>
      <c r="D97" t="s">
        <v>30</v>
      </c>
      <c r="E97" t="s">
        <v>37</v>
      </c>
      <c r="F97" s="3">
        <v>7280</v>
      </c>
      <c r="G97" s="4">
        <v>201</v>
      </c>
    </row>
    <row r="98" spans="3:7" x14ac:dyDescent="0.3">
      <c r="C98" t="s">
        <v>5</v>
      </c>
      <c r="D98" t="s">
        <v>14</v>
      </c>
      <c r="E98" t="s">
        <v>31</v>
      </c>
      <c r="F98" s="3">
        <v>4424</v>
      </c>
      <c r="G98" s="4">
        <v>201</v>
      </c>
    </row>
    <row r="99" spans="3:7" x14ac:dyDescent="0.3">
      <c r="C99" t="s">
        <v>23</v>
      </c>
      <c r="D99" t="s">
        <v>17</v>
      </c>
      <c r="E99" t="s">
        <v>39</v>
      </c>
      <c r="F99" s="3">
        <v>966</v>
      </c>
      <c r="G99" s="4">
        <v>198</v>
      </c>
    </row>
    <row r="100" spans="3:7" x14ac:dyDescent="0.3">
      <c r="C100" t="s">
        <v>35</v>
      </c>
      <c r="D100" t="s">
        <v>9</v>
      </c>
      <c r="E100" t="s">
        <v>33</v>
      </c>
      <c r="F100" s="3">
        <v>1974</v>
      </c>
      <c r="G100" s="4">
        <v>195</v>
      </c>
    </row>
    <row r="101" spans="3:7" x14ac:dyDescent="0.3">
      <c r="C101" t="s">
        <v>8</v>
      </c>
      <c r="D101" t="s">
        <v>6</v>
      </c>
      <c r="E101" t="s">
        <v>22</v>
      </c>
      <c r="F101" s="3">
        <v>1890</v>
      </c>
      <c r="G101" s="4">
        <v>195</v>
      </c>
    </row>
    <row r="102" spans="3:7" x14ac:dyDescent="0.3">
      <c r="C102" t="s">
        <v>25</v>
      </c>
      <c r="D102" t="s">
        <v>30</v>
      </c>
      <c r="E102" t="s">
        <v>36</v>
      </c>
      <c r="F102" s="3">
        <v>861</v>
      </c>
      <c r="G102" s="4">
        <v>195</v>
      </c>
    </row>
    <row r="103" spans="3:7" x14ac:dyDescent="0.3">
      <c r="C103" t="s">
        <v>13</v>
      </c>
      <c r="D103" t="s">
        <v>14</v>
      </c>
      <c r="E103" t="s">
        <v>36</v>
      </c>
      <c r="F103" s="3">
        <v>1925</v>
      </c>
      <c r="G103" s="4">
        <v>192</v>
      </c>
    </row>
    <row r="104" spans="3:7" x14ac:dyDescent="0.3">
      <c r="C104" t="s">
        <v>23</v>
      </c>
      <c r="D104" t="s">
        <v>30</v>
      </c>
      <c r="E104" t="s">
        <v>38</v>
      </c>
      <c r="F104" s="3">
        <v>8862</v>
      </c>
      <c r="G104" s="4">
        <v>189</v>
      </c>
    </row>
    <row r="105" spans="3:7" x14ac:dyDescent="0.3">
      <c r="C105" t="s">
        <v>16</v>
      </c>
      <c r="D105" t="s">
        <v>6</v>
      </c>
      <c r="E105" t="s">
        <v>34</v>
      </c>
      <c r="F105" s="3">
        <v>4949</v>
      </c>
      <c r="G105" s="4">
        <v>189</v>
      </c>
    </row>
    <row r="106" spans="3:7" x14ac:dyDescent="0.3">
      <c r="C106" t="s">
        <v>11</v>
      </c>
      <c r="D106" t="s">
        <v>14</v>
      </c>
      <c r="E106" t="s">
        <v>10</v>
      </c>
      <c r="F106" s="3">
        <v>2954</v>
      </c>
      <c r="G106" s="4">
        <v>189</v>
      </c>
    </row>
    <row r="107" spans="3:7" x14ac:dyDescent="0.3">
      <c r="C107" t="s">
        <v>11</v>
      </c>
      <c r="D107" t="s">
        <v>30</v>
      </c>
      <c r="E107" t="s">
        <v>29</v>
      </c>
      <c r="F107" s="3">
        <v>938</v>
      </c>
      <c r="G107" s="4">
        <v>189</v>
      </c>
    </row>
    <row r="108" spans="3:7" x14ac:dyDescent="0.3">
      <c r="C108" t="s">
        <v>13</v>
      </c>
      <c r="D108" t="s">
        <v>9</v>
      </c>
      <c r="E108" t="s">
        <v>37</v>
      </c>
      <c r="F108" s="3">
        <v>2114</v>
      </c>
      <c r="G108" s="4">
        <v>186</v>
      </c>
    </row>
    <row r="109" spans="3:7" x14ac:dyDescent="0.3">
      <c r="C109" t="s">
        <v>8</v>
      </c>
      <c r="D109" t="s">
        <v>17</v>
      </c>
      <c r="E109" t="s">
        <v>7</v>
      </c>
      <c r="F109" s="3">
        <v>7021</v>
      </c>
      <c r="G109" s="4">
        <v>183</v>
      </c>
    </row>
    <row r="110" spans="3:7" x14ac:dyDescent="0.3">
      <c r="C110" t="s">
        <v>26</v>
      </c>
      <c r="D110" t="s">
        <v>20</v>
      </c>
      <c r="E110" t="s">
        <v>40</v>
      </c>
      <c r="F110" s="3">
        <v>6580</v>
      </c>
      <c r="G110" s="4">
        <v>183</v>
      </c>
    </row>
    <row r="111" spans="3:7" x14ac:dyDescent="0.3">
      <c r="C111" t="s">
        <v>16</v>
      </c>
      <c r="D111" t="s">
        <v>9</v>
      </c>
      <c r="E111" t="s">
        <v>39</v>
      </c>
      <c r="F111" s="3">
        <v>3864</v>
      </c>
      <c r="G111" s="4">
        <v>177</v>
      </c>
    </row>
    <row r="112" spans="3:7" x14ac:dyDescent="0.3">
      <c r="C112" t="s">
        <v>23</v>
      </c>
      <c r="D112" t="s">
        <v>14</v>
      </c>
      <c r="E112" t="s">
        <v>15</v>
      </c>
      <c r="F112" s="3">
        <v>2646</v>
      </c>
      <c r="G112" s="4">
        <v>177</v>
      </c>
    </row>
    <row r="113" spans="3:7" x14ac:dyDescent="0.3">
      <c r="C113" t="s">
        <v>13</v>
      </c>
      <c r="D113" t="s">
        <v>6</v>
      </c>
      <c r="E113" t="s">
        <v>42</v>
      </c>
      <c r="F113" s="3">
        <v>2324</v>
      </c>
      <c r="G113" s="4">
        <v>177</v>
      </c>
    </row>
    <row r="114" spans="3:7" x14ac:dyDescent="0.3">
      <c r="C114" t="s">
        <v>13</v>
      </c>
      <c r="D114" t="s">
        <v>30</v>
      </c>
      <c r="E114" t="s">
        <v>19</v>
      </c>
      <c r="F114" s="3">
        <v>7847</v>
      </c>
      <c r="G114" s="4">
        <v>174</v>
      </c>
    </row>
    <row r="115" spans="3:7" x14ac:dyDescent="0.3">
      <c r="C115" t="s">
        <v>13</v>
      </c>
      <c r="D115" t="s">
        <v>14</v>
      </c>
      <c r="E115" t="s">
        <v>7</v>
      </c>
      <c r="F115" s="3">
        <v>6118</v>
      </c>
      <c r="G115" s="4">
        <v>174</v>
      </c>
    </row>
    <row r="116" spans="3:7" x14ac:dyDescent="0.3">
      <c r="C116" t="s">
        <v>5</v>
      </c>
      <c r="D116" t="s">
        <v>9</v>
      </c>
      <c r="E116" t="s">
        <v>29</v>
      </c>
      <c r="F116" s="3">
        <v>4725</v>
      </c>
      <c r="G116" s="4">
        <v>174</v>
      </c>
    </row>
    <row r="117" spans="3:7" x14ac:dyDescent="0.3">
      <c r="C117" t="s">
        <v>11</v>
      </c>
      <c r="D117" t="s">
        <v>30</v>
      </c>
      <c r="E117" t="s">
        <v>28</v>
      </c>
      <c r="F117" s="3">
        <v>707</v>
      </c>
      <c r="G117" s="4">
        <v>174</v>
      </c>
    </row>
    <row r="118" spans="3:7" x14ac:dyDescent="0.3">
      <c r="C118" t="s">
        <v>27</v>
      </c>
      <c r="D118" t="s">
        <v>17</v>
      </c>
      <c r="E118" t="s">
        <v>42</v>
      </c>
      <c r="F118" s="3">
        <v>4956</v>
      </c>
      <c r="G118" s="4">
        <v>171</v>
      </c>
    </row>
    <row r="119" spans="3:7" x14ac:dyDescent="0.3">
      <c r="C119" t="s">
        <v>25</v>
      </c>
      <c r="D119" t="s">
        <v>17</v>
      </c>
      <c r="E119" t="s">
        <v>38</v>
      </c>
      <c r="F119" s="3">
        <v>4018</v>
      </c>
      <c r="G119" s="4">
        <v>171</v>
      </c>
    </row>
    <row r="120" spans="3:7" x14ac:dyDescent="0.3">
      <c r="C120" t="s">
        <v>25</v>
      </c>
      <c r="D120" t="s">
        <v>20</v>
      </c>
      <c r="E120" t="s">
        <v>36</v>
      </c>
      <c r="F120" s="3">
        <v>5474</v>
      </c>
      <c r="G120" s="4">
        <v>168</v>
      </c>
    </row>
    <row r="121" spans="3:7" x14ac:dyDescent="0.3">
      <c r="C121" t="s">
        <v>8</v>
      </c>
      <c r="D121" t="s">
        <v>9</v>
      </c>
      <c r="E121" t="s">
        <v>32</v>
      </c>
      <c r="F121" s="3">
        <v>2023</v>
      </c>
      <c r="G121" s="4">
        <v>168</v>
      </c>
    </row>
    <row r="122" spans="3:7" x14ac:dyDescent="0.3">
      <c r="C122" t="s">
        <v>27</v>
      </c>
      <c r="D122" t="s">
        <v>17</v>
      </c>
      <c r="E122" t="s">
        <v>29</v>
      </c>
      <c r="F122" s="3">
        <v>21</v>
      </c>
      <c r="G122" s="4">
        <v>168</v>
      </c>
    </row>
    <row r="123" spans="3:7" x14ac:dyDescent="0.3">
      <c r="C123" t="s">
        <v>27</v>
      </c>
      <c r="D123" t="s">
        <v>14</v>
      </c>
      <c r="E123" t="s">
        <v>34</v>
      </c>
      <c r="F123" s="3">
        <v>3773</v>
      </c>
      <c r="G123" s="4">
        <v>165</v>
      </c>
    </row>
    <row r="124" spans="3:7" x14ac:dyDescent="0.3">
      <c r="C124" t="s">
        <v>26</v>
      </c>
      <c r="D124" t="s">
        <v>17</v>
      </c>
      <c r="E124" t="s">
        <v>33</v>
      </c>
      <c r="F124" s="3">
        <v>9443</v>
      </c>
      <c r="G124" s="4">
        <v>162</v>
      </c>
    </row>
    <row r="125" spans="3:7" x14ac:dyDescent="0.3">
      <c r="C125" t="s">
        <v>5</v>
      </c>
      <c r="D125" t="s">
        <v>30</v>
      </c>
      <c r="E125" t="s">
        <v>36</v>
      </c>
      <c r="F125" s="3">
        <v>4018</v>
      </c>
      <c r="G125" s="4">
        <v>162</v>
      </c>
    </row>
    <row r="126" spans="3:7" x14ac:dyDescent="0.3">
      <c r="C126" t="s">
        <v>27</v>
      </c>
      <c r="D126" t="s">
        <v>14</v>
      </c>
      <c r="E126" t="s">
        <v>40</v>
      </c>
      <c r="F126" s="3">
        <v>973</v>
      </c>
      <c r="G126" s="4">
        <v>162</v>
      </c>
    </row>
    <row r="127" spans="3:7" x14ac:dyDescent="0.3">
      <c r="C127" t="s">
        <v>5</v>
      </c>
      <c r="D127" t="s">
        <v>30</v>
      </c>
      <c r="E127" t="s">
        <v>19</v>
      </c>
      <c r="F127" s="3">
        <v>3794</v>
      </c>
      <c r="G127" s="4">
        <v>159</v>
      </c>
    </row>
    <row r="128" spans="3:7" x14ac:dyDescent="0.3">
      <c r="C128" t="s">
        <v>11</v>
      </c>
      <c r="D128" t="s">
        <v>9</v>
      </c>
      <c r="E128" t="s">
        <v>42</v>
      </c>
      <c r="F128" s="3">
        <v>98</v>
      </c>
      <c r="G128" s="4">
        <v>159</v>
      </c>
    </row>
    <row r="129" spans="3:7" x14ac:dyDescent="0.3">
      <c r="C129" t="s">
        <v>5</v>
      </c>
      <c r="D129" t="s">
        <v>30</v>
      </c>
      <c r="E129" t="s">
        <v>28</v>
      </c>
      <c r="F129" s="3">
        <v>5019</v>
      </c>
      <c r="G129" s="4">
        <v>156</v>
      </c>
    </row>
    <row r="130" spans="3:7" x14ac:dyDescent="0.3">
      <c r="C130" t="s">
        <v>16</v>
      </c>
      <c r="D130" t="s">
        <v>14</v>
      </c>
      <c r="E130" t="s">
        <v>28</v>
      </c>
      <c r="F130" s="3">
        <v>4970</v>
      </c>
      <c r="G130" s="4">
        <v>156</v>
      </c>
    </row>
    <row r="131" spans="3:7" x14ac:dyDescent="0.3">
      <c r="C131" t="s">
        <v>11</v>
      </c>
      <c r="D131" t="s">
        <v>6</v>
      </c>
      <c r="E131" t="s">
        <v>18</v>
      </c>
      <c r="F131" s="3">
        <v>4305</v>
      </c>
      <c r="G131" s="4">
        <v>156</v>
      </c>
    </row>
    <row r="132" spans="3:7" x14ac:dyDescent="0.3">
      <c r="C132" t="s">
        <v>26</v>
      </c>
      <c r="D132" t="s">
        <v>20</v>
      </c>
      <c r="E132" t="s">
        <v>34</v>
      </c>
      <c r="F132" s="3">
        <v>4417</v>
      </c>
      <c r="G132" s="4">
        <v>153</v>
      </c>
    </row>
    <row r="133" spans="3:7" x14ac:dyDescent="0.3">
      <c r="C133" t="s">
        <v>11</v>
      </c>
      <c r="D133" t="s">
        <v>30</v>
      </c>
      <c r="E133" t="s">
        <v>40</v>
      </c>
      <c r="F133" s="3">
        <v>14329</v>
      </c>
      <c r="G133" s="4">
        <v>150</v>
      </c>
    </row>
    <row r="134" spans="3:7" x14ac:dyDescent="0.3">
      <c r="C134" t="s">
        <v>8</v>
      </c>
      <c r="D134" t="s">
        <v>14</v>
      </c>
      <c r="E134" t="s">
        <v>34</v>
      </c>
      <c r="F134" s="3">
        <v>5019</v>
      </c>
      <c r="G134" s="4">
        <v>150</v>
      </c>
    </row>
    <row r="135" spans="3:7" x14ac:dyDescent="0.3">
      <c r="C135" t="s">
        <v>16</v>
      </c>
      <c r="D135" t="s">
        <v>30</v>
      </c>
      <c r="E135" t="s">
        <v>28</v>
      </c>
      <c r="F135" s="3">
        <v>3759</v>
      </c>
      <c r="G135" s="4">
        <v>150</v>
      </c>
    </row>
    <row r="136" spans="3:7" x14ac:dyDescent="0.3">
      <c r="C136" t="s">
        <v>8</v>
      </c>
      <c r="D136" t="s">
        <v>6</v>
      </c>
      <c r="E136" t="s">
        <v>7</v>
      </c>
      <c r="F136" s="3">
        <v>42</v>
      </c>
      <c r="G136" s="4">
        <v>150</v>
      </c>
    </row>
    <row r="137" spans="3:7" x14ac:dyDescent="0.3">
      <c r="C137" t="s">
        <v>11</v>
      </c>
      <c r="D137" t="s">
        <v>9</v>
      </c>
      <c r="E137" t="s">
        <v>12</v>
      </c>
      <c r="F137" s="3">
        <v>959</v>
      </c>
      <c r="G137" s="4">
        <v>147</v>
      </c>
    </row>
    <row r="138" spans="3:7" x14ac:dyDescent="0.3">
      <c r="C138" t="s">
        <v>26</v>
      </c>
      <c r="D138" t="s">
        <v>17</v>
      </c>
      <c r="E138" t="s">
        <v>40</v>
      </c>
      <c r="F138" s="3">
        <v>6027</v>
      </c>
      <c r="G138" s="4">
        <v>144</v>
      </c>
    </row>
    <row r="139" spans="3:7" x14ac:dyDescent="0.3">
      <c r="C139" t="s">
        <v>27</v>
      </c>
      <c r="D139" t="s">
        <v>6</v>
      </c>
      <c r="E139" t="s">
        <v>28</v>
      </c>
      <c r="F139" s="3">
        <v>3983</v>
      </c>
      <c r="G139" s="4">
        <v>144</v>
      </c>
    </row>
    <row r="140" spans="3:7" x14ac:dyDescent="0.3">
      <c r="C140" t="s">
        <v>11</v>
      </c>
      <c r="D140" t="s">
        <v>9</v>
      </c>
      <c r="E140" t="s">
        <v>39</v>
      </c>
      <c r="F140" s="3">
        <v>2429</v>
      </c>
      <c r="G140" s="4">
        <v>144</v>
      </c>
    </row>
    <row r="141" spans="3:7" x14ac:dyDescent="0.3">
      <c r="C141" t="s">
        <v>13</v>
      </c>
      <c r="D141" t="s">
        <v>30</v>
      </c>
      <c r="E141" t="s">
        <v>22</v>
      </c>
      <c r="F141" s="3">
        <v>336</v>
      </c>
      <c r="G141" s="4">
        <v>144</v>
      </c>
    </row>
    <row r="142" spans="3:7" x14ac:dyDescent="0.3">
      <c r="C142" t="s">
        <v>35</v>
      </c>
      <c r="D142" t="s">
        <v>20</v>
      </c>
      <c r="E142" t="s">
        <v>22</v>
      </c>
      <c r="F142" s="3">
        <v>2205</v>
      </c>
      <c r="G142" s="4">
        <v>141</v>
      </c>
    </row>
    <row r="143" spans="3:7" x14ac:dyDescent="0.3">
      <c r="C143" t="s">
        <v>26</v>
      </c>
      <c r="D143" t="s">
        <v>17</v>
      </c>
      <c r="E143" t="s">
        <v>22</v>
      </c>
      <c r="F143" s="3">
        <v>1568</v>
      </c>
      <c r="G143" s="4">
        <v>141</v>
      </c>
    </row>
    <row r="144" spans="3:7" x14ac:dyDescent="0.3">
      <c r="C144" t="s">
        <v>26</v>
      </c>
      <c r="D144" t="s">
        <v>6</v>
      </c>
      <c r="E144" t="s">
        <v>15</v>
      </c>
      <c r="F144" s="3">
        <v>11571</v>
      </c>
      <c r="G144" s="4">
        <v>138</v>
      </c>
    </row>
    <row r="145" spans="3:7" x14ac:dyDescent="0.3">
      <c r="C145" t="s">
        <v>23</v>
      </c>
      <c r="D145" t="s">
        <v>30</v>
      </c>
      <c r="E145" t="s">
        <v>33</v>
      </c>
      <c r="F145" s="3">
        <v>2205</v>
      </c>
      <c r="G145" s="4">
        <v>138</v>
      </c>
    </row>
    <row r="146" spans="3:7" x14ac:dyDescent="0.3">
      <c r="C146" t="s">
        <v>5</v>
      </c>
      <c r="D146" t="s">
        <v>30</v>
      </c>
      <c r="E146" t="s">
        <v>39</v>
      </c>
      <c r="F146" s="3">
        <v>2289</v>
      </c>
      <c r="G146" s="4">
        <v>135</v>
      </c>
    </row>
    <row r="147" spans="3:7" x14ac:dyDescent="0.3">
      <c r="C147" t="s">
        <v>16</v>
      </c>
      <c r="D147" t="s">
        <v>14</v>
      </c>
      <c r="E147" t="s">
        <v>32</v>
      </c>
      <c r="F147" s="3">
        <v>1400</v>
      </c>
      <c r="G147" s="4">
        <v>135</v>
      </c>
    </row>
    <row r="148" spans="3:7" x14ac:dyDescent="0.3">
      <c r="C148" t="s">
        <v>16</v>
      </c>
      <c r="D148" t="s">
        <v>20</v>
      </c>
      <c r="E148" t="s">
        <v>19</v>
      </c>
      <c r="F148" s="3">
        <v>959</v>
      </c>
      <c r="G148" s="4">
        <v>135</v>
      </c>
    </row>
    <row r="149" spans="3:7" x14ac:dyDescent="0.3">
      <c r="C149" t="s">
        <v>5</v>
      </c>
      <c r="D149" t="s">
        <v>17</v>
      </c>
      <c r="E149" t="s">
        <v>32</v>
      </c>
      <c r="F149" s="3">
        <v>0</v>
      </c>
      <c r="G149" s="4">
        <v>135</v>
      </c>
    </row>
    <row r="150" spans="3:7" x14ac:dyDescent="0.3">
      <c r="C150" t="s">
        <v>13</v>
      </c>
      <c r="D150" t="s">
        <v>9</v>
      </c>
      <c r="E150" t="s">
        <v>39</v>
      </c>
      <c r="F150" s="3">
        <v>847</v>
      </c>
      <c r="G150" s="4">
        <v>129</v>
      </c>
    </row>
    <row r="151" spans="3:7" x14ac:dyDescent="0.3">
      <c r="C151" t="s">
        <v>35</v>
      </c>
      <c r="D151" t="s">
        <v>20</v>
      </c>
      <c r="E151" t="s">
        <v>12</v>
      </c>
      <c r="F151" s="3">
        <v>6860</v>
      </c>
      <c r="G151" s="4">
        <v>126</v>
      </c>
    </row>
    <row r="152" spans="3:7" x14ac:dyDescent="0.3">
      <c r="C152" t="s">
        <v>13</v>
      </c>
      <c r="D152" t="s">
        <v>30</v>
      </c>
      <c r="E152" t="s">
        <v>34</v>
      </c>
      <c r="F152" s="3">
        <v>4935</v>
      </c>
      <c r="G152" s="4">
        <v>126</v>
      </c>
    </row>
    <row r="153" spans="3:7" x14ac:dyDescent="0.3">
      <c r="C153" t="s">
        <v>26</v>
      </c>
      <c r="D153" t="s">
        <v>17</v>
      </c>
      <c r="E153" t="s">
        <v>19</v>
      </c>
      <c r="F153" s="3">
        <v>4018</v>
      </c>
      <c r="G153" s="4">
        <v>126</v>
      </c>
    </row>
    <row r="154" spans="3:7" x14ac:dyDescent="0.3">
      <c r="C154" t="s">
        <v>5</v>
      </c>
      <c r="D154" t="s">
        <v>9</v>
      </c>
      <c r="E154" t="s">
        <v>32</v>
      </c>
      <c r="F154" s="3">
        <v>1617</v>
      </c>
      <c r="G154" s="4">
        <v>126</v>
      </c>
    </row>
    <row r="155" spans="3:7" x14ac:dyDescent="0.3">
      <c r="C155" t="s">
        <v>8</v>
      </c>
      <c r="D155" t="s">
        <v>9</v>
      </c>
      <c r="E155" t="s">
        <v>19</v>
      </c>
      <c r="F155" s="3">
        <v>357</v>
      </c>
      <c r="G155" s="4">
        <v>126</v>
      </c>
    </row>
    <row r="156" spans="3:7" x14ac:dyDescent="0.3">
      <c r="C156" t="s">
        <v>16</v>
      </c>
      <c r="D156" t="s">
        <v>30</v>
      </c>
      <c r="E156" t="s">
        <v>10</v>
      </c>
      <c r="F156" s="3">
        <v>6734</v>
      </c>
      <c r="G156" s="4">
        <v>123</v>
      </c>
    </row>
    <row r="157" spans="3:7" x14ac:dyDescent="0.3">
      <c r="C157" t="s">
        <v>16</v>
      </c>
      <c r="D157" t="s">
        <v>9</v>
      </c>
      <c r="E157" t="s">
        <v>7</v>
      </c>
      <c r="F157" s="3">
        <v>4781</v>
      </c>
      <c r="G157" s="4">
        <v>123</v>
      </c>
    </row>
    <row r="158" spans="3:7" x14ac:dyDescent="0.3">
      <c r="C158" t="s">
        <v>13</v>
      </c>
      <c r="D158" t="s">
        <v>6</v>
      </c>
      <c r="E158" t="s">
        <v>33</v>
      </c>
      <c r="F158" s="3">
        <v>3388</v>
      </c>
      <c r="G158" s="4">
        <v>123</v>
      </c>
    </row>
    <row r="159" spans="3:7" x14ac:dyDescent="0.3">
      <c r="C159" t="s">
        <v>16</v>
      </c>
      <c r="D159" t="s">
        <v>20</v>
      </c>
      <c r="E159" t="s">
        <v>31</v>
      </c>
      <c r="F159" s="3">
        <v>2317</v>
      </c>
      <c r="G159" s="4">
        <v>123</v>
      </c>
    </row>
    <row r="160" spans="3:7" x14ac:dyDescent="0.3">
      <c r="C160" t="s">
        <v>35</v>
      </c>
      <c r="D160" t="s">
        <v>20</v>
      </c>
      <c r="E160" t="s">
        <v>31</v>
      </c>
      <c r="F160" s="3">
        <v>63</v>
      </c>
      <c r="G160" s="4">
        <v>123</v>
      </c>
    </row>
    <row r="161" spans="3:7" x14ac:dyDescent="0.3">
      <c r="C161" t="s">
        <v>16</v>
      </c>
      <c r="D161" t="s">
        <v>14</v>
      </c>
      <c r="E161" t="s">
        <v>12</v>
      </c>
      <c r="F161" s="3">
        <v>10073</v>
      </c>
      <c r="G161" s="4">
        <v>120</v>
      </c>
    </row>
    <row r="162" spans="3:7" x14ac:dyDescent="0.3">
      <c r="C162" t="s">
        <v>26</v>
      </c>
      <c r="D162" t="s">
        <v>30</v>
      </c>
      <c r="E162" t="s">
        <v>36</v>
      </c>
      <c r="F162" s="3">
        <v>7511</v>
      </c>
      <c r="G162" s="4">
        <v>120</v>
      </c>
    </row>
    <row r="163" spans="3:7" x14ac:dyDescent="0.3">
      <c r="C163" t="s">
        <v>11</v>
      </c>
      <c r="D163" t="s">
        <v>20</v>
      </c>
      <c r="E163" t="s">
        <v>29</v>
      </c>
      <c r="F163" s="3">
        <v>2646</v>
      </c>
      <c r="G163" s="4">
        <v>120</v>
      </c>
    </row>
    <row r="164" spans="3:7" x14ac:dyDescent="0.3">
      <c r="C164" t="s">
        <v>27</v>
      </c>
      <c r="D164" t="s">
        <v>30</v>
      </c>
      <c r="E164" t="s">
        <v>34</v>
      </c>
      <c r="F164" s="3">
        <v>2212</v>
      </c>
      <c r="G164" s="4">
        <v>117</v>
      </c>
    </row>
    <row r="165" spans="3:7" x14ac:dyDescent="0.3">
      <c r="C165" t="s">
        <v>23</v>
      </c>
      <c r="D165" t="s">
        <v>14</v>
      </c>
      <c r="E165" t="s">
        <v>21</v>
      </c>
      <c r="F165" s="3">
        <v>2149</v>
      </c>
      <c r="G165" s="4">
        <v>117</v>
      </c>
    </row>
    <row r="166" spans="3:7" x14ac:dyDescent="0.3">
      <c r="C166" t="s">
        <v>26</v>
      </c>
      <c r="D166" t="s">
        <v>17</v>
      </c>
      <c r="E166" t="s">
        <v>29</v>
      </c>
      <c r="F166" s="3">
        <v>2016</v>
      </c>
      <c r="G166" s="4">
        <v>117</v>
      </c>
    </row>
    <row r="167" spans="3:7" x14ac:dyDescent="0.3">
      <c r="C167" t="s">
        <v>23</v>
      </c>
      <c r="D167" t="s">
        <v>9</v>
      </c>
      <c r="E167" t="s">
        <v>38</v>
      </c>
      <c r="F167" s="3">
        <v>2793</v>
      </c>
      <c r="G167" s="4">
        <v>114</v>
      </c>
    </row>
    <row r="168" spans="3:7" x14ac:dyDescent="0.3">
      <c r="C168" t="s">
        <v>11</v>
      </c>
      <c r="D168" t="s">
        <v>14</v>
      </c>
      <c r="E168" t="s">
        <v>18</v>
      </c>
      <c r="F168" s="3">
        <v>2142</v>
      </c>
      <c r="G168" s="4">
        <v>114</v>
      </c>
    </row>
    <row r="169" spans="3:7" x14ac:dyDescent="0.3">
      <c r="C169" t="s">
        <v>5</v>
      </c>
      <c r="D169" t="s">
        <v>6</v>
      </c>
      <c r="E169" t="s">
        <v>7</v>
      </c>
      <c r="F169" s="3">
        <v>1624</v>
      </c>
      <c r="G169" s="4">
        <v>114</v>
      </c>
    </row>
    <row r="170" spans="3:7" x14ac:dyDescent="0.3">
      <c r="C170" t="s">
        <v>23</v>
      </c>
      <c r="D170" t="s">
        <v>6</v>
      </c>
      <c r="E170" t="s">
        <v>28</v>
      </c>
      <c r="F170" s="3">
        <v>4487</v>
      </c>
      <c r="G170" s="4">
        <v>111</v>
      </c>
    </row>
    <row r="171" spans="3:7" x14ac:dyDescent="0.3">
      <c r="C171" t="s">
        <v>25</v>
      </c>
      <c r="D171" t="s">
        <v>14</v>
      </c>
      <c r="E171" t="s">
        <v>7</v>
      </c>
      <c r="F171" s="3">
        <v>1526</v>
      </c>
      <c r="G171" s="4">
        <v>105</v>
      </c>
    </row>
    <row r="172" spans="3:7" x14ac:dyDescent="0.3">
      <c r="C172" t="s">
        <v>13</v>
      </c>
      <c r="D172" t="s">
        <v>6</v>
      </c>
      <c r="E172" t="s">
        <v>38</v>
      </c>
      <c r="F172" s="3">
        <v>6398</v>
      </c>
      <c r="G172" s="4">
        <v>102</v>
      </c>
    </row>
    <row r="173" spans="3:7" x14ac:dyDescent="0.3">
      <c r="C173" t="s">
        <v>5</v>
      </c>
      <c r="D173" t="s">
        <v>20</v>
      </c>
      <c r="E173" t="s">
        <v>12</v>
      </c>
      <c r="F173" s="3">
        <v>6125</v>
      </c>
      <c r="G173" s="4">
        <v>102</v>
      </c>
    </row>
    <row r="174" spans="3:7" x14ac:dyDescent="0.3">
      <c r="C174" t="s">
        <v>11</v>
      </c>
      <c r="D174" t="s">
        <v>20</v>
      </c>
      <c r="E174" t="s">
        <v>18</v>
      </c>
      <c r="F174" s="3">
        <v>3850</v>
      </c>
      <c r="G174" s="4">
        <v>102</v>
      </c>
    </row>
    <row r="175" spans="3:7" x14ac:dyDescent="0.3">
      <c r="C175" t="s">
        <v>25</v>
      </c>
      <c r="D175" t="s">
        <v>30</v>
      </c>
      <c r="E175" t="s">
        <v>32</v>
      </c>
      <c r="F175" s="3">
        <v>2891</v>
      </c>
      <c r="G175" s="4">
        <v>102</v>
      </c>
    </row>
    <row r="176" spans="3:7" x14ac:dyDescent="0.3">
      <c r="C176" t="s">
        <v>27</v>
      </c>
      <c r="D176" t="s">
        <v>17</v>
      </c>
      <c r="E176" t="s">
        <v>40</v>
      </c>
      <c r="F176" s="3">
        <v>1652</v>
      </c>
      <c r="G176" s="4">
        <v>102</v>
      </c>
    </row>
    <row r="177" spans="3:7" x14ac:dyDescent="0.3">
      <c r="C177" t="s">
        <v>16</v>
      </c>
      <c r="D177" t="s">
        <v>6</v>
      </c>
      <c r="E177" t="s">
        <v>15</v>
      </c>
      <c r="F177" s="3">
        <v>1505</v>
      </c>
      <c r="G177" s="4">
        <v>102</v>
      </c>
    </row>
    <row r="178" spans="3:7" x14ac:dyDescent="0.3">
      <c r="C178" t="s">
        <v>11</v>
      </c>
      <c r="D178" t="s">
        <v>20</v>
      </c>
      <c r="E178" t="s">
        <v>42</v>
      </c>
      <c r="F178" s="3">
        <v>2436</v>
      </c>
      <c r="G178" s="4">
        <v>99</v>
      </c>
    </row>
    <row r="179" spans="3:7" x14ac:dyDescent="0.3">
      <c r="C179" t="s">
        <v>13</v>
      </c>
      <c r="D179" t="s">
        <v>9</v>
      </c>
      <c r="E179" t="s">
        <v>36</v>
      </c>
      <c r="F179" s="3">
        <v>609</v>
      </c>
      <c r="G179" s="4">
        <v>99</v>
      </c>
    </row>
    <row r="180" spans="3:7" x14ac:dyDescent="0.3">
      <c r="C180" t="s">
        <v>11</v>
      </c>
      <c r="D180" t="s">
        <v>6</v>
      </c>
      <c r="E180" t="s">
        <v>33</v>
      </c>
      <c r="F180" s="3">
        <v>7273</v>
      </c>
      <c r="G180" s="4">
        <v>96</v>
      </c>
    </row>
    <row r="181" spans="3:7" x14ac:dyDescent="0.3">
      <c r="C181" t="s">
        <v>35</v>
      </c>
      <c r="D181" t="s">
        <v>9</v>
      </c>
      <c r="E181" t="s">
        <v>24</v>
      </c>
      <c r="F181" s="3">
        <v>3472</v>
      </c>
      <c r="G181" s="4">
        <v>96</v>
      </c>
    </row>
    <row r="182" spans="3:7" x14ac:dyDescent="0.3">
      <c r="C182" t="s">
        <v>23</v>
      </c>
      <c r="D182" t="s">
        <v>30</v>
      </c>
      <c r="E182" t="s">
        <v>18</v>
      </c>
      <c r="F182" s="3">
        <v>1568</v>
      </c>
      <c r="G182" s="4">
        <v>96</v>
      </c>
    </row>
    <row r="183" spans="3:7" x14ac:dyDescent="0.3">
      <c r="C183" t="s">
        <v>5</v>
      </c>
      <c r="D183" t="s">
        <v>6</v>
      </c>
      <c r="E183" t="s">
        <v>39</v>
      </c>
      <c r="F183" s="3">
        <v>6132</v>
      </c>
      <c r="G183" s="4">
        <v>93</v>
      </c>
    </row>
    <row r="184" spans="3:7" x14ac:dyDescent="0.3">
      <c r="C184" t="s">
        <v>27</v>
      </c>
      <c r="D184" t="s">
        <v>30</v>
      </c>
      <c r="E184" t="s">
        <v>28</v>
      </c>
      <c r="F184" s="3">
        <v>2919</v>
      </c>
      <c r="G184" s="4">
        <v>93</v>
      </c>
    </row>
    <row r="185" spans="3:7" x14ac:dyDescent="0.3">
      <c r="C185" t="s">
        <v>11</v>
      </c>
      <c r="D185" t="s">
        <v>6</v>
      </c>
      <c r="E185" t="s">
        <v>34</v>
      </c>
      <c r="F185" s="3">
        <v>2737</v>
      </c>
      <c r="G185" s="4">
        <v>93</v>
      </c>
    </row>
    <row r="186" spans="3:7" x14ac:dyDescent="0.3">
      <c r="C186" t="s">
        <v>25</v>
      </c>
      <c r="D186" t="s">
        <v>30</v>
      </c>
      <c r="E186" t="s">
        <v>19</v>
      </c>
      <c r="F186" s="3">
        <v>1652</v>
      </c>
      <c r="G186" s="4">
        <v>93</v>
      </c>
    </row>
    <row r="187" spans="3:7" x14ac:dyDescent="0.3">
      <c r="C187" t="s">
        <v>35</v>
      </c>
      <c r="D187" t="s">
        <v>30</v>
      </c>
      <c r="E187" t="s">
        <v>18</v>
      </c>
      <c r="F187" s="3">
        <v>1428</v>
      </c>
      <c r="G187" s="4">
        <v>93</v>
      </c>
    </row>
    <row r="188" spans="3:7" x14ac:dyDescent="0.3">
      <c r="C188" t="s">
        <v>5</v>
      </c>
      <c r="D188" t="s">
        <v>14</v>
      </c>
      <c r="E188" t="s">
        <v>19</v>
      </c>
      <c r="F188" s="3">
        <v>9772</v>
      </c>
      <c r="G188" s="4">
        <v>90</v>
      </c>
    </row>
    <row r="189" spans="3:7" x14ac:dyDescent="0.3">
      <c r="C189" t="s">
        <v>11</v>
      </c>
      <c r="D189" t="s">
        <v>30</v>
      </c>
      <c r="E189" t="s">
        <v>34</v>
      </c>
      <c r="F189" s="3">
        <v>8155</v>
      </c>
      <c r="G189" s="4">
        <v>90</v>
      </c>
    </row>
    <row r="190" spans="3:7" x14ac:dyDescent="0.3">
      <c r="C190" t="s">
        <v>5</v>
      </c>
      <c r="D190" t="s">
        <v>20</v>
      </c>
      <c r="E190" t="s">
        <v>18</v>
      </c>
      <c r="F190" s="3">
        <v>2541</v>
      </c>
      <c r="G190" s="4">
        <v>90</v>
      </c>
    </row>
    <row r="191" spans="3:7" x14ac:dyDescent="0.3">
      <c r="C191" t="s">
        <v>11</v>
      </c>
      <c r="D191" t="s">
        <v>20</v>
      </c>
      <c r="E191" t="s">
        <v>19</v>
      </c>
      <c r="F191" s="3">
        <v>9506</v>
      </c>
      <c r="G191" s="4">
        <v>87</v>
      </c>
    </row>
    <row r="192" spans="3:7" x14ac:dyDescent="0.3">
      <c r="C192" t="s">
        <v>16</v>
      </c>
      <c r="D192" t="s">
        <v>6</v>
      </c>
      <c r="E192" t="s">
        <v>21</v>
      </c>
      <c r="F192" s="3">
        <v>7693</v>
      </c>
      <c r="G192" s="4">
        <v>87</v>
      </c>
    </row>
    <row r="193" spans="3:7" x14ac:dyDescent="0.3">
      <c r="C193" t="s">
        <v>35</v>
      </c>
      <c r="D193" t="s">
        <v>30</v>
      </c>
      <c r="E193" t="s">
        <v>28</v>
      </c>
      <c r="F193" s="3">
        <v>700</v>
      </c>
      <c r="G193" s="4">
        <v>87</v>
      </c>
    </row>
    <row r="194" spans="3:7" x14ac:dyDescent="0.3">
      <c r="C194" t="s">
        <v>5</v>
      </c>
      <c r="D194" t="s">
        <v>20</v>
      </c>
      <c r="E194" t="s">
        <v>42</v>
      </c>
      <c r="F194" s="3">
        <v>609</v>
      </c>
      <c r="G194" s="4">
        <v>87</v>
      </c>
    </row>
    <row r="195" spans="3:7" x14ac:dyDescent="0.3">
      <c r="C195" t="s">
        <v>8</v>
      </c>
      <c r="D195" t="s">
        <v>6</v>
      </c>
      <c r="E195" t="s">
        <v>41</v>
      </c>
      <c r="F195" s="3">
        <v>434</v>
      </c>
      <c r="G195" s="4">
        <v>87</v>
      </c>
    </row>
    <row r="196" spans="3:7" x14ac:dyDescent="0.3">
      <c r="C196" t="s">
        <v>23</v>
      </c>
      <c r="D196" t="s">
        <v>14</v>
      </c>
      <c r="E196" t="s">
        <v>10</v>
      </c>
      <c r="F196" s="3">
        <v>280</v>
      </c>
      <c r="G196" s="4">
        <v>87</v>
      </c>
    </row>
    <row r="197" spans="3:7" x14ac:dyDescent="0.3">
      <c r="C197" t="s">
        <v>13</v>
      </c>
      <c r="D197" t="s">
        <v>14</v>
      </c>
      <c r="E197" t="s">
        <v>10</v>
      </c>
      <c r="F197" s="3">
        <v>10304</v>
      </c>
      <c r="G197" s="4">
        <v>84</v>
      </c>
    </row>
    <row r="198" spans="3:7" x14ac:dyDescent="0.3">
      <c r="C198" t="s">
        <v>25</v>
      </c>
      <c r="D198" t="s">
        <v>9</v>
      </c>
      <c r="E198" t="s">
        <v>22</v>
      </c>
      <c r="F198" s="3">
        <v>490</v>
      </c>
      <c r="G198" s="4">
        <v>84</v>
      </c>
    </row>
    <row r="199" spans="3:7" x14ac:dyDescent="0.3">
      <c r="C199" t="s">
        <v>8</v>
      </c>
      <c r="D199" t="s">
        <v>20</v>
      </c>
      <c r="E199" t="s">
        <v>22</v>
      </c>
      <c r="F199" s="3">
        <v>168</v>
      </c>
      <c r="G199" s="4">
        <v>84</v>
      </c>
    </row>
    <row r="200" spans="3:7" x14ac:dyDescent="0.3">
      <c r="C200" t="s">
        <v>26</v>
      </c>
      <c r="D200" t="s">
        <v>17</v>
      </c>
      <c r="E200" t="s">
        <v>39</v>
      </c>
      <c r="F200" s="3">
        <v>7812</v>
      </c>
      <c r="G200" s="4">
        <v>81</v>
      </c>
    </row>
    <row r="201" spans="3:7" x14ac:dyDescent="0.3">
      <c r="C201" t="s">
        <v>25</v>
      </c>
      <c r="D201" t="s">
        <v>17</v>
      </c>
      <c r="E201" t="s">
        <v>22</v>
      </c>
      <c r="F201" s="3">
        <v>6909</v>
      </c>
      <c r="G201" s="4">
        <v>81</v>
      </c>
    </row>
    <row r="202" spans="3:7" x14ac:dyDescent="0.3">
      <c r="C202" t="s">
        <v>8</v>
      </c>
      <c r="D202" t="s">
        <v>9</v>
      </c>
      <c r="E202" t="s">
        <v>7</v>
      </c>
      <c r="F202" s="3">
        <v>3598</v>
      </c>
      <c r="G202" s="4">
        <v>81</v>
      </c>
    </row>
    <row r="203" spans="3:7" x14ac:dyDescent="0.3">
      <c r="C203" t="s">
        <v>16</v>
      </c>
      <c r="D203" t="s">
        <v>6</v>
      </c>
      <c r="E203" t="s">
        <v>7</v>
      </c>
      <c r="F203" s="3">
        <v>560</v>
      </c>
      <c r="G203" s="4">
        <v>81</v>
      </c>
    </row>
    <row r="204" spans="3:7" x14ac:dyDescent="0.3">
      <c r="C204" t="s">
        <v>8</v>
      </c>
      <c r="D204" t="s">
        <v>20</v>
      </c>
      <c r="E204" t="s">
        <v>41</v>
      </c>
      <c r="F204" s="3">
        <v>6433</v>
      </c>
      <c r="G204" s="4">
        <v>78</v>
      </c>
    </row>
    <row r="205" spans="3:7" x14ac:dyDescent="0.3">
      <c r="C205" t="s">
        <v>27</v>
      </c>
      <c r="D205" t="s">
        <v>9</v>
      </c>
      <c r="E205" t="s">
        <v>34</v>
      </c>
      <c r="F205" s="3">
        <v>2023</v>
      </c>
      <c r="G205" s="4">
        <v>78</v>
      </c>
    </row>
    <row r="206" spans="3:7" x14ac:dyDescent="0.3">
      <c r="C206" t="s">
        <v>26</v>
      </c>
      <c r="D206" t="s">
        <v>14</v>
      </c>
      <c r="E206" t="s">
        <v>32</v>
      </c>
      <c r="F206" s="3">
        <v>8211</v>
      </c>
      <c r="G206" s="4">
        <v>75</v>
      </c>
    </row>
    <row r="207" spans="3:7" x14ac:dyDescent="0.3">
      <c r="C207" t="s">
        <v>16</v>
      </c>
      <c r="D207" t="s">
        <v>30</v>
      </c>
      <c r="E207" t="s">
        <v>32</v>
      </c>
      <c r="F207" s="3">
        <v>3339</v>
      </c>
      <c r="G207" s="4">
        <v>75</v>
      </c>
    </row>
    <row r="208" spans="3:7" x14ac:dyDescent="0.3">
      <c r="C208" t="s">
        <v>23</v>
      </c>
      <c r="D208" t="s">
        <v>30</v>
      </c>
      <c r="E208" t="s">
        <v>10</v>
      </c>
      <c r="F208" s="3">
        <v>3262</v>
      </c>
      <c r="G208" s="4">
        <v>75</v>
      </c>
    </row>
    <row r="209" spans="3:7" x14ac:dyDescent="0.3">
      <c r="C209" t="s">
        <v>5</v>
      </c>
      <c r="D209" t="s">
        <v>30</v>
      </c>
      <c r="E209" t="s">
        <v>34</v>
      </c>
      <c r="F209" s="3">
        <v>2779</v>
      </c>
      <c r="G209" s="4">
        <v>75</v>
      </c>
    </row>
    <row r="210" spans="3:7" x14ac:dyDescent="0.3">
      <c r="C210" t="s">
        <v>16</v>
      </c>
      <c r="D210" t="s">
        <v>30</v>
      </c>
      <c r="E210" t="s">
        <v>29</v>
      </c>
      <c r="F210" s="3">
        <v>2219</v>
      </c>
      <c r="G210" s="4">
        <v>75</v>
      </c>
    </row>
    <row r="211" spans="3:7" x14ac:dyDescent="0.3">
      <c r="C211" t="s">
        <v>23</v>
      </c>
      <c r="D211" t="s">
        <v>20</v>
      </c>
      <c r="E211" t="s">
        <v>24</v>
      </c>
      <c r="F211" s="3">
        <v>1281</v>
      </c>
      <c r="G211" s="4">
        <v>75</v>
      </c>
    </row>
    <row r="212" spans="3:7" x14ac:dyDescent="0.3">
      <c r="C212" t="s">
        <v>35</v>
      </c>
      <c r="D212" t="s">
        <v>14</v>
      </c>
      <c r="E212" t="s">
        <v>31</v>
      </c>
      <c r="F212" s="3">
        <v>945</v>
      </c>
      <c r="G212" s="4">
        <v>75</v>
      </c>
    </row>
    <row r="213" spans="3:7" x14ac:dyDescent="0.3">
      <c r="C213" t="s">
        <v>25</v>
      </c>
      <c r="D213" t="s">
        <v>6</v>
      </c>
      <c r="E213" t="s">
        <v>22</v>
      </c>
      <c r="F213" s="3">
        <v>518</v>
      </c>
      <c r="G213" s="4">
        <v>75</v>
      </c>
    </row>
    <row r="214" spans="3:7" x14ac:dyDescent="0.3">
      <c r="C214" t="s">
        <v>16</v>
      </c>
      <c r="D214" t="s">
        <v>20</v>
      </c>
      <c r="E214" t="s">
        <v>18</v>
      </c>
      <c r="F214" s="3">
        <v>469</v>
      </c>
      <c r="G214" s="4">
        <v>75</v>
      </c>
    </row>
    <row r="215" spans="3:7" x14ac:dyDescent="0.3">
      <c r="C215" t="s">
        <v>5</v>
      </c>
      <c r="D215" t="s">
        <v>6</v>
      </c>
      <c r="E215" t="s">
        <v>32</v>
      </c>
      <c r="F215" s="3">
        <v>9002</v>
      </c>
      <c r="G215" s="4">
        <v>72</v>
      </c>
    </row>
    <row r="216" spans="3:7" x14ac:dyDescent="0.3">
      <c r="C216" t="s">
        <v>13</v>
      </c>
      <c r="D216" t="s">
        <v>17</v>
      </c>
      <c r="E216" t="s">
        <v>24</v>
      </c>
      <c r="F216" s="3">
        <v>3976</v>
      </c>
      <c r="G216" s="4">
        <v>72</v>
      </c>
    </row>
    <row r="217" spans="3:7" x14ac:dyDescent="0.3">
      <c r="C217" t="s">
        <v>11</v>
      </c>
      <c r="D217" t="s">
        <v>17</v>
      </c>
      <c r="E217" t="s">
        <v>18</v>
      </c>
      <c r="F217" s="3">
        <v>3192</v>
      </c>
      <c r="G217" s="4">
        <v>72</v>
      </c>
    </row>
    <row r="218" spans="3:7" x14ac:dyDescent="0.3">
      <c r="C218" t="s">
        <v>35</v>
      </c>
      <c r="D218" t="s">
        <v>14</v>
      </c>
      <c r="E218" t="s">
        <v>39</v>
      </c>
      <c r="F218" s="3">
        <v>1407</v>
      </c>
      <c r="G218" s="4">
        <v>72</v>
      </c>
    </row>
    <row r="219" spans="3:7" x14ac:dyDescent="0.3">
      <c r="C219" t="s">
        <v>13</v>
      </c>
      <c r="D219" t="s">
        <v>9</v>
      </c>
      <c r="E219" t="s">
        <v>31</v>
      </c>
      <c r="F219" s="3">
        <v>4760</v>
      </c>
      <c r="G219" s="4">
        <v>69</v>
      </c>
    </row>
    <row r="220" spans="3:7" x14ac:dyDescent="0.3">
      <c r="C220" t="s">
        <v>27</v>
      </c>
      <c r="D220" t="s">
        <v>9</v>
      </c>
      <c r="E220" t="s">
        <v>32</v>
      </c>
      <c r="F220" s="3">
        <v>2114</v>
      </c>
      <c r="G220" s="4">
        <v>66</v>
      </c>
    </row>
    <row r="221" spans="3:7" x14ac:dyDescent="0.3">
      <c r="C221" t="s">
        <v>25</v>
      </c>
      <c r="D221" t="s">
        <v>14</v>
      </c>
      <c r="E221" t="s">
        <v>31</v>
      </c>
      <c r="F221" s="3">
        <v>6146</v>
      </c>
      <c r="G221" s="4">
        <v>63</v>
      </c>
    </row>
    <row r="222" spans="3:7" x14ac:dyDescent="0.3">
      <c r="C222" t="s">
        <v>23</v>
      </c>
      <c r="D222" t="s">
        <v>9</v>
      </c>
      <c r="E222" t="s">
        <v>24</v>
      </c>
      <c r="F222" s="3">
        <v>4606</v>
      </c>
      <c r="G222" s="4">
        <v>63</v>
      </c>
    </row>
    <row r="223" spans="3:7" x14ac:dyDescent="0.3">
      <c r="C223" t="s">
        <v>8</v>
      </c>
      <c r="D223" t="s">
        <v>20</v>
      </c>
      <c r="E223" t="s">
        <v>39</v>
      </c>
      <c r="F223" s="3">
        <v>2268</v>
      </c>
      <c r="G223" s="4">
        <v>63</v>
      </c>
    </row>
    <row r="224" spans="3:7" x14ac:dyDescent="0.3">
      <c r="C224" t="s">
        <v>16</v>
      </c>
      <c r="D224" t="s">
        <v>17</v>
      </c>
      <c r="E224" t="s">
        <v>7</v>
      </c>
      <c r="F224" s="3">
        <v>1638</v>
      </c>
      <c r="G224" s="4">
        <v>63</v>
      </c>
    </row>
    <row r="225" spans="3:7" x14ac:dyDescent="0.3">
      <c r="C225" t="s">
        <v>16</v>
      </c>
      <c r="D225" t="s">
        <v>14</v>
      </c>
      <c r="E225" t="s">
        <v>41</v>
      </c>
      <c r="F225" s="3">
        <v>497</v>
      </c>
      <c r="G225" s="4">
        <v>63</v>
      </c>
    </row>
    <row r="226" spans="3:7" x14ac:dyDescent="0.3">
      <c r="C226" t="s">
        <v>11</v>
      </c>
      <c r="D226" t="s">
        <v>20</v>
      </c>
      <c r="E226" t="s">
        <v>38</v>
      </c>
      <c r="F226" s="3">
        <v>4137</v>
      </c>
      <c r="G226" s="4">
        <v>60</v>
      </c>
    </row>
    <row r="227" spans="3:7" x14ac:dyDescent="0.3">
      <c r="C227" t="s">
        <v>11</v>
      </c>
      <c r="D227" t="s">
        <v>14</v>
      </c>
      <c r="E227" t="s">
        <v>7</v>
      </c>
      <c r="F227" s="3">
        <v>9051</v>
      </c>
      <c r="G227" s="4">
        <v>57</v>
      </c>
    </row>
    <row r="228" spans="3:7" x14ac:dyDescent="0.3">
      <c r="C228" t="s">
        <v>25</v>
      </c>
      <c r="D228" t="s">
        <v>20</v>
      </c>
      <c r="E228" t="s">
        <v>31</v>
      </c>
      <c r="F228" s="3">
        <v>7189</v>
      </c>
      <c r="G228" s="4">
        <v>54</v>
      </c>
    </row>
    <row r="229" spans="3:7" x14ac:dyDescent="0.3">
      <c r="C229" t="s">
        <v>23</v>
      </c>
      <c r="D229" t="s">
        <v>6</v>
      </c>
      <c r="E229" t="s">
        <v>7</v>
      </c>
      <c r="F229" s="3">
        <v>6454</v>
      </c>
      <c r="G229" s="4">
        <v>54</v>
      </c>
    </row>
    <row r="230" spans="3:7" x14ac:dyDescent="0.3">
      <c r="C230" t="s">
        <v>27</v>
      </c>
      <c r="D230" t="s">
        <v>30</v>
      </c>
      <c r="E230" t="s">
        <v>42</v>
      </c>
      <c r="F230" s="3">
        <v>3108</v>
      </c>
      <c r="G230" s="4">
        <v>54</v>
      </c>
    </row>
    <row r="231" spans="3:7" x14ac:dyDescent="0.3">
      <c r="C231" t="s">
        <v>16</v>
      </c>
      <c r="D231" t="s">
        <v>20</v>
      </c>
      <c r="E231" t="s">
        <v>21</v>
      </c>
      <c r="F231" s="3">
        <v>2681</v>
      </c>
      <c r="G231" s="4">
        <v>54</v>
      </c>
    </row>
    <row r="232" spans="3:7" x14ac:dyDescent="0.3">
      <c r="C232" t="s">
        <v>26</v>
      </c>
      <c r="D232" t="s">
        <v>6</v>
      </c>
      <c r="E232" t="s">
        <v>24</v>
      </c>
      <c r="F232" s="3">
        <v>1057</v>
      </c>
      <c r="G232" s="4">
        <v>54</v>
      </c>
    </row>
    <row r="233" spans="3:7" x14ac:dyDescent="0.3">
      <c r="C233" t="s">
        <v>26</v>
      </c>
      <c r="D233" t="s">
        <v>30</v>
      </c>
      <c r="E233" t="s">
        <v>31</v>
      </c>
      <c r="F233" s="3">
        <v>252</v>
      </c>
      <c r="G233" s="4">
        <v>54</v>
      </c>
    </row>
    <row r="234" spans="3:7" x14ac:dyDescent="0.3">
      <c r="C234" t="s">
        <v>25</v>
      </c>
      <c r="D234" t="s">
        <v>17</v>
      </c>
      <c r="E234" t="s">
        <v>42</v>
      </c>
      <c r="F234" s="3">
        <v>5236</v>
      </c>
      <c r="G234" s="4">
        <v>51</v>
      </c>
    </row>
    <row r="235" spans="3:7" x14ac:dyDescent="0.3">
      <c r="C235" t="s">
        <v>27</v>
      </c>
      <c r="D235" t="s">
        <v>17</v>
      </c>
      <c r="E235" t="s">
        <v>32</v>
      </c>
      <c r="F235" s="3">
        <v>3640</v>
      </c>
      <c r="G235" s="4">
        <v>51</v>
      </c>
    </row>
    <row r="236" spans="3:7" x14ac:dyDescent="0.3">
      <c r="C236" t="s">
        <v>5</v>
      </c>
      <c r="D236" t="s">
        <v>20</v>
      </c>
      <c r="E236" t="s">
        <v>38</v>
      </c>
      <c r="F236" s="3">
        <v>623</v>
      </c>
      <c r="G236" s="4">
        <v>51</v>
      </c>
    </row>
    <row r="237" spans="3:7" x14ac:dyDescent="0.3">
      <c r="C237" t="s">
        <v>26</v>
      </c>
      <c r="D237" t="s">
        <v>20</v>
      </c>
      <c r="E237" t="s">
        <v>31</v>
      </c>
      <c r="F237" s="3">
        <v>56</v>
      </c>
      <c r="G237" s="4">
        <v>51</v>
      </c>
    </row>
    <row r="238" spans="3:7" x14ac:dyDescent="0.3">
      <c r="C238" t="s">
        <v>5</v>
      </c>
      <c r="D238" t="s">
        <v>30</v>
      </c>
      <c r="E238" t="s">
        <v>42</v>
      </c>
      <c r="F238" s="3">
        <v>6748</v>
      </c>
      <c r="G238" s="4">
        <v>48</v>
      </c>
    </row>
    <row r="239" spans="3:7" x14ac:dyDescent="0.3">
      <c r="C239" t="s">
        <v>23</v>
      </c>
      <c r="D239" t="s">
        <v>6</v>
      </c>
      <c r="E239" t="s">
        <v>19</v>
      </c>
      <c r="F239" s="3">
        <v>6391</v>
      </c>
      <c r="G239" s="4">
        <v>48</v>
      </c>
    </row>
    <row r="240" spans="3:7" x14ac:dyDescent="0.3">
      <c r="C240" t="s">
        <v>23</v>
      </c>
      <c r="D240" t="s">
        <v>30</v>
      </c>
      <c r="E240" t="s">
        <v>19</v>
      </c>
      <c r="F240" s="3">
        <v>2226</v>
      </c>
      <c r="G240" s="4">
        <v>48</v>
      </c>
    </row>
    <row r="241" spans="3:7" x14ac:dyDescent="0.3">
      <c r="C241" t="s">
        <v>5</v>
      </c>
      <c r="D241" t="s">
        <v>9</v>
      </c>
      <c r="E241" t="s">
        <v>38</v>
      </c>
      <c r="F241" s="3">
        <v>1638</v>
      </c>
      <c r="G241" s="4">
        <v>48</v>
      </c>
    </row>
    <row r="242" spans="3:7" x14ac:dyDescent="0.3">
      <c r="C242" t="s">
        <v>16</v>
      </c>
      <c r="D242" t="s">
        <v>30</v>
      </c>
      <c r="E242" t="s">
        <v>12</v>
      </c>
      <c r="F242" s="3">
        <v>525</v>
      </c>
      <c r="G242" s="4">
        <v>48</v>
      </c>
    </row>
    <row r="243" spans="3:7" x14ac:dyDescent="0.3">
      <c r="C243" t="s">
        <v>26</v>
      </c>
      <c r="D243" t="s">
        <v>14</v>
      </c>
      <c r="E243" t="s">
        <v>28</v>
      </c>
      <c r="F243" s="3">
        <v>189</v>
      </c>
      <c r="G243" s="4">
        <v>48</v>
      </c>
    </row>
    <row r="244" spans="3:7" x14ac:dyDescent="0.3">
      <c r="C244" t="s">
        <v>25</v>
      </c>
      <c r="D244" t="s">
        <v>6</v>
      </c>
      <c r="E244" t="s">
        <v>21</v>
      </c>
      <c r="F244" s="3">
        <v>182</v>
      </c>
      <c r="G244" s="4">
        <v>48</v>
      </c>
    </row>
    <row r="245" spans="3:7" x14ac:dyDescent="0.3">
      <c r="C245" t="s">
        <v>25</v>
      </c>
      <c r="D245" t="s">
        <v>20</v>
      </c>
      <c r="E245" t="s">
        <v>18</v>
      </c>
      <c r="F245" s="3">
        <v>7483</v>
      </c>
      <c r="G245" s="4">
        <v>45</v>
      </c>
    </row>
    <row r="246" spans="3:7" x14ac:dyDescent="0.3">
      <c r="C246" t="s">
        <v>8</v>
      </c>
      <c r="D246" t="s">
        <v>6</v>
      </c>
      <c r="E246" t="s">
        <v>42</v>
      </c>
      <c r="F246" s="3">
        <v>6279</v>
      </c>
      <c r="G246" s="4">
        <v>45</v>
      </c>
    </row>
    <row r="247" spans="3:7" x14ac:dyDescent="0.3">
      <c r="C247" t="s">
        <v>11</v>
      </c>
      <c r="D247" t="s">
        <v>6</v>
      </c>
      <c r="E247" t="s">
        <v>40</v>
      </c>
      <c r="F247" s="3">
        <v>2919</v>
      </c>
      <c r="G247" s="4">
        <v>45</v>
      </c>
    </row>
    <row r="248" spans="3:7" x14ac:dyDescent="0.3">
      <c r="C248" t="s">
        <v>5</v>
      </c>
      <c r="D248" t="s">
        <v>20</v>
      </c>
      <c r="E248" t="s">
        <v>32</v>
      </c>
      <c r="F248" s="3">
        <v>2541</v>
      </c>
      <c r="G248" s="4">
        <v>45</v>
      </c>
    </row>
    <row r="249" spans="3:7" x14ac:dyDescent="0.3">
      <c r="C249" t="s">
        <v>23</v>
      </c>
      <c r="D249" t="s">
        <v>14</v>
      </c>
      <c r="E249" t="s">
        <v>22</v>
      </c>
      <c r="F249" s="3">
        <v>8435</v>
      </c>
      <c r="G249" s="4">
        <v>42</v>
      </c>
    </row>
    <row r="250" spans="3:7" x14ac:dyDescent="0.3">
      <c r="C250" t="s">
        <v>27</v>
      </c>
      <c r="D250" t="s">
        <v>30</v>
      </c>
      <c r="E250" t="s">
        <v>18</v>
      </c>
      <c r="F250" s="3">
        <v>6300</v>
      </c>
      <c r="G250" s="4">
        <v>42</v>
      </c>
    </row>
    <row r="251" spans="3:7" x14ac:dyDescent="0.3">
      <c r="C251" t="s">
        <v>5</v>
      </c>
      <c r="D251" t="s">
        <v>17</v>
      </c>
      <c r="E251" t="s">
        <v>37</v>
      </c>
      <c r="F251" s="3">
        <v>5775</v>
      </c>
      <c r="G251" s="4">
        <v>42</v>
      </c>
    </row>
    <row r="252" spans="3:7" x14ac:dyDescent="0.3">
      <c r="C252" t="s">
        <v>26</v>
      </c>
      <c r="D252" t="s">
        <v>6</v>
      </c>
      <c r="E252" t="s">
        <v>37</v>
      </c>
      <c r="F252" s="3">
        <v>2863</v>
      </c>
      <c r="G252" s="4">
        <v>42</v>
      </c>
    </row>
    <row r="253" spans="3:7" x14ac:dyDescent="0.3">
      <c r="C253" t="s">
        <v>25</v>
      </c>
      <c r="D253" t="s">
        <v>14</v>
      </c>
      <c r="E253" t="s">
        <v>29</v>
      </c>
      <c r="F253" s="3">
        <v>16184</v>
      </c>
      <c r="G253" s="4">
        <v>39</v>
      </c>
    </row>
    <row r="254" spans="3:7" x14ac:dyDescent="0.3">
      <c r="C254" t="s">
        <v>23</v>
      </c>
      <c r="D254" t="s">
        <v>30</v>
      </c>
      <c r="E254" t="s">
        <v>28</v>
      </c>
      <c r="F254" s="3">
        <v>7777</v>
      </c>
      <c r="G254" s="4">
        <v>39</v>
      </c>
    </row>
    <row r="255" spans="3:7" x14ac:dyDescent="0.3">
      <c r="C255" t="s">
        <v>27</v>
      </c>
      <c r="D255" t="s">
        <v>14</v>
      </c>
      <c r="E255" t="s">
        <v>18</v>
      </c>
      <c r="F255" s="3">
        <v>3339</v>
      </c>
      <c r="G255" s="4">
        <v>39</v>
      </c>
    </row>
    <row r="256" spans="3:7" x14ac:dyDescent="0.3">
      <c r="C256" t="s">
        <v>5</v>
      </c>
      <c r="D256" t="s">
        <v>20</v>
      </c>
      <c r="E256" t="s">
        <v>21</v>
      </c>
      <c r="F256" s="3">
        <v>1988</v>
      </c>
      <c r="G256" s="4">
        <v>39</v>
      </c>
    </row>
    <row r="257" spans="3:7" x14ac:dyDescent="0.3">
      <c r="C257" t="s">
        <v>13</v>
      </c>
      <c r="D257" t="s">
        <v>30</v>
      </c>
      <c r="E257" t="s">
        <v>28</v>
      </c>
      <c r="F257" s="3">
        <v>1463</v>
      </c>
      <c r="G257" s="4">
        <v>39</v>
      </c>
    </row>
    <row r="258" spans="3:7" x14ac:dyDescent="0.3">
      <c r="C258" t="s">
        <v>27</v>
      </c>
      <c r="D258" t="s">
        <v>14</v>
      </c>
      <c r="E258" t="s">
        <v>29</v>
      </c>
      <c r="F258" s="3">
        <v>9198</v>
      </c>
      <c r="G258" s="4">
        <v>36</v>
      </c>
    </row>
    <row r="259" spans="3:7" x14ac:dyDescent="0.3">
      <c r="C259" t="s">
        <v>16</v>
      </c>
      <c r="D259" t="s">
        <v>20</v>
      </c>
      <c r="E259" t="s">
        <v>41</v>
      </c>
      <c r="F259" s="3">
        <v>7322</v>
      </c>
      <c r="G259" s="4">
        <v>36</v>
      </c>
    </row>
    <row r="260" spans="3:7" x14ac:dyDescent="0.3">
      <c r="C260" t="s">
        <v>26</v>
      </c>
      <c r="D260" t="s">
        <v>17</v>
      </c>
      <c r="E260" t="s">
        <v>37</v>
      </c>
      <c r="F260" s="3">
        <v>4802</v>
      </c>
      <c r="G260" s="4">
        <v>36</v>
      </c>
    </row>
    <row r="261" spans="3:7" x14ac:dyDescent="0.3">
      <c r="C261" t="s">
        <v>26</v>
      </c>
      <c r="D261" t="s">
        <v>17</v>
      </c>
      <c r="E261" t="s">
        <v>34</v>
      </c>
      <c r="F261" s="3">
        <v>630</v>
      </c>
      <c r="G261" s="4">
        <v>36</v>
      </c>
    </row>
    <row r="262" spans="3:7" x14ac:dyDescent="0.3">
      <c r="C262" t="s">
        <v>5</v>
      </c>
      <c r="D262" t="s">
        <v>14</v>
      </c>
      <c r="E262" t="s">
        <v>12</v>
      </c>
      <c r="F262" s="3">
        <v>217</v>
      </c>
      <c r="G262" s="4">
        <v>36</v>
      </c>
    </row>
    <row r="263" spans="3:7" x14ac:dyDescent="0.3">
      <c r="C263" t="s">
        <v>35</v>
      </c>
      <c r="D263" t="s">
        <v>17</v>
      </c>
      <c r="E263" t="s">
        <v>19</v>
      </c>
      <c r="F263" s="3">
        <v>12950</v>
      </c>
      <c r="G263" s="4">
        <v>30</v>
      </c>
    </row>
    <row r="264" spans="3:7" x14ac:dyDescent="0.3">
      <c r="C264" t="s">
        <v>8</v>
      </c>
      <c r="D264" t="s">
        <v>6</v>
      </c>
      <c r="E264" t="s">
        <v>37</v>
      </c>
      <c r="F264" s="3">
        <v>9709</v>
      </c>
      <c r="G264" s="4">
        <v>30</v>
      </c>
    </row>
    <row r="265" spans="3:7" x14ac:dyDescent="0.3">
      <c r="C265" t="s">
        <v>5</v>
      </c>
      <c r="D265" t="s">
        <v>17</v>
      </c>
      <c r="E265" t="s">
        <v>39</v>
      </c>
      <c r="F265" s="3">
        <v>6370</v>
      </c>
      <c r="G265" s="4">
        <v>30</v>
      </c>
    </row>
    <row r="266" spans="3:7" x14ac:dyDescent="0.3">
      <c r="C266" t="s">
        <v>5</v>
      </c>
      <c r="D266" t="s">
        <v>14</v>
      </c>
      <c r="E266" t="s">
        <v>18</v>
      </c>
      <c r="F266" s="3">
        <v>5439</v>
      </c>
      <c r="G266" s="4">
        <v>30</v>
      </c>
    </row>
    <row r="267" spans="3:7" x14ac:dyDescent="0.3">
      <c r="C267" t="s">
        <v>35</v>
      </c>
      <c r="D267" t="s">
        <v>6</v>
      </c>
      <c r="E267" t="s">
        <v>34</v>
      </c>
      <c r="F267" s="3">
        <v>4683</v>
      </c>
      <c r="G267" s="4">
        <v>30</v>
      </c>
    </row>
    <row r="268" spans="3:7" x14ac:dyDescent="0.3">
      <c r="C268" t="s">
        <v>16</v>
      </c>
      <c r="D268" t="s">
        <v>14</v>
      </c>
      <c r="E268" t="s">
        <v>31</v>
      </c>
      <c r="F268" s="3">
        <v>4319</v>
      </c>
      <c r="G268" s="4">
        <v>30</v>
      </c>
    </row>
    <row r="269" spans="3:7" x14ac:dyDescent="0.3">
      <c r="C269" t="s">
        <v>8</v>
      </c>
      <c r="D269" t="s">
        <v>17</v>
      </c>
      <c r="E269" t="s">
        <v>15</v>
      </c>
      <c r="F269" s="3">
        <v>9660</v>
      </c>
      <c r="G269" s="4">
        <v>27</v>
      </c>
    </row>
    <row r="270" spans="3:7" x14ac:dyDescent="0.3">
      <c r="C270" t="s">
        <v>11</v>
      </c>
      <c r="D270" t="s">
        <v>30</v>
      </c>
      <c r="E270" t="s">
        <v>41</v>
      </c>
      <c r="F270" s="3">
        <v>6832</v>
      </c>
      <c r="G270" s="4">
        <v>27</v>
      </c>
    </row>
    <row r="271" spans="3:7" x14ac:dyDescent="0.3">
      <c r="C271" t="s">
        <v>16</v>
      </c>
      <c r="D271" t="s">
        <v>17</v>
      </c>
      <c r="E271" t="s">
        <v>28</v>
      </c>
      <c r="F271" s="3">
        <v>6048</v>
      </c>
      <c r="G271" s="4">
        <v>27</v>
      </c>
    </row>
    <row r="272" spans="3:7" x14ac:dyDescent="0.3">
      <c r="C272" t="s">
        <v>35</v>
      </c>
      <c r="D272" t="s">
        <v>6</v>
      </c>
      <c r="E272" t="s">
        <v>40</v>
      </c>
      <c r="F272" s="3">
        <v>3059</v>
      </c>
      <c r="G272" s="4">
        <v>27</v>
      </c>
    </row>
    <row r="273" spans="3:7" x14ac:dyDescent="0.3">
      <c r="C273" t="s">
        <v>23</v>
      </c>
      <c r="D273" t="s">
        <v>9</v>
      </c>
      <c r="E273" t="s">
        <v>29</v>
      </c>
      <c r="F273" s="3">
        <v>2135</v>
      </c>
      <c r="G273" s="4">
        <v>27</v>
      </c>
    </row>
    <row r="274" spans="3:7" x14ac:dyDescent="0.3">
      <c r="C274" t="s">
        <v>8</v>
      </c>
      <c r="D274" t="s">
        <v>17</v>
      </c>
      <c r="E274" t="s">
        <v>42</v>
      </c>
      <c r="F274" s="3">
        <v>1561</v>
      </c>
      <c r="G274" s="4">
        <v>27</v>
      </c>
    </row>
    <row r="275" spans="3:7" x14ac:dyDescent="0.3">
      <c r="C275" t="s">
        <v>35</v>
      </c>
      <c r="D275" t="s">
        <v>30</v>
      </c>
      <c r="E275" t="s">
        <v>22</v>
      </c>
      <c r="F275" s="3">
        <v>4053</v>
      </c>
      <c r="G275" s="4">
        <v>24</v>
      </c>
    </row>
    <row r="276" spans="3:7" x14ac:dyDescent="0.3">
      <c r="C276" t="s">
        <v>23</v>
      </c>
      <c r="D276" t="s">
        <v>30</v>
      </c>
      <c r="E276" t="s">
        <v>37</v>
      </c>
      <c r="F276" s="3">
        <v>3829</v>
      </c>
      <c r="G276" s="4">
        <v>24</v>
      </c>
    </row>
    <row r="277" spans="3:7" x14ac:dyDescent="0.3">
      <c r="C277" t="s">
        <v>26</v>
      </c>
      <c r="D277" t="s">
        <v>14</v>
      </c>
      <c r="E277" t="s">
        <v>29</v>
      </c>
      <c r="F277" s="3">
        <v>11417</v>
      </c>
      <c r="G277" s="4">
        <v>21</v>
      </c>
    </row>
    <row r="278" spans="3:7" x14ac:dyDescent="0.3">
      <c r="C278" t="s">
        <v>25</v>
      </c>
      <c r="D278" t="s">
        <v>6</v>
      </c>
      <c r="E278" t="s">
        <v>18</v>
      </c>
      <c r="F278" s="3">
        <v>8813</v>
      </c>
      <c r="G278" s="4">
        <v>21</v>
      </c>
    </row>
    <row r="279" spans="3:7" x14ac:dyDescent="0.3">
      <c r="C279" t="s">
        <v>5</v>
      </c>
      <c r="D279" t="s">
        <v>6</v>
      </c>
      <c r="E279" t="s">
        <v>36</v>
      </c>
      <c r="F279" s="3">
        <v>7693</v>
      </c>
      <c r="G279" s="4">
        <v>21</v>
      </c>
    </row>
    <row r="280" spans="3:7" x14ac:dyDescent="0.3">
      <c r="C280" t="s">
        <v>25</v>
      </c>
      <c r="D280" t="s">
        <v>30</v>
      </c>
      <c r="E280" t="s">
        <v>39</v>
      </c>
      <c r="F280" s="3">
        <v>6986</v>
      </c>
      <c r="G280" s="4">
        <v>21</v>
      </c>
    </row>
    <row r="281" spans="3:7" x14ac:dyDescent="0.3">
      <c r="C281" t="s">
        <v>25</v>
      </c>
      <c r="D281" t="s">
        <v>20</v>
      </c>
      <c r="E281" t="s">
        <v>10</v>
      </c>
      <c r="F281" s="3">
        <v>5075</v>
      </c>
      <c r="G281" s="4">
        <v>21</v>
      </c>
    </row>
    <row r="282" spans="3:7" x14ac:dyDescent="0.3">
      <c r="C282" t="s">
        <v>23</v>
      </c>
      <c r="D282" t="s">
        <v>9</v>
      </c>
      <c r="E282" t="s">
        <v>39</v>
      </c>
      <c r="F282" s="3">
        <v>2478</v>
      </c>
      <c r="G282" s="4">
        <v>21</v>
      </c>
    </row>
    <row r="283" spans="3:7" x14ac:dyDescent="0.3">
      <c r="C283" t="s">
        <v>13</v>
      </c>
      <c r="D283" t="s">
        <v>20</v>
      </c>
      <c r="E283" t="s">
        <v>18</v>
      </c>
      <c r="F283" s="3">
        <v>154</v>
      </c>
      <c r="G283" s="4">
        <v>21</v>
      </c>
    </row>
    <row r="284" spans="3:7" x14ac:dyDescent="0.3">
      <c r="C284" t="s">
        <v>27</v>
      </c>
      <c r="D284" t="s">
        <v>30</v>
      </c>
      <c r="E284" t="s">
        <v>33</v>
      </c>
      <c r="F284" s="3">
        <v>2583</v>
      </c>
      <c r="G284" s="4">
        <v>18</v>
      </c>
    </row>
    <row r="285" spans="3:7" x14ac:dyDescent="0.3">
      <c r="C285" t="s">
        <v>27</v>
      </c>
      <c r="D285" t="s">
        <v>14</v>
      </c>
      <c r="E285" t="s">
        <v>36</v>
      </c>
      <c r="F285" s="3">
        <v>1281</v>
      </c>
      <c r="G285" s="4">
        <v>18</v>
      </c>
    </row>
    <row r="286" spans="3:7" x14ac:dyDescent="0.3">
      <c r="C286" t="s">
        <v>26</v>
      </c>
      <c r="D286" t="s">
        <v>6</v>
      </c>
      <c r="E286" t="s">
        <v>36</v>
      </c>
      <c r="F286" s="3">
        <v>238</v>
      </c>
      <c r="G286" s="4">
        <v>18</v>
      </c>
    </row>
    <row r="287" spans="3:7" x14ac:dyDescent="0.3">
      <c r="C287" t="s">
        <v>25</v>
      </c>
      <c r="D287" t="s">
        <v>14</v>
      </c>
      <c r="E287" t="s">
        <v>34</v>
      </c>
      <c r="F287" s="3">
        <v>6314</v>
      </c>
      <c r="G287" s="4">
        <v>15</v>
      </c>
    </row>
    <row r="288" spans="3:7" x14ac:dyDescent="0.3">
      <c r="C288" t="s">
        <v>25</v>
      </c>
      <c r="D288" t="s">
        <v>9</v>
      </c>
      <c r="E288" t="s">
        <v>15</v>
      </c>
      <c r="F288" s="3">
        <v>2415</v>
      </c>
      <c r="G288" s="4">
        <v>15</v>
      </c>
    </row>
    <row r="289" spans="3:7" x14ac:dyDescent="0.3">
      <c r="C289" t="s">
        <v>16</v>
      </c>
      <c r="D289" t="s">
        <v>30</v>
      </c>
      <c r="E289" t="s">
        <v>37</v>
      </c>
      <c r="F289" s="3">
        <v>1442</v>
      </c>
      <c r="G289" s="4">
        <v>15</v>
      </c>
    </row>
    <row r="290" spans="3:7" x14ac:dyDescent="0.3">
      <c r="C290" t="s">
        <v>26</v>
      </c>
      <c r="D290" t="s">
        <v>9</v>
      </c>
      <c r="E290" t="s">
        <v>36</v>
      </c>
      <c r="F290" s="3">
        <v>553</v>
      </c>
      <c r="G290" s="4">
        <v>15</v>
      </c>
    </row>
    <row r="291" spans="3:7" x14ac:dyDescent="0.3">
      <c r="C291" t="s">
        <v>5</v>
      </c>
      <c r="D291" t="s">
        <v>17</v>
      </c>
      <c r="E291" t="s">
        <v>22</v>
      </c>
      <c r="F291" s="3">
        <v>5817</v>
      </c>
      <c r="G291" s="4">
        <v>12</v>
      </c>
    </row>
    <row r="292" spans="3:7" x14ac:dyDescent="0.3">
      <c r="C292" t="s">
        <v>25</v>
      </c>
      <c r="D292" t="s">
        <v>6</v>
      </c>
      <c r="E292" t="s">
        <v>24</v>
      </c>
      <c r="F292" s="3">
        <v>4991</v>
      </c>
      <c r="G292" s="4">
        <v>12</v>
      </c>
    </row>
    <row r="293" spans="3:7" x14ac:dyDescent="0.3">
      <c r="C293" t="s">
        <v>16</v>
      </c>
      <c r="D293" t="s">
        <v>14</v>
      </c>
      <c r="E293" t="s">
        <v>10</v>
      </c>
      <c r="F293" s="3">
        <v>6118</v>
      </c>
      <c r="G293" s="4">
        <v>9</v>
      </c>
    </row>
    <row r="294" spans="3:7" x14ac:dyDescent="0.3">
      <c r="C294" t="s">
        <v>35</v>
      </c>
      <c r="D294" t="s">
        <v>30</v>
      </c>
      <c r="E294" t="s">
        <v>42</v>
      </c>
      <c r="F294" s="3">
        <v>4991</v>
      </c>
      <c r="G294" s="4">
        <v>9</v>
      </c>
    </row>
    <row r="295" spans="3:7" x14ac:dyDescent="0.3">
      <c r="C295" t="s">
        <v>13</v>
      </c>
      <c r="D295" t="s">
        <v>6</v>
      </c>
      <c r="E295" t="s">
        <v>41</v>
      </c>
      <c r="F295" s="3">
        <v>2933</v>
      </c>
      <c r="G295" s="4">
        <v>9</v>
      </c>
    </row>
    <row r="296" spans="3:7" x14ac:dyDescent="0.3">
      <c r="C296" t="s">
        <v>25</v>
      </c>
      <c r="D296" t="s">
        <v>9</v>
      </c>
      <c r="E296" t="s">
        <v>12</v>
      </c>
      <c r="F296" s="3">
        <v>2744</v>
      </c>
      <c r="G296" s="4">
        <v>9</v>
      </c>
    </row>
    <row r="297" spans="3:7" x14ac:dyDescent="0.3">
      <c r="C297" t="s">
        <v>11</v>
      </c>
      <c r="D297" t="s">
        <v>20</v>
      </c>
      <c r="E297" t="s">
        <v>28</v>
      </c>
      <c r="F297" s="3">
        <v>2408</v>
      </c>
      <c r="G297" s="4">
        <v>9</v>
      </c>
    </row>
    <row r="298" spans="3:7" x14ac:dyDescent="0.3">
      <c r="C298" t="s">
        <v>16</v>
      </c>
      <c r="D298" t="s">
        <v>6</v>
      </c>
      <c r="E298" t="s">
        <v>42</v>
      </c>
      <c r="F298" s="3">
        <v>6818</v>
      </c>
      <c r="G298" s="4">
        <v>6</v>
      </c>
    </row>
    <row r="299" spans="3:7" x14ac:dyDescent="0.3">
      <c r="C299" t="s">
        <v>35</v>
      </c>
      <c r="D299" t="s">
        <v>9</v>
      </c>
      <c r="E299" t="s">
        <v>37</v>
      </c>
      <c r="F299" s="3">
        <v>2562</v>
      </c>
      <c r="G299" s="4">
        <v>6</v>
      </c>
    </row>
    <row r="300" spans="3:7" x14ac:dyDescent="0.3">
      <c r="C300" t="s">
        <v>16</v>
      </c>
      <c r="D300" t="s">
        <v>20</v>
      </c>
      <c r="E300" t="s">
        <v>29</v>
      </c>
      <c r="F300" s="3">
        <v>938</v>
      </c>
      <c r="G300" s="4">
        <v>6</v>
      </c>
    </row>
    <row r="301" spans="3:7" x14ac:dyDescent="0.3">
      <c r="C301" t="s">
        <v>25</v>
      </c>
      <c r="D301" t="s">
        <v>14</v>
      </c>
      <c r="E301" t="s">
        <v>15</v>
      </c>
      <c r="F301" s="3">
        <v>6111</v>
      </c>
      <c r="G301" s="4">
        <v>3</v>
      </c>
    </row>
    <row r="302" spans="3:7" x14ac:dyDescent="0.3">
      <c r="C302" t="s">
        <v>13</v>
      </c>
      <c r="D302" t="s">
        <v>20</v>
      </c>
      <c r="E302" t="s">
        <v>22</v>
      </c>
      <c r="F302" s="3">
        <v>5915</v>
      </c>
      <c r="G302" s="4">
        <v>3</v>
      </c>
    </row>
    <row r="303" spans="3:7" x14ac:dyDescent="0.3">
      <c r="C303" t="s">
        <v>26</v>
      </c>
      <c r="D303" t="s">
        <v>20</v>
      </c>
      <c r="E303" t="s">
        <v>12</v>
      </c>
      <c r="F303" s="3">
        <v>3549</v>
      </c>
      <c r="G303" s="4">
        <v>3</v>
      </c>
    </row>
    <row r="304" spans="3:7" x14ac:dyDescent="0.3">
      <c r="C304" t="s">
        <v>16</v>
      </c>
      <c r="D304" t="s">
        <v>17</v>
      </c>
      <c r="E304" t="s">
        <v>38</v>
      </c>
      <c r="F304" s="3">
        <v>2989</v>
      </c>
      <c r="G304" s="4">
        <v>3</v>
      </c>
    </row>
    <row r="305" spans="3:7" x14ac:dyDescent="0.3">
      <c r="C305" t="s">
        <v>23</v>
      </c>
      <c r="D305" t="s">
        <v>6</v>
      </c>
      <c r="E305" t="s">
        <v>42</v>
      </c>
      <c r="F305" s="3">
        <v>5306</v>
      </c>
      <c r="G305" s="4">
        <v>0</v>
      </c>
    </row>
  </sheetData>
  <conditionalFormatting sqref="F6:F305">
    <cfRule type="top10" dxfId="4" priority="2" rank="10"/>
  </conditionalFormatting>
  <conditionalFormatting sqref="G6:G305">
    <cfRule type="duplicateValues" dxfId="3"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490B8-1FE4-4760-A5EF-C290ADED8332}">
  <dimension ref="A1:N17"/>
  <sheetViews>
    <sheetView showGridLines="0" workbookViewId="0">
      <selection activeCell="G16" sqref="G16"/>
    </sheetView>
  </sheetViews>
  <sheetFormatPr defaultRowHeight="14.4" x14ac:dyDescent="0.3"/>
  <cols>
    <col min="1" max="1" width="3.33203125" customWidth="1"/>
    <col min="3" max="3" width="12.6640625" customWidth="1"/>
    <col min="4" max="4" width="8.6640625" customWidth="1"/>
    <col min="5" max="5" width="10.33203125" customWidth="1"/>
    <col min="12" max="12" width="11.5546875" bestFit="1" customWidth="1"/>
  </cols>
  <sheetData>
    <row r="1" spans="1:14" s="29" customFormat="1" ht="55.2" customHeight="1" x14ac:dyDescent="0.6">
      <c r="A1" s="33"/>
      <c r="B1" s="30">
        <v>3</v>
      </c>
      <c r="C1" s="31" t="s">
        <v>54</v>
      </c>
    </row>
    <row r="2" spans="1:14" s="32" customFormat="1" x14ac:dyDescent="0.3">
      <c r="A2" s="34"/>
    </row>
    <row r="4" spans="1:14" x14ac:dyDescent="0.3">
      <c r="C4" s="7" t="s">
        <v>55</v>
      </c>
      <c r="D4" s="8" t="s">
        <v>3</v>
      </c>
      <c r="E4" s="13"/>
      <c r="F4" s="8" t="s">
        <v>4</v>
      </c>
      <c r="L4" t="s">
        <v>55</v>
      </c>
      <c r="M4" t="s">
        <v>3</v>
      </c>
      <c r="N4" t="s">
        <v>4</v>
      </c>
    </row>
    <row r="5" spans="1:14" x14ac:dyDescent="0.3">
      <c r="C5" s="9" t="str" cm="1">
        <f t="array" ref="C5:C10">_xlfn.UNIQUE(data[Geography])</f>
        <v>New Zealand</v>
      </c>
      <c r="D5" s="10">
        <f>SUMIFS(data[Amount],data[Geography],C5)</f>
        <v>218813</v>
      </c>
      <c r="E5" s="6">
        <f>D5</f>
        <v>218813</v>
      </c>
      <c r="F5" s="12">
        <f>SUMIFS(data[Units],data[Geography],C5)</f>
        <v>7431</v>
      </c>
      <c r="L5" t="str" cm="1">
        <f t="array" ref="L5:L10">_xlfn.UNIQUE(data[Geography])</f>
        <v>New Zealand</v>
      </c>
      <c r="M5" s="6">
        <f>SUMIFS(data[Amount],data[Geography],L5)</f>
        <v>218813</v>
      </c>
      <c r="N5" s="4">
        <f>SUMIFS(data[Units],data[Geography],L5)</f>
        <v>7431</v>
      </c>
    </row>
    <row r="6" spans="1:14" x14ac:dyDescent="0.3">
      <c r="C6" s="9" t="str">
        <v>USA</v>
      </c>
      <c r="D6" s="10">
        <f>SUMIFS(data[Amount],data[Geography],C6)</f>
        <v>189434</v>
      </c>
      <c r="E6" s="6">
        <f t="shared" ref="E6:E10" si="0">D6</f>
        <v>189434</v>
      </c>
      <c r="F6" s="12">
        <f>SUMIFS(data[Units],data[Geography],C6)</f>
        <v>10158</v>
      </c>
      <c r="L6" t="str">
        <v>USA</v>
      </c>
      <c r="M6" s="6">
        <f>SUMIFS(data[Amount],data[Geography],L6)</f>
        <v>189434</v>
      </c>
      <c r="N6" s="4">
        <f>SUMIFS(data[Units],data[Geography],L6)</f>
        <v>10158</v>
      </c>
    </row>
    <row r="7" spans="1:14" x14ac:dyDescent="0.3">
      <c r="C7" s="9" t="str">
        <v>Canada</v>
      </c>
      <c r="D7" s="10">
        <f>SUMIFS(data[Amount],data[Geography],C7)</f>
        <v>237944</v>
      </c>
      <c r="E7" s="6">
        <f t="shared" si="0"/>
        <v>237944</v>
      </c>
      <c r="F7" s="12">
        <f>SUMIFS(data[Units],data[Geography],C7)</f>
        <v>7302</v>
      </c>
      <c r="L7" t="str">
        <v>Canada</v>
      </c>
      <c r="M7" s="6">
        <f>SUMIFS(data[Amount],data[Geography],L7)</f>
        <v>237944</v>
      </c>
      <c r="N7" s="4">
        <f>SUMIFS(data[Units],data[Geography],L7)</f>
        <v>7302</v>
      </c>
    </row>
    <row r="8" spans="1:14" x14ac:dyDescent="0.3">
      <c r="C8" s="9" t="str">
        <v>UK</v>
      </c>
      <c r="D8" s="10">
        <f>SUMIFS(data[Amount],data[Geography],C8)</f>
        <v>173530</v>
      </c>
      <c r="E8" s="6">
        <f t="shared" si="0"/>
        <v>173530</v>
      </c>
      <c r="F8" s="12">
        <f>SUMIFS(data[Units],data[Geography],C8)</f>
        <v>5745</v>
      </c>
      <c r="L8" t="str">
        <v>UK</v>
      </c>
      <c r="M8" s="6">
        <f>SUMIFS(data[Amount],data[Geography],L8)</f>
        <v>173530</v>
      </c>
      <c r="N8" s="4">
        <f>SUMIFS(data[Units],data[Geography],L8)</f>
        <v>5745</v>
      </c>
    </row>
    <row r="9" spans="1:14" x14ac:dyDescent="0.3">
      <c r="C9" s="9" t="str">
        <v>Australia</v>
      </c>
      <c r="D9" s="10">
        <f>SUMIFS(data[Amount],data[Geography],C9)</f>
        <v>168679</v>
      </c>
      <c r="E9" s="6">
        <f t="shared" si="0"/>
        <v>168679</v>
      </c>
      <c r="F9" s="12">
        <f>SUMIFS(data[Units],data[Geography],C9)</f>
        <v>6264</v>
      </c>
      <c r="I9" s="11"/>
      <c r="L9" t="str">
        <v>Australia</v>
      </c>
      <c r="M9" s="6">
        <f>SUMIFS(data[Amount],data[Geography],L9)</f>
        <v>168679</v>
      </c>
      <c r="N9" s="4">
        <f>SUMIFS(data[Units],data[Geography],L9)</f>
        <v>6264</v>
      </c>
    </row>
    <row r="10" spans="1:14" x14ac:dyDescent="0.3">
      <c r="C10" s="9" t="str">
        <v>India</v>
      </c>
      <c r="D10" s="10">
        <f>SUMIFS(data[Amount],data[Geography],C10)</f>
        <v>252469</v>
      </c>
      <c r="E10" s="6">
        <f t="shared" si="0"/>
        <v>252469</v>
      </c>
      <c r="F10" s="12">
        <f>SUMIFS(data[Units],data[Geography],C10)</f>
        <v>8760</v>
      </c>
      <c r="L10" t="str">
        <v>India</v>
      </c>
      <c r="M10" s="6">
        <f>SUMIFS(data[Amount],data[Geography],L10)</f>
        <v>252469</v>
      </c>
      <c r="N10" s="4">
        <f>SUMIFS(data[Units],data[Geography],L10)</f>
        <v>8760</v>
      </c>
    </row>
    <row r="11" spans="1:14" x14ac:dyDescent="0.3">
      <c r="L11" s="4"/>
    </row>
    <row r="17" spans="9:9" x14ac:dyDescent="0.3">
      <c r="I17" s="4"/>
    </row>
  </sheetData>
  <conditionalFormatting sqref="E5:E10">
    <cfRule type="dataBar" priority="1">
      <dataBar showValue="0">
        <cfvo type="min"/>
        <cfvo type="max"/>
        <color theme="4" tint="0.39997558519241921"/>
      </dataBar>
      <extLst>
        <ext xmlns:x14="http://schemas.microsoft.com/office/spreadsheetml/2009/9/main" uri="{B025F937-C7B1-47D3-B67F-A62EFF666E3E}">
          <x14:id>{B4D686DF-CF8A-4455-A10E-91D7EF20EEAA}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B4D686DF-CF8A-4455-A10E-91D7EF20EEAA}">
            <x14:dataBar minLength="0" maxLength="100" gradient="0">
              <x14:cfvo type="autoMin"/>
              <x14:cfvo type="autoMax"/>
              <x14:negativeFillColor rgb="FFFF0000"/>
              <x14:axisColor rgb="FF000000"/>
            </x14:dataBar>
          </x14:cfRule>
          <xm:sqref>E5:E10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3C89A-D7AE-4C20-9CC3-428C0F25622E}">
  <dimension ref="A1:F11"/>
  <sheetViews>
    <sheetView workbookViewId="0">
      <selection activeCell="H15" sqref="H15"/>
    </sheetView>
  </sheetViews>
  <sheetFormatPr defaultRowHeight="14.4" x14ac:dyDescent="0.3"/>
  <cols>
    <col min="1" max="1" width="3.33203125" customWidth="1"/>
    <col min="3" max="3" width="12.5546875" bestFit="1" customWidth="1"/>
    <col min="4" max="4" width="14.44140625" bestFit="1" customWidth="1"/>
    <col min="5" max="5" width="1.88671875" bestFit="1" customWidth="1"/>
    <col min="6" max="6" width="11.77734375" bestFit="1" customWidth="1"/>
  </cols>
  <sheetData>
    <row r="1" spans="1:6" s="29" customFormat="1" ht="55.2" customHeight="1" x14ac:dyDescent="0.6">
      <c r="A1" s="33"/>
      <c r="B1" s="30">
        <v>4</v>
      </c>
      <c r="C1" s="31" t="s">
        <v>56</v>
      </c>
    </row>
    <row r="2" spans="1:6" s="32" customFormat="1" x14ac:dyDescent="0.3">
      <c r="A2" s="34"/>
    </row>
    <row r="5" spans="1:6" x14ac:dyDescent="0.3">
      <c r="C5" s="14" t="s">
        <v>57</v>
      </c>
      <c r="D5" t="s">
        <v>59</v>
      </c>
      <c r="E5" t="s">
        <v>61</v>
      </c>
      <c r="F5" t="s">
        <v>60</v>
      </c>
    </row>
    <row r="6" spans="1:6" x14ac:dyDescent="0.3">
      <c r="C6" s="15" t="s">
        <v>30</v>
      </c>
      <c r="D6" s="3">
        <v>41559</v>
      </c>
      <c r="E6" s="3">
        <v>41559</v>
      </c>
      <c r="F6" s="4">
        <v>1188</v>
      </c>
    </row>
    <row r="7" spans="1:6" x14ac:dyDescent="0.3">
      <c r="C7" s="15" t="s">
        <v>14</v>
      </c>
      <c r="D7" s="3">
        <v>39620</v>
      </c>
      <c r="E7" s="3">
        <v>39620</v>
      </c>
      <c r="F7" s="4">
        <v>573</v>
      </c>
    </row>
    <row r="8" spans="1:6" x14ac:dyDescent="0.3">
      <c r="C8" s="15" t="s">
        <v>9</v>
      </c>
      <c r="D8" s="3">
        <v>28273</v>
      </c>
      <c r="E8" s="3">
        <v>28273</v>
      </c>
      <c r="F8" s="4">
        <v>912</v>
      </c>
    </row>
    <row r="9" spans="1:6" x14ac:dyDescent="0.3">
      <c r="C9" s="15" t="s">
        <v>20</v>
      </c>
      <c r="D9" s="3">
        <v>25221</v>
      </c>
      <c r="E9" s="3">
        <v>25221</v>
      </c>
      <c r="F9" s="4">
        <v>288</v>
      </c>
    </row>
    <row r="10" spans="1:6" x14ac:dyDescent="0.3">
      <c r="C10" s="15" t="s">
        <v>17</v>
      </c>
      <c r="D10" s="3">
        <v>16548</v>
      </c>
      <c r="E10" s="3">
        <v>16548</v>
      </c>
      <c r="F10" s="4">
        <v>552</v>
      </c>
    </row>
    <row r="11" spans="1:6" x14ac:dyDescent="0.3">
      <c r="C11" s="15" t="s">
        <v>6</v>
      </c>
      <c r="D11" s="3">
        <v>14504</v>
      </c>
      <c r="E11" s="3">
        <v>14504</v>
      </c>
      <c r="F11" s="4">
        <v>156</v>
      </c>
    </row>
  </sheetData>
  <conditionalFormatting pivot="1" sqref="E6:E11">
    <cfRule type="dataBar" priority="1">
      <dataBar showValue="0">
        <cfvo type="min"/>
        <cfvo type="max"/>
        <color theme="5" tint="-0.499984740745262"/>
      </dataBar>
      <extLst>
        <ext xmlns:x14="http://schemas.microsoft.com/office/spreadsheetml/2009/9/main" uri="{B025F937-C7B1-47D3-B67F-A62EFF666E3E}">
          <x14:id>{4C896CB5-4EE5-43A5-9BF9-FA85169D44AF}</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4C896CB5-4EE5-43A5-9BF9-FA85169D44AF}">
            <x14:dataBar minLength="0" maxLength="100" gradient="0">
              <x14:cfvo type="autoMin"/>
              <x14:cfvo type="autoMax"/>
              <x14:negativeFillColor rgb="FFFF0000"/>
              <x14:axisColor rgb="FF000000"/>
            </x14:dataBar>
          </x14:cfRule>
          <xm:sqref>E6:E11</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35364-7145-4DE3-90D3-896EF2B8CFA2}">
  <dimension ref="A1:D11"/>
  <sheetViews>
    <sheetView workbookViewId="0">
      <selection activeCell="F12" sqref="F12"/>
    </sheetView>
  </sheetViews>
  <sheetFormatPr defaultRowHeight="14.4" x14ac:dyDescent="0.3"/>
  <cols>
    <col min="1" max="1" width="3.33203125" customWidth="1"/>
    <col min="3" max="3" width="17.77734375" bestFit="1" customWidth="1"/>
    <col min="4" max="6" width="12.21875" bestFit="1" customWidth="1"/>
  </cols>
  <sheetData>
    <row r="1" spans="1:4" s="29" customFormat="1" ht="55.2" customHeight="1" x14ac:dyDescent="0.6">
      <c r="A1" s="33"/>
      <c r="B1" s="30">
        <v>5</v>
      </c>
      <c r="C1" s="31" t="s">
        <v>62</v>
      </c>
    </row>
    <row r="2" spans="1:4" s="32" customFormat="1" x14ac:dyDescent="0.3">
      <c r="A2" s="34"/>
    </row>
    <row r="5" spans="1:4" x14ac:dyDescent="0.3">
      <c r="C5" s="14" t="s">
        <v>57</v>
      </c>
      <c r="D5" t="s">
        <v>63</v>
      </c>
    </row>
    <row r="6" spans="1:4" x14ac:dyDescent="0.3">
      <c r="C6" s="15" t="s">
        <v>37</v>
      </c>
      <c r="D6" s="16">
        <v>44.990867579908674</v>
      </c>
    </row>
    <row r="7" spans="1:4" x14ac:dyDescent="0.3">
      <c r="C7" s="15" t="s">
        <v>19</v>
      </c>
      <c r="D7" s="16">
        <v>37.303128371089535</v>
      </c>
    </row>
    <row r="8" spans="1:4" x14ac:dyDescent="0.3">
      <c r="C8" s="15" t="s">
        <v>38</v>
      </c>
      <c r="D8" s="16">
        <v>33.88697318007663</v>
      </c>
    </row>
    <row r="9" spans="1:4" x14ac:dyDescent="0.3">
      <c r="C9" s="15" t="s">
        <v>42</v>
      </c>
      <c r="D9" s="16">
        <v>32.807189542483663</v>
      </c>
    </row>
    <row r="10" spans="1:4" x14ac:dyDescent="0.3">
      <c r="C10" s="15" t="s">
        <v>22</v>
      </c>
      <c r="D10" s="16">
        <v>32.301656920077974</v>
      </c>
    </row>
    <row r="11" spans="1:4" x14ac:dyDescent="0.3">
      <c r="C11" s="15" t="s">
        <v>58</v>
      </c>
      <c r="D11" s="16">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3D0D7-B45E-4866-AF35-B6990C5D5B98}">
  <dimension ref="A1:S304"/>
  <sheetViews>
    <sheetView workbookViewId="0">
      <selection activeCell="G4" sqref="G4"/>
    </sheetView>
  </sheetViews>
  <sheetFormatPr defaultRowHeight="14.4" x14ac:dyDescent="0.3"/>
  <cols>
    <col min="1" max="1" width="2.6640625" customWidth="1"/>
  </cols>
  <sheetData>
    <row r="1" spans="1:19" s="29" customFormat="1" ht="55.2" customHeight="1" x14ac:dyDescent="0.6">
      <c r="A1" s="33"/>
      <c r="B1" s="30">
        <v>6</v>
      </c>
      <c r="C1" s="31" t="s">
        <v>64</v>
      </c>
    </row>
    <row r="2" spans="1:19" s="32" customFormat="1" x14ac:dyDescent="0.3">
      <c r="A2" s="34"/>
    </row>
    <row r="4" spans="1:19" x14ac:dyDescent="0.3">
      <c r="O4" s="1" t="s">
        <v>0</v>
      </c>
      <c r="P4" s="1" t="s">
        <v>1</v>
      </c>
      <c r="Q4" s="1" t="s">
        <v>2</v>
      </c>
      <c r="R4" s="2" t="s">
        <v>3</v>
      </c>
      <c r="S4" s="2" t="s">
        <v>4</v>
      </c>
    </row>
    <row r="5" spans="1:19" x14ac:dyDescent="0.3">
      <c r="O5" t="s">
        <v>5</v>
      </c>
      <c r="P5" t="s">
        <v>6</v>
      </c>
      <c r="Q5" t="s">
        <v>7</v>
      </c>
      <c r="R5" s="3">
        <v>1624</v>
      </c>
      <c r="S5" s="4">
        <v>114</v>
      </c>
    </row>
    <row r="6" spans="1:19" x14ac:dyDescent="0.3">
      <c r="O6" t="s">
        <v>8</v>
      </c>
      <c r="P6" t="s">
        <v>9</v>
      </c>
      <c r="Q6" t="s">
        <v>10</v>
      </c>
      <c r="R6" s="3">
        <v>6706</v>
      </c>
      <c r="S6" s="4">
        <v>459</v>
      </c>
    </row>
    <row r="7" spans="1:19" x14ac:dyDescent="0.3">
      <c r="O7" t="s">
        <v>11</v>
      </c>
      <c r="P7" t="s">
        <v>9</v>
      </c>
      <c r="Q7" t="s">
        <v>12</v>
      </c>
      <c r="R7" s="3">
        <v>959</v>
      </c>
      <c r="S7" s="4">
        <v>147</v>
      </c>
    </row>
    <row r="8" spans="1:19" x14ac:dyDescent="0.3">
      <c r="O8" t="s">
        <v>13</v>
      </c>
      <c r="P8" t="s">
        <v>14</v>
      </c>
      <c r="Q8" t="s">
        <v>15</v>
      </c>
      <c r="R8" s="3">
        <v>9632</v>
      </c>
      <c r="S8" s="4">
        <v>288</v>
      </c>
    </row>
    <row r="9" spans="1:19" x14ac:dyDescent="0.3">
      <c r="O9" t="s">
        <v>16</v>
      </c>
      <c r="P9" t="s">
        <v>17</v>
      </c>
      <c r="Q9" t="s">
        <v>18</v>
      </c>
      <c r="R9" s="3">
        <v>2100</v>
      </c>
      <c r="S9" s="4">
        <v>414</v>
      </c>
    </row>
    <row r="10" spans="1:19" x14ac:dyDescent="0.3">
      <c r="O10" t="s">
        <v>5</v>
      </c>
      <c r="P10" t="s">
        <v>9</v>
      </c>
      <c r="Q10" t="s">
        <v>19</v>
      </c>
      <c r="R10" s="3">
        <v>8869</v>
      </c>
      <c r="S10" s="4">
        <v>432</v>
      </c>
    </row>
    <row r="11" spans="1:19" x14ac:dyDescent="0.3">
      <c r="O11" t="s">
        <v>16</v>
      </c>
      <c r="P11" t="s">
        <v>20</v>
      </c>
      <c r="Q11" t="s">
        <v>21</v>
      </c>
      <c r="R11" s="3">
        <v>2681</v>
      </c>
      <c r="S11" s="4">
        <v>54</v>
      </c>
    </row>
    <row r="12" spans="1:19" x14ac:dyDescent="0.3">
      <c r="O12" t="s">
        <v>8</v>
      </c>
      <c r="P12" t="s">
        <v>9</v>
      </c>
      <c r="Q12" t="s">
        <v>22</v>
      </c>
      <c r="R12" s="3">
        <v>5012</v>
      </c>
      <c r="S12" s="4">
        <v>210</v>
      </c>
    </row>
    <row r="13" spans="1:19" x14ac:dyDescent="0.3">
      <c r="O13" t="s">
        <v>23</v>
      </c>
      <c r="P13" t="s">
        <v>20</v>
      </c>
      <c r="Q13" t="s">
        <v>24</v>
      </c>
      <c r="R13" s="3">
        <v>1281</v>
      </c>
      <c r="S13" s="4">
        <v>75</v>
      </c>
    </row>
    <row r="14" spans="1:19" x14ac:dyDescent="0.3">
      <c r="O14" t="s">
        <v>25</v>
      </c>
      <c r="P14" t="s">
        <v>6</v>
      </c>
      <c r="Q14" t="s">
        <v>24</v>
      </c>
      <c r="R14" s="3">
        <v>4991</v>
      </c>
      <c r="S14" s="4">
        <v>12</v>
      </c>
    </row>
    <row r="15" spans="1:19" x14ac:dyDescent="0.3">
      <c r="O15" t="s">
        <v>26</v>
      </c>
      <c r="P15" t="s">
        <v>17</v>
      </c>
      <c r="Q15" t="s">
        <v>18</v>
      </c>
      <c r="R15" s="3">
        <v>1785</v>
      </c>
      <c r="S15" s="4">
        <v>462</v>
      </c>
    </row>
    <row r="16" spans="1:19" x14ac:dyDescent="0.3">
      <c r="O16" t="s">
        <v>27</v>
      </c>
      <c r="P16" t="s">
        <v>6</v>
      </c>
      <c r="Q16" t="s">
        <v>28</v>
      </c>
      <c r="R16" s="3">
        <v>3983</v>
      </c>
      <c r="S16" s="4">
        <v>144</v>
      </c>
    </row>
    <row r="17" spans="15:19" x14ac:dyDescent="0.3">
      <c r="O17" t="s">
        <v>11</v>
      </c>
      <c r="P17" t="s">
        <v>20</v>
      </c>
      <c r="Q17" t="s">
        <v>29</v>
      </c>
      <c r="R17" s="3">
        <v>2646</v>
      </c>
      <c r="S17" s="4">
        <v>120</v>
      </c>
    </row>
    <row r="18" spans="15:19" x14ac:dyDescent="0.3">
      <c r="O18" t="s">
        <v>26</v>
      </c>
      <c r="P18" t="s">
        <v>30</v>
      </c>
      <c r="Q18" t="s">
        <v>31</v>
      </c>
      <c r="R18" s="3">
        <v>252</v>
      </c>
      <c r="S18" s="4">
        <v>54</v>
      </c>
    </row>
    <row r="19" spans="15:19" x14ac:dyDescent="0.3">
      <c r="O19" t="s">
        <v>27</v>
      </c>
      <c r="P19" t="s">
        <v>9</v>
      </c>
      <c r="Q19" t="s">
        <v>18</v>
      </c>
      <c r="R19" s="3">
        <v>2464</v>
      </c>
      <c r="S19" s="4">
        <v>234</v>
      </c>
    </row>
    <row r="20" spans="15:19" x14ac:dyDescent="0.3">
      <c r="O20" t="s">
        <v>27</v>
      </c>
      <c r="P20" t="s">
        <v>9</v>
      </c>
      <c r="Q20" t="s">
        <v>32</v>
      </c>
      <c r="R20" s="3">
        <v>2114</v>
      </c>
      <c r="S20" s="4">
        <v>66</v>
      </c>
    </row>
    <row r="21" spans="15:19" x14ac:dyDescent="0.3">
      <c r="O21" t="s">
        <v>16</v>
      </c>
      <c r="P21" t="s">
        <v>6</v>
      </c>
      <c r="Q21" t="s">
        <v>21</v>
      </c>
      <c r="R21" s="3">
        <v>7693</v>
      </c>
      <c r="S21" s="4">
        <v>87</v>
      </c>
    </row>
    <row r="22" spans="15:19" x14ac:dyDescent="0.3">
      <c r="O22" t="s">
        <v>25</v>
      </c>
      <c r="P22" t="s">
        <v>30</v>
      </c>
      <c r="Q22" t="s">
        <v>33</v>
      </c>
      <c r="R22" s="3">
        <v>15610</v>
      </c>
      <c r="S22" s="4">
        <v>339</v>
      </c>
    </row>
    <row r="23" spans="15:19" x14ac:dyDescent="0.3">
      <c r="O23" t="s">
        <v>13</v>
      </c>
      <c r="P23" t="s">
        <v>30</v>
      </c>
      <c r="Q23" t="s">
        <v>22</v>
      </c>
      <c r="R23" s="3">
        <v>336</v>
      </c>
      <c r="S23" s="4">
        <v>144</v>
      </c>
    </row>
    <row r="24" spans="15:19" x14ac:dyDescent="0.3">
      <c r="O24" t="s">
        <v>26</v>
      </c>
      <c r="P24" t="s">
        <v>17</v>
      </c>
      <c r="Q24" t="s">
        <v>33</v>
      </c>
      <c r="R24" s="3">
        <v>9443</v>
      </c>
      <c r="S24" s="4">
        <v>162</v>
      </c>
    </row>
    <row r="25" spans="15:19" x14ac:dyDescent="0.3">
      <c r="O25" t="s">
        <v>11</v>
      </c>
      <c r="P25" t="s">
        <v>30</v>
      </c>
      <c r="Q25" t="s">
        <v>34</v>
      </c>
      <c r="R25" s="3">
        <v>8155</v>
      </c>
      <c r="S25" s="4">
        <v>90</v>
      </c>
    </row>
    <row r="26" spans="15:19" x14ac:dyDescent="0.3">
      <c r="O26" t="s">
        <v>8</v>
      </c>
      <c r="P26" t="s">
        <v>20</v>
      </c>
      <c r="Q26" t="s">
        <v>34</v>
      </c>
      <c r="R26" s="3">
        <v>1701</v>
      </c>
      <c r="S26" s="4">
        <v>234</v>
      </c>
    </row>
    <row r="27" spans="15:19" x14ac:dyDescent="0.3">
      <c r="O27" t="s">
        <v>35</v>
      </c>
      <c r="P27" t="s">
        <v>20</v>
      </c>
      <c r="Q27" t="s">
        <v>22</v>
      </c>
      <c r="R27" s="3">
        <v>2205</v>
      </c>
      <c r="S27" s="4">
        <v>141</v>
      </c>
    </row>
    <row r="28" spans="15:19" x14ac:dyDescent="0.3">
      <c r="O28" t="s">
        <v>8</v>
      </c>
      <c r="P28" t="s">
        <v>6</v>
      </c>
      <c r="Q28" t="s">
        <v>36</v>
      </c>
      <c r="R28" s="3">
        <v>1771</v>
      </c>
      <c r="S28" s="4">
        <v>204</v>
      </c>
    </row>
    <row r="29" spans="15:19" x14ac:dyDescent="0.3">
      <c r="O29" t="s">
        <v>13</v>
      </c>
      <c r="P29" t="s">
        <v>9</v>
      </c>
      <c r="Q29" t="s">
        <v>37</v>
      </c>
      <c r="R29" s="3">
        <v>2114</v>
      </c>
      <c r="S29" s="4">
        <v>186</v>
      </c>
    </row>
    <row r="30" spans="15:19" x14ac:dyDescent="0.3">
      <c r="O30" t="s">
        <v>13</v>
      </c>
      <c r="P30" t="s">
        <v>14</v>
      </c>
      <c r="Q30" t="s">
        <v>31</v>
      </c>
      <c r="R30" s="3">
        <v>10311</v>
      </c>
      <c r="S30" s="4">
        <v>231</v>
      </c>
    </row>
    <row r="31" spans="15:19" x14ac:dyDescent="0.3">
      <c r="O31" t="s">
        <v>27</v>
      </c>
      <c r="P31" t="s">
        <v>17</v>
      </c>
      <c r="Q31" t="s">
        <v>29</v>
      </c>
      <c r="R31" s="3">
        <v>21</v>
      </c>
      <c r="S31" s="4">
        <v>168</v>
      </c>
    </row>
    <row r="32" spans="15:19" x14ac:dyDescent="0.3">
      <c r="O32" t="s">
        <v>35</v>
      </c>
      <c r="P32" t="s">
        <v>9</v>
      </c>
      <c r="Q32" t="s">
        <v>33</v>
      </c>
      <c r="R32" s="3">
        <v>1974</v>
      </c>
      <c r="S32" s="4">
        <v>195</v>
      </c>
    </row>
    <row r="33" spans="15:19" x14ac:dyDescent="0.3">
      <c r="O33" t="s">
        <v>25</v>
      </c>
      <c r="P33" t="s">
        <v>14</v>
      </c>
      <c r="Q33" t="s">
        <v>34</v>
      </c>
      <c r="R33" s="3">
        <v>6314</v>
      </c>
      <c r="S33" s="4">
        <v>15</v>
      </c>
    </row>
    <row r="34" spans="15:19" x14ac:dyDescent="0.3">
      <c r="O34" t="s">
        <v>35</v>
      </c>
      <c r="P34" t="s">
        <v>6</v>
      </c>
      <c r="Q34" t="s">
        <v>34</v>
      </c>
      <c r="R34" s="3">
        <v>4683</v>
      </c>
      <c r="S34" s="4">
        <v>30</v>
      </c>
    </row>
    <row r="35" spans="15:19" x14ac:dyDescent="0.3">
      <c r="O35" t="s">
        <v>13</v>
      </c>
      <c r="P35" t="s">
        <v>6</v>
      </c>
      <c r="Q35" t="s">
        <v>38</v>
      </c>
      <c r="R35" s="3">
        <v>6398</v>
      </c>
      <c r="S35" s="4">
        <v>102</v>
      </c>
    </row>
    <row r="36" spans="15:19" x14ac:dyDescent="0.3">
      <c r="O36" t="s">
        <v>26</v>
      </c>
      <c r="P36" t="s">
        <v>9</v>
      </c>
      <c r="Q36" t="s">
        <v>36</v>
      </c>
      <c r="R36" s="3">
        <v>553</v>
      </c>
      <c r="S36" s="4">
        <v>15</v>
      </c>
    </row>
    <row r="37" spans="15:19" x14ac:dyDescent="0.3">
      <c r="O37" t="s">
        <v>8</v>
      </c>
      <c r="P37" t="s">
        <v>17</v>
      </c>
      <c r="Q37" t="s">
        <v>7</v>
      </c>
      <c r="R37" s="3">
        <v>7021</v>
      </c>
      <c r="S37" s="4">
        <v>183</v>
      </c>
    </row>
    <row r="38" spans="15:19" x14ac:dyDescent="0.3">
      <c r="O38" t="s">
        <v>5</v>
      </c>
      <c r="P38" t="s">
        <v>17</v>
      </c>
      <c r="Q38" t="s">
        <v>22</v>
      </c>
      <c r="R38" s="3">
        <v>5817</v>
      </c>
      <c r="S38" s="4">
        <v>12</v>
      </c>
    </row>
    <row r="39" spans="15:19" x14ac:dyDescent="0.3">
      <c r="O39" t="s">
        <v>13</v>
      </c>
      <c r="P39" t="s">
        <v>17</v>
      </c>
      <c r="Q39" t="s">
        <v>24</v>
      </c>
      <c r="R39" s="3">
        <v>3976</v>
      </c>
      <c r="S39" s="4">
        <v>72</v>
      </c>
    </row>
    <row r="40" spans="15:19" x14ac:dyDescent="0.3">
      <c r="O40" t="s">
        <v>16</v>
      </c>
      <c r="P40" t="s">
        <v>20</v>
      </c>
      <c r="Q40" t="s">
        <v>39</v>
      </c>
      <c r="R40" s="3">
        <v>1134</v>
      </c>
      <c r="S40" s="4">
        <v>282</v>
      </c>
    </row>
    <row r="41" spans="15:19" x14ac:dyDescent="0.3">
      <c r="O41" t="s">
        <v>26</v>
      </c>
      <c r="P41" t="s">
        <v>17</v>
      </c>
      <c r="Q41" t="s">
        <v>40</v>
      </c>
      <c r="R41" s="3">
        <v>6027</v>
      </c>
      <c r="S41" s="4">
        <v>144</v>
      </c>
    </row>
    <row r="42" spans="15:19" x14ac:dyDescent="0.3">
      <c r="O42" t="s">
        <v>16</v>
      </c>
      <c r="P42" t="s">
        <v>6</v>
      </c>
      <c r="Q42" t="s">
        <v>29</v>
      </c>
      <c r="R42" s="3">
        <v>1904</v>
      </c>
      <c r="S42" s="4">
        <v>405</v>
      </c>
    </row>
    <row r="43" spans="15:19" x14ac:dyDescent="0.3">
      <c r="O43" t="s">
        <v>23</v>
      </c>
      <c r="P43" t="s">
        <v>30</v>
      </c>
      <c r="Q43" t="s">
        <v>10</v>
      </c>
      <c r="R43" s="3">
        <v>3262</v>
      </c>
      <c r="S43" s="4">
        <v>75</v>
      </c>
    </row>
    <row r="44" spans="15:19" x14ac:dyDescent="0.3">
      <c r="O44" t="s">
        <v>5</v>
      </c>
      <c r="P44" t="s">
        <v>30</v>
      </c>
      <c r="Q44" t="s">
        <v>39</v>
      </c>
      <c r="R44" s="3">
        <v>2289</v>
      </c>
      <c r="S44" s="4">
        <v>135</v>
      </c>
    </row>
    <row r="45" spans="15:19" x14ac:dyDescent="0.3">
      <c r="O45" t="s">
        <v>25</v>
      </c>
      <c r="P45" t="s">
        <v>30</v>
      </c>
      <c r="Q45" t="s">
        <v>39</v>
      </c>
      <c r="R45" s="3">
        <v>6986</v>
      </c>
      <c r="S45" s="4">
        <v>21</v>
      </c>
    </row>
    <row r="46" spans="15:19" x14ac:dyDescent="0.3">
      <c r="O46" t="s">
        <v>26</v>
      </c>
      <c r="P46" t="s">
        <v>20</v>
      </c>
      <c r="Q46" t="s">
        <v>34</v>
      </c>
      <c r="R46" s="3">
        <v>4417</v>
      </c>
      <c r="S46" s="4">
        <v>153</v>
      </c>
    </row>
    <row r="47" spans="15:19" x14ac:dyDescent="0.3">
      <c r="O47" t="s">
        <v>16</v>
      </c>
      <c r="P47" t="s">
        <v>30</v>
      </c>
      <c r="Q47" t="s">
        <v>37</v>
      </c>
      <c r="R47" s="3">
        <v>1442</v>
      </c>
      <c r="S47" s="4">
        <v>15</v>
      </c>
    </row>
    <row r="48" spans="15:19" x14ac:dyDescent="0.3">
      <c r="O48" t="s">
        <v>27</v>
      </c>
      <c r="P48" t="s">
        <v>9</v>
      </c>
      <c r="Q48" t="s">
        <v>24</v>
      </c>
      <c r="R48" s="3">
        <v>2415</v>
      </c>
      <c r="S48" s="4">
        <v>255</v>
      </c>
    </row>
    <row r="49" spans="15:19" x14ac:dyDescent="0.3">
      <c r="O49" t="s">
        <v>26</v>
      </c>
      <c r="P49" t="s">
        <v>6</v>
      </c>
      <c r="Q49" t="s">
        <v>36</v>
      </c>
      <c r="R49" s="3">
        <v>238</v>
      </c>
      <c r="S49" s="4">
        <v>18</v>
      </c>
    </row>
    <row r="50" spans="15:19" x14ac:dyDescent="0.3">
      <c r="O50" t="s">
        <v>16</v>
      </c>
      <c r="P50" t="s">
        <v>6</v>
      </c>
      <c r="Q50" t="s">
        <v>34</v>
      </c>
      <c r="R50" s="3">
        <v>4949</v>
      </c>
      <c r="S50" s="4">
        <v>189</v>
      </c>
    </row>
    <row r="51" spans="15:19" x14ac:dyDescent="0.3">
      <c r="O51" t="s">
        <v>25</v>
      </c>
      <c r="P51" t="s">
        <v>20</v>
      </c>
      <c r="Q51" t="s">
        <v>10</v>
      </c>
      <c r="R51" s="3">
        <v>5075</v>
      </c>
      <c r="S51" s="4">
        <v>21</v>
      </c>
    </row>
    <row r="52" spans="15:19" x14ac:dyDescent="0.3">
      <c r="O52" t="s">
        <v>27</v>
      </c>
      <c r="P52" t="s">
        <v>14</v>
      </c>
      <c r="Q52" t="s">
        <v>29</v>
      </c>
      <c r="R52" s="3">
        <v>9198</v>
      </c>
      <c r="S52" s="4">
        <v>36</v>
      </c>
    </row>
    <row r="53" spans="15:19" x14ac:dyDescent="0.3">
      <c r="O53" t="s">
        <v>16</v>
      </c>
      <c r="P53" t="s">
        <v>30</v>
      </c>
      <c r="Q53" t="s">
        <v>32</v>
      </c>
      <c r="R53" s="3">
        <v>3339</v>
      </c>
      <c r="S53" s="4">
        <v>75</v>
      </c>
    </row>
    <row r="54" spans="15:19" x14ac:dyDescent="0.3">
      <c r="O54" t="s">
        <v>5</v>
      </c>
      <c r="P54" t="s">
        <v>30</v>
      </c>
      <c r="Q54" t="s">
        <v>28</v>
      </c>
      <c r="R54" s="3">
        <v>5019</v>
      </c>
      <c r="S54" s="4">
        <v>156</v>
      </c>
    </row>
    <row r="55" spans="15:19" x14ac:dyDescent="0.3">
      <c r="O55" t="s">
        <v>25</v>
      </c>
      <c r="P55" t="s">
        <v>14</v>
      </c>
      <c r="Q55" t="s">
        <v>29</v>
      </c>
      <c r="R55" s="3">
        <v>16184</v>
      </c>
      <c r="S55" s="4">
        <v>39</v>
      </c>
    </row>
    <row r="56" spans="15:19" x14ac:dyDescent="0.3">
      <c r="O56" t="s">
        <v>16</v>
      </c>
      <c r="P56" t="s">
        <v>14</v>
      </c>
      <c r="Q56" t="s">
        <v>41</v>
      </c>
      <c r="R56" s="3">
        <v>497</v>
      </c>
      <c r="S56" s="4">
        <v>63</v>
      </c>
    </row>
    <row r="57" spans="15:19" x14ac:dyDescent="0.3">
      <c r="O57" t="s">
        <v>26</v>
      </c>
      <c r="P57" t="s">
        <v>14</v>
      </c>
      <c r="Q57" t="s">
        <v>32</v>
      </c>
      <c r="R57" s="3">
        <v>8211</v>
      </c>
      <c r="S57" s="4">
        <v>75</v>
      </c>
    </row>
    <row r="58" spans="15:19" x14ac:dyDescent="0.3">
      <c r="O58" t="s">
        <v>26</v>
      </c>
      <c r="P58" t="s">
        <v>20</v>
      </c>
      <c r="Q58" t="s">
        <v>40</v>
      </c>
      <c r="R58" s="3">
        <v>6580</v>
      </c>
      <c r="S58" s="4">
        <v>183</v>
      </c>
    </row>
    <row r="59" spans="15:19" x14ac:dyDescent="0.3">
      <c r="O59" t="s">
        <v>13</v>
      </c>
      <c r="P59" t="s">
        <v>9</v>
      </c>
      <c r="Q59" t="s">
        <v>31</v>
      </c>
      <c r="R59" s="3">
        <v>4760</v>
      </c>
      <c r="S59" s="4">
        <v>69</v>
      </c>
    </row>
    <row r="60" spans="15:19" x14ac:dyDescent="0.3">
      <c r="O60" t="s">
        <v>5</v>
      </c>
      <c r="P60" t="s">
        <v>14</v>
      </c>
      <c r="Q60" t="s">
        <v>18</v>
      </c>
      <c r="R60" s="3">
        <v>5439</v>
      </c>
      <c r="S60" s="4">
        <v>30</v>
      </c>
    </row>
    <row r="61" spans="15:19" x14ac:dyDescent="0.3">
      <c r="O61" t="s">
        <v>13</v>
      </c>
      <c r="P61" t="s">
        <v>30</v>
      </c>
      <c r="Q61" t="s">
        <v>28</v>
      </c>
      <c r="R61" s="3">
        <v>1463</v>
      </c>
      <c r="S61" s="4">
        <v>39</v>
      </c>
    </row>
    <row r="62" spans="15:19" x14ac:dyDescent="0.3">
      <c r="O62" t="s">
        <v>27</v>
      </c>
      <c r="P62" t="s">
        <v>30</v>
      </c>
      <c r="Q62" t="s">
        <v>10</v>
      </c>
      <c r="R62" s="3">
        <v>7777</v>
      </c>
      <c r="S62" s="4">
        <v>504</v>
      </c>
    </row>
    <row r="63" spans="15:19" x14ac:dyDescent="0.3">
      <c r="O63" t="s">
        <v>11</v>
      </c>
      <c r="P63" t="s">
        <v>6</v>
      </c>
      <c r="Q63" t="s">
        <v>32</v>
      </c>
      <c r="R63" s="3">
        <v>1085</v>
      </c>
      <c r="S63" s="4">
        <v>273</v>
      </c>
    </row>
    <row r="64" spans="15:19" x14ac:dyDescent="0.3">
      <c r="O64" t="s">
        <v>25</v>
      </c>
      <c r="P64" t="s">
        <v>6</v>
      </c>
      <c r="Q64" t="s">
        <v>21</v>
      </c>
      <c r="R64" s="3">
        <v>182</v>
      </c>
      <c r="S64" s="4">
        <v>48</v>
      </c>
    </row>
    <row r="65" spans="15:19" x14ac:dyDescent="0.3">
      <c r="O65" t="s">
        <v>16</v>
      </c>
      <c r="P65" t="s">
        <v>30</v>
      </c>
      <c r="Q65" t="s">
        <v>39</v>
      </c>
      <c r="R65" s="3">
        <v>4242</v>
      </c>
      <c r="S65" s="4">
        <v>207</v>
      </c>
    </row>
    <row r="66" spans="15:19" x14ac:dyDescent="0.3">
      <c r="O66" t="s">
        <v>16</v>
      </c>
      <c r="P66" t="s">
        <v>14</v>
      </c>
      <c r="Q66" t="s">
        <v>10</v>
      </c>
      <c r="R66" s="3">
        <v>6118</v>
      </c>
      <c r="S66" s="4">
        <v>9</v>
      </c>
    </row>
    <row r="67" spans="15:19" x14ac:dyDescent="0.3">
      <c r="O67" t="s">
        <v>35</v>
      </c>
      <c r="P67" t="s">
        <v>14</v>
      </c>
      <c r="Q67" t="s">
        <v>34</v>
      </c>
      <c r="R67" s="3">
        <v>2317</v>
      </c>
      <c r="S67" s="4">
        <v>261</v>
      </c>
    </row>
    <row r="68" spans="15:19" x14ac:dyDescent="0.3">
      <c r="O68" t="s">
        <v>16</v>
      </c>
      <c r="P68" t="s">
        <v>20</v>
      </c>
      <c r="Q68" t="s">
        <v>29</v>
      </c>
      <c r="R68" s="3">
        <v>938</v>
      </c>
      <c r="S68" s="4">
        <v>6</v>
      </c>
    </row>
    <row r="69" spans="15:19" x14ac:dyDescent="0.3">
      <c r="O69" t="s">
        <v>8</v>
      </c>
      <c r="P69" t="s">
        <v>6</v>
      </c>
      <c r="Q69" t="s">
        <v>37</v>
      </c>
      <c r="R69" s="3">
        <v>9709</v>
      </c>
      <c r="S69" s="4">
        <v>30</v>
      </c>
    </row>
    <row r="70" spans="15:19" x14ac:dyDescent="0.3">
      <c r="O70" t="s">
        <v>23</v>
      </c>
      <c r="P70" t="s">
        <v>30</v>
      </c>
      <c r="Q70" t="s">
        <v>33</v>
      </c>
      <c r="R70" s="3">
        <v>2205</v>
      </c>
      <c r="S70" s="4">
        <v>138</v>
      </c>
    </row>
    <row r="71" spans="15:19" x14ac:dyDescent="0.3">
      <c r="O71" t="s">
        <v>23</v>
      </c>
      <c r="P71" t="s">
        <v>6</v>
      </c>
      <c r="Q71" t="s">
        <v>28</v>
      </c>
      <c r="R71" s="3">
        <v>4487</v>
      </c>
      <c r="S71" s="4">
        <v>111</v>
      </c>
    </row>
    <row r="72" spans="15:19" x14ac:dyDescent="0.3">
      <c r="O72" t="s">
        <v>25</v>
      </c>
      <c r="P72" t="s">
        <v>9</v>
      </c>
      <c r="Q72" t="s">
        <v>15</v>
      </c>
      <c r="R72" s="3">
        <v>2415</v>
      </c>
      <c r="S72" s="4">
        <v>15</v>
      </c>
    </row>
    <row r="73" spans="15:19" x14ac:dyDescent="0.3">
      <c r="O73" t="s">
        <v>5</v>
      </c>
      <c r="P73" t="s">
        <v>30</v>
      </c>
      <c r="Q73" t="s">
        <v>36</v>
      </c>
      <c r="R73" s="3">
        <v>4018</v>
      </c>
      <c r="S73" s="4">
        <v>162</v>
      </c>
    </row>
    <row r="74" spans="15:19" x14ac:dyDescent="0.3">
      <c r="O74" t="s">
        <v>25</v>
      </c>
      <c r="P74" t="s">
        <v>30</v>
      </c>
      <c r="Q74" t="s">
        <v>36</v>
      </c>
      <c r="R74" s="3">
        <v>861</v>
      </c>
      <c r="S74" s="4">
        <v>195</v>
      </c>
    </row>
    <row r="75" spans="15:19" x14ac:dyDescent="0.3">
      <c r="O75" t="s">
        <v>35</v>
      </c>
      <c r="P75" t="s">
        <v>20</v>
      </c>
      <c r="Q75" t="s">
        <v>24</v>
      </c>
      <c r="R75" s="3">
        <v>5586</v>
      </c>
      <c r="S75" s="4">
        <v>525</v>
      </c>
    </row>
    <row r="76" spans="15:19" x14ac:dyDescent="0.3">
      <c r="O76" t="s">
        <v>23</v>
      </c>
      <c r="P76" t="s">
        <v>30</v>
      </c>
      <c r="Q76" t="s">
        <v>19</v>
      </c>
      <c r="R76" s="3">
        <v>2226</v>
      </c>
      <c r="S76" s="4">
        <v>48</v>
      </c>
    </row>
    <row r="77" spans="15:19" x14ac:dyDescent="0.3">
      <c r="O77" t="s">
        <v>11</v>
      </c>
      <c r="P77" t="s">
        <v>30</v>
      </c>
      <c r="Q77" t="s">
        <v>40</v>
      </c>
      <c r="R77" s="3">
        <v>14329</v>
      </c>
      <c r="S77" s="4">
        <v>150</v>
      </c>
    </row>
    <row r="78" spans="15:19" x14ac:dyDescent="0.3">
      <c r="O78" t="s">
        <v>11</v>
      </c>
      <c r="P78" t="s">
        <v>30</v>
      </c>
      <c r="Q78" t="s">
        <v>33</v>
      </c>
      <c r="R78" s="3">
        <v>8463</v>
      </c>
      <c r="S78" s="4">
        <v>492</v>
      </c>
    </row>
    <row r="79" spans="15:19" x14ac:dyDescent="0.3">
      <c r="O79" t="s">
        <v>25</v>
      </c>
      <c r="P79" t="s">
        <v>30</v>
      </c>
      <c r="Q79" t="s">
        <v>32</v>
      </c>
      <c r="R79" s="3">
        <v>2891</v>
      </c>
      <c r="S79" s="4">
        <v>102</v>
      </c>
    </row>
    <row r="80" spans="15:19" x14ac:dyDescent="0.3">
      <c r="O80" t="s">
        <v>27</v>
      </c>
      <c r="P80" t="s">
        <v>14</v>
      </c>
      <c r="Q80" t="s">
        <v>34</v>
      </c>
      <c r="R80" s="3">
        <v>3773</v>
      </c>
      <c r="S80" s="4">
        <v>165</v>
      </c>
    </row>
    <row r="81" spans="15:19" x14ac:dyDescent="0.3">
      <c r="O81" t="s">
        <v>13</v>
      </c>
      <c r="P81" t="s">
        <v>14</v>
      </c>
      <c r="Q81" t="s">
        <v>40</v>
      </c>
      <c r="R81" s="3">
        <v>854</v>
      </c>
      <c r="S81" s="4">
        <v>309</v>
      </c>
    </row>
    <row r="82" spans="15:19" x14ac:dyDescent="0.3">
      <c r="O82" t="s">
        <v>16</v>
      </c>
      <c r="P82" t="s">
        <v>14</v>
      </c>
      <c r="Q82" t="s">
        <v>28</v>
      </c>
      <c r="R82" s="3">
        <v>4970</v>
      </c>
      <c r="S82" s="4">
        <v>156</v>
      </c>
    </row>
    <row r="83" spans="15:19" x14ac:dyDescent="0.3">
      <c r="O83" t="s">
        <v>11</v>
      </c>
      <c r="P83" t="s">
        <v>9</v>
      </c>
      <c r="Q83" t="s">
        <v>42</v>
      </c>
      <c r="R83" s="3">
        <v>98</v>
      </c>
      <c r="S83" s="4">
        <v>159</v>
      </c>
    </row>
    <row r="84" spans="15:19" x14ac:dyDescent="0.3">
      <c r="O84" t="s">
        <v>25</v>
      </c>
      <c r="P84" t="s">
        <v>9</v>
      </c>
      <c r="Q84" t="s">
        <v>37</v>
      </c>
      <c r="R84" s="3">
        <v>13391</v>
      </c>
      <c r="S84" s="4">
        <v>201</v>
      </c>
    </row>
    <row r="85" spans="15:19" x14ac:dyDescent="0.3">
      <c r="O85" t="s">
        <v>8</v>
      </c>
      <c r="P85" t="s">
        <v>17</v>
      </c>
      <c r="Q85" t="s">
        <v>21</v>
      </c>
      <c r="R85" s="3">
        <v>8890</v>
      </c>
      <c r="S85" s="4">
        <v>210</v>
      </c>
    </row>
    <row r="86" spans="15:19" x14ac:dyDescent="0.3">
      <c r="O86" t="s">
        <v>26</v>
      </c>
      <c r="P86" t="s">
        <v>20</v>
      </c>
      <c r="Q86" t="s">
        <v>31</v>
      </c>
      <c r="R86" s="3">
        <v>56</v>
      </c>
      <c r="S86" s="4">
        <v>51</v>
      </c>
    </row>
    <row r="87" spans="15:19" x14ac:dyDescent="0.3">
      <c r="O87" t="s">
        <v>27</v>
      </c>
      <c r="P87" t="s">
        <v>14</v>
      </c>
      <c r="Q87" t="s">
        <v>18</v>
      </c>
      <c r="R87" s="3">
        <v>3339</v>
      </c>
      <c r="S87" s="4">
        <v>39</v>
      </c>
    </row>
    <row r="88" spans="15:19" x14ac:dyDescent="0.3">
      <c r="O88" t="s">
        <v>35</v>
      </c>
      <c r="P88" t="s">
        <v>9</v>
      </c>
      <c r="Q88" t="s">
        <v>15</v>
      </c>
      <c r="R88" s="3">
        <v>3808</v>
      </c>
      <c r="S88" s="4">
        <v>279</v>
      </c>
    </row>
    <row r="89" spans="15:19" x14ac:dyDescent="0.3">
      <c r="O89" t="s">
        <v>35</v>
      </c>
      <c r="P89" t="s">
        <v>20</v>
      </c>
      <c r="Q89" t="s">
        <v>31</v>
      </c>
      <c r="R89" s="3">
        <v>63</v>
      </c>
      <c r="S89" s="4">
        <v>123</v>
      </c>
    </row>
    <row r="90" spans="15:19" x14ac:dyDescent="0.3">
      <c r="O90" t="s">
        <v>26</v>
      </c>
      <c r="P90" t="s">
        <v>17</v>
      </c>
      <c r="Q90" t="s">
        <v>39</v>
      </c>
      <c r="R90" s="3">
        <v>7812</v>
      </c>
      <c r="S90" s="4">
        <v>81</v>
      </c>
    </row>
    <row r="91" spans="15:19" x14ac:dyDescent="0.3">
      <c r="O91" t="s">
        <v>5</v>
      </c>
      <c r="P91" t="s">
        <v>6</v>
      </c>
      <c r="Q91" t="s">
        <v>36</v>
      </c>
      <c r="R91" s="3">
        <v>7693</v>
      </c>
      <c r="S91" s="4">
        <v>21</v>
      </c>
    </row>
    <row r="92" spans="15:19" x14ac:dyDescent="0.3">
      <c r="O92" t="s">
        <v>27</v>
      </c>
      <c r="P92" t="s">
        <v>14</v>
      </c>
      <c r="Q92" t="s">
        <v>40</v>
      </c>
      <c r="R92" s="3">
        <v>973</v>
      </c>
      <c r="S92" s="4">
        <v>162</v>
      </c>
    </row>
    <row r="93" spans="15:19" x14ac:dyDescent="0.3">
      <c r="O93" t="s">
        <v>35</v>
      </c>
      <c r="P93" t="s">
        <v>9</v>
      </c>
      <c r="Q93" t="s">
        <v>41</v>
      </c>
      <c r="R93" s="3">
        <v>567</v>
      </c>
      <c r="S93" s="4">
        <v>228</v>
      </c>
    </row>
    <row r="94" spans="15:19" x14ac:dyDescent="0.3">
      <c r="O94" t="s">
        <v>35</v>
      </c>
      <c r="P94" t="s">
        <v>14</v>
      </c>
      <c r="Q94" t="s">
        <v>32</v>
      </c>
      <c r="R94" s="3">
        <v>2471</v>
      </c>
      <c r="S94" s="4">
        <v>342</v>
      </c>
    </row>
    <row r="95" spans="15:19" x14ac:dyDescent="0.3">
      <c r="O95" t="s">
        <v>25</v>
      </c>
      <c r="P95" t="s">
        <v>20</v>
      </c>
      <c r="Q95" t="s">
        <v>31</v>
      </c>
      <c r="R95" s="3">
        <v>7189</v>
      </c>
      <c r="S95" s="4">
        <v>54</v>
      </c>
    </row>
    <row r="96" spans="15:19" x14ac:dyDescent="0.3">
      <c r="O96" t="s">
        <v>13</v>
      </c>
      <c r="P96" t="s">
        <v>9</v>
      </c>
      <c r="Q96" t="s">
        <v>40</v>
      </c>
      <c r="R96" s="3">
        <v>7455</v>
      </c>
      <c r="S96" s="4">
        <v>216</v>
      </c>
    </row>
    <row r="97" spans="15:19" x14ac:dyDescent="0.3">
      <c r="O97" t="s">
        <v>27</v>
      </c>
      <c r="P97" t="s">
        <v>30</v>
      </c>
      <c r="Q97" t="s">
        <v>42</v>
      </c>
      <c r="R97" s="3">
        <v>3108</v>
      </c>
      <c r="S97" s="4">
        <v>54</v>
      </c>
    </row>
    <row r="98" spans="15:19" x14ac:dyDescent="0.3">
      <c r="O98" t="s">
        <v>16</v>
      </c>
      <c r="P98" t="s">
        <v>20</v>
      </c>
      <c r="Q98" t="s">
        <v>18</v>
      </c>
      <c r="R98" s="3">
        <v>469</v>
      </c>
      <c r="S98" s="4">
        <v>75</v>
      </c>
    </row>
    <row r="99" spans="15:19" x14ac:dyDescent="0.3">
      <c r="O99" t="s">
        <v>11</v>
      </c>
      <c r="P99" t="s">
        <v>6</v>
      </c>
      <c r="Q99" t="s">
        <v>34</v>
      </c>
      <c r="R99" s="3">
        <v>2737</v>
      </c>
      <c r="S99" s="4">
        <v>93</v>
      </c>
    </row>
    <row r="100" spans="15:19" x14ac:dyDescent="0.3">
      <c r="O100" t="s">
        <v>11</v>
      </c>
      <c r="P100" t="s">
        <v>6</v>
      </c>
      <c r="Q100" t="s">
        <v>18</v>
      </c>
      <c r="R100" s="3">
        <v>4305</v>
      </c>
      <c r="S100" s="4">
        <v>156</v>
      </c>
    </row>
    <row r="101" spans="15:19" x14ac:dyDescent="0.3">
      <c r="O101" t="s">
        <v>11</v>
      </c>
      <c r="P101" t="s">
        <v>20</v>
      </c>
      <c r="Q101" t="s">
        <v>28</v>
      </c>
      <c r="R101" s="3">
        <v>2408</v>
      </c>
      <c r="S101" s="4">
        <v>9</v>
      </c>
    </row>
    <row r="102" spans="15:19" x14ac:dyDescent="0.3">
      <c r="O102" t="s">
        <v>27</v>
      </c>
      <c r="P102" t="s">
        <v>14</v>
      </c>
      <c r="Q102" t="s">
        <v>36</v>
      </c>
      <c r="R102" s="3">
        <v>1281</v>
      </c>
      <c r="S102" s="4">
        <v>18</v>
      </c>
    </row>
    <row r="103" spans="15:19" x14ac:dyDescent="0.3">
      <c r="O103" t="s">
        <v>5</v>
      </c>
      <c r="P103" t="s">
        <v>9</v>
      </c>
      <c r="Q103" t="s">
        <v>10</v>
      </c>
      <c r="R103" s="3">
        <v>12348</v>
      </c>
      <c r="S103" s="4">
        <v>234</v>
      </c>
    </row>
    <row r="104" spans="15:19" x14ac:dyDescent="0.3">
      <c r="O104" t="s">
        <v>27</v>
      </c>
      <c r="P104" t="s">
        <v>30</v>
      </c>
      <c r="Q104" t="s">
        <v>40</v>
      </c>
      <c r="R104" s="3">
        <v>3689</v>
      </c>
      <c r="S104" s="4">
        <v>312</v>
      </c>
    </row>
    <row r="105" spans="15:19" x14ac:dyDescent="0.3">
      <c r="O105" t="s">
        <v>23</v>
      </c>
      <c r="P105" t="s">
        <v>14</v>
      </c>
      <c r="Q105" t="s">
        <v>36</v>
      </c>
      <c r="R105" s="3">
        <v>2870</v>
      </c>
      <c r="S105" s="4">
        <v>300</v>
      </c>
    </row>
    <row r="106" spans="15:19" x14ac:dyDescent="0.3">
      <c r="O106" t="s">
        <v>26</v>
      </c>
      <c r="P106" t="s">
        <v>14</v>
      </c>
      <c r="Q106" t="s">
        <v>39</v>
      </c>
      <c r="R106" s="3">
        <v>798</v>
      </c>
      <c r="S106" s="4">
        <v>519</v>
      </c>
    </row>
    <row r="107" spans="15:19" x14ac:dyDescent="0.3">
      <c r="O107" t="s">
        <v>13</v>
      </c>
      <c r="P107" t="s">
        <v>6</v>
      </c>
      <c r="Q107" t="s">
        <v>41</v>
      </c>
      <c r="R107" s="3">
        <v>2933</v>
      </c>
      <c r="S107" s="4">
        <v>9</v>
      </c>
    </row>
    <row r="108" spans="15:19" x14ac:dyDescent="0.3">
      <c r="O108" t="s">
        <v>25</v>
      </c>
      <c r="P108" t="s">
        <v>9</v>
      </c>
      <c r="Q108" t="s">
        <v>12</v>
      </c>
      <c r="R108" s="3">
        <v>2744</v>
      </c>
      <c r="S108" s="4">
        <v>9</v>
      </c>
    </row>
    <row r="109" spans="15:19" x14ac:dyDescent="0.3">
      <c r="O109" t="s">
        <v>5</v>
      </c>
      <c r="P109" t="s">
        <v>14</v>
      </c>
      <c r="Q109" t="s">
        <v>19</v>
      </c>
      <c r="R109" s="3">
        <v>9772</v>
      </c>
      <c r="S109" s="4">
        <v>90</v>
      </c>
    </row>
    <row r="110" spans="15:19" x14ac:dyDescent="0.3">
      <c r="O110" t="s">
        <v>23</v>
      </c>
      <c r="P110" t="s">
        <v>30</v>
      </c>
      <c r="Q110" t="s">
        <v>18</v>
      </c>
      <c r="R110" s="3">
        <v>1568</v>
      </c>
      <c r="S110" s="4">
        <v>96</v>
      </c>
    </row>
    <row r="111" spans="15:19" x14ac:dyDescent="0.3">
      <c r="O111" t="s">
        <v>26</v>
      </c>
      <c r="P111" t="s">
        <v>14</v>
      </c>
      <c r="Q111" t="s">
        <v>29</v>
      </c>
      <c r="R111" s="3">
        <v>11417</v>
      </c>
      <c r="S111" s="4">
        <v>21</v>
      </c>
    </row>
    <row r="112" spans="15:19" x14ac:dyDescent="0.3">
      <c r="O112" t="s">
        <v>5</v>
      </c>
      <c r="P112" t="s">
        <v>30</v>
      </c>
      <c r="Q112" t="s">
        <v>42</v>
      </c>
      <c r="R112" s="3">
        <v>6748</v>
      </c>
      <c r="S112" s="4">
        <v>48</v>
      </c>
    </row>
    <row r="113" spans="15:19" x14ac:dyDescent="0.3">
      <c r="O113" t="s">
        <v>35</v>
      </c>
      <c r="P113" t="s">
        <v>14</v>
      </c>
      <c r="Q113" t="s">
        <v>39</v>
      </c>
      <c r="R113" s="3">
        <v>1407</v>
      </c>
      <c r="S113" s="4">
        <v>72</v>
      </c>
    </row>
    <row r="114" spans="15:19" x14ac:dyDescent="0.3">
      <c r="O114" t="s">
        <v>8</v>
      </c>
      <c r="P114" t="s">
        <v>9</v>
      </c>
      <c r="Q114" t="s">
        <v>32</v>
      </c>
      <c r="R114" s="3">
        <v>2023</v>
      </c>
      <c r="S114" s="4">
        <v>168</v>
      </c>
    </row>
    <row r="115" spans="15:19" x14ac:dyDescent="0.3">
      <c r="O115" t="s">
        <v>25</v>
      </c>
      <c r="P115" t="s">
        <v>17</v>
      </c>
      <c r="Q115" t="s">
        <v>42</v>
      </c>
      <c r="R115" s="3">
        <v>5236</v>
      </c>
      <c r="S115" s="4">
        <v>51</v>
      </c>
    </row>
    <row r="116" spans="15:19" x14ac:dyDescent="0.3">
      <c r="O116" t="s">
        <v>13</v>
      </c>
      <c r="P116" t="s">
        <v>14</v>
      </c>
      <c r="Q116" t="s">
        <v>36</v>
      </c>
      <c r="R116" s="3">
        <v>1925</v>
      </c>
      <c r="S116" s="4">
        <v>192</v>
      </c>
    </row>
    <row r="117" spans="15:19" x14ac:dyDescent="0.3">
      <c r="O117" t="s">
        <v>23</v>
      </c>
      <c r="P117" t="s">
        <v>6</v>
      </c>
      <c r="Q117" t="s">
        <v>24</v>
      </c>
      <c r="R117" s="3">
        <v>6608</v>
      </c>
      <c r="S117" s="4">
        <v>225</v>
      </c>
    </row>
    <row r="118" spans="15:19" x14ac:dyDescent="0.3">
      <c r="O118" t="s">
        <v>16</v>
      </c>
      <c r="P118" t="s">
        <v>30</v>
      </c>
      <c r="Q118" t="s">
        <v>42</v>
      </c>
      <c r="R118" s="3">
        <v>8008</v>
      </c>
      <c r="S118" s="4">
        <v>456</v>
      </c>
    </row>
    <row r="119" spans="15:19" x14ac:dyDescent="0.3">
      <c r="O119" t="s">
        <v>35</v>
      </c>
      <c r="P119" t="s">
        <v>30</v>
      </c>
      <c r="Q119" t="s">
        <v>18</v>
      </c>
      <c r="R119" s="3">
        <v>1428</v>
      </c>
      <c r="S119" s="4">
        <v>93</v>
      </c>
    </row>
    <row r="120" spans="15:19" x14ac:dyDescent="0.3">
      <c r="O120" t="s">
        <v>16</v>
      </c>
      <c r="P120" t="s">
        <v>30</v>
      </c>
      <c r="Q120" t="s">
        <v>12</v>
      </c>
      <c r="R120" s="3">
        <v>525</v>
      </c>
      <c r="S120" s="4">
        <v>48</v>
      </c>
    </row>
    <row r="121" spans="15:19" x14ac:dyDescent="0.3">
      <c r="O121" t="s">
        <v>16</v>
      </c>
      <c r="P121" t="s">
        <v>6</v>
      </c>
      <c r="Q121" t="s">
        <v>15</v>
      </c>
      <c r="R121" s="3">
        <v>1505</v>
      </c>
      <c r="S121" s="4">
        <v>102</v>
      </c>
    </row>
    <row r="122" spans="15:19" x14ac:dyDescent="0.3">
      <c r="O122" t="s">
        <v>23</v>
      </c>
      <c r="P122" t="s">
        <v>9</v>
      </c>
      <c r="Q122" t="s">
        <v>7</v>
      </c>
      <c r="R122" s="3">
        <v>6755</v>
      </c>
      <c r="S122" s="4">
        <v>252</v>
      </c>
    </row>
    <row r="123" spans="15:19" x14ac:dyDescent="0.3">
      <c r="O123" t="s">
        <v>26</v>
      </c>
      <c r="P123" t="s">
        <v>6</v>
      </c>
      <c r="Q123" t="s">
        <v>15</v>
      </c>
      <c r="R123" s="3">
        <v>11571</v>
      </c>
      <c r="S123" s="4">
        <v>138</v>
      </c>
    </row>
    <row r="124" spans="15:19" x14ac:dyDescent="0.3">
      <c r="O124" t="s">
        <v>5</v>
      </c>
      <c r="P124" t="s">
        <v>20</v>
      </c>
      <c r="Q124" t="s">
        <v>18</v>
      </c>
      <c r="R124" s="3">
        <v>2541</v>
      </c>
      <c r="S124" s="4">
        <v>90</v>
      </c>
    </row>
    <row r="125" spans="15:19" x14ac:dyDescent="0.3">
      <c r="O125" t="s">
        <v>13</v>
      </c>
      <c r="P125" t="s">
        <v>6</v>
      </c>
      <c r="Q125" t="s">
        <v>7</v>
      </c>
      <c r="R125" s="3">
        <v>1526</v>
      </c>
      <c r="S125" s="4">
        <v>240</v>
      </c>
    </row>
    <row r="126" spans="15:19" x14ac:dyDescent="0.3">
      <c r="O126" t="s">
        <v>5</v>
      </c>
      <c r="P126" t="s">
        <v>20</v>
      </c>
      <c r="Q126" t="s">
        <v>12</v>
      </c>
      <c r="R126" s="3">
        <v>6125</v>
      </c>
      <c r="S126" s="4">
        <v>102</v>
      </c>
    </row>
    <row r="127" spans="15:19" x14ac:dyDescent="0.3">
      <c r="O127" t="s">
        <v>13</v>
      </c>
      <c r="P127" t="s">
        <v>9</v>
      </c>
      <c r="Q127" t="s">
        <v>39</v>
      </c>
      <c r="R127" s="3">
        <v>847</v>
      </c>
      <c r="S127" s="4">
        <v>129</v>
      </c>
    </row>
    <row r="128" spans="15:19" x14ac:dyDescent="0.3">
      <c r="O128" t="s">
        <v>8</v>
      </c>
      <c r="P128" t="s">
        <v>9</v>
      </c>
      <c r="Q128" t="s">
        <v>39</v>
      </c>
      <c r="R128" s="3">
        <v>4753</v>
      </c>
      <c r="S128" s="4">
        <v>300</v>
      </c>
    </row>
    <row r="129" spans="15:19" x14ac:dyDescent="0.3">
      <c r="O129" t="s">
        <v>16</v>
      </c>
      <c r="P129" t="s">
        <v>20</v>
      </c>
      <c r="Q129" t="s">
        <v>19</v>
      </c>
      <c r="R129" s="3">
        <v>959</v>
      </c>
      <c r="S129" s="4">
        <v>135</v>
      </c>
    </row>
    <row r="130" spans="15:19" x14ac:dyDescent="0.3">
      <c r="O130" t="s">
        <v>23</v>
      </c>
      <c r="P130" t="s">
        <v>9</v>
      </c>
      <c r="Q130" t="s">
        <v>38</v>
      </c>
      <c r="R130" s="3">
        <v>2793</v>
      </c>
      <c r="S130" s="4">
        <v>114</v>
      </c>
    </row>
    <row r="131" spans="15:19" x14ac:dyDescent="0.3">
      <c r="O131" t="s">
        <v>23</v>
      </c>
      <c r="P131" t="s">
        <v>9</v>
      </c>
      <c r="Q131" t="s">
        <v>24</v>
      </c>
      <c r="R131" s="3">
        <v>4606</v>
      </c>
      <c r="S131" s="4">
        <v>63</v>
      </c>
    </row>
    <row r="132" spans="15:19" x14ac:dyDescent="0.3">
      <c r="O132" t="s">
        <v>23</v>
      </c>
      <c r="P132" t="s">
        <v>14</v>
      </c>
      <c r="Q132" t="s">
        <v>32</v>
      </c>
      <c r="R132" s="3">
        <v>5551</v>
      </c>
      <c r="S132" s="4">
        <v>252</v>
      </c>
    </row>
    <row r="133" spans="15:19" x14ac:dyDescent="0.3">
      <c r="O133" t="s">
        <v>35</v>
      </c>
      <c r="P133" t="s">
        <v>14</v>
      </c>
      <c r="Q133" t="s">
        <v>10</v>
      </c>
      <c r="R133" s="3">
        <v>6657</v>
      </c>
      <c r="S133" s="4">
        <v>303</v>
      </c>
    </row>
    <row r="134" spans="15:19" x14ac:dyDescent="0.3">
      <c r="O134" t="s">
        <v>23</v>
      </c>
      <c r="P134" t="s">
        <v>17</v>
      </c>
      <c r="Q134" t="s">
        <v>28</v>
      </c>
      <c r="R134" s="3">
        <v>4438</v>
      </c>
      <c r="S134" s="4">
        <v>246</v>
      </c>
    </row>
    <row r="135" spans="15:19" x14ac:dyDescent="0.3">
      <c r="O135" t="s">
        <v>8</v>
      </c>
      <c r="P135" t="s">
        <v>20</v>
      </c>
      <c r="Q135" t="s">
        <v>22</v>
      </c>
      <c r="R135" s="3">
        <v>168</v>
      </c>
      <c r="S135" s="4">
        <v>84</v>
      </c>
    </row>
    <row r="136" spans="15:19" x14ac:dyDescent="0.3">
      <c r="O136" t="s">
        <v>23</v>
      </c>
      <c r="P136" t="s">
        <v>30</v>
      </c>
      <c r="Q136" t="s">
        <v>28</v>
      </c>
      <c r="R136" s="3">
        <v>7777</v>
      </c>
      <c r="S136" s="4">
        <v>39</v>
      </c>
    </row>
    <row r="137" spans="15:19" x14ac:dyDescent="0.3">
      <c r="O137" t="s">
        <v>25</v>
      </c>
      <c r="P137" t="s">
        <v>14</v>
      </c>
      <c r="Q137" t="s">
        <v>28</v>
      </c>
      <c r="R137" s="3">
        <v>3339</v>
      </c>
      <c r="S137" s="4">
        <v>348</v>
      </c>
    </row>
    <row r="138" spans="15:19" x14ac:dyDescent="0.3">
      <c r="O138" t="s">
        <v>23</v>
      </c>
      <c r="P138" t="s">
        <v>6</v>
      </c>
      <c r="Q138" t="s">
        <v>19</v>
      </c>
      <c r="R138" s="3">
        <v>6391</v>
      </c>
      <c r="S138" s="4">
        <v>48</v>
      </c>
    </row>
    <row r="139" spans="15:19" x14ac:dyDescent="0.3">
      <c r="O139" t="s">
        <v>25</v>
      </c>
      <c r="P139" t="s">
        <v>6</v>
      </c>
      <c r="Q139" t="s">
        <v>22</v>
      </c>
      <c r="R139" s="3">
        <v>518</v>
      </c>
      <c r="S139" s="4">
        <v>75</v>
      </c>
    </row>
    <row r="140" spans="15:19" x14ac:dyDescent="0.3">
      <c r="O140" t="s">
        <v>23</v>
      </c>
      <c r="P140" t="s">
        <v>20</v>
      </c>
      <c r="Q140" t="s">
        <v>40</v>
      </c>
      <c r="R140" s="3">
        <v>5677</v>
      </c>
      <c r="S140" s="4">
        <v>258</v>
      </c>
    </row>
    <row r="141" spans="15:19" x14ac:dyDescent="0.3">
      <c r="O141" t="s">
        <v>16</v>
      </c>
      <c r="P141" t="s">
        <v>17</v>
      </c>
      <c r="Q141" t="s">
        <v>28</v>
      </c>
      <c r="R141" s="3">
        <v>6048</v>
      </c>
      <c r="S141" s="4">
        <v>27</v>
      </c>
    </row>
    <row r="142" spans="15:19" x14ac:dyDescent="0.3">
      <c r="O142" t="s">
        <v>8</v>
      </c>
      <c r="P142" t="s">
        <v>20</v>
      </c>
      <c r="Q142" t="s">
        <v>10</v>
      </c>
      <c r="R142" s="3">
        <v>3752</v>
      </c>
      <c r="S142" s="4">
        <v>213</v>
      </c>
    </row>
    <row r="143" spans="15:19" x14ac:dyDescent="0.3">
      <c r="O143" t="s">
        <v>25</v>
      </c>
      <c r="P143" t="s">
        <v>9</v>
      </c>
      <c r="Q143" t="s">
        <v>32</v>
      </c>
      <c r="R143" s="3">
        <v>4480</v>
      </c>
      <c r="S143" s="4">
        <v>357</v>
      </c>
    </row>
    <row r="144" spans="15:19" x14ac:dyDescent="0.3">
      <c r="O144" t="s">
        <v>11</v>
      </c>
      <c r="P144" t="s">
        <v>6</v>
      </c>
      <c r="Q144" t="s">
        <v>12</v>
      </c>
      <c r="R144" s="3">
        <v>259</v>
      </c>
      <c r="S144" s="4">
        <v>207</v>
      </c>
    </row>
    <row r="145" spans="15:19" x14ac:dyDescent="0.3">
      <c r="O145" t="s">
        <v>8</v>
      </c>
      <c r="P145" t="s">
        <v>6</v>
      </c>
      <c r="Q145" t="s">
        <v>7</v>
      </c>
      <c r="R145" s="3">
        <v>42</v>
      </c>
      <c r="S145" s="4">
        <v>150</v>
      </c>
    </row>
    <row r="146" spans="15:19" x14ac:dyDescent="0.3">
      <c r="O146" t="s">
        <v>13</v>
      </c>
      <c r="P146" t="s">
        <v>14</v>
      </c>
      <c r="Q146" t="s">
        <v>42</v>
      </c>
      <c r="R146" s="3">
        <v>98</v>
      </c>
      <c r="S146" s="4">
        <v>204</v>
      </c>
    </row>
    <row r="147" spans="15:19" x14ac:dyDescent="0.3">
      <c r="O147" t="s">
        <v>23</v>
      </c>
      <c r="P147" t="s">
        <v>9</v>
      </c>
      <c r="Q147" t="s">
        <v>39</v>
      </c>
      <c r="R147" s="3">
        <v>2478</v>
      </c>
      <c r="S147" s="4">
        <v>21</v>
      </c>
    </row>
    <row r="148" spans="15:19" x14ac:dyDescent="0.3">
      <c r="O148" t="s">
        <v>13</v>
      </c>
      <c r="P148" t="s">
        <v>30</v>
      </c>
      <c r="Q148" t="s">
        <v>19</v>
      </c>
      <c r="R148" s="3">
        <v>7847</v>
      </c>
      <c r="S148" s="4">
        <v>174</v>
      </c>
    </row>
    <row r="149" spans="15:19" x14ac:dyDescent="0.3">
      <c r="O149" t="s">
        <v>26</v>
      </c>
      <c r="P149" t="s">
        <v>6</v>
      </c>
      <c r="Q149" t="s">
        <v>28</v>
      </c>
      <c r="R149" s="3">
        <v>9926</v>
      </c>
      <c r="S149" s="4">
        <v>201</v>
      </c>
    </row>
    <row r="150" spans="15:19" x14ac:dyDescent="0.3">
      <c r="O150" t="s">
        <v>8</v>
      </c>
      <c r="P150" t="s">
        <v>20</v>
      </c>
      <c r="Q150" t="s">
        <v>31</v>
      </c>
      <c r="R150" s="3">
        <v>819</v>
      </c>
      <c r="S150" s="4">
        <v>510</v>
      </c>
    </row>
    <row r="151" spans="15:19" x14ac:dyDescent="0.3">
      <c r="O151" t="s">
        <v>16</v>
      </c>
      <c r="P151" t="s">
        <v>17</v>
      </c>
      <c r="Q151" t="s">
        <v>32</v>
      </c>
      <c r="R151" s="3">
        <v>3052</v>
      </c>
      <c r="S151" s="4">
        <v>378</v>
      </c>
    </row>
    <row r="152" spans="15:19" x14ac:dyDescent="0.3">
      <c r="O152" t="s">
        <v>11</v>
      </c>
      <c r="P152" t="s">
        <v>30</v>
      </c>
      <c r="Q152" t="s">
        <v>41</v>
      </c>
      <c r="R152" s="3">
        <v>6832</v>
      </c>
      <c r="S152" s="4">
        <v>27</v>
      </c>
    </row>
    <row r="153" spans="15:19" x14ac:dyDescent="0.3">
      <c r="O153" t="s">
        <v>26</v>
      </c>
      <c r="P153" t="s">
        <v>17</v>
      </c>
      <c r="Q153" t="s">
        <v>29</v>
      </c>
      <c r="R153" s="3">
        <v>2016</v>
      </c>
      <c r="S153" s="4">
        <v>117</v>
      </c>
    </row>
    <row r="154" spans="15:19" x14ac:dyDescent="0.3">
      <c r="O154" t="s">
        <v>16</v>
      </c>
      <c r="P154" t="s">
        <v>20</v>
      </c>
      <c r="Q154" t="s">
        <v>41</v>
      </c>
      <c r="R154" s="3">
        <v>7322</v>
      </c>
      <c r="S154" s="4">
        <v>36</v>
      </c>
    </row>
    <row r="155" spans="15:19" x14ac:dyDescent="0.3">
      <c r="O155" t="s">
        <v>8</v>
      </c>
      <c r="P155" t="s">
        <v>9</v>
      </c>
      <c r="Q155" t="s">
        <v>19</v>
      </c>
      <c r="R155" s="3">
        <v>357</v>
      </c>
      <c r="S155" s="4">
        <v>126</v>
      </c>
    </row>
    <row r="156" spans="15:19" x14ac:dyDescent="0.3">
      <c r="O156" t="s">
        <v>11</v>
      </c>
      <c r="P156" t="s">
        <v>17</v>
      </c>
      <c r="Q156" t="s">
        <v>18</v>
      </c>
      <c r="R156" s="3">
        <v>3192</v>
      </c>
      <c r="S156" s="4">
        <v>72</v>
      </c>
    </row>
    <row r="157" spans="15:19" x14ac:dyDescent="0.3">
      <c r="O157" t="s">
        <v>23</v>
      </c>
      <c r="P157" t="s">
        <v>14</v>
      </c>
      <c r="Q157" t="s">
        <v>22</v>
      </c>
      <c r="R157" s="3">
        <v>8435</v>
      </c>
      <c r="S157" s="4">
        <v>42</v>
      </c>
    </row>
    <row r="158" spans="15:19" x14ac:dyDescent="0.3">
      <c r="O158" t="s">
        <v>5</v>
      </c>
      <c r="P158" t="s">
        <v>17</v>
      </c>
      <c r="Q158" t="s">
        <v>32</v>
      </c>
      <c r="R158" s="3">
        <v>0</v>
      </c>
      <c r="S158" s="4">
        <v>135</v>
      </c>
    </row>
    <row r="159" spans="15:19" x14ac:dyDescent="0.3">
      <c r="O159" t="s">
        <v>23</v>
      </c>
      <c r="P159" t="s">
        <v>30</v>
      </c>
      <c r="Q159" t="s">
        <v>38</v>
      </c>
      <c r="R159" s="3">
        <v>8862</v>
      </c>
      <c r="S159" s="4">
        <v>189</v>
      </c>
    </row>
    <row r="160" spans="15:19" x14ac:dyDescent="0.3">
      <c r="O160" t="s">
        <v>16</v>
      </c>
      <c r="P160" t="s">
        <v>6</v>
      </c>
      <c r="Q160" t="s">
        <v>40</v>
      </c>
      <c r="R160" s="3">
        <v>3556</v>
      </c>
      <c r="S160" s="4">
        <v>459</v>
      </c>
    </row>
    <row r="161" spans="15:19" x14ac:dyDescent="0.3">
      <c r="O161" t="s">
        <v>25</v>
      </c>
      <c r="P161" t="s">
        <v>30</v>
      </c>
      <c r="Q161" t="s">
        <v>37</v>
      </c>
      <c r="R161" s="3">
        <v>7280</v>
      </c>
      <c r="S161" s="4">
        <v>201</v>
      </c>
    </row>
    <row r="162" spans="15:19" x14ac:dyDescent="0.3">
      <c r="O162" t="s">
        <v>16</v>
      </c>
      <c r="P162" t="s">
        <v>30</v>
      </c>
      <c r="Q162" t="s">
        <v>7</v>
      </c>
      <c r="R162" s="3">
        <v>3402</v>
      </c>
      <c r="S162" s="4">
        <v>366</v>
      </c>
    </row>
    <row r="163" spans="15:19" x14ac:dyDescent="0.3">
      <c r="O163" t="s">
        <v>27</v>
      </c>
      <c r="P163" t="s">
        <v>6</v>
      </c>
      <c r="Q163" t="s">
        <v>32</v>
      </c>
      <c r="R163" s="3">
        <v>4592</v>
      </c>
      <c r="S163" s="4">
        <v>324</v>
      </c>
    </row>
    <row r="164" spans="15:19" x14ac:dyDescent="0.3">
      <c r="O164" t="s">
        <v>11</v>
      </c>
      <c r="P164" t="s">
        <v>9</v>
      </c>
      <c r="Q164" t="s">
        <v>37</v>
      </c>
      <c r="R164" s="3">
        <v>7833</v>
      </c>
      <c r="S164" s="4">
        <v>243</v>
      </c>
    </row>
    <row r="165" spans="15:19" x14ac:dyDescent="0.3">
      <c r="O165" t="s">
        <v>26</v>
      </c>
      <c r="P165" t="s">
        <v>17</v>
      </c>
      <c r="Q165" t="s">
        <v>41</v>
      </c>
      <c r="R165" s="3">
        <v>7651</v>
      </c>
      <c r="S165" s="4">
        <v>213</v>
      </c>
    </row>
    <row r="166" spans="15:19" x14ac:dyDescent="0.3">
      <c r="O166" t="s">
        <v>5</v>
      </c>
      <c r="P166" t="s">
        <v>9</v>
      </c>
      <c r="Q166" t="s">
        <v>7</v>
      </c>
      <c r="R166" s="3">
        <v>2275</v>
      </c>
      <c r="S166" s="4">
        <v>447</v>
      </c>
    </row>
    <row r="167" spans="15:19" x14ac:dyDescent="0.3">
      <c r="O167" t="s">
        <v>5</v>
      </c>
      <c r="P167" t="s">
        <v>20</v>
      </c>
      <c r="Q167" t="s">
        <v>31</v>
      </c>
      <c r="R167" s="3">
        <v>5670</v>
      </c>
      <c r="S167" s="4">
        <v>297</v>
      </c>
    </row>
    <row r="168" spans="15:19" x14ac:dyDescent="0.3">
      <c r="O168" t="s">
        <v>23</v>
      </c>
      <c r="P168" t="s">
        <v>9</v>
      </c>
      <c r="Q168" t="s">
        <v>29</v>
      </c>
      <c r="R168" s="3">
        <v>2135</v>
      </c>
      <c r="S168" s="4">
        <v>27</v>
      </c>
    </row>
    <row r="169" spans="15:19" x14ac:dyDescent="0.3">
      <c r="O169" t="s">
        <v>5</v>
      </c>
      <c r="P169" t="s">
        <v>30</v>
      </c>
      <c r="Q169" t="s">
        <v>34</v>
      </c>
      <c r="R169" s="3">
        <v>2779</v>
      </c>
      <c r="S169" s="4">
        <v>75</v>
      </c>
    </row>
    <row r="170" spans="15:19" x14ac:dyDescent="0.3">
      <c r="O170" t="s">
        <v>35</v>
      </c>
      <c r="P170" t="s">
        <v>17</v>
      </c>
      <c r="Q170" t="s">
        <v>19</v>
      </c>
      <c r="R170" s="3">
        <v>12950</v>
      </c>
      <c r="S170" s="4">
        <v>30</v>
      </c>
    </row>
    <row r="171" spans="15:19" x14ac:dyDescent="0.3">
      <c r="O171" t="s">
        <v>23</v>
      </c>
      <c r="P171" t="s">
        <v>14</v>
      </c>
      <c r="Q171" t="s">
        <v>15</v>
      </c>
      <c r="R171" s="3">
        <v>2646</v>
      </c>
      <c r="S171" s="4">
        <v>177</v>
      </c>
    </row>
    <row r="172" spans="15:19" x14ac:dyDescent="0.3">
      <c r="O172" t="s">
        <v>5</v>
      </c>
      <c r="P172" t="s">
        <v>30</v>
      </c>
      <c r="Q172" t="s">
        <v>19</v>
      </c>
      <c r="R172" s="3">
        <v>3794</v>
      </c>
      <c r="S172" s="4">
        <v>159</v>
      </c>
    </row>
    <row r="173" spans="15:19" x14ac:dyDescent="0.3">
      <c r="O173" t="s">
        <v>27</v>
      </c>
      <c r="P173" t="s">
        <v>9</v>
      </c>
      <c r="Q173" t="s">
        <v>19</v>
      </c>
      <c r="R173" s="3">
        <v>819</v>
      </c>
      <c r="S173" s="4">
        <v>306</v>
      </c>
    </row>
    <row r="174" spans="15:19" x14ac:dyDescent="0.3">
      <c r="O174" t="s">
        <v>27</v>
      </c>
      <c r="P174" t="s">
        <v>30</v>
      </c>
      <c r="Q174" t="s">
        <v>33</v>
      </c>
      <c r="R174" s="3">
        <v>2583</v>
      </c>
      <c r="S174" s="4">
        <v>18</v>
      </c>
    </row>
    <row r="175" spans="15:19" x14ac:dyDescent="0.3">
      <c r="O175" t="s">
        <v>23</v>
      </c>
      <c r="P175" t="s">
        <v>9</v>
      </c>
      <c r="Q175" t="s">
        <v>36</v>
      </c>
      <c r="R175" s="3">
        <v>4585</v>
      </c>
      <c r="S175" s="4">
        <v>240</v>
      </c>
    </row>
    <row r="176" spans="15:19" x14ac:dyDescent="0.3">
      <c r="O176" t="s">
        <v>25</v>
      </c>
      <c r="P176" t="s">
        <v>30</v>
      </c>
      <c r="Q176" t="s">
        <v>19</v>
      </c>
      <c r="R176" s="3">
        <v>1652</v>
      </c>
      <c r="S176" s="4">
        <v>93</v>
      </c>
    </row>
    <row r="177" spans="15:19" x14ac:dyDescent="0.3">
      <c r="O177" t="s">
        <v>35</v>
      </c>
      <c r="P177" t="s">
        <v>30</v>
      </c>
      <c r="Q177" t="s">
        <v>42</v>
      </c>
      <c r="R177" s="3">
        <v>4991</v>
      </c>
      <c r="S177" s="4">
        <v>9</v>
      </c>
    </row>
    <row r="178" spans="15:19" x14ac:dyDescent="0.3">
      <c r="O178" t="s">
        <v>8</v>
      </c>
      <c r="P178" t="s">
        <v>30</v>
      </c>
      <c r="Q178" t="s">
        <v>29</v>
      </c>
      <c r="R178" s="3">
        <v>2009</v>
      </c>
      <c r="S178" s="4">
        <v>219</v>
      </c>
    </row>
    <row r="179" spans="15:19" x14ac:dyDescent="0.3">
      <c r="O179" t="s">
        <v>26</v>
      </c>
      <c r="P179" t="s">
        <v>17</v>
      </c>
      <c r="Q179" t="s">
        <v>22</v>
      </c>
      <c r="R179" s="3">
        <v>1568</v>
      </c>
      <c r="S179" s="4">
        <v>141</v>
      </c>
    </row>
    <row r="180" spans="15:19" x14ac:dyDescent="0.3">
      <c r="O180" t="s">
        <v>13</v>
      </c>
      <c r="P180" t="s">
        <v>6</v>
      </c>
      <c r="Q180" t="s">
        <v>33</v>
      </c>
      <c r="R180" s="3">
        <v>3388</v>
      </c>
      <c r="S180" s="4">
        <v>123</v>
      </c>
    </row>
    <row r="181" spans="15:19" x14ac:dyDescent="0.3">
      <c r="O181" t="s">
        <v>5</v>
      </c>
      <c r="P181" t="s">
        <v>20</v>
      </c>
      <c r="Q181" t="s">
        <v>38</v>
      </c>
      <c r="R181" s="3">
        <v>623</v>
      </c>
      <c r="S181" s="4">
        <v>51</v>
      </c>
    </row>
    <row r="182" spans="15:19" x14ac:dyDescent="0.3">
      <c r="O182" t="s">
        <v>16</v>
      </c>
      <c r="P182" t="s">
        <v>14</v>
      </c>
      <c r="Q182" t="s">
        <v>12</v>
      </c>
      <c r="R182" s="3">
        <v>10073</v>
      </c>
      <c r="S182" s="4">
        <v>120</v>
      </c>
    </row>
    <row r="183" spans="15:19" x14ac:dyDescent="0.3">
      <c r="O183" t="s">
        <v>8</v>
      </c>
      <c r="P183" t="s">
        <v>17</v>
      </c>
      <c r="Q183" t="s">
        <v>42</v>
      </c>
      <c r="R183" s="3">
        <v>1561</v>
      </c>
      <c r="S183" s="4">
        <v>27</v>
      </c>
    </row>
    <row r="184" spans="15:19" x14ac:dyDescent="0.3">
      <c r="O184" t="s">
        <v>11</v>
      </c>
      <c r="P184" t="s">
        <v>14</v>
      </c>
      <c r="Q184" t="s">
        <v>39</v>
      </c>
      <c r="R184" s="3">
        <v>11522</v>
      </c>
      <c r="S184" s="4">
        <v>204</v>
      </c>
    </row>
    <row r="185" spans="15:19" x14ac:dyDescent="0.3">
      <c r="O185" t="s">
        <v>16</v>
      </c>
      <c r="P185" t="s">
        <v>20</v>
      </c>
      <c r="Q185" t="s">
        <v>31</v>
      </c>
      <c r="R185" s="3">
        <v>2317</v>
      </c>
      <c r="S185" s="4">
        <v>123</v>
      </c>
    </row>
    <row r="186" spans="15:19" x14ac:dyDescent="0.3">
      <c r="O186" t="s">
        <v>35</v>
      </c>
      <c r="P186" t="s">
        <v>6</v>
      </c>
      <c r="Q186" t="s">
        <v>40</v>
      </c>
      <c r="R186" s="3">
        <v>3059</v>
      </c>
      <c r="S186" s="4">
        <v>27</v>
      </c>
    </row>
    <row r="187" spans="15:19" x14ac:dyDescent="0.3">
      <c r="O187" t="s">
        <v>13</v>
      </c>
      <c r="P187" t="s">
        <v>6</v>
      </c>
      <c r="Q187" t="s">
        <v>42</v>
      </c>
      <c r="R187" s="3">
        <v>2324</v>
      </c>
      <c r="S187" s="4">
        <v>177</v>
      </c>
    </row>
    <row r="188" spans="15:19" x14ac:dyDescent="0.3">
      <c r="O188" t="s">
        <v>27</v>
      </c>
      <c r="P188" t="s">
        <v>17</v>
      </c>
      <c r="Q188" t="s">
        <v>42</v>
      </c>
      <c r="R188" s="3">
        <v>4956</v>
      </c>
      <c r="S188" s="4">
        <v>171</v>
      </c>
    </row>
    <row r="189" spans="15:19" x14ac:dyDescent="0.3">
      <c r="O189" t="s">
        <v>35</v>
      </c>
      <c r="P189" t="s">
        <v>30</v>
      </c>
      <c r="Q189" t="s">
        <v>36</v>
      </c>
      <c r="R189" s="3">
        <v>5355</v>
      </c>
      <c r="S189" s="4">
        <v>204</v>
      </c>
    </row>
    <row r="190" spans="15:19" x14ac:dyDescent="0.3">
      <c r="O190" t="s">
        <v>27</v>
      </c>
      <c r="P190" t="s">
        <v>30</v>
      </c>
      <c r="Q190" t="s">
        <v>24</v>
      </c>
      <c r="R190" s="3">
        <v>7259</v>
      </c>
      <c r="S190" s="4">
        <v>276</v>
      </c>
    </row>
    <row r="191" spans="15:19" x14ac:dyDescent="0.3">
      <c r="O191" t="s">
        <v>8</v>
      </c>
      <c r="P191" t="s">
        <v>6</v>
      </c>
      <c r="Q191" t="s">
        <v>42</v>
      </c>
      <c r="R191" s="3">
        <v>6279</v>
      </c>
      <c r="S191" s="4">
        <v>45</v>
      </c>
    </row>
    <row r="192" spans="15:19" x14ac:dyDescent="0.3">
      <c r="O192" t="s">
        <v>5</v>
      </c>
      <c r="P192" t="s">
        <v>20</v>
      </c>
      <c r="Q192" t="s">
        <v>32</v>
      </c>
      <c r="R192" s="3">
        <v>2541</v>
      </c>
      <c r="S192" s="4">
        <v>45</v>
      </c>
    </row>
    <row r="193" spans="15:19" x14ac:dyDescent="0.3">
      <c r="O193" t="s">
        <v>16</v>
      </c>
      <c r="P193" t="s">
        <v>9</v>
      </c>
      <c r="Q193" t="s">
        <v>39</v>
      </c>
      <c r="R193" s="3">
        <v>3864</v>
      </c>
      <c r="S193" s="4">
        <v>177</v>
      </c>
    </row>
    <row r="194" spans="15:19" x14ac:dyDescent="0.3">
      <c r="O194" t="s">
        <v>25</v>
      </c>
      <c r="P194" t="s">
        <v>14</v>
      </c>
      <c r="Q194" t="s">
        <v>31</v>
      </c>
      <c r="R194" s="3">
        <v>6146</v>
      </c>
      <c r="S194" s="4">
        <v>63</v>
      </c>
    </row>
    <row r="195" spans="15:19" x14ac:dyDescent="0.3">
      <c r="O195" t="s">
        <v>11</v>
      </c>
      <c r="P195" t="s">
        <v>17</v>
      </c>
      <c r="Q195" t="s">
        <v>15</v>
      </c>
      <c r="R195" s="3">
        <v>2639</v>
      </c>
      <c r="S195" s="4">
        <v>204</v>
      </c>
    </row>
    <row r="196" spans="15:19" x14ac:dyDescent="0.3">
      <c r="O196" t="s">
        <v>8</v>
      </c>
      <c r="P196" t="s">
        <v>6</v>
      </c>
      <c r="Q196" t="s">
        <v>22</v>
      </c>
      <c r="R196" s="3">
        <v>1890</v>
      </c>
      <c r="S196" s="4">
        <v>195</v>
      </c>
    </row>
    <row r="197" spans="15:19" x14ac:dyDescent="0.3">
      <c r="O197" t="s">
        <v>23</v>
      </c>
      <c r="P197" t="s">
        <v>30</v>
      </c>
      <c r="Q197" t="s">
        <v>24</v>
      </c>
      <c r="R197" s="3">
        <v>1932</v>
      </c>
      <c r="S197" s="4">
        <v>369</v>
      </c>
    </row>
    <row r="198" spans="15:19" x14ac:dyDescent="0.3">
      <c r="O198" t="s">
        <v>27</v>
      </c>
      <c r="P198" t="s">
        <v>30</v>
      </c>
      <c r="Q198" t="s">
        <v>18</v>
      </c>
      <c r="R198" s="3">
        <v>6300</v>
      </c>
      <c r="S198" s="4">
        <v>42</v>
      </c>
    </row>
    <row r="199" spans="15:19" x14ac:dyDescent="0.3">
      <c r="O199" t="s">
        <v>16</v>
      </c>
      <c r="P199" t="s">
        <v>6</v>
      </c>
      <c r="Q199" t="s">
        <v>7</v>
      </c>
      <c r="R199" s="3">
        <v>560</v>
      </c>
      <c r="S199" s="4">
        <v>81</v>
      </c>
    </row>
    <row r="200" spans="15:19" x14ac:dyDescent="0.3">
      <c r="O200" t="s">
        <v>11</v>
      </c>
      <c r="P200" t="s">
        <v>6</v>
      </c>
      <c r="Q200" t="s">
        <v>42</v>
      </c>
      <c r="R200" s="3">
        <v>2856</v>
      </c>
      <c r="S200" s="4">
        <v>246</v>
      </c>
    </row>
    <row r="201" spans="15:19" x14ac:dyDescent="0.3">
      <c r="O201" t="s">
        <v>11</v>
      </c>
      <c r="P201" t="s">
        <v>30</v>
      </c>
      <c r="Q201" t="s">
        <v>28</v>
      </c>
      <c r="R201" s="3">
        <v>707</v>
      </c>
      <c r="S201" s="4">
        <v>174</v>
      </c>
    </row>
    <row r="202" spans="15:19" x14ac:dyDescent="0.3">
      <c r="O202" t="s">
        <v>8</v>
      </c>
      <c r="P202" t="s">
        <v>9</v>
      </c>
      <c r="Q202" t="s">
        <v>7</v>
      </c>
      <c r="R202" s="3">
        <v>3598</v>
      </c>
      <c r="S202" s="4">
        <v>81</v>
      </c>
    </row>
    <row r="203" spans="15:19" x14ac:dyDescent="0.3">
      <c r="O203" t="s">
        <v>5</v>
      </c>
      <c r="P203" t="s">
        <v>9</v>
      </c>
      <c r="Q203" t="s">
        <v>22</v>
      </c>
      <c r="R203" s="3">
        <v>6853</v>
      </c>
      <c r="S203" s="4">
        <v>372</v>
      </c>
    </row>
    <row r="204" spans="15:19" x14ac:dyDescent="0.3">
      <c r="O204" t="s">
        <v>5</v>
      </c>
      <c r="P204" t="s">
        <v>9</v>
      </c>
      <c r="Q204" t="s">
        <v>29</v>
      </c>
      <c r="R204" s="3">
        <v>4725</v>
      </c>
      <c r="S204" s="4">
        <v>174</v>
      </c>
    </row>
    <row r="205" spans="15:19" x14ac:dyDescent="0.3">
      <c r="O205" t="s">
        <v>13</v>
      </c>
      <c r="P205" t="s">
        <v>14</v>
      </c>
      <c r="Q205" t="s">
        <v>10</v>
      </c>
      <c r="R205" s="3">
        <v>10304</v>
      </c>
      <c r="S205" s="4">
        <v>84</v>
      </c>
    </row>
    <row r="206" spans="15:19" x14ac:dyDescent="0.3">
      <c r="O206" t="s">
        <v>13</v>
      </c>
      <c r="P206" t="s">
        <v>30</v>
      </c>
      <c r="Q206" t="s">
        <v>29</v>
      </c>
      <c r="R206" s="3">
        <v>1274</v>
      </c>
      <c r="S206" s="4">
        <v>225</v>
      </c>
    </row>
    <row r="207" spans="15:19" x14ac:dyDescent="0.3">
      <c r="O207" t="s">
        <v>25</v>
      </c>
      <c r="P207" t="s">
        <v>14</v>
      </c>
      <c r="Q207" t="s">
        <v>7</v>
      </c>
      <c r="R207" s="3">
        <v>1526</v>
      </c>
      <c r="S207" s="4">
        <v>105</v>
      </c>
    </row>
    <row r="208" spans="15:19" x14ac:dyDescent="0.3">
      <c r="O208" t="s">
        <v>5</v>
      </c>
      <c r="P208" t="s">
        <v>17</v>
      </c>
      <c r="Q208" t="s">
        <v>40</v>
      </c>
      <c r="R208" s="3">
        <v>3101</v>
      </c>
      <c r="S208" s="4">
        <v>225</v>
      </c>
    </row>
    <row r="209" spans="15:19" x14ac:dyDescent="0.3">
      <c r="O209" t="s">
        <v>26</v>
      </c>
      <c r="P209" t="s">
        <v>6</v>
      </c>
      <c r="Q209" t="s">
        <v>24</v>
      </c>
      <c r="R209" s="3">
        <v>1057</v>
      </c>
      <c r="S209" s="4">
        <v>54</v>
      </c>
    </row>
    <row r="210" spans="15:19" x14ac:dyDescent="0.3">
      <c r="O210" t="s">
        <v>23</v>
      </c>
      <c r="P210" t="s">
        <v>6</v>
      </c>
      <c r="Q210" t="s">
        <v>42</v>
      </c>
      <c r="R210" s="3">
        <v>5306</v>
      </c>
      <c r="S210" s="4">
        <v>0</v>
      </c>
    </row>
    <row r="211" spans="15:19" x14ac:dyDescent="0.3">
      <c r="O211" t="s">
        <v>25</v>
      </c>
      <c r="P211" t="s">
        <v>17</v>
      </c>
      <c r="Q211" t="s">
        <v>38</v>
      </c>
      <c r="R211" s="3">
        <v>4018</v>
      </c>
      <c r="S211" s="4">
        <v>171</v>
      </c>
    </row>
    <row r="212" spans="15:19" x14ac:dyDescent="0.3">
      <c r="O212" t="s">
        <v>11</v>
      </c>
      <c r="P212" t="s">
        <v>30</v>
      </c>
      <c r="Q212" t="s">
        <v>29</v>
      </c>
      <c r="R212" s="3">
        <v>938</v>
      </c>
      <c r="S212" s="4">
        <v>189</v>
      </c>
    </row>
    <row r="213" spans="15:19" x14ac:dyDescent="0.3">
      <c r="O213" t="s">
        <v>23</v>
      </c>
      <c r="P213" t="s">
        <v>20</v>
      </c>
      <c r="Q213" t="s">
        <v>15</v>
      </c>
      <c r="R213" s="3">
        <v>1778</v>
      </c>
      <c r="S213" s="4">
        <v>270</v>
      </c>
    </row>
    <row r="214" spans="15:19" x14ac:dyDescent="0.3">
      <c r="O214" t="s">
        <v>16</v>
      </c>
      <c r="P214" t="s">
        <v>17</v>
      </c>
      <c r="Q214" t="s">
        <v>7</v>
      </c>
      <c r="R214" s="3">
        <v>1638</v>
      </c>
      <c r="S214" s="4">
        <v>63</v>
      </c>
    </row>
    <row r="215" spans="15:19" x14ac:dyDescent="0.3">
      <c r="O215" t="s">
        <v>13</v>
      </c>
      <c r="P215" t="s">
        <v>20</v>
      </c>
      <c r="Q215" t="s">
        <v>18</v>
      </c>
      <c r="R215" s="3">
        <v>154</v>
      </c>
      <c r="S215" s="4">
        <v>21</v>
      </c>
    </row>
    <row r="216" spans="15:19" x14ac:dyDescent="0.3">
      <c r="O216" t="s">
        <v>23</v>
      </c>
      <c r="P216" t="s">
        <v>6</v>
      </c>
      <c r="Q216" t="s">
        <v>22</v>
      </c>
      <c r="R216" s="3">
        <v>9835</v>
      </c>
      <c r="S216" s="4">
        <v>207</v>
      </c>
    </row>
    <row r="217" spans="15:19" x14ac:dyDescent="0.3">
      <c r="O217" t="s">
        <v>11</v>
      </c>
      <c r="P217" t="s">
        <v>6</v>
      </c>
      <c r="Q217" t="s">
        <v>33</v>
      </c>
      <c r="R217" s="3">
        <v>7273</v>
      </c>
      <c r="S217" s="4">
        <v>96</v>
      </c>
    </row>
    <row r="218" spans="15:19" x14ac:dyDescent="0.3">
      <c r="O218" t="s">
        <v>25</v>
      </c>
      <c r="P218" t="s">
        <v>17</v>
      </c>
      <c r="Q218" t="s">
        <v>22</v>
      </c>
      <c r="R218" s="3">
        <v>6909</v>
      </c>
      <c r="S218" s="4">
        <v>81</v>
      </c>
    </row>
    <row r="219" spans="15:19" x14ac:dyDescent="0.3">
      <c r="O219" t="s">
        <v>11</v>
      </c>
      <c r="P219" t="s">
        <v>17</v>
      </c>
      <c r="Q219" t="s">
        <v>38</v>
      </c>
      <c r="R219" s="3">
        <v>3920</v>
      </c>
      <c r="S219" s="4">
        <v>306</v>
      </c>
    </row>
    <row r="220" spans="15:19" x14ac:dyDescent="0.3">
      <c r="O220" t="s">
        <v>35</v>
      </c>
      <c r="P220" t="s">
        <v>17</v>
      </c>
      <c r="Q220" t="s">
        <v>41</v>
      </c>
      <c r="R220" s="3">
        <v>4858</v>
      </c>
      <c r="S220" s="4">
        <v>279</v>
      </c>
    </row>
    <row r="221" spans="15:19" x14ac:dyDescent="0.3">
      <c r="O221" t="s">
        <v>26</v>
      </c>
      <c r="P221" t="s">
        <v>20</v>
      </c>
      <c r="Q221" t="s">
        <v>12</v>
      </c>
      <c r="R221" s="3">
        <v>3549</v>
      </c>
      <c r="S221" s="4">
        <v>3</v>
      </c>
    </row>
    <row r="222" spans="15:19" x14ac:dyDescent="0.3">
      <c r="O222" t="s">
        <v>23</v>
      </c>
      <c r="P222" t="s">
        <v>17</v>
      </c>
      <c r="Q222" t="s">
        <v>39</v>
      </c>
      <c r="R222" s="3">
        <v>966</v>
      </c>
      <c r="S222" s="4">
        <v>198</v>
      </c>
    </row>
    <row r="223" spans="15:19" x14ac:dyDescent="0.3">
      <c r="O223" t="s">
        <v>25</v>
      </c>
      <c r="P223" t="s">
        <v>17</v>
      </c>
      <c r="Q223" t="s">
        <v>15</v>
      </c>
      <c r="R223" s="3">
        <v>385</v>
      </c>
      <c r="S223" s="4">
        <v>249</v>
      </c>
    </row>
    <row r="224" spans="15:19" x14ac:dyDescent="0.3">
      <c r="O224" t="s">
        <v>16</v>
      </c>
      <c r="P224" t="s">
        <v>30</v>
      </c>
      <c r="Q224" t="s">
        <v>29</v>
      </c>
      <c r="R224" s="3">
        <v>2219</v>
      </c>
      <c r="S224" s="4">
        <v>75</v>
      </c>
    </row>
    <row r="225" spans="15:19" x14ac:dyDescent="0.3">
      <c r="O225" t="s">
        <v>11</v>
      </c>
      <c r="P225" t="s">
        <v>14</v>
      </c>
      <c r="Q225" t="s">
        <v>10</v>
      </c>
      <c r="R225" s="3">
        <v>2954</v>
      </c>
      <c r="S225" s="4">
        <v>189</v>
      </c>
    </row>
    <row r="226" spans="15:19" x14ac:dyDescent="0.3">
      <c r="O226" t="s">
        <v>23</v>
      </c>
      <c r="P226" t="s">
        <v>14</v>
      </c>
      <c r="Q226" t="s">
        <v>10</v>
      </c>
      <c r="R226" s="3">
        <v>280</v>
      </c>
      <c r="S226" s="4">
        <v>87</v>
      </c>
    </row>
    <row r="227" spans="15:19" x14ac:dyDescent="0.3">
      <c r="O227" t="s">
        <v>13</v>
      </c>
      <c r="P227" t="s">
        <v>14</v>
      </c>
      <c r="Q227" t="s">
        <v>7</v>
      </c>
      <c r="R227" s="3">
        <v>6118</v>
      </c>
      <c r="S227" s="4">
        <v>174</v>
      </c>
    </row>
    <row r="228" spans="15:19" x14ac:dyDescent="0.3">
      <c r="O228" t="s">
        <v>26</v>
      </c>
      <c r="P228" t="s">
        <v>17</v>
      </c>
      <c r="Q228" t="s">
        <v>37</v>
      </c>
      <c r="R228" s="3">
        <v>4802</v>
      </c>
      <c r="S228" s="4">
        <v>36</v>
      </c>
    </row>
    <row r="229" spans="15:19" x14ac:dyDescent="0.3">
      <c r="O229" t="s">
        <v>11</v>
      </c>
      <c r="P229" t="s">
        <v>20</v>
      </c>
      <c r="Q229" t="s">
        <v>38</v>
      </c>
      <c r="R229" s="3">
        <v>4137</v>
      </c>
      <c r="S229" s="4">
        <v>60</v>
      </c>
    </row>
    <row r="230" spans="15:19" x14ac:dyDescent="0.3">
      <c r="O230" t="s">
        <v>27</v>
      </c>
      <c r="P230" t="s">
        <v>9</v>
      </c>
      <c r="Q230" t="s">
        <v>34</v>
      </c>
      <c r="R230" s="3">
        <v>2023</v>
      </c>
      <c r="S230" s="4">
        <v>78</v>
      </c>
    </row>
    <row r="231" spans="15:19" x14ac:dyDescent="0.3">
      <c r="O231" t="s">
        <v>11</v>
      </c>
      <c r="P231" t="s">
        <v>14</v>
      </c>
      <c r="Q231" t="s">
        <v>7</v>
      </c>
      <c r="R231" s="3">
        <v>9051</v>
      </c>
      <c r="S231" s="4">
        <v>57</v>
      </c>
    </row>
    <row r="232" spans="15:19" x14ac:dyDescent="0.3">
      <c r="O232" t="s">
        <v>11</v>
      </c>
      <c r="P232" t="s">
        <v>6</v>
      </c>
      <c r="Q232" t="s">
        <v>40</v>
      </c>
      <c r="R232" s="3">
        <v>2919</v>
      </c>
      <c r="S232" s="4">
        <v>45</v>
      </c>
    </row>
    <row r="233" spans="15:19" x14ac:dyDescent="0.3">
      <c r="O233" t="s">
        <v>13</v>
      </c>
      <c r="P233" t="s">
        <v>20</v>
      </c>
      <c r="Q233" t="s">
        <v>22</v>
      </c>
      <c r="R233" s="3">
        <v>5915</v>
      </c>
      <c r="S233" s="4">
        <v>3</v>
      </c>
    </row>
    <row r="234" spans="15:19" x14ac:dyDescent="0.3">
      <c r="O234" t="s">
        <v>35</v>
      </c>
      <c r="P234" t="s">
        <v>9</v>
      </c>
      <c r="Q234" t="s">
        <v>37</v>
      </c>
      <c r="R234" s="3">
        <v>2562</v>
      </c>
      <c r="S234" s="4">
        <v>6</v>
      </c>
    </row>
    <row r="235" spans="15:19" x14ac:dyDescent="0.3">
      <c r="O235" t="s">
        <v>25</v>
      </c>
      <c r="P235" t="s">
        <v>6</v>
      </c>
      <c r="Q235" t="s">
        <v>18</v>
      </c>
      <c r="R235" s="3">
        <v>8813</v>
      </c>
      <c r="S235" s="4">
        <v>21</v>
      </c>
    </row>
    <row r="236" spans="15:19" x14ac:dyDescent="0.3">
      <c r="O236" t="s">
        <v>25</v>
      </c>
      <c r="P236" t="s">
        <v>14</v>
      </c>
      <c r="Q236" t="s">
        <v>15</v>
      </c>
      <c r="R236" s="3">
        <v>6111</v>
      </c>
      <c r="S236" s="4">
        <v>3</v>
      </c>
    </row>
    <row r="237" spans="15:19" x14ac:dyDescent="0.3">
      <c r="O237" t="s">
        <v>8</v>
      </c>
      <c r="P237" t="s">
        <v>30</v>
      </c>
      <c r="Q237" t="s">
        <v>21</v>
      </c>
      <c r="R237" s="3">
        <v>3507</v>
      </c>
      <c r="S237" s="4">
        <v>288</v>
      </c>
    </row>
    <row r="238" spans="15:19" x14ac:dyDescent="0.3">
      <c r="O238" t="s">
        <v>16</v>
      </c>
      <c r="P238" t="s">
        <v>14</v>
      </c>
      <c r="Q238" t="s">
        <v>31</v>
      </c>
      <c r="R238" s="3">
        <v>4319</v>
      </c>
      <c r="S238" s="4">
        <v>30</v>
      </c>
    </row>
    <row r="239" spans="15:19" x14ac:dyDescent="0.3">
      <c r="O239" t="s">
        <v>5</v>
      </c>
      <c r="P239" t="s">
        <v>20</v>
      </c>
      <c r="Q239" t="s">
        <v>42</v>
      </c>
      <c r="R239" s="3">
        <v>609</v>
      </c>
      <c r="S239" s="4">
        <v>87</v>
      </c>
    </row>
    <row r="240" spans="15:19" x14ac:dyDescent="0.3">
      <c r="O240" t="s">
        <v>5</v>
      </c>
      <c r="P240" t="s">
        <v>17</v>
      </c>
      <c r="Q240" t="s">
        <v>39</v>
      </c>
      <c r="R240" s="3">
        <v>6370</v>
      </c>
      <c r="S240" s="4">
        <v>30</v>
      </c>
    </row>
    <row r="241" spans="15:19" x14ac:dyDescent="0.3">
      <c r="O241" t="s">
        <v>25</v>
      </c>
      <c r="P241" t="s">
        <v>20</v>
      </c>
      <c r="Q241" t="s">
        <v>36</v>
      </c>
      <c r="R241" s="3">
        <v>5474</v>
      </c>
      <c r="S241" s="4">
        <v>168</v>
      </c>
    </row>
    <row r="242" spans="15:19" x14ac:dyDescent="0.3">
      <c r="O242" t="s">
        <v>5</v>
      </c>
      <c r="P242" t="s">
        <v>14</v>
      </c>
      <c r="Q242" t="s">
        <v>39</v>
      </c>
      <c r="R242" s="3">
        <v>3164</v>
      </c>
      <c r="S242" s="4">
        <v>306</v>
      </c>
    </row>
    <row r="243" spans="15:19" x14ac:dyDescent="0.3">
      <c r="O243" t="s">
        <v>16</v>
      </c>
      <c r="P243" t="s">
        <v>9</v>
      </c>
      <c r="Q243" t="s">
        <v>12</v>
      </c>
      <c r="R243" s="3">
        <v>1302</v>
      </c>
      <c r="S243" s="4">
        <v>402</v>
      </c>
    </row>
    <row r="244" spans="15:19" x14ac:dyDescent="0.3">
      <c r="O244" t="s">
        <v>27</v>
      </c>
      <c r="P244" t="s">
        <v>6</v>
      </c>
      <c r="Q244" t="s">
        <v>40</v>
      </c>
      <c r="R244" s="3">
        <v>7308</v>
      </c>
      <c r="S244" s="4">
        <v>327</v>
      </c>
    </row>
    <row r="245" spans="15:19" x14ac:dyDescent="0.3">
      <c r="O245" t="s">
        <v>5</v>
      </c>
      <c r="P245" t="s">
        <v>6</v>
      </c>
      <c r="Q245" t="s">
        <v>39</v>
      </c>
      <c r="R245" s="3">
        <v>6132</v>
      </c>
      <c r="S245" s="4">
        <v>93</v>
      </c>
    </row>
    <row r="246" spans="15:19" x14ac:dyDescent="0.3">
      <c r="O246" t="s">
        <v>35</v>
      </c>
      <c r="P246" t="s">
        <v>9</v>
      </c>
      <c r="Q246" t="s">
        <v>24</v>
      </c>
      <c r="R246" s="3">
        <v>3472</v>
      </c>
      <c r="S246" s="4">
        <v>96</v>
      </c>
    </row>
    <row r="247" spans="15:19" x14ac:dyDescent="0.3">
      <c r="O247" t="s">
        <v>8</v>
      </c>
      <c r="P247" t="s">
        <v>17</v>
      </c>
      <c r="Q247" t="s">
        <v>15</v>
      </c>
      <c r="R247" s="3">
        <v>9660</v>
      </c>
      <c r="S247" s="4">
        <v>27</v>
      </c>
    </row>
    <row r="248" spans="15:19" x14ac:dyDescent="0.3">
      <c r="O248" t="s">
        <v>11</v>
      </c>
      <c r="P248" t="s">
        <v>20</v>
      </c>
      <c r="Q248" t="s">
        <v>42</v>
      </c>
      <c r="R248" s="3">
        <v>2436</v>
      </c>
      <c r="S248" s="4">
        <v>99</v>
      </c>
    </row>
    <row r="249" spans="15:19" x14ac:dyDescent="0.3">
      <c r="O249" t="s">
        <v>11</v>
      </c>
      <c r="P249" t="s">
        <v>20</v>
      </c>
      <c r="Q249" t="s">
        <v>19</v>
      </c>
      <c r="R249" s="3">
        <v>9506</v>
      </c>
      <c r="S249" s="4">
        <v>87</v>
      </c>
    </row>
    <row r="250" spans="15:19" x14ac:dyDescent="0.3">
      <c r="O250" t="s">
        <v>35</v>
      </c>
      <c r="P250" t="s">
        <v>6</v>
      </c>
      <c r="Q250" t="s">
        <v>41</v>
      </c>
      <c r="R250" s="3">
        <v>245</v>
      </c>
      <c r="S250" s="4">
        <v>288</v>
      </c>
    </row>
    <row r="251" spans="15:19" x14ac:dyDescent="0.3">
      <c r="O251" t="s">
        <v>8</v>
      </c>
      <c r="P251" t="s">
        <v>9</v>
      </c>
      <c r="Q251" t="s">
        <v>33</v>
      </c>
      <c r="R251" s="3">
        <v>2702</v>
      </c>
      <c r="S251" s="4">
        <v>363</v>
      </c>
    </row>
    <row r="252" spans="15:19" x14ac:dyDescent="0.3">
      <c r="O252" t="s">
        <v>35</v>
      </c>
      <c r="P252" t="s">
        <v>30</v>
      </c>
      <c r="Q252" t="s">
        <v>28</v>
      </c>
      <c r="R252" s="3">
        <v>700</v>
      </c>
      <c r="S252" s="4">
        <v>87</v>
      </c>
    </row>
    <row r="253" spans="15:19" x14ac:dyDescent="0.3">
      <c r="O253" t="s">
        <v>16</v>
      </c>
      <c r="P253" t="s">
        <v>30</v>
      </c>
      <c r="Q253" t="s">
        <v>28</v>
      </c>
      <c r="R253" s="3">
        <v>3759</v>
      </c>
      <c r="S253" s="4">
        <v>150</v>
      </c>
    </row>
    <row r="254" spans="15:19" x14ac:dyDescent="0.3">
      <c r="O254" t="s">
        <v>26</v>
      </c>
      <c r="P254" t="s">
        <v>9</v>
      </c>
      <c r="Q254" t="s">
        <v>28</v>
      </c>
      <c r="R254" s="3">
        <v>1589</v>
      </c>
      <c r="S254" s="4">
        <v>303</v>
      </c>
    </row>
    <row r="255" spans="15:19" x14ac:dyDescent="0.3">
      <c r="O255" t="s">
        <v>23</v>
      </c>
      <c r="P255" t="s">
        <v>9</v>
      </c>
      <c r="Q255" t="s">
        <v>40</v>
      </c>
      <c r="R255" s="3">
        <v>5194</v>
      </c>
      <c r="S255" s="4">
        <v>288</v>
      </c>
    </row>
    <row r="256" spans="15:19" x14ac:dyDescent="0.3">
      <c r="O256" t="s">
        <v>35</v>
      </c>
      <c r="P256" t="s">
        <v>14</v>
      </c>
      <c r="Q256" t="s">
        <v>31</v>
      </c>
      <c r="R256" s="3">
        <v>945</v>
      </c>
      <c r="S256" s="4">
        <v>75</v>
      </c>
    </row>
    <row r="257" spans="15:19" x14ac:dyDescent="0.3">
      <c r="O257" t="s">
        <v>5</v>
      </c>
      <c r="P257" t="s">
        <v>20</v>
      </c>
      <c r="Q257" t="s">
        <v>21</v>
      </c>
      <c r="R257" s="3">
        <v>1988</v>
      </c>
      <c r="S257" s="4">
        <v>39</v>
      </c>
    </row>
    <row r="258" spans="15:19" x14ac:dyDescent="0.3">
      <c r="O258" t="s">
        <v>16</v>
      </c>
      <c r="P258" t="s">
        <v>30</v>
      </c>
      <c r="Q258" t="s">
        <v>10</v>
      </c>
      <c r="R258" s="3">
        <v>6734</v>
      </c>
      <c r="S258" s="4">
        <v>123</v>
      </c>
    </row>
    <row r="259" spans="15:19" x14ac:dyDescent="0.3">
      <c r="O259" t="s">
        <v>5</v>
      </c>
      <c r="P259" t="s">
        <v>14</v>
      </c>
      <c r="Q259" t="s">
        <v>12</v>
      </c>
      <c r="R259" s="3">
        <v>217</v>
      </c>
      <c r="S259" s="4">
        <v>36</v>
      </c>
    </row>
    <row r="260" spans="15:19" x14ac:dyDescent="0.3">
      <c r="O260" t="s">
        <v>25</v>
      </c>
      <c r="P260" t="s">
        <v>30</v>
      </c>
      <c r="Q260" t="s">
        <v>22</v>
      </c>
      <c r="R260" s="3">
        <v>6279</v>
      </c>
      <c r="S260" s="4">
        <v>237</v>
      </c>
    </row>
    <row r="261" spans="15:19" x14ac:dyDescent="0.3">
      <c r="O261" t="s">
        <v>5</v>
      </c>
      <c r="P261" t="s">
        <v>14</v>
      </c>
      <c r="Q261" t="s">
        <v>31</v>
      </c>
      <c r="R261" s="3">
        <v>4424</v>
      </c>
      <c r="S261" s="4">
        <v>201</v>
      </c>
    </row>
    <row r="262" spans="15:19" x14ac:dyDescent="0.3">
      <c r="O262" t="s">
        <v>26</v>
      </c>
      <c r="P262" t="s">
        <v>14</v>
      </c>
      <c r="Q262" t="s">
        <v>28</v>
      </c>
      <c r="R262" s="3">
        <v>189</v>
      </c>
      <c r="S262" s="4">
        <v>48</v>
      </c>
    </row>
    <row r="263" spans="15:19" x14ac:dyDescent="0.3">
      <c r="O263" t="s">
        <v>25</v>
      </c>
      <c r="P263" t="s">
        <v>9</v>
      </c>
      <c r="Q263" t="s">
        <v>22</v>
      </c>
      <c r="R263" s="3">
        <v>490</v>
      </c>
      <c r="S263" s="4">
        <v>84</v>
      </c>
    </row>
    <row r="264" spans="15:19" x14ac:dyDescent="0.3">
      <c r="O264" t="s">
        <v>8</v>
      </c>
      <c r="P264" t="s">
        <v>6</v>
      </c>
      <c r="Q264" t="s">
        <v>41</v>
      </c>
      <c r="R264" s="3">
        <v>434</v>
      </c>
      <c r="S264" s="4">
        <v>87</v>
      </c>
    </row>
    <row r="265" spans="15:19" x14ac:dyDescent="0.3">
      <c r="O265" t="s">
        <v>23</v>
      </c>
      <c r="P265" t="s">
        <v>20</v>
      </c>
      <c r="Q265" t="s">
        <v>7</v>
      </c>
      <c r="R265" s="3">
        <v>10129</v>
      </c>
      <c r="S265" s="4">
        <v>312</v>
      </c>
    </row>
    <row r="266" spans="15:19" x14ac:dyDescent="0.3">
      <c r="O266" t="s">
        <v>27</v>
      </c>
      <c r="P266" t="s">
        <v>17</v>
      </c>
      <c r="Q266" t="s">
        <v>40</v>
      </c>
      <c r="R266" s="3">
        <v>1652</v>
      </c>
      <c r="S266" s="4">
        <v>102</v>
      </c>
    </row>
    <row r="267" spans="15:19" x14ac:dyDescent="0.3">
      <c r="O267" t="s">
        <v>8</v>
      </c>
      <c r="P267" t="s">
        <v>20</v>
      </c>
      <c r="Q267" t="s">
        <v>41</v>
      </c>
      <c r="R267" s="3">
        <v>6433</v>
      </c>
      <c r="S267" s="4">
        <v>78</v>
      </c>
    </row>
    <row r="268" spans="15:19" x14ac:dyDescent="0.3">
      <c r="O268" t="s">
        <v>27</v>
      </c>
      <c r="P268" t="s">
        <v>30</v>
      </c>
      <c r="Q268" t="s">
        <v>34</v>
      </c>
      <c r="R268" s="3">
        <v>2212</v>
      </c>
      <c r="S268" s="4">
        <v>117</v>
      </c>
    </row>
    <row r="269" spans="15:19" x14ac:dyDescent="0.3">
      <c r="O269" t="s">
        <v>13</v>
      </c>
      <c r="P269" t="s">
        <v>9</v>
      </c>
      <c r="Q269" t="s">
        <v>36</v>
      </c>
      <c r="R269" s="3">
        <v>609</v>
      </c>
      <c r="S269" s="4">
        <v>99</v>
      </c>
    </row>
    <row r="270" spans="15:19" x14ac:dyDescent="0.3">
      <c r="O270" t="s">
        <v>5</v>
      </c>
      <c r="P270" t="s">
        <v>9</v>
      </c>
      <c r="Q270" t="s">
        <v>38</v>
      </c>
      <c r="R270" s="3">
        <v>1638</v>
      </c>
      <c r="S270" s="4">
        <v>48</v>
      </c>
    </row>
    <row r="271" spans="15:19" x14ac:dyDescent="0.3">
      <c r="O271" t="s">
        <v>23</v>
      </c>
      <c r="P271" t="s">
        <v>30</v>
      </c>
      <c r="Q271" t="s">
        <v>37</v>
      </c>
      <c r="R271" s="3">
        <v>3829</v>
      </c>
      <c r="S271" s="4">
        <v>24</v>
      </c>
    </row>
    <row r="272" spans="15:19" x14ac:dyDescent="0.3">
      <c r="O272" t="s">
        <v>5</v>
      </c>
      <c r="P272" t="s">
        <v>17</v>
      </c>
      <c r="Q272" t="s">
        <v>37</v>
      </c>
      <c r="R272" s="3">
        <v>5775</v>
      </c>
      <c r="S272" s="4">
        <v>42</v>
      </c>
    </row>
    <row r="273" spans="15:19" x14ac:dyDescent="0.3">
      <c r="O273" t="s">
        <v>16</v>
      </c>
      <c r="P273" t="s">
        <v>9</v>
      </c>
      <c r="Q273" t="s">
        <v>33</v>
      </c>
      <c r="R273" s="3">
        <v>1071</v>
      </c>
      <c r="S273" s="4">
        <v>270</v>
      </c>
    </row>
    <row r="274" spans="15:19" x14ac:dyDescent="0.3">
      <c r="O274" t="s">
        <v>8</v>
      </c>
      <c r="P274" t="s">
        <v>14</v>
      </c>
      <c r="Q274" t="s">
        <v>34</v>
      </c>
      <c r="R274" s="3">
        <v>5019</v>
      </c>
      <c r="S274" s="4">
        <v>150</v>
      </c>
    </row>
    <row r="275" spans="15:19" x14ac:dyDescent="0.3">
      <c r="O275" t="s">
        <v>26</v>
      </c>
      <c r="P275" t="s">
        <v>6</v>
      </c>
      <c r="Q275" t="s">
        <v>37</v>
      </c>
      <c r="R275" s="3">
        <v>2863</v>
      </c>
      <c r="S275" s="4">
        <v>42</v>
      </c>
    </row>
    <row r="276" spans="15:19" x14ac:dyDescent="0.3">
      <c r="O276" t="s">
        <v>5</v>
      </c>
      <c r="P276" t="s">
        <v>9</v>
      </c>
      <c r="Q276" t="s">
        <v>32</v>
      </c>
      <c r="R276" s="3">
        <v>1617</v>
      </c>
      <c r="S276" s="4">
        <v>126</v>
      </c>
    </row>
    <row r="277" spans="15:19" x14ac:dyDescent="0.3">
      <c r="O277" t="s">
        <v>16</v>
      </c>
      <c r="P277" t="s">
        <v>6</v>
      </c>
      <c r="Q277" t="s">
        <v>42</v>
      </c>
      <c r="R277" s="3">
        <v>6818</v>
      </c>
      <c r="S277" s="4">
        <v>6</v>
      </c>
    </row>
    <row r="278" spans="15:19" x14ac:dyDescent="0.3">
      <c r="O278" t="s">
        <v>27</v>
      </c>
      <c r="P278" t="s">
        <v>9</v>
      </c>
      <c r="Q278" t="s">
        <v>37</v>
      </c>
      <c r="R278" s="3">
        <v>6657</v>
      </c>
      <c r="S278" s="4">
        <v>276</v>
      </c>
    </row>
    <row r="279" spans="15:19" x14ac:dyDescent="0.3">
      <c r="O279" t="s">
        <v>27</v>
      </c>
      <c r="P279" t="s">
        <v>30</v>
      </c>
      <c r="Q279" t="s">
        <v>28</v>
      </c>
      <c r="R279" s="3">
        <v>2919</v>
      </c>
      <c r="S279" s="4">
        <v>93</v>
      </c>
    </row>
    <row r="280" spans="15:19" x14ac:dyDescent="0.3">
      <c r="O280" t="s">
        <v>26</v>
      </c>
      <c r="P280" t="s">
        <v>14</v>
      </c>
      <c r="Q280" t="s">
        <v>21</v>
      </c>
      <c r="R280" s="3">
        <v>3094</v>
      </c>
      <c r="S280" s="4">
        <v>246</v>
      </c>
    </row>
    <row r="281" spans="15:19" x14ac:dyDescent="0.3">
      <c r="O281" t="s">
        <v>16</v>
      </c>
      <c r="P281" t="s">
        <v>17</v>
      </c>
      <c r="Q281" t="s">
        <v>38</v>
      </c>
      <c r="R281" s="3">
        <v>2989</v>
      </c>
      <c r="S281" s="4">
        <v>3</v>
      </c>
    </row>
    <row r="282" spans="15:19" x14ac:dyDescent="0.3">
      <c r="O282" t="s">
        <v>8</v>
      </c>
      <c r="P282" t="s">
        <v>20</v>
      </c>
      <c r="Q282" t="s">
        <v>39</v>
      </c>
      <c r="R282" s="3">
        <v>2268</v>
      </c>
      <c r="S282" s="4">
        <v>63</v>
      </c>
    </row>
    <row r="283" spans="15:19" x14ac:dyDescent="0.3">
      <c r="O283" t="s">
        <v>25</v>
      </c>
      <c r="P283" t="s">
        <v>9</v>
      </c>
      <c r="Q283" t="s">
        <v>21</v>
      </c>
      <c r="R283" s="3">
        <v>4753</v>
      </c>
      <c r="S283" s="4">
        <v>246</v>
      </c>
    </row>
    <row r="284" spans="15:19" x14ac:dyDescent="0.3">
      <c r="O284" t="s">
        <v>26</v>
      </c>
      <c r="P284" t="s">
        <v>30</v>
      </c>
      <c r="Q284" t="s">
        <v>36</v>
      </c>
      <c r="R284" s="3">
        <v>7511</v>
      </c>
      <c r="S284" s="4">
        <v>120</v>
      </c>
    </row>
    <row r="285" spans="15:19" x14ac:dyDescent="0.3">
      <c r="O285" t="s">
        <v>26</v>
      </c>
      <c r="P285" t="s">
        <v>20</v>
      </c>
      <c r="Q285" t="s">
        <v>21</v>
      </c>
      <c r="R285" s="3">
        <v>4326</v>
      </c>
      <c r="S285" s="4">
        <v>348</v>
      </c>
    </row>
    <row r="286" spans="15:19" x14ac:dyDescent="0.3">
      <c r="O286" t="s">
        <v>13</v>
      </c>
      <c r="P286" t="s">
        <v>30</v>
      </c>
      <c r="Q286" t="s">
        <v>34</v>
      </c>
      <c r="R286" s="3">
        <v>4935</v>
      </c>
      <c r="S286" s="4">
        <v>126</v>
      </c>
    </row>
    <row r="287" spans="15:19" x14ac:dyDescent="0.3">
      <c r="O287" t="s">
        <v>16</v>
      </c>
      <c r="P287" t="s">
        <v>9</v>
      </c>
      <c r="Q287" t="s">
        <v>7</v>
      </c>
      <c r="R287" s="3">
        <v>4781</v>
      </c>
      <c r="S287" s="4">
        <v>123</v>
      </c>
    </row>
    <row r="288" spans="15:19" x14ac:dyDescent="0.3">
      <c r="O288" t="s">
        <v>25</v>
      </c>
      <c r="P288" t="s">
        <v>20</v>
      </c>
      <c r="Q288" t="s">
        <v>18</v>
      </c>
      <c r="R288" s="3">
        <v>7483</v>
      </c>
      <c r="S288" s="4">
        <v>45</v>
      </c>
    </row>
    <row r="289" spans="15:19" x14ac:dyDescent="0.3">
      <c r="O289" t="s">
        <v>35</v>
      </c>
      <c r="P289" t="s">
        <v>20</v>
      </c>
      <c r="Q289" t="s">
        <v>12</v>
      </c>
      <c r="R289" s="3">
        <v>6860</v>
      </c>
      <c r="S289" s="4">
        <v>126</v>
      </c>
    </row>
    <row r="290" spans="15:19" x14ac:dyDescent="0.3">
      <c r="O290" t="s">
        <v>5</v>
      </c>
      <c r="P290" t="s">
        <v>6</v>
      </c>
      <c r="Q290" t="s">
        <v>32</v>
      </c>
      <c r="R290" s="3">
        <v>9002</v>
      </c>
      <c r="S290" s="4">
        <v>72</v>
      </c>
    </row>
    <row r="291" spans="15:19" x14ac:dyDescent="0.3">
      <c r="O291" t="s">
        <v>16</v>
      </c>
      <c r="P291" t="s">
        <v>14</v>
      </c>
      <c r="Q291" t="s">
        <v>32</v>
      </c>
      <c r="R291" s="3">
        <v>1400</v>
      </c>
      <c r="S291" s="4">
        <v>135</v>
      </c>
    </row>
    <row r="292" spans="15:19" x14ac:dyDescent="0.3">
      <c r="O292" t="s">
        <v>35</v>
      </c>
      <c r="P292" t="s">
        <v>30</v>
      </c>
      <c r="Q292" t="s">
        <v>22</v>
      </c>
      <c r="R292" s="3">
        <v>4053</v>
      </c>
      <c r="S292" s="4">
        <v>24</v>
      </c>
    </row>
    <row r="293" spans="15:19" x14ac:dyDescent="0.3">
      <c r="O293" t="s">
        <v>23</v>
      </c>
      <c r="P293" t="s">
        <v>14</v>
      </c>
      <c r="Q293" t="s">
        <v>21</v>
      </c>
      <c r="R293" s="3">
        <v>2149</v>
      </c>
      <c r="S293" s="4">
        <v>117</v>
      </c>
    </row>
    <row r="294" spans="15:19" x14ac:dyDescent="0.3">
      <c r="O294" t="s">
        <v>27</v>
      </c>
      <c r="P294" t="s">
        <v>17</v>
      </c>
      <c r="Q294" t="s">
        <v>32</v>
      </c>
      <c r="R294" s="3">
        <v>3640</v>
      </c>
      <c r="S294" s="4">
        <v>51</v>
      </c>
    </row>
    <row r="295" spans="15:19" x14ac:dyDescent="0.3">
      <c r="O295" t="s">
        <v>26</v>
      </c>
      <c r="P295" t="s">
        <v>17</v>
      </c>
      <c r="Q295" t="s">
        <v>34</v>
      </c>
      <c r="R295" s="3">
        <v>630</v>
      </c>
      <c r="S295" s="4">
        <v>36</v>
      </c>
    </row>
    <row r="296" spans="15:19" x14ac:dyDescent="0.3">
      <c r="O296" t="s">
        <v>11</v>
      </c>
      <c r="P296" t="s">
        <v>9</v>
      </c>
      <c r="Q296" t="s">
        <v>39</v>
      </c>
      <c r="R296" s="3">
        <v>2429</v>
      </c>
      <c r="S296" s="4">
        <v>144</v>
      </c>
    </row>
    <row r="297" spans="15:19" x14ac:dyDescent="0.3">
      <c r="O297" t="s">
        <v>11</v>
      </c>
      <c r="P297" t="s">
        <v>14</v>
      </c>
      <c r="Q297" t="s">
        <v>18</v>
      </c>
      <c r="R297" s="3">
        <v>2142</v>
      </c>
      <c r="S297" s="4">
        <v>114</v>
      </c>
    </row>
    <row r="298" spans="15:19" x14ac:dyDescent="0.3">
      <c r="O298" t="s">
        <v>23</v>
      </c>
      <c r="P298" t="s">
        <v>6</v>
      </c>
      <c r="Q298" t="s">
        <v>7</v>
      </c>
      <c r="R298" s="3">
        <v>6454</v>
      </c>
      <c r="S298" s="4">
        <v>54</v>
      </c>
    </row>
    <row r="299" spans="15:19" x14ac:dyDescent="0.3">
      <c r="O299" t="s">
        <v>23</v>
      </c>
      <c r="P299" t="s">
        <v>6</v>
      </c>
      <c r="Q299" t="s">
        <v>29</v>
      </c>
      <c r="R299" s="3">
        <v>4487</v>
      </c>
      <c r="S299" s="4">
        <v>333</v>
      </c>
    </row>
    <row r="300" spans="15:19" x14ac:dyDescent="0.3">
      <c r="O300" t="s">
        <v>27</v>
      </c>
      <c r="P300" t="s">
        <v>6</v>
      </c>
      <c r="Q300" t="s">
        <v>12</v>
      </c>
      <c r="R300" s="3">
        <v>938</v>
      </c>
      <c r="S300" s="4">
        <v>366</v>
      </c>
    </row>
    <row r="301" spans="15:19" x14ac:dyDescent="0.3">
      <c r="O301" t="s">
        <v>27</v>
      </c>
      <c r="P301" t="s">
        <v>20</v>
      </c>
      <c r="Q301" t="s">
        <v>42</v>
      </c>
      <c r="R301" s="3">
        <v>8841</v>
      </c>
      <c r="S301" s="4">
        <v>303</v>
      </c>
    </row>
    <row r="302" spans="15:19" x14ac:dyDescent="0.3">
      <c r="O302" t="s">
        <v>26</v>
      </c>
      <c r="P302" t="s">
        <v>17</v>
      </c>
      <c r="Q302" t="s">
        <v>19</v>
      </c>
      <c r="R302" s="3">
        <v>4018</v>
      </c>
      <c r="S302" s="4">
        <v>126</v>
      </c>
    </row>
    <row r="303" spans="15:19" x14ac:dyDescent="0.3">
      <c r="O303" t="s">
        <v>13</v>
      </c>
      <c r="P303" t="s">
        <v>6</v>
      </c>
      <c r="Q303" t="s">
        <v>37</v>
      </c>
      <c r="R303" s="3">
        <v>714</v>
      </c>
      <c r="S303" s="4">
        <v>231</v>
      </c>
    </row>
    <row r="304" spans="15:19" x14ac:dyDescent="0.3">
      <c r="O304" t="s">
        <v>11</v>
      </c>
      <c r="P304" t="s">
        <v>20</v>
      </c>
      <c r="Q304" t="s">
        <v>18</v>
      </c>
      <c r="R304" s="3">
        <v>3850</v>
      </c>
      <c r="S304" s="4">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DFE25-A6A3-42A0-AD9C-2F183C532D11}">
  <dimension ref="A1:H18"/>
  <sheetViews>
    <sheetView workbookViewId="0">
      <selection activeCell="F7" sqref="F7"/>
    </sheetView>
  </sheetViews>
  <sheetFormatPr defaultRowHeight="14.4" x14ac:dyDescent="0.3"/>
  <cols>
    <col min="1" max="1" width="3.33203125" customWidth="1"/>
    <col min="2" max="2" width="8.88671875" customWidth="1"/>
    <col min="3" max="3" width="15.5546875" bestFit="1" customWidth="1"/>
    <col min="4" max="4" width="14.44140625" bestFit="1" customWidth="1"/>
    <col min="7" max="7" width="15.5546875" bestFit="1" customWidth="1"/>
    <col min="8" max="8" width="14.44140625" bestFit="1" customWidth="1"/>
    <col min="10" max="10" width="15.109375" bestFit="1" customWidth="1"/>
    <col min="13" max="13" width="17.77734375" customWidth="1"/>
    <col min="14" max="14" width="15.6640625" customWidth="1"/>
  </cols>
  <sheetData>
    <row r="1" spans="1:8" s="29" customFormat="1" ht="55.2" customHeight="1" x14ac:dyDescent="0.6">
      <c r="A1" s="33"/>
      <c r="B1" s="30">
        <v>7</v>
      </c>
      <c r="C1" s="31" t="s">
        <v>66</v>
      </c>
    </row>
    <row r="2" spans="1:8" s="32" customFormat="1" x14ac:dyDescent="0.3">
      <c r="A2" s="34"/>
    </row>
    <row r="3" spans="1:8" x14ac:dyDescent="0.3">
      <c r="C3" t="s">
        <v>67</v>
      </c>
      <c r="G3" t="s">
        <v>68</v>
      </c>
    </row>
    <row r="5" spans="1:8" x14ac:dyDescent="0.3">
      <c r="C5" s="14" t="s">
        <v>57</v>
      </c>
      <c r="D5" t="s">
        <v>59</v>
      </c>
      <c r="G5" s="14" t="s">
        <v>57</v>
      </c>
      <c r="H5" t="s">
        <v>59</v>
      </c>
    </row>
    <row r="6" spans="1:8" x14ac:dyDescent="0.3">
      <c r="C6" s="15" t="s">
        <v>20</v>
      </c>
      <c r="D6" s="3">
        <v>25221</v>
      </c>
      <c r="G6" s="15" t="s">
        <v>20</v>
      </c>
      <c r="H6" s="3">
        <v>6069</v>
      </c>
    </row>
    <row r="7" spans="1:8" x14ac:dyDescent="0.3">
      <c r="C7" s="18" t="s">
        <v>25</v>
      </c>
      <c r="D7" s="3">
        <v>25221</v>
      </c>
      <c r="G7" s="18" t="s">
        <v>13</v>
      </c>
      <c r="H7" s="3">
        <v>6069</v>
      </c>
    </row>
    <row r="8" spans="1:8" x14ac:dyDescent="0.3">
      <c r="C8" s="15" t="s">
        <v>14</v>
      </c>
      <c r="D8" s="3">
        <v>39620</v>
      </c>
      <c r="G8" s="15" t="s">
        <v>14</v>
      </c>
      <c r="H8" s="3">
        <v>5019</v>
      </c>
    </row>
    <row r="9" spans="1:8" x14ac:dyDescent="0.3">
      <c r="C9" s="18" t="s">
        <v>25</v>
      </c>
      <c r="D9" s="3">
        <v>39620</v>
      </c>
      <c r="G9" s="18" t="s">
        <v>8</v>
      </c>
      <c r="H9" s="3">
        <v>5019</v>
      </c>
    </row>
    <row r="10" spans="1:8" x14ac:dyDescent="0.3">
      <c r="C10" s="15" t="s">
        <v>30</v>
      </c>
      <c r="D10" s="3">
        <v>41559</v>
      </c>
      <c r="G10" s="15" t="s">
        <v>30</v>
      </c>
      <c r="H10" s="3">
        <v>5516</v>
      </c>
    </row>
    <row r="11" spans="1:8" x14ac:dyDescent="0.3">
      <c r="C11" s="18" t="s">
        <v>25</v>
      </c>
      <c r="D11" s="3">
        <v>41559</v>
      </c>
      <c r="G11" s="18" t="s">
        <v>8</v>
      </c>
      <c r="H11" s="3">
        <v>5516</v>
      </c>
    </row>
    <row r="12" spans="1:8" x14ac:dyDescent="0.3">
      <c r="C12" s="15" t="s">
        <v>6</v>
      </c>
      <c r="D12" s="3">
        <v>43568</v>
      </c>
      <c r="G12" s="15" t="s">
        <v>6</v>
      </c>
      <c r="H12" s="3">
        <v>7987</v>
      </c>
    </row>
    <row r="13" spans="1:8" x14ac:dyDescent="0.3">
      <c r="C13" s="18" t="s">
        <v>23</v>
      </c>
      <c r="D13" s="3">
        <v>43568</v>
      </c>
      <c r="G13" s="18" t="s">
        <v>35</v>
      </c>
      <c r="H13" s="3">
        <v>7987</v>
      </c>
    </row>
    <row r="14" spans="1:8" x14ac:dyDescent="0.3">
      <c r="C14" s="15" t="s">
        <v>17</v>
      </c>
      <c r="D14" s="3">
        <v>45752</v>
      </c>
      <c r="G14" s="15" t="s">
        <v>17</v>
      </c>
      <c r="H14" s="3">
        <v>3976</v>
      </c>
    </row>
    <row r="15" spans="1:8" x14ac:dyDescent="0.3">
      <c r="C15" s="18" t="s">
        <v>26</v>
      </c>
      <c r="D15" s="3">
        <v>45752</v>
      </c>
      <c r="G15" s="18" t="s">
        <v>13</v>
      </c>
      <c r="H15" s="3">
        <v>3976</v>
      </c>
    </row>
    <row r="16" spans="1:8" x14ac:dyDescent="0.3">
      <c r="C16" s="15" t="s">
        <v>9</v>
      </c>
      <c r="D16" s="3">
        <v>38325</v>
      </c>
      <c r="G16" s="15" t="s">
        <v>9</v>
      </c>
      <c r="H16" s="3">
        <v>2142</v>
      </c>
    </row>
    <row r="17" spans="3:8" x14ac:dyDescent="0.3">
      <c r="C17" s="18" t="s">
        <v>5</v>
      </c>
      <c r="D17" s="3">
        <v>38325</v>
      </c>
      <c r="G17" s="18" t="s">
        <v>26</v>
      </c>
      <c r="H17" s="3">
        <v>2142</v>
      </c>
    </row>
    <row r="18" spans="3:8" x14ac:dyDescent="0.3">
      <c r="C18" s="15" t="s">
        <v>58</v>
      </c>
      <c r="D18" s="3">
        <v>234045</v>
      </c>
      <c r="G18" s="15" t="s">
        <v>58</v>
      </c>
      <c r="H18" s="3">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19C19-C5A2-4D81-9831-4EDFA77DEA83}">
  <dimension ref="A1:M28"/>
  <sheetViews>
    <sheetView workbookViewId="0">
      <selection activeCell="L14" sqref="L14"/>
    </sheetView>
  </sheetViews>
  <sheetFormatPr defaultRowHeight="14.4" x14ac:dyDescent="0.3"/>
  <cols>
    <col min="1" max="1" width="3.109375" customWidth="1"/>
    <col min="3" max="3" width="20.21875" bestFit="1" customWidth="1"/>
    <col min="4" max="6" width="10.33203125" bestFit="1" customWidth="1"/>
  </cols>
  <sheetData>
    <row r="1" spans="1:13" s="29" customFormat="1" ht="55.2" customHeight="1" x14ac:dyDescent="0.6">
      <c r="A1" s="33"/>
      <c r="B1" s="30">
        <v>8</v>
      </c>
      <c r="C1" s="31" t="s">
        <v>72</v>
      </c>
    </row>
    <row r="2" spans="1:13" s="32" customFormat="1" x14ac:dyDescent="0.3">
      <c r="A2" s="34"/>
    </row>
    <row r="5" spans="1:13" x14ac:dyDescent="0.3">
      <c r="C5" s="14" t="s">
        <v>57</v>
      </c>
      <c r="D5" t="s">
        <v>73</v>
      </c>
    </row>
    <row r="6" spans="1:13" x14ac:dyDescent="0.3">
      <c r="C6" s="15" t="s">
        <v>42</v>
      </c>
      <c r="D6" s="21">
        <v>58277.8</v>
      </c>
    </row>
    <row r="7" spans="1:13" x14ac:dyDescent="0.3">
      <c r="C7" s="15" t="s">
        <v>28</v>
      </c>
      <c r="D7" s="21">
        <v>56471.590000000004</v>
      </c>
    </row>
    <row r="8" spans="1:13" x14ac:dyDescent="0.3">
      <c r="C8" s="15" t="s">
        <v>10</v>
      </c>
      <c r="D8" s="21">
        <v>52063.35</v>
      </c>
    </row>
    <row r="9" spans="1:13" x14ac:dyDescent="0.3">
      <c r="C9" s="15" t="s">
        <v>37</v>
      </c>
      <c r="D9" s="21">
        <v>50988.91</v>
      </c>
    </row>
    <row r="10" spans="1:13" x14ac:dyDescent="0.3">
      <c r="C10" s="15" t="s">
        <v>22</v>
      </c>
      <c r="D10" s="21">
        <v>46234.960000000006</v>
      </c>
    </row>
    <row r="11" spans="1:13" x14ac:dyDescent="0.3">
      <c r="C11" s="15" t="s">
        <v>19</v>
      </c>
      <c r="D11" s="21">
        <v>46226.020000000004</v>
      </c>
    </row>
    <row r="12" spans="1:13" x14ac:dyDescent="0.3">
      <c r="C12" s="15" t="s">
        <v>34</v>
      </c>
      <c r="D12" s="21">
        <v>44884.12</v>
      </c>
    </row>
    <row r="13" spans="1:13" x14ac:dyDescent="0.3">
      <c r="C13" s="15" t="s">
        <v>29</v>
      </c>
      <c r="D13" s="21">
        <v>43177.340000000004</v>
      </c>
      <c r="M13" t="s">
        <v>61</v>
      </c>
    </row>
    <row r="14" spans="1:13" x14ac:dyDescent="0.3">
      <c r="C14" s="15" t="s">
        <v>15</v>
      </c>
      <c r="D14" s="21">
        <v>40814.559999999998</v>
      </c>
    </row>
    <row r="15" spans="1:13" x14ac:dyDescent="0.3">
      <c r="C15" s="15" t="s">
        <v>40</v>
      </c>
      <c r="D15" s="21">
        <v>39084.340000000004</v>
      </c>
    </row>
    <row r="16" spans="1:13" x14ac:dyDescent="0.3">
      <c r="C16" s="15" t="s">
        <v>32</v>
      </c>
      <c r="D16" s="21">
        <v>36700.840000000004</v>
      </c>
    </row>
    <row r="17" spans="3:4" x14ac:dyDescent="0.3">
      <c r="C17" s="15" t="s">
        <v>33</v>
      </c>
      <c r="D17" s="21">
        <v>31390.480000000003</v>
      </c>
    </row>
    <row r="18" spans="3:4" x14ac:dyDescent="0.3">
      <c r="C18" s="15" t="s">
        <v>38</v>
      </c>
      <c r="D18" s="21">
        <v>30189.32</v>
      </c>
    </row>
    <row r="19" spans="3:4" x14ac:dyDescent="0.3">
      <c r="C19" s="15" t="s">
        <v>36</v>
      </c>
      <c r="D19" s="21">
        <v>29800.160000000003</v>
      </c>
    </row>
    <row r="20" spans="3:4" x14ac:dyDescent="0.3">
      <c r="C20" s="15" t="s">
        <v>31</v>
      </c>
      <c r="D20" s="21">
        <v>29721.27</v>
      </c>
    </row>
    <row r="21" spans="3:4" x14ac:dyDescent="0.3">
      <c r="C21" s="15" t="s">
        <v>18</v>
      </c>
      <c r="D21" s="21">
        <v>29678.099999999995</v>
      </c>
    </row>
    <row r="22" spans="3:4" x14ac:dyDescent="0.3">
      <c r="C22" s="15" t="s">
        <v>21</v>
      </c>
      <c r="D22" s="21">
        <v>29518.43</v>
      </c>
    </row>
    <row r="23" spans="3:4" x14ac:dyDescent="0.3">
      <c r="C23" s="15" t="s">
        <v>41</v>
      </c>
      <c r="D23" s="21">
        <v>26000</v>
      </c>
    </row>
    <row r="24" spans="3:4" x14ac:dyDescent="0.3">
      <c r="C24" s="15" t="s">
        <v>7</v>
      </c>
      <c r="D24" s="21">
        <v>25899.020000000011</v>
      </c>
    </row>
    <row r="25" spans="3:4" x14ac:dyDescent="0.3">
      <c r="C25" s="15" t="s">
        <v>39</v>
      </c>
      <c r="D25" s="21">
        <v>19572.14</v>
      </c>
    </row>
    <row r="26" spans="3:4" x14ac:dyDescent="0.3">
      <c r="C26" s="15" t="s">
        <v>24</v>
      </c>
      <c r="D26" s="21">
        <v>19525.600000000002</v>
      </c>
    </row>
    <row r="27" spans="3:4" x14ac:dyDescent="0.3">
      <c r="C27" s="15" t="s">
        <v>12</v>
      </c>
      <c r="D27" s="21">
        <v>14946.919999999998</v>
      </c>
    </row>
    <row r="28" spans="3:4" x14ac:dyDescent="0.3">
      <c r="C28" s="15" t="s">
        <v>58</v>
      </c>
      <c r="D28" s="21">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81DD6-6197-4758-A7E6-BF595B296868}">
  <dimension ref="A1:U18"/>
  <sheetViews>
    <sheetView workbookViewId="0">
      <selection activeCell="M20" sqref="M20"/>
    </sheetView>
  </sheetViews>
  <sheetFormatPr defaultRowHeight="14.4" x14ac:dyDescent="0.3"/>
  <cols>
    <col min="1" max="1" width="2.77734375" customWidth="1"/>
    <col min="9" max="9" width="15.33203125" customWidth="1"/>
  </cols>
  <sheetData>
    <row r="1" spans="1:21" s="29" customFormat="1" ht="55.2" customHeight="1" x14ac:dyDescent="0.6">
      <c r="A1" s="33"/>
      <c r="B1" s="30">
        <v>9</v>
      </c>
      <c r="C1" s="31" t="s">
        <v>74</v>
      </c>
    </row>
    <row r="2" spans="1:21" s="32" customFormat="1" x14ac:dyDescent="0.3">
      <c r="A2" s="34"/>
    </row>
    <row r="4" spans="1:21" x14ac:dyDescent="0.3">
      <c r="C4" t="s">
        <v>75</v>
      </c>
      <c r="F4" s="22" t="s">
        <v>30</v>
      </c>
      <c r="U4" t="s">
        <v>77</v>
      </c>
    </row>
    <row r="5" spans="1:21" x14ac:dyDescent="0.3">
      <c r="U5" t="str" cm="1">
        <f t="array" ref="U5:U10">_xlfn.UNIQUE(data[Geography])</f>
        <v>New Zealand</v>
      </c>
    </row>
    <row r="6" spans="1:21" x14ac:dyDescent="0.3">
      <c r="C6" s="23" t="s">
        <v>76</v>
      </c>
      <c r="D6" s="24"/>
      <c r="E6" s="24"/>
      <c r="F6" s="24"/>
      <c r="G6" s="24"/>
      <c r="I6" s="23" t="s">
        <v>83</v>
      </c>
      <c r="J6" s="24"/>
      <c r="K6" s="24"/>
      <c r="L6" s="24"/>
      <c r="U6" t="str">
        <v>USA</v>
      </c>
    </row>
    <row r="7" spans="1:21" x14ac:dyDescent="0.3">
      <c r="U7" t="str">
        <v>Canada</v>
      </c>
    </row>
    <row r="8" spans="1:21" x14ac:dyDescent="0.3">
      <c r="D8" s="23" t="s">
        <v>78</v>
      </c>
      <c r="E8" s="24"/>
      <c r="F8" s="24"/>
      <c r="G8" s="24">
        <f>COUNTIFS(data[Geography],F4)</f>
        <v>58</v>
      </c>
      <c r="I8" s="26"/>
      <c r="J8" s="27" t="s">
        <v>3</v>
      </c>
      <c r="K8" s="27" t="s">
        <v>4</v>
      </c>
      <c r="L8" s="26"/>
      <c r="U8" t="str">
        <v>UK</v>
      </c>
    </row>
    <row r="9" spans="1:21" x14ac:dyDescent="0.3">
      <c r="I9" t="str" cm="1">
        <f t="array" ref="I9:I18">_xlfn._xlws.SORT(_xlfn.UNIQUE(data[Sales Person]))</f>
        <v>Barr Faughny</v>
      </c>
      <c r="J9" s="6">
        <f>SUMIFS(data[Amount],data[Sales Person],$I9,data[Geography],$F$4)</f>
        <v>7763</v>
      </c>
      <c r="K9">
        <f>SUMIFS(data[Units],data[Sales Person],$I9,data[Geography],$F$4)</f>
        <v>174</v>
      </c>
      <c r="L9" s="25">
        <f>IF($J9&gt;12000,1,-1)</f>
        <v>-1</v>
      </c>
      <c r="U9" t="str">
        <v>Australia</v>
      </c>
    </row>
    <row r="10" spans="1:21" x14ac:dyDescent="0.3">
      <c r="D10" s="26"/>
      <c r="E10" s="26"/>
      <c r="F10" s="27" t="s">
        <v>82</v>
      </c>
      <c r="G10" s="27" t="s">
        <v>45</v>
      </c>
      <c r="I10" t="str">
        <v>Brien Boise</v>
      </c>
      <c r="J10" s="6">
        <f>SUMIFS(data[Amount],data[Sales Person],$I10,data[Geography],$F$4)</f>
        <v>5516</v>
      </c>
      <c r="K10">
        <f>SUMIFS(data[Units],data[Sales Person],$I10,data[Geography],$F$4)</f>
        <v>507</v>
      </c>
      <c r="L10" s="25">
        <f t="shared" ref="L10:L18" si="0">IF($J10&gt;12000,1,-1)</f>
        <v>-1</v>
      </c>
      <c r="U10" t="str">
        <v>India</v>
      </c>
    </row>
    <row r="11" spans="1:21" x14ac:dyDescent="0.3">
      <c r="D11" t="s">
        <v>79</v>
      </c>
      <c r="F11" s="6">
        <f>SUMIFS(data[Amount],data[Geography],$F$4)</f>
        <v>252469</v>
      </c>
      <c r="G11" s="6">
        <f>AVERAGEIFS(data[Amount],data[Geography],$F$4)</f>
        <v>4352.9137931034484</v>
      </c>
      <c r="I11" t="str">
        <v>Carla Molina</v>
      </c>
      <c r="J11" s="6">
        <f>SUMIFS(data[Amount],data[Sales Person],$I11,data[Geography],$F$4)</f>
        <v>15855</v>
      </c>
      <c r="K11">
        <f>SUMIFS(data[Units],data[Sales Person],$I11,data[Geography],$F$4)</f>
        <v>708</v>
      </c>
      <c r="L11" s="25">
        <f t="shared" si="0"/>
        <v>1</v>
      </c>
    </row>
    <row r="12" spans="1:21" x14ac:dyDescent="0.3">
      <c r="D12" t="s">
        <v>70</v>
      </c>
      <c r="F12" s="6">
        <f>SUMIFS(data[Cost],data[Geography],$F$4)</f>
        <v>80681.400000000038</v>
      </c>
      <c r="G12" s="6">
        <f>AVERAGEIFS(data[Cost],data[Geography],$F$4)</f>
        <v>1391.0586206896558</v>
      </c>
      <c r="I12" t="str">
        <v>Ches Bonnell</v>
      </c>
      <c r="J12" s="6">
        <f>SUMIFS(data[Amount],data[Sales Person],$I12,data[Geography],$F$4)</f>
        <v>31661</v>
      </c>
      <c r="K12">
        <f>SUMIFS(data[Units],data[Sales Person],$I12,data[Geography],$F$4)</f>
        <v>978</v>
      </c>
      <c r="L12" s="25">
        <f t="shared" si="0"/>
        <v>1</v>
      </c>
    </row>
    <row r="13" spans="1:21" x14ac:dyDescent="0.3">
      <c r="D13" t="s">
        <v>80</v>
      </c>
      <c r="F13" s="6">
        <f>SUMIFS(data[Profit],data[Geography],$F$4)</f>
        <v>171787.60000000003</v>
      </c>
      <c r="G13" s="6">
        <f>AVERAGEIFS(data[Profit],data[Geography],$F$4)</f>
        <v>2961.8551724137938</v>
      </c>
      <c r="I13" t="str">
        <v>Curtice Advani</v>
      </c>
      <c r="J13" s="6">
        <f>SUMIFS(data[Amount],data[Sales Person],$I13,data[Geography],$F$4)</f>
        <v>33670</v>
      </c>
      <c r="K13">
        <f>SUMIFS(data[Units],data[Sales Person],$I13,data[Geography],$F$4)</f>
        <v>1515</v>
      </c>
      <c r="L13" s="25">
        <f t="shared" si="0"/>
        <v>1</v>
      </c>
    </row>
    <row r="14" spans="1:21" x14ac:dyDescent="0.3">
      <c r="D14" t="s">
        <v>81</v>
      </c>
      <c r="F14" s="4">
        <f>SUMIFS(data[Units],data[Geography],$F$4)</f>
        <v>8760</v>
      </c>
      <c r="G14" s="4">
        <f>AVERAGEIFS(data[Units],data[Geography],$F$4)</f>
        <v>151.0344827586207</v>
      </c>
      <c r="I14" t="str">
        <v>Gigi Bohling</v>
      </c>
      <c r="J14" s="6">
        <f>SUMIFS(data[Amount],data[Sales Person],$I14,data[Geography],$F$4)</f>
        <v>41559</v>
      </c>
      <c r="K14">
        <f>SUMIFS(data[Units],data[Sales Person],$I14,data[Geography],$F$4)</f>
        <v>1188</v>
      </c>
      <c r="L14" s="25">
        <f t="shared" si="0"/>
        <v>1</v>
      </c>
    </row>
    <row r="15" spans="1:21" x14ac:dyDescent="0.3">
      <c r="I15" t="str">
        <v>Gunar Cockshoot</v>
      </c>
      <c r="J15" s="6">
        <f>SUMIFS(data[Amount],data[Sales Person],$I15,data[Geography],$F$4)</f>
        <v>35847</v>
      </c>
      <c r="K15">
        <f>SUMIFS(data[Units],data[Sales Person],$I15,data[Geography],$F$4)</f>
        <v>1416</v>
      </c>
      <c r="L15" s="25">
        <f t="shared" si="0"/>
        <v>1</v>
      </c>
    </row>
    <row r="16" spans="1:21" x14ac:dyDescent="0.3">
      <c r="I16" t="str">
        <v>Husein Augar</v>
      </c>
      <c r="J16" s="6">
        <f>SUMIFS(data[Amount],data[Sales Person],$I16,data[Geography],$F$4)</f>
        <v>39424</v>
      </c>
      <c r="K16">
        <f>SUMIFS(data[Units],data[Sales Person],$I16,data[Geography],$F$4)</f>
        <v>1122</v>
      </c>
      <c r="L16" s="25">
        <f t="shared" si="0"/>
        <v>1</v>
      </c>
    </row>
    <row r="17" spans="9:12" x14ac:dyDescent="0.3">
      <c r="I17" t="str">
        <v>Oby Sorrel</v>
      </c>
      <c r="J17" s="6">
        <f>SUMIFS(data[Amount],data[Sales Person],$I17,data[Geography],$F$4)</f>
        <v>16527</v>
      </c>
      <c r="K17">
        <f>SUMIFS(data[Units],data[Sales Person],$I17,data[Geography],$F$4)</f>
        <v>417</v>
      </c>
      <c r="L17" s="25">
        <f t="shared" si="0"/>
        <v>1</v>
      </c>
    </row>
    <row r="18" spans="9:12" x14ac:dyDescent="0.3">
      <c r="I18" t="str">
        <v>Ram Mahesh</v>
      </c>
      <c r="J18" s="6">
        <f>SUMIFS(data[Amount],data[Sales Person],$I18,data[Geography],$F$4)</f>
        <v>24647</v>
      </c>
      <c r="K18">
        <f>SUMIFS(data[Units],data[Sales Person],$I18,data[Geography],$F$4)</f>
        <v>735</v>
      </c>
      <c r="L18" s="25">
        <f t="shared" si="0"/>
        <v>1</v>
      </c>
    </row>
  </sheetData>
  <dataValidations count="1">
    <dataValidation type="list" allowBlank="1" showInputMessage="1" showErrorMessage="1" sqref="F4" xr:uid="{86073D4C-AE27-46CC-B25E-60CB1BFA56FB}">
      <formula1>$U$5:$U$10</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9D90B6F1-7A96-4658-AB55-A68398B9FEEB}">
            <x14:iconSet iconSet="3Symbols" showValue="0" custom="1">
              <x14:cfvo type="percent">
                <xm:f>0</xm:f>
              </x14:cfvo>
              <x14:cfvo type="num">
                <xm:f>0</xm:f>
              </x14:cfvo>
              <x14:cfvo type="num">
                <xm:f>1</xm:f>
              </x14:cfvo>
              <x14:cfIcon iconSet="3Symbols" iconId="0"/>
              <x14:cfIcon iconSet="NoIcons" iconId="0"/>
              <x14:cfIcon iconSet="3Symbols" iconId="2"/>
            </x14:iconSet>
          </x14:cfRule>
          <xm:sqref>L9:L18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F0B4-69B9-41B9-8DC9-E15292039953}">
  <dimension ref="A1:K28"/>
  <sheetViews>
    <sheetView tabSelected="1" workbookViewId="0">
      <selection activeCell="Q13" sqref="Q13"/>
    </sheetView>
  </sheetViews>
  <sheetFormatPr defaultRowHeight="14.4" x14ac:dyDescent="0.3"/>
  <cols>
    <col min="1" max="1" width="3.21875" customWidth="1"/>
    <col min="3" max="3" width="20.21875" bestFit="1" customWidth="1"/>
    <col min="4" max="4" width="14.44140625" bestFit="1" customWidth="1"/>
    <col min="5" max="5" width="11.77734375" bestFit="1" customWidth="1"/>
    <col min="6" max="6" width="10.33203125" bestFit="1" customWidth="1"/>
    <col min="7" max="7" width="9.5546875" customWidth="1"/>
  </cols>
  <sheetData>
    <row r="1" spans="1:11" s="29" customFormat="1" ht="55.2" customHeight="1" x14ac:dyDescent="0.6">
      <c r="A1" s="33"/>
      <c r="B1" s="30">
        <v>10</v>
      </c>
      <c r="C1" s="31" t="s">
        <v>84</v>
      </c>
    </row>
    <row r="2" spans="1:11" s="32" customFormat="1" x14ac:dyDescent="0.3">
      <c r="A2" s="34"/>
    </row>
    <row r="5" spans="1:11" x14ac:dyDescent="0.3">
      <c r="C5" s="14" t="s">
        <v>57</v>
      </c>
      <c r="D5" t="s">
        <v>59</v>
      </c>
      <c r="E5" t="s">
        <v>60</v>
      </c>
      <c r="F5" t="s">
        <v>73</v>
      </c>
      <c r="G5" t="s">
        <v>85</v>
      </c>
    </row>
    <row r="6" spans="1:11" x14ac:dyDescent="0.3">
      <c r="C6" s="15" t="s">
        <v>12</v>
      </c>
      <c r="D6" s="20">
        <v>33551</v>
      </c>
      <c r="E6" s="20">
        <v>1566</v>
      </c>
      <c r="F6" s="21">
        <v>14946.919999999998</v>
      </c>
      <c r="G6" s="28">
        <v>0.44549849482876808</v>
      </c>
    </row>
    <row r="7" spans="1:11" x14ac:dyDescent="0.3">
      <c r="C7" s="15" t="s">
        <v>38</v>
      </c>
      <c r="D7" s="20">
        <v>35378</v>
      </c>
      <c r="E7" s="20">
        <v>1044</v>
      </c>
      <c r="F7" s="21">
        <v>30189.32</v>
      </c>
      <c r="G7" s="28">
        <v>0.85333597150771667</v>
      </c>
    </row>
    <row r="8" spans="1:11" x14ac:dyDescent="0.3">
      <c r="C8" s="15" t="s">
        <v>41</v>
      </c>
      <c r="D8" s="20">
        <v>37772</v>
      </c>
      <c r="E8" s="20">
        <v>1308</v>
      </c>
      <c r="F8" s="21">
        <v>26000</v>
      </c>
      <c r="G8" s="28">
        <v>0.68834056973419466</v>
      </c>
    </row>
    <row r="9" spans="1:11" x14ac:dyDescent="0.3">
      <c r="C9" s="15" t="s">
        <v>21</v>
      </c>
      <c r="D9" s="20">
        <v>39263</v>
      </c>
      <c r="E9" s="20">
        <v>1683</v>
      </c>
      <c r="F9" s="21">
        <v>29518.43</v>
      </c>
      <c r="G9" s="28">
        <v>0.75181290273285284</v>
      </c>
    </row>
    <row r="10" spans="1:11" x14ac:dyDescent="0.3">
      <c r="C10" s="15" t="s">
        <v>24</v>
      </c>
      <c r="D10" s="20">
        <v>43183</v>
      </c>
      <c r="E10" s="20">
        <v>2022</v>
      </c>
      <c r="F10" s="21">
        <v>19525.600000000002</v>
      </c>
      <c r="G10" s="28">
        <v>0.45215941458444298</v>
      </c>
    </row>
    <row r="11" spans="1:11" x14ac:dyDescent="0.3">
      <c r="C11" s="15" t="s">
        <v>36</v>
      </c>
      <c r="D11" s="20">
        <v>44744</v>
      </c>
      <c r="E11" s="20">
        <v>1956</v>
      </c>
      <c r="F11" s="21">
        <v>29800.160000000003</v>
      </c>
      <c r="G11" s="28">
        <v>0.66601466118362251</v>
      </c>
    </row>
    <row r="12" spans="1:11" x14ac:dyDescent="0.3">
      <c r="C12" s="15" t="s">
        <v>31</v>
      </c>
      <c r="D12" s="20">
        <v>47271</v>
      </c>
      <c r="E12" s="20">
        <v>1881</v>
      </c>
      <c r="F12" s="21">
        <v>29721.27</v>
      </c>
      <c r="G12" s="28">
        <v>0.62874214634765502</v>
      </c>
      <c r="K12" t="s">
        <v>61</v>
      </c>
    </row>
    <row r="13" spans="1:11" x14ac:dyDescent="0.3">
      <c r="C13" s="15" t="s">
        <v>15</v>
      </c>
      <c r="D13" s="20">
        <v>52150</v>
      </c>
      <c r="E13" s="20">
        <v>1752</v>
      </c>
      <c r="F13" s="21">
        <v>40814.559999999998</v>
      </c>
      <c r="G13" s="28">
        <v>0.78263777564717163</v>
      </c>
    </row>
    <row r="14" spans="1:11" x14ac:dyDescent="0.3">
      <c r="C14" s="15" t="s">
        <v>33</v>
      </c>
      <c r="D14" s="20">
        <v>54712</v>
      </c>
      <c r="E14" s="20">
        <v>2196</v>
      </c>
      <c r="F14" s="21">
        <v>31390.480000000003</v>
      </c>
      <c r="G14" s="28">
        <v>0.57374031291124439</v>
      </c>
    </row>
    <row r="15" spans="1:11" x14ac:dyDescent="0.3">
      <c r="C15" s="15" t="s">
        <v>34</v>
      </c>
      <c r="D15" s="20">
        <v>56644</v>
      </c>
      <c r="E15" s="20">
        <v>1812</v>
      </c>
      <c r="F15" s="21">
        <v>44884.12</v>
      </c>
      <c r="G15" s="28">
        <v>0.79238966174705183</v>
      </c>
    </row>
    <row r="16" spans="1:11" x14ac:dyDescent="0.3">
      <c r="C16" s="15" t="s">
        <v>18</v>
      </c>
      <c r="D16" s="20">
        <v>57372</v>
      </c>
      <c r="E16" s="20">
        <v>2106</v>
      </c>
      <c r="F16" s="21">
        <v>29678.099999999995</v>
      </c>
      <c r="G16" s="28">
        <v>0.51729240744614091</v>
      </c>
    </row>
    <row r="17" spans="3:7" x14ac:dyDescent="0.3">
      <c r="C17" s="15" t="s">
        <v>32</v>
      </c>
      <c r="D17" s="20">
        <v>58009</v>
      </c>
      <c r="E17" s="20">
        <v>2976</v>
      </c>
      <c r="F17" s="21">
        <v>36700.840000000004</v>
      </c>
      <c r="G17" s="28">
        <v>0.6326749297522799</v>
      </c>
    </row>
    <row r="18" spans="3:7" x14ac:dyDescent="0.3">
      <c r="C18" s="15" t="s">
        <v>29</v>
      </c>
      <c r="D18" s="20">
        <v>62111</v>
      </c>
      <c r="E18" s="20">
        <v>2154</v>
      </c>
      <c r="F18" s="21">
        <v>43177.340000000004</v>
      </c>
      <c r="G18" s="28">
        <v>0.6951641416174269</v>
      </c>
    </row>
    <row r="19" spans="3:7" x14ac:dyDescent="0.3">
      <c r="C19" s="15" t="s">
        <v>28</v>
      </c>
      <c r="D19" s="20">
        <v>63721</v>
      </c>
      <c r="E19" s="20">
        <v>2331</v>
      </c>
      <c r="F19" s="21">
        <v>56471.590000000004</v>
      </c>
      <c r="G19" s="28">
        <v>0.88623201142480512</v>
      </c>
    </row>
    <row r="20" spans="3:7" x14ac:dyDescent="0.3">
      <c r="C20" s="15" t="s">
        <v>22</v>
      </c>
      <c r="D20" s="20">
        <v>66283</v>
      </c>
      <c r="E20" s="20">
        <v>2052</v>
      </c>
      <c r="F20" s="21">
        <v>46234.960000000006</v>
      </c>
      <c r="G20" s="28">
        <v>0.69753873542235578</v>
      </c>
    </row>
    <row r="21" spans="3:7" x14ac:dyDescent="0.3">
      <c r="C21" s="15" t="s">
        <v>7</v>
      </c>
      <c r="D21" s="20">
        <v>66500</v>
      </c>
      <c r="E21" s="20">
        <v>2802</v>
      </c>
      <c r="F21" s="21">
        <v>25899.020000000011</v>
      </c>
      <c r="G21" s="28">
        <v>0.38945894736842124</v>
      </c>
    </row>
    <row r="22" spans="3:7" x14ac:dyDescent="0.3">
      <c r="C22" s="15" t="s">
        <v>37</v>
      </c>
      <c r="D22" s="20">
        <v>68971</v>
      </c>
      <c r="E22" s="20">
        <v>1533</v>
      </c>
      <c r="F22" s="21">
        <v>50988.91</v>
      </c>
      <c r="G22" s="28">
        <v>0.73928042220643464</v>
      </c>
    </row>
    <row r="23" spans="3:7" x14ac:dyDescent="0.3">
      <c r="C23" s="15" t="s">
        <v>19</v>
      </c>
      <c r="D23" s="20">
        <v>69160</v>
      </c>
      <c r="E23" s="20">
        <v>1854</v>
      </c>
      <c r="F23" s="21">
        <v>46226.020000000004</v>
      </c>
      <c r="G23" s="28">
        <v>0.6683924233661076</v>
      </c>
    </row>
    <row r="24" spans="3:7" x14ac:dyDescent="0.3">
      <c r="C24" s="15" t="s">
        <v>39</v>
      </c>
      <c r="D24" s="20">
        <v>69461</v>
      </c>
      <c r="E24" s="20">
        <v>2982</v>
      </c>
      <c r="F24" s="21">
        <v>19572.14</v>
      </c>
      <c r="G24" s="28">
        <v>0.28177164164063284</v>
      </c>
    </row>
    <row r="25" spans="3:7" x14ac:dyDescent="0.3">
      <c r="C25" s="15" t="s">
        <v>42</v>
      </c>
      <c r="D25" s="20">
        <v>70273</v>
      </c>
      <c r="E25" s="20">
        <v>2142</v>
      </c>
      <c r="F25" s="21">
        <v>58277.8</v>
      </c>
      <c r="G25" s="28">
        <v>0.82930570773981471</v>
      </c>
    </row>
    <row r="26" spans="3:7" x14ac:dyDescent="0.3">
      <c r="C26" s="15" t="s">
        <v>10</v>
      </c>
      <c r="D26" s="20">
        <v>71967</v>
      </c>
      <c r="E26" s="20">
        <v>2301</v>
      </c>
      <c r="F26" s="21">
        <v>52063.35</v>
      </c>
      <c r="G26" s="28">
        <v>0.72343365709283425</v>
      </c>
    </row>
    <row r="27" spans="3:7" x14ac:dyDescent="0.3">
      <c r="C27" s="15" t="s">
        <v>40</v>
      </c>
      <c r="D27" s="20">
        <v>72373</v>
      </c>
      <c r="E27" s="20">
        <v>3207</v>
      </c>
      <c r="F27" s="21">
        <v>39084.340000000004</v>
      </c>
      <c r="G27" s="28">
        <v>0.54004034653807365</v>
      </c>
    </row>
    <row r="28" spans="3:7" x14ac:dyDescent="0.3">
      <c r="C28" s="15" t="s">
        <v>58</v>
      </c>
      <c r="D28" s="20">
        <v>1240869</v>
      </c>
      <c r="E28" s="20">
        <v>45660</v>
      </c>
      <c r="F28" s="21">
        <v>801165.2699999999</v>
      </c>
      <c r="G28" s="28">
        <v>0.64564854952456696</v>
      </c>
    </row>
  </sheetData>
  <conditionalFormatting pivot="1" sqref="G6:G28">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Q1</vt:lpstr>
      <vt:lpstr>Q2</vt:lpstr>
      <vt:lpstr>Q3</vt:lpstr>
      <vt:lpstr>Q4</vt:lpstr>
      <vt:lpstr>Q5</vt:lpstr>
      <vt:lpstr>Q6</vt:lpstr>
      <vt:lpstr>Q7</vt:lpstr>
      <vt:lpstr>Q8</vt:lpstr>
      <vt:lpstr>Q9</vt:lpstr>
      <vt:lpstr>Q10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Bhargavi Badiger</dc:creator>
  <cp:lastModifiedBy>Bhargavi Badiger</cp:lastModifiedBy>
  <dcterms:created xsi:type="dcterms:W3CDTF">2015-06-05T18:17:20Z</dcterms:created>
  <dcterms:modified xsi:type="dcterms:W3CDTF">2025-07-16T13:34:31Z</dcterms:modified>
</cp:coreProperties>
</file>