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bharg\Downloads\"/>
    </mc:Choice>
  </mc:AlternateContent>
  <xr:revisionPtr revIDLastSave="0" documentId="13_ncr:1_{E248AE16-6E49-4DA2-8A14-2A4C2A01BC93}" xr6:coauthVersionLast="47" xr6:coauthVersionMax="47" xr10:uidLastSave="{00000000-0000-0000-0000-000000000000}"/>
  <bookViews>
    <workbookView xWindow="-110" yWindow="-110" windowWidth="19420" windowHeight="10300" firstSheet="13" activeTab="15" xr2:uid="{B24A6846-CE98-4890-984B-3CD0F0DE50C5}"/>
  </bookViews>
  <sheets>
    <sheet name="Case Study" sheetId="1" r:id="rId1"/>
    <sheet name="Points of Discussion" sheetId="2" r:id="rId2"/>
    <sheet name="Introduction" sheetId="3" r:id="rId3"/>
    <sheet name="Decisions and States of Nature" sheetId="4" r:id="rId4"/>
    <sheet name="Decision Tree" sheetId="5" r:id="rId5"/>
    <sheet name="Understanding decision tree" sheetId="6" r:id="rId6"/>
    <sheet name="Cashflow|NPVs" sheetId="7" r:id="rId7"/>
    <sheet name="Assumptions" sheetId="17" r:id="rId8"/>
    <sheet name="Decision Tree with Payoff Value" sheetId="8" r:id="rId9"/>
    <sheet name="Backward Induction Step 1" sheetId="9" r:id="rId10"/>
    <sheet name="Backward Induction Step 2" sheetId="10" r:id="rId11"/>
    <sheet name="Backward Induction Step 3" sheetId="11" r:id="rId12"/>
    <sheet name="Backward Induction Step 4" sheetId="12" r:id="rId13"/>
    <sheet name="Backward Induction Step 5" sheetId="13" r:id="rId14"/>
    <sheet name="Backward Induction Step 6" sheetId="15" r:id="rId15"/>
    <sheet name="Conclusion"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7" l="1"/>
  <c r="D11" i="17" s="1"/>
  <c r="B25" i="13"/>
  <c r="C15" i="7"/>
  <c r="D27" i="10" s="1"/>
  <c r="C16" i="7"/>
  <c r="C17" i="7"/>
  <c r="E29" i="10" s="1"/>
  <c r="C18" i="7"/>
  <c r="E30" i="10" s="1"/>
  <c r="C14" i="7"/>
  <c r="D26" i="10" s="1"/>
  <c r="C22" i="11" l="1"/>
  <c r="E22" i="11"/>
  <c r="L3" i="17"/>
  <c r="D29" i="10"/>
  <c r="L7" i="17"/>
  <c r="E27" i="10"/>
  <c r="L6" i="17"/>
  <c r="E26" i="10"/>
  <c r="L5" i="17"/>
  <c r="E28" i="10"/>
  <c r="E25" i="10"/>
  <c r="L4" i="17"/>
  <c r="D30" i="10"/>
  <c r="F30" i="10" s="1"/>
  <c r="F27" i="10"/>
  <c r="F22" i="11" s="1"/>
  <c r="F29" i="10" l="1"/>
  <c r="C13" i="7"/>
  <c r="D28" i="10" s="1"/>
  <c r="F26" i="10"/>
  <c r="L2" i="17" l="1"/>
  <c r="F28" i="10"/>
  <c r="D25" i="10"/>
  <c r="F25" i="10" s="1"/>
  <c r="D22" i="11" s="1"/>
  <c r="G22" i="11" s="1"/>
  <c r="C25" i="13" s="1"/>
  <c r="D25" i="13" s="1"/>
</calcChain>
</file>

<file path=xl/sharedStrings.xml><?xml version="1.0" encoding="utf-8"?>
<sst xmlns="http://schemas.openxmlformats.org/spreadsheetml/2006/main" count="97" uniqueCount="83">
  <si>
    <t>Pharmaceutical Business Case Study</t>
  </si>
  <si>
    <t xml:space="preserve">INFO 4381-1 Decision Analysis </t>
  </si>
  <si>
    <t>2024 Winter Quarter</t>
  </si>
  <si>
    <t>Sl no</t>
  </si>
  <si>
    <t>Points of Discussion</t>
  </si>
  <si>
    <t>Introduction</t>
  </si>
  <si>
    <t>Identifying the Decision Alternatives and States of Nature</t>
  </si>
  <si>
    <t>Decision Tree</t>
  </si>
  <si>
    <t>Decision Tree Diagram</t>
  </si>
  <si>
    <t>Understanding the Decision Tree</t>
  </si>
  <si>
    <t>Cash Flow Timeline</t>
  </si>
  <si>
    <t>NPVs of Payoffs</t>
  </si>
  <si>
    <t>Decision Tree with Payoff Values</t>
  </si>
  <si>
    <t>Backward Induction Steps</t>
  </si>
  <si>
    <t>Conclusion</t>
  </si>
  <si>
    <t>Identifying the Decision Alternatives and States of Nature:</t>
  </si>
  <si>
    <t>Decision Alretnatives:</t>
  </si>
  <si>
    <t>1) Enter Testing</t>
  </si>
  <si>
    <t>2) Quite Testing</t>
  </si>
  <si>
    <t>3) Develop the drug</t>
  </si>
  <si>
    <t>4) Not develop the drug</t>
  </si>
  <si>
    <t>States of Nature:</t>
  </si>
  <si>
    <t>1) Success or Failure at Phase 1</t>
  </si>
  <si>
    <t>2) Success in Type 1, Type 2 or Both, or Failure at Phase 2</t>
  </si>
  <si>
    <t>3) Success or Failure in Type 1 at Phase 2</t>
  </si>
  <si>
    <t>4) Success or Failure in Type 2 at Phase 3</t>
  </si>
  <si>
    <t>5) Success or Failure in both Type 1 and 2 at Phase 3</t>
  </si>
  <si>
    <r>
      <rPr>
        <b/>
        <sz val="11"/>
        <color theme="1"/>
        <rFont val="Aptos Narrow"/>
        <family val="2"/>
        <scheme val="minor"/>
      </rPr>
      <t>Decision Trees:</t>
    </r>
    <r>
      <rPr>
        <sz val="11"/>
        <color theme="1"/>
        <rFont val="Aptos Narrow"/>
        <family val="2"/>
        <scheme val="minor"/>
      </rPr>
      <t xml:space="preserve">
There are two decision nodes representing the FDA testing and the subsequent development of the drug. A chance node depicts the outcomes of the test. The consequence node reflects the resulting profit. The connections from drug testing to development signify that the decision to test the drug precedes the decision to develop it. Moreover, both testing the drug and its development impact profit due to associated costs in each stage. Ultimately, test results influence both the decision to develop the drug and the resulting profit.</t>
    </r>
  </si>
  <si>
    <t>Figure 1: Decision Tree Diagram</t>
  </si>
  <si>
    <r>
      <rPr>
        <b/>
        <sz val="11"/>
        <color theme="1"/>
        <rFont val="Aptos Narrow"/>
        <family val="2"/>
        <scheme val="minor"/>
      </rPr>
      <t xml:space="preserve">Understanding the Decision Tree:
</t>
    </r>
    <r>
      <rPr>
        <sz val="11"/>
        <color theme="1"/>
        <rFont val="Aptos Narrow"/>
        <family val="2"/>
        <scheme val="minor"/>
      </rPr>
      <t xml:space="preserve">
The decision tree diagram (Figure 1) depicts the potential outcomes of a sequence of decisions the company faces when launching their drug. It assists in evaluating the likelihoods of different scenarios based on their associated costs, revenues, and probabilities. Decision nodes are represented by square shapes, chance nodes by circles, and outcome nodes by triangles.
At Node 1, the initial decision for the company is whether to commence testing. If testing is chosen, Node 2 represents the chance of either passing or failing Phase 1. Upon successful completion, Node 4 presents the decision to continue testing. If progression is decided, Node 7 introduces another chance node indicating the likelihood of success or failure in treating Type 1, Type 2, or both diseases.
Should the drug prove successful in any disease types, subsequent decisions at Nodes 9, 10, and 11 determine whether to proceed with further testing or discontinue. Nodes 12, 14, and 16 then represent the chances of success or failure in subsequent tests.
Upon achieving success, one final decision is required at the respective terminal nodes (Nodes 13, 15, 17) regarding production and market entry or termination of the project. These terminal nodes represent the payoffs associated with each decision path.</t>
    </r>
  </si>
  <si>
    <t>Cashflow timeline</t>
  </si>
  <si>
    <t>The payoffs at the end nodes are the NPVs of all revenues and costs related to a particular path in the decision tree. Utilizing the cashflow timeline, the NPVs are calculated.</t>
  </si>
  <si>
    <t xml:space="preserve">At Present Value (Discounted) </t>
  </si>
  <si>
    <t>Failure</t>
  </si>
  <si>
    <t>Assumptions</t>
  </si>
  <si>
    <t>Year</t>
  </si>
  <si>
    <t>Cashflows</t>
  </si>
  <si>
    <t>At present value</t>
  </si>
  <si>
    <t>Figure 3: Decision Tree with Payoffs</t>
  </si>
  <si>
    <t>Figure 4: Backward Induction Step 1</t>
  </si>
  <si>
    <t>We need to decide whether to go about developing drug Type 1, Type 2, or Type 1&amp;2. For each decision we pick the optimal decision which is developing the drug. The decision tree in Figure 5 shows result of the decisions we made.</t>
  </si>
  <si>
    <t>Figure 5: Backward Induction Step 2</t>
  </si>
  <si>
    <t>Decisions/States of Nature</t>
  </si>
  <si>
    <t>Success</t>
  </si>
  <si>
    <t>EV</t>
  </si>
  <si>
    <t>Develop Type 1</t>
  </si>
  <si>
    <t>Develop Type 2</t>
  </si>
  <si>
    <t>Develop Type 1 &amp; 2</t>
  </si>
  <si>
    <t>Quit Type 1</t>
  </si>
  <si>
    <t>Quit Type 2</t>
  </si>
  <si>
    <t>Quit Type 1 &amp; 2</t>
  </si>
  <si>
    <t>Probabilities</t>
  </si>
  <si>
    <t>The expected values for the successful/unsuccessful pass of drugs Type 1, Type2, and Type 1&amp;2 through the Phase 3 FDA approval are calculated.
According to the decision tree (Figure 5), entering Phase 3 yields significantly higher values for Type 1 and Type 1&amp;2 scenarios, so we opt to proceed with testing for these cases. However, for Type 2, the cost of entering Phase 3 exceeds the benefits, leading us to choose to terminate the project for Type 2.</t>
  </si>
  <si>
    <t>Figure 6: Backward Induction Step 3</t>
  </si>
  <si>
    <t>Decisions/States of nature</t>
  </si>
  <si>
    <t>Fail</t>
  </si>
  <si>
    <t>Success, Type 1</t>
  </si>
  <si>
    <t>Success, Type 2</t>
  </si>
  <si>
    <t>Success Type 1 &amp; 2</t>
  </si>
  <si>
    <t>Test</t>
  </si>
  <si>
    <t>Opting to proceed to Phase 3 for Type 1 and Type 1&amp;2, while choosing to terminate the project for Type 2, results in the decision tree depicted in Figure 6. Our next step is to determine the expected value of the financial outcome associated with entering Phase 2. We choose the test option yielding $403.748 million for success type 1 and 140.909 million for success type 2, compared to a loss of 143.69 million. For success types 1 and 2, we choose 636,379,434.87 over the node test's loss of 140.909 million</t>
  </si>
  <si>
    <t>Figure 7: Backward Induction Step 4</t>
  </si>
  <si>
    <t xml:space="preserve">Having determined the expected values associated with entering Phase 2, we arrive at a decision node presenting two options: proceeding to Phase 2 or discontinuing the project. Once more, entering Phase 2 proves significantly better than quitting, prompting our decision to proceed with testing.
</t>
  </si>
  <si>
    <t>Figure 8: Backward Induction Step 5</t>
  </si>
  <si>
    <t>Decision/States of Nature</t>
  </si>
  <si>
    <t xml:space="preserve">Probabilities </t>
  </si>
  <si>
    <t>Figure 9: Backward Induction Step 6</t>
  </si>
  <si>
    <t>In the final Step 6, the decision lies in opting either to proceed with the test or to halt the process. As depicted in Figure 9 of the decision tree, proceeding with the test could yield $54.94MM, while abstaining would result in zero earnings for the company.</t>
  </si>
  <si>
    <t>Lucid Chart:</t>
  </si>
  <si>
    <t>https://lucid.app/lucidchart/32856ea9-d044-4720-a848-35a9a5bb56fc/edit?viewport_loc=-707%2C-553%2C3626%2C1583%2C0_0&amp;invitationId=inv_9fdbf668-45e9-4d5c-8fe7-924730d4f56b</t>
  </si>
  <si>
    <t>Develop Type 1 and 2</t>
  </si>
  <si>
    <t xml:space="preserve">Develop Type 1 = -50,000,000 – (100,000,000 ÷ 1.1) – (250,000,000 ÷ 1.1^3) - (500,000,000 ÷ 1.1^7) + [ (300,000,000 ÷ 0.1) x (1 – 1 ÷ 1.1^15) x ( 1 ÷ 1.1^7)] </t>
  </si>
  <si>
    <t>Develop Type 2 = -50,000,000 – (100,000,000 ÷ 1.1) – (250,000,000 ÷ 1.1^3) - (500,000,000 ÷ 1.1^7) + [ (125,000,000 ÷ 0.1) x (1 – 1 ÷ 1.1^15) x ( 1 ÷ 1.1^7)]</t>
  </si>
  <si>
    <t>Develop Type 1 &amp; 2 = -50,000,000 – (100,000,000 ÷ 1.1) – (300,000,000 ÷ 1.1^3) - (600,000,000 ÷ 1.1^7) + [ (400,000,000 ÷ 0.1) x (1 – 1 ÷ 1.1^15) x ( 1 ÷ 1.1^7)]</t>
  </si>
  <si>
    <t>Quit Type 1 = – 50,000,000 – (100,000,000 ÷ 1.1) – (250,000,000 ÷ 1.1^3)</t>
  </si>
  <si>
    <t>Quit Type 2 = – 50,000,000 – (100,000,000 ÷ 1.1) – (250,000,000 ÷ 1.1^3)</t>
  </si>
  <si>
    <t>Quit Type 1 &amp; 2 = – 50,000,000 – (100,000,000 ÷ 1.1) – (300,000,000 ÷ 1.1^3)</t>
  </si>
  <si>
    <t>Quit Type 1 and 2</t>
  </si>
  <si>
    <t>Discounted at nodes 13, 15 and 17</t>
  </si>
  <si>
    <t xml:space="preserve">If the company opts out of entering the FDA testing phases, they will end up with zero earnings. Additionally, competing pharmaceutical companies might introduce similar drugs, potentially jeopardizing the company's prospects if they decide to quit now with intentions of testing later. Conversely, choosing to enter testing presently could yield approximately $54.94 million. Hence, entering testing emerges as the optimal choice.
</t>
  </si>
  <si>
    <t>After deciding to advance to Phase 2, we encounter a chance node where it becomes imperative to determine the expected financial outcome, as depicted in Figure 8 of the decision tree.</t>
  </si>
  <si>
    <t>~ Bhargavi K Chandrasekaran</t>
  </si>
  <si>
    <r>
      <rPr>
        <b/>
        <sz val="11"/>
        <color theme="1"/>
        <rFont val="Aptos Narrow"/>
        <family val="2"/>
        <scheme val="minor"/>
      </rPr>
      <t xml:space="preserve">Introduction:
</t>
    </r>
    <r>
      <rPr>
        <sz val="11"/>
        <color theme="1"/>
        <rFont val="Aptos Narrow"/>
        <family val="2"/>
        <scheme val="minor"/>
      </rPr>
      <t xml:space="preserve">
A pharmaceutical company has carried out a pre-clinical testing of a drug that supposedly treats Type1 , Type 2, and both Type 1&amp;2 deceases. To be approved for use, the drug needs to go through three Phases of the FDA approval. The failure at any stage dooms its entrance to the next stage as well as its development chance. To evaluate the decisions that the company could take, I have listed out the decision alternative, states of nature, created the decision tree calculated the Net Present Value (NPV) of all revenues and costs in a timeline that covers each path in the tree in order to find payoffs. With all this, I conducted backward induction to help us reach a final decision.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</si>
</sst>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_([$$-409]* #,##0.00_);_([$$-409]* \(#,##0.00\);_([$$-409]* &quot;-&quot;??_);_(@_)"/>
    <numFmt numFmtId="165" formatCode="&quot;$&quot;#,##0.00,,&quot;M&quot;"/>
  </numFmts>
  <fonts count="9"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rgb="FF000000"/>
      <name val="Aptos Narrow"/>
      <family val="2"/>
      <scheme val="minor"/>
    </font>
    <font>
      <sz val="18"/>
      <color rgb="FF202122"/>
      <name val="Times New Roman"/>
      <family val="1"/>
    </font>
    <font>
      <sz val="10"/>
      <color rgb="FF202122"/>
      <name val="Times New Roman"/>
      <family val="1"/>
    </font>
    <font>
      <sz val="11"/>
      <color rgb="FF000000"/>
      <name val="Aptos Narrow"/>
      <family val="2"/>
    </font>
    <font>
      <sz val="18"/>
      <color rgb="FF202122"/>
      <name val="Times New Roman"/>
      <family val="1"/>
    </font>
    <font>
      <u/>
      <sz val="11"/>
      <color theme="10"/>
      <name val="Aptos Narrow"/>
      <family val="2"/>
      <scheme val="minor"/>
    </font>
  </fonts>
  <fills count="3">
    <fill>
      <patternFill patternType="none"/>
    </fill>
    <fill>
      <patternFill patternType="gray125"/>
    </fill>
    <fill>
      <patternFill patternType="solid">
        <fgColor rgb="FFFFFFFF"/>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36">
    <xf numFmtId="0" fontId="0" fillId="0" borderId="0" xfId="0"/>
    <xf numFmtId="0" fontId="2" fillId="0" borderId="0" xfId="0" applyFont="1"/>
    <xf numFmtId="0" fontId="2" fillId="0" borderId="1" xfId="0" applyFont="1" applyBorder="1"/>
    <xf numFmtId="0" fontId="0" fillId="0" borderId="1" xfId="0" applyBorder="1"/>
    <xf numFmtId="9" fontId="0" fillId="0" borderId="0" xfId="0" applyNumberFormat="1"/>
    <xf numFmtId="0" fontId="3" fillId="0" borderId="0" xfId="0" applyFont="1"/>
    <xf numFmtId="44" fontId="2" fillId="0" borderId="0" xfId="1" applyNumberFormat="1" applyFont="1"/>
    <xf numFmtId="44" fontId="0" fillId="0" borderId="0" xfId="0" applyNumberFormat="1"/>
    <xf numFmtId="164" fontId="0" fillId="0" borderId="0" xfId="0" applyNumberFormat="1"/>
    <xf numFmtId="0" fontId="4" fillId="0" borderId="0" xfId="0" applyFont="1"/>
    <xf numFmtId="8" fontId="0" fillId="0" borderId="0" xfId="0" applyNumberFormat="1"/>
    <xf numFmtId="0" fontId="6" fillId="2" borderId="0" xfId="0" applyFont="1" applyFill="1"/>
    <xf numFmtId="0" fontId="0" fillId="0" borderId="0" xfId="0" applyAlignment="1">
      <alignment horizontal="center"/>
    </xf>
    <xf numFmtId="0" fontId="0" fillId="0" borderId="2" xfId="0"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0" fontId="2" fillId="0" borderId="2" xfId="0" applyFont="1" applyBorder="1" applyAlignment="1">
      <alignment horizontal="center"/>
    </xf>
    <xf numFmtId="0" fontId="0" fillId="0" borderId="0" xfId="0" applyAlignment="1">
      <alignment horizontal="center" vertical="center"/>
    </xf>
    <xf numFmtId="9" fontId="0" fillId="0" borderId="0" xfId="0" applyNumberFormat="1" applyAlignment="1">
      <alignment horizontal="center" vertical="center"/>
    </xf>
    <xf numFmtId="0" fontId="7" fillId="0" borderId="0" xfId="0" applyFont="1"/>
    <xf numFmtId="165" fontId="2" fillId="0" borderId="0" xfId="1" applyNumberFormat="1" applyFont="1"/>
    <xf numFmtId="165" fontId="2" fillId="0" borderId="0" xfId="1" applyNumberFormat="1" applyFont="1" applyAlignment="1">
      <alignment wrapText="1"/>
    </xf>
    <xf numFmtId="165" fontId="0" fillId="0" borderId="0" xfId="0" applyNumberFormat="1"/>
    <xf numFmtId="165" fontId="0" fillId="0" borderId="1" xfId="0" applyNumberFormat="1" applyBorder="1"/>
    <xf numFmtId="0" fontId="8" fillId="0" borderId="0" xfId="2"/>
    <xf numFmtId="165" fontId="2" fillId="0" borderId="0" xfId="0" applyNumberFormat="1" applyFont="1"/>
    <xf numFmtId="165" fontId="0" fillId="0" borderId="1" xfId="0" applyNumberForma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xf>
    <xf numFmtId="8" fontId="5" fillId="0" borderId="0" xfId="0" applyNumberFormat="1" applyFont="1" applyAlignment="1">
      <alignment horizontal="center" wrapText="1"/>
    </xf>
    <xf numFmtId="0" fontId="5" fillId="0" borderId="0" xfId="0" applyFont="1" applyAlignment="1">
      <alignment horizontal="center" wrapText="1"/>
    </xf>
    <xf numFmtId="0" fontId="0" fillId="0" borderId="2" xfId="0" applyBorder="1" applyAlignment="1">
      <alignment horizontal="left"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44450</xdr:rowOff>
    </xdr:from>
    <xdr:to>
      <xdr:col>17</xdr:col>
      <xdr:colOff>1123342</xdr:colOff>
      <xdr:row>31</xdr:row>
      <xdr:rowOff>139700</xdr:rowOff>
    </xdr:to>
    <xdr:pic>
      <xdr:nvPicPr>
        <xdr:cNvPr id="3" name="Picture 2">
          <a:extLst>
            <a:ext uri="{FF2B5EF4-FFF2-40B4-BE49-F238E27FC236}">
              <a16:creationId xmlns:a16="http://schemas.microsoft.com/office/drawing/2014/main" id="{7A7F8B50-0843-6115-EE1F-B8B545E36D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070100"/>
          <a:ext cx="11486542" cy="377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6350</xdr:colOff>
      <xdr:row>2</xdr:row>
      <xdr:rowOff>0</xdr:rowOff>
    </xdr:from>
    <xdr:to>
      <xdr:col>8</xdr:col>
      <xdr:colOff>70548</xdr:colOff>
      <xdr:row>7</xdr:row>
      <xdr:rowOff>139700</xdr:rowOff>
    </xdr:to>
    <xdr:pic>
      <xdr:nvPicPr>
        <xdr:cNvPr id="2" name="Picture 1">
          <a:extLst>
            <a:ext uri="{FF2B5EF4-FFF2-40B4-BE49-F238E27FC236}">
              <a16:creationId xmlns:a16="http://schemas.microsoft.com/office/drawing/2014/main" id="{59C594B5-1FEF-0049-F88C-81B8D89B63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 y="552450"/>
          <a:ext cx="7014273" cy="111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14</xdr:col>
      <xdr:colOff>603250</xdr:colOff>
      <xdr:row>16</xdr:row>
      <xdr:rowOff>43057</xdr:rowOff>
    </xdr:to>
    <xdr:pic>
      <xdr:nvPicPr>
        <xdr:cNvPr id="3" name="Picture 1">
          <a:extLst>
            <a:ext uri="{FF2B5EF4-FFF2-40B4-BE49-F238E27FC236}">
              <a16:creationId xmlns:a16="http://schemas.microsoft.com/office/drawing/2014/main" id="{943FBEDC-58BA-94B4-A8AF-F27A71EEB5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0"/>
          <a:ext cx="9080500" cy="2989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15</xdr:col>
      <xdr:colOff>87730</xdr:colOff>
      <xdr:row>19</xdr:row>
      <xdr:rowOff>69850</xdr:rowOff>
    </xdr:to>
    <xdr:pic>
      <xdr:nvPicPr>
        <xdr:cNvPr id="2" name="Picture 1">
          <a:extLst>
            <a:ext uri="{FF2B5EF4-FFF2-40B4-BE49-F238E27FC236}">
              <a16:creationId xmlns:a16="http://schemas.microsoft.com/office/drawing/2014/main" id="{FD3797B2-5253-8824-D7E1-82D4B81374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11358980" cy="3568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417731</xdr:colOff>
      <xdr:row>20</xdr:row>
      <xdr:rowOff>82550</xdr:rowOff>
    </xdr:to>
    <xdr:pic>
      <xdr:nvPicPr>
        <xdr:cNvPr id="5" name="Picture 6">
          <a:extLst>
            <a:ext uri="{FF2B5EF4-FFF2-40B4-BE49-F238E27FC236}">
              <a16:creationId xmlns:a16="http://schemas.microsoft.com/office/drawing/2014/main" id="{44771838-4CCE-43DF-B310-66238D5539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066306" cy="370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381000</xdr:colOff>
      <xdr:row>17</xdr:row>
      <xdr:rowOff>95250</xdr:rowOff>
    </xdr:to>
    <xdr:pic>
      <xdr:nvPicPr>
        <xdr:cNvPr id="4" name="Picture 2">
          <a:extLst>
            <a:ext uri="{FF2B5EF4-FFF2-40B4-BE49-F238E27FC236}">
              <a16:creationId xmlns:a16="http://schemas.microsoft.com/office/drawing/2014/main" id="{2D271329-75DA-54A2-91EA-AD4113A63A73}"/>
            </a:ext>
          </a:extLst>
        </xdr:cNvPr>
        <xdr:cNvPicPr>
          <a:picLocks noChangeAspect="1"/>
        </xdr:cNvPicPr>
      </xdr:nvPicPr>
      <xdr:blipFill>
        <a:blip xmlns:r="http://schemas.openxmlformats.org/officeDocument/2006/relationships" r:embed="rId1"/>
        <a:stretch>
          <a:fillRect/>
        </a:stretch>
      </xdr:blipFill>
      <xdr:spPr>
        <a:xfrm>
          <a:off x="0" y="0"/>
          <a:ext cx="6419850" cy="3286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66675</xdr:colOff>
      <xdr:row>15</xdr:row>
      <xdr:rowOff>19050</xdr:rowOff>
    </xdr:to>
    <xdr:pic>
      <xdr:nvPicPr>
        <xdr:cNvPr id="3" name="Picture 2">
          <a:extLst>
            <a:ext uri="{FF2B5EF4-FFF2-40B4-BE49-F238E27FC236}">
              <a16:creationId xmlns:a16="http://schemas.microsoft.com/office/drawing/2014/main" id="{459565FD-EFC2-408C-9E98-63F81807C6BC}"/>
            </a:ext>
          </a:extLst>
        </xdr:cNvPr>
        <xdr:cNvPicPr>
          <a:picLocks noChangeAspect="1"/>
        </xdr:cNvPicPr>
      </xdr:nvPicPr>
      <xdr:blipFill>
        <a:blip xmlns:r="http://schemas.openxmlformats.org/officeDocument/2006/relationships" r:embed="rId1"/>
        <a:stretch>
          <a:fillRect/>
        </a:stretch>
      </xdr:blipFill>
      <xdr:spPr>
        <a:xfrm>
          <a:off x="0" y="0"/>
          <a:ext cx="4943475" cy="27336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167900</xdr:colOff>
      <xdr:row>20</xdr:row>
      <xdr:rowOff>69850</xdr:rowOff>
    </xdr:to>
    <xdr:pic>
      <xdr:nvPicPr>
        <xdr:cNvPr id="3" name="Picture 2">
          <a:extLst>
            <a:ext uri="{FF2B5EF4-FFF2-40B4-BE49-F238E27FC236}">
              <a16:creationId xmlns:a16="http://schemas.microsoft.com/office/drawing/2014/main" id="{AD733427-33F4-0393-6344-82003F87FDAE}"/>
            </a:ext>
          </a:extLst>
        </xdr:cNvPr>
        <xdr:cNvPicPr>
          <a:picLocks noChangeAspect="1"/>
        </xdr:cNvPicPr>
      </xdr:nvPicPr>
      <xdr:blipFill>
        <a:blip xmlns:r="http://schemas.openxmlformats.org/officeDocument/2006/relationships" r:embed="rId1"/>
        <a:stretch>
          <a:fillRect/>
        </a:stretch>
      </xdr:blipFill>
      <xdr:spPr>
        <a:xfrm>
          <a:off x="0" y="0"/>
          <a:ext cx="4746250" cy="37528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16</xdr:row>
      <xdr:rowOff>57150</xdr:rowOff>
    </xdr:to>
    <xdr:pic>
      <xdr:nvPicPr>
        <xdr:cNvPr id="2" name="Picture 1">
          <a:extLst>
            <a:ext uri="{FF2B5EF4-FFF2-40B4-BE49-F238E27FC236}">
              <a16:creationId xmlns:a16="http://schemas.microsoft.com/office/drawing/2014/main" id="{BCBA4DAE-0558-E7C2-9EB2-5883EAF11499}"/>
            </a:ext>
          </a:extLst>
        </xdr:cNvPr>
        <xdr:cNvPicPr>
          <a:picLocks noChangeAspect="1"/>
        </xdr:cNvPicPr>
      </xdr:nvPicPr>
      <xdr:blipFill>
        <a:blip xmlns:r="http://schemas.openxmlformats.org/officeDocument/2006/relationships" r:embed="rId1"/>
        <a:stretch>
          <a:fillRect/>
        </a:stretch>
      </xdr:blipFill>
      <xdr:spPr>
        <a:xfrm>
          <a:off x="0" y="0"/>
          <a:ext cx="2076450" cy="2952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hyperlink" Target="https://lucid.app/lucidchart/32856ea9-d044-4720-a848-35a9a5bb56fc/edit?viewport_loc=-707%2C-553%2C3626%2C1583%2C0_0&amp;invitationId=inv_9fdbf668-45e9-4d5c-8fe7-924730d4f56b"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DC3EF-834A-4809-BD3F-78D13A0373AB}">
  <dimension ref="A1:B5"/>
  <sheetViews>
    <sheetView showGridLines="0" workbookViewId="0">
      <selection activeCell="A3" sqref="A3"/>
    </sheetView>
  </sheetViews>
  <sheetFormatPr defaultRowHeight="14.5" x14ac:dyDescent="0.35"/>
  <sheetData>
    <row r="1" spans="1:2" x14ac:dyDescent="0.35">
      <c r="A1" s="1" t="s">
        <v>0</v>
      </c>
    </row>
    <row r="2" spans="1:2" x14ac:dyDescent="0.35">
      <c r="A2" t="s">
        <v>81</v>
      </c>
    </row>
    <row r="4" spans="1:2" x14ac:dyDescent="0.35">
      <c r="A4" s="11" t="s">
        <v>1</v>
      </c>
      <c r="B4" s="11"/>
    </row>
    <row r="5" spans="1:2" x14ac:dyDescent="0.35">
      <c r="A5" s="11" t="s">
        <v>2</v>
      </c>
      <c r="B5" s="1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ACCE-4293-4E9E-8ED4-A4CA6E8D9FEB}">
  <dimension ref="A21:P25"/>
  <sheetViews>
    <sheetView showGridLines="0" workbookViewId="0">
      <selection activeCell="A23" sqref="A23:P25"/>
    </sheetView>
  </sheetViews>
  <sheetFormatPr defaultRowHeight="14.5" x14ac:dyDescent="0.35"/>
  <cols>
    <col min="2" max="2" width="15.54296875" customWidth="1"/>
    <col min="3" max="3" width="19.54296875" customWidth="1"/>
    <col min="4" max="4" width="18.453125" customWidth="1"/>
    <col min="5" max="5" width="11.81640625" bestFit="1" customWidth="1"/>
    <col min="21" max="21" width="16.453125" bestFit="1" customWidth="1"/>
  </cols>
  <sheetData>
    <row r="21" spans="1:16" x14ac:dyDescent="0.35">
      <c r="A21" s="1" t="s">
        <v>39</v>
      </c>
    </row>
    <row r="23" spans="1:16" x14ac:dyDescent="0.35">
      <c r="A23" s="31" t="s">
        <v>40</v>
      </c>
      <c r="B23" s="31"/>
      <c r="C23" s="31"/>
      <c r="D23" s="31"/>
      <c r="E23" s="31"/>
      <c r="F23" s="31"/>
      <c r="G23" s="31"/>
      <c r="H23" s="31"/>
      <c r="I23" s="31"/>
      <c r="J23" s="31"/>
      <c r="K23" s="31"/>
      <c r="L23" s="31"/>
      <c r="M23" s="31"/>
      <c r="N23" s="31"/>
      <c r="O23" s="31"/>
      <c r="P23" s="31"/>
    </row>
    <row r="24" spans="1:16" x14ac:dyDescent="0.35">
      <c r="A24" s="31"/>
      <c r="B24" s="31"/>
      <c r="C24" s="31"/>
      <c r="D24" s="31"/>
      <c r="E24" s="31"/>
      <c r="F24" s="31"/>
      <c r="G24" s="31"/>
      <c r="H24" s="31"/>
      <c r="I24" s="31"/>
      <c r="J24" s="31"/>
      <c r="K24" s="31"/>
      <c r="L24" s="31"/>
      <c r="M24" s="31"/>
      <c r="N24" s="31"/>
      <c r="O24" s="31"/>
      <c r="P24" s="31"/>
    </row>
    <row r="25" spans="1:16" x14ac:dyDescent="0.35">
      <c r="A25" s="31"/>
      <c r="B25" s="31"/>
      <c r="C25" s="31"/>
      <c r="D25" s="31"/>
      <c r="E25" s="31"/>
      <c r="F25" s="31"/>
      <c r="G25" s="31"/>
      <c r="H25" s="31"/>
      <c r="I25" s="31"/>
      <c r="J25" s="31"/>
      <c r="K25" s="31"/>
      <c r="L25" s="31"/>
      <c r="M25" s="31"/>
      <c r="N25" s="31"/>
      <c r="O25" s="31"/>
      <c r="P25" s="31"/>
    </row>
  </sheetData>
  <mergeCells count="1">
    <mergeCell ref="A23:P2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87298-7362-4300-8EC1-E677E0413B65}">
  <dimension ref="A22:W41"/>
  <sheetViews>
    <sheetView showGridLines="0" workbookViewId="0">
      <selection activeCell="E25" sqref="E25"/>
    </sheetView>
  </sheetViews>
  <sheetFormatPr defaultRowHeight="14.5" x14ac:dyDescent="0.35"/>
  <cols>
    <col min="3" max="3" width="22.7265625" bestFit="1" customWidth="1"/>
    <col min="4" max="4" width="18.453125" customWidth="1"/>
    <col min="5" max="5" width="17.81640625" bestFit="1" customWidth="1"/>
    <col min="6" max="6" width="19.1796875" bestFit="1" customWidth="1"/>
    <col min="23" max="23" width="16.453125" bestFit="1" customWidth="1"/>
  </cols>
  <sheetData>
    <row r="22" spans="1:23" x14ac:dyDescent="0.35">
      <c r="A22" s="1" t="s">
        <v>41</v>
      </c>
    </row>
    <row r="23" spans="1:23" ht="23" x14ac:dyDescent="0.5">
      <c r="H23" s="9"/>
    </row>
    <row r="24" spans="1:23" x14ac:dyDescent="0.35">
      <c r="C24" s="2" t="s">
        <v>42</v>
      </c>
      <c r="D24" s="2" t="s">
        <v>43</v>
      </c>
      <c r="E24" s="2" t="s">
        <v>33</v>
      </c>
      <c r="F24" s="2" t="s">
        <v>44</v>
      </c>
    </row>
    <row r="25" spans="1:23" x14ac:dyDescent="0.35">
      <c r="C25" s="2" t="s">
        <v>45</v>
      </c>
      <c r="D25" s="23">
        <f>'Cashflow|NPVs'!C13</f>
        <v>585619583.72000003</v>
      </c>
      <c r="E25" s="23">
        <f>'Cashflow|NPVs'!C16</f>
        <v>-328737791.1344853</v>
      </c>
      <c r="F25" s="23">
        <f>SUMPRODUCT($D$31:$E$31,D25:E25)</f>
        <v>402748108.74910301</v>
      </c>
    </row>
    <row r="26" spans="1:23" x14ac:dyDescent="0.35">
      <c r="C26" s="2" t="s">
        <v>46</v>
      </c>
      <c r="D26" s="23">
        <f>'Cashflow|NPVs'!C14</f>
        <v>-97426669.430000007</v>
      </c>
      <c r="E26" s="23">
        <f>'Cashflow|NPVs'!C17</f>
        <v>-328737791.1344853</v>
      </c>
      <c r="F26" s="23">
        <f>SUMPRODUCT(D26:E26,D31:E31)</f>
        <v>-143688893.77089709</v>
      </c>
    </row>
    <row r="27" spans="1:23" x14ac:dyDescent="0.35">
      <c r="C27" s="2" t="s">
        <v>47</v>
      </c>
      <c r="D27" s="23">
        <f>'Cashflow|NPVs'!C15</f>
        <v>887050176.51014853</v>
      </c>
      <c r="E27" s="23">
        <f>'Cashflow|NPVs'!C18</f>
        <v>-366303531.17956418</v>
      </c>
      <c r="F27" s="23">
        <f>SUMPRODUCT(D27:E27,D31:E31)</f>
        <v>636379434.97220612</v>
      </c>
    </row>
    <row r="28" spans="1:23" x14ac:dyDescent="0.35">
      <c r="C28" s="2" t="s">
        <v>48</v>
      </c>
      <c r="D28" s="23">
        <f>'Cashflow|NPVs'!C13</f>
        <v>585619583.72000003</v>
      </c>
      <c r="E28" s="23">
        <f>'Cashflow|NPVs'!C16</f>
        <v>-328737791.1344853</v>
      </c>
      <c r="F28" s="23">
        <f>SUMPRODUCT(D28:E28,D31:E31)</f>
        <v>402748108.74910301</v>
      </c>
      <c r="W28" s="6"/>
    </row>
    <row r="29" spans="1:23" x14ac:dyDescent="0.35">
      <c r="C29" s="2" t="s">
        <v>49</v>
      </c>
      <c r="D29" s="23">
        <f>'Cashflow|NPVs'!C14</f>
        <v>-97426669.430000007</v>
      </c>
      <c r="E29" s="23">
        <f>'Cashflow|NPVs'!C17</f>
        <v>-328737791.1344853</v>
      </c>
      <c r="F29" s="23">
        <f>SUMPRODUCT(D29:E29,D31:E31)</f>
        <v>-143688893.77089709</v>
      </c>
      <c r="W29" s="6"/>
    </row>
    <row r="30" spans="1:23" x14ac:dyDescent="0.35">
      <c r="C30" s="2" t="s">
        <v>50</v>
      </c>
      <c r="D30" s="23">
        <f>'Cashflow|NPVs'!C15</f>
        <v>887050176.51014853</v>
      </c>
      <c r="E30" s="23">
        <f>'Cashflow|NPVs'!C18</f>
        <v>-366303531.17956418</v>
      </c>
      <c r="F30" s="23">
        <f>SUMPRODUCT(D30:E30,D31:E31)</f>
        <v>636379434.97220612</v>
      </c>
      <c r="J30" s="5"/>
      <c r="W30" s="6"/>
    </row>
    <row r="31" spans="1:23" x14ac:dyDescent="0.35">
      <c r="C31" s="1" t="s">
        <v>51</v>
      </c>
      <c r="D31" s="4">
        <v>0.8</v>
      </c>
      <c r="E31" s="4">
        <v>0.2</v>
      </c>
    </row>
    <row r="34" spans="1:9" x14ac:dyDescent="0.35">
      <c r="A34" s="29" t="s">
        <v>52</v>
      </c>
      <c r="B34" s="32"/>
      <c r="C34" s="32"/>
      <c r="D34" s="32"/>
      <c r="E34" s="32"/>
      <c r="F34" s="32"/>
      <c r="G34" s="32"/>
      <c r="H34" s="32"/>
      <c r="I34" s="32"/>
    </row>
    <row r="35" spans="1:9" x14ac:dyDescent="0.35">
      <c r="A35" s="32"/>
      <c r="B35" s="32"/>
      <c r="C35" s="32"/>
      <c r="D35" s="32"/>
      <c r="E35" s="32"/>
      <c r="F35" s="32"/>
      <c r="G35" s="32"/>
      <c r="H35" s="32"/>
      <c r="I35" s="32"/>
    </row>
    <row r="36" spans="1:9" x14ac:dyDescent="0.35">
      <c r="A36" s="32"/>
      <c r="B36" s="32"/>
      <c r="C36" s="32"/>
      <c r="D36" s="32"/>
      <c r="E36" s="32"/>
      <c r="F36" s="32"/>
      <c r="G36" s="32"/>
      <c r="H36" s="32"/>
      <c r="I36" s="32"/>
    </row>
    <row r="37" spans="1:9" x14ac:dyDescent="0.35">
      <c r="A37" s="32"/>
      <c r="B37" s="32"/>
      <c r="C37" s="32"/>
      <c r="D37" s="32"/>
      <c r="E37" s="32"/>
      <c r="F37" s="32"/>
      <c r="G37" s="32"/>
      <c r="H37" s="32"/>
      <c r="I37" s="32"/>
    </row>
    <row r="38" spans="1:9" x14ac:dyDescent="0.35">
      <c r="A38" s="32"/>
      <c r="B38" s="32"/>
      <c r="C38" s="32"/>
      <c r="D38" s="32"/>
      <c r="E38" s="32"/>
      <c r="F38" s="32"/>
      <c r="G38" s="32"/>
      <c r="H38" s="32"/>
      <c r="I38" s="32"/>
    </row>
    <row r="39" spans="1:9" x14ac:dyDescent="0.35">
      <c r="A39" s="32"/>
      <c r="B39" s="32"/>
      <c r="C39" s="32"/>
      <c r="D39" s="32"/>
      <c r="E39" s="32"/>
      <c r="F39" s="32"/>
      <c r="G39" s="32"/>
      <c r="H39" s="32"/>
      <c r="I39" s="32"/>
    </row>
    <row r="40" spans="1:9" x14ac:dyDescent="0.35">
      <c r="A40" s="32"/>
      <c r="B40" s="32"/>
      <c r="C40" s="32"/>
      <c r="D40" s="32"/>
      <c r="E40" s="32"/>
      <c r="F40" s="32"/>
      <c r="G40" s="32"/>
      <c r="H40" s="32"/>
      <c r="I40" s="32"/>
    </row>
    <row r="41" spans="1:9" x14ac:dyDescent="0.35">
      <c r="A41" s="32"/>
      <c r="B41" s="32"/>
      <c r="C41" s="32"/>
      <c r="D41" s="32"/>
      <c r="E41" s="32"/>
      <c r="F41" s="32"/>
      <c r="G41" s="32"/>
      <c r="H41" s="32"/>
      <c r="I41" s="32"/>
    </row>
  </sheetData>
  <mergeCells count="1">
    <mergeCell ref="A34:I4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86A0-E4ED-4BE8-80ED-B7D2CF0D4B49}">
  <dimension ref="A10:K31"/>
  <sheetViews>
    <sheetView showGridLines="0" workbookViewId="0">
      <selection activeCell="C22" sqref="C22"/>
    </sheetView>
  </sheetViews>
  <sheetFormatPr defaultRowHeight="14.5" x14ac:dyDescent="0.35"/>
  <cols>
    <col min="2" max="2" width="26" customWidth="1"/>
    <col min="3" max="3" width="20" customWidth="1"/>
    <col min="4" max="4" width="16.81640625" bestFit="1" customWidth="1"/>
    <col min="5" max="5" width="18.54296875" bestFit="1" customWidth="1"/>
    <col min="6" max="6" width="16.81640625" bestFit="1" customWidth="1"/>
    <col min="7" max="7" width="15.7265625" bestFit="1" customWidth="1"/>
  </cols>
  <sheetData>
    <row r="10" spans="8:8" ht="23" x14ac:dyDescent="0.5">
      <c r="H10" s="19"/>
    </row>
    <row r="19" spans="1:11" x14ac:dyDescent="0.35">
      <c r="A19" s="1" t="s">
        <v>53</v>
      </c>
    </row>
    <row r="20" spans="1:11" ht="14.5" customHeight="1" x14ac:dyDescent="0.35">
      <c r="I20" s="33"/>
      <c r="J20" s="34"/>
      <c r="K20" s="34"/>
    </row>
    <row r="21" spans="1:11" ht="14.5" customHeight="1" x14ac:dyDescent="0.35">
      <c r="B21" s="27" t="s">
        <v>54</v>
      </c>
      <c r="C21" s="27" t="s">
        <v>55</v>
      </c>
      <c r="D21" s="27" t="s">
        <v>56</v>
      </c>
      <c r="E21" s="27" t="s">
        <v>57</v>
      </c>
      <c r="F21" s="27" t="s">
        <v>58</v>
      </c>
      <c r="G21" s="27" t="s">
        <v>44</v>
      </c>
      <c r="I21" s="34"/>
      <c r="J21" s="34"/>
      <c r="K21" s="34"/>
    </row>
    <row r="22" spans="1:11" x14ac:dyDescent="0.35">
      <c r="B22" s="27" t="s">
        <v>59</v>
      </c>
      <c r="C22" s="26">
        <f>'Cashflow|NPVs'!B21</f>
        <v>-140909090.90909091</v>
      </c>
      <c r="D22" s="26">
        <f>'Backward Induction Step 2'!F25</f>
        <v>402748108.74910301</v>
      </c>
      <c r="E22" s="26">
        <f>'Cashflow|NPVs'!B21</f>
        <v>-140909090.90909091</v>
      </c>
      <c r="F22" s="26">
        <f>'Backward Induction Step 2'!F27</f>
        <v>636379434.97220612</v>
      </c>
      <c r="G22" s="26">
        <f>SUMPRODUCT($C$23:$F$23,C22:F22)</f>
        <v>99916921.576496959</v>
      </c>
      <c r="I22" s="34"/>
      <c r="J22" s="34"/>
      <c r="K22" s="34"/>
    </row>
    <row r="23" spans="1:11" ht="14.5" customHeight="1" x14ac:dyDescent="0.35">
      <c r="B23" s="28" t="s">
        <v>51</v>
      </c>
      <c r="C23" s="18">
        <v>0.5</v>
      </c>
      <c r="D23" s="18">
        <v>0.3</v>
      </c>
      <c r="E23" s="18">
        <v>0.1</v>
      </c>
      <c r="F23" s="18">
        <v>0.1</v>
      </c>
      <c r="G23" s="17"/>
      <c r="I23" s="34"/>
      <c r="J23" s="34"/>
      <c r="K23" s="34"/>
    </row>
    <row r="24" spans="1:11" x14ac:dyDescent="0.35">
      <c r="B24" s="17"/>
      <c r="C24" s="17"/>
      <c r="D24" s="17"/>
      <c r="E24" s="17"/>
      <c r="F24" s="17"/>
      <c r="G24" s="17"/>
    </row>
    <row r="25" spans="1:11" x14ac:dyDescent="0.35">
      <c r="A25" s="29" t="s">
        <v>60</v>
      </c>
      <c r="B25" s="29"/>
      <c r="C25" s="29"/>
      <c r="D25" s="29"/>
      <c r="E25" s="29"/>
      <c r="F25" s="29"/>
      <c r="G25" s="29"/>
      <c r="H25" s="29"/>
    </row>
    <row r="26" spans="1:11" x14ac:dyDescent="0.35">
      <c r="A26" s="29"/>
      <c r="B26" s="29"/>
      <c r="C26" s="29"/>
      <c r="D26" s="29"/>
      <c r="E26" s="29"/>
      <c r="F26" s="29"/>
      <c r="G26" s="29"/>
      <c r="H26" s="29"/>
    </row>
    <row r="27" spans="1:11" x14ac:dyDescent="0.35">
      <c r="A27" s="29"/>
      <c r="B27" s="29"/>
      <c r="C27" s="29"/>
      <c r="D27" s="29"/>
      <c r="E27" s="29"/>
      <c r="F27" s="29"/>
      <c r="G27" s="29"/>
      <c r="H27" s="29"/>
    </row>
    <row r="28" spans="1:11" x14ac:dyDescent="0.35">
      <c r="A28" s="29"/>
      <c r="B28" s="29"/>
      <c r="C28" s="29"/>
      <c r="D28" s="29"/>
      <c r="E28" s="29"/>
      <c r="F28" s="29"/>
      <c r="G28" s="29"/>
      <c r="H28" s="29"/>
    </row>
    <row r="29" spans="1:11" x14ac:dyDescent="0.35">
      <c r="A29" s="29"/>
      <c r="B29" s="29"/>
      <c r="C29" s="29"/>
      <c r="D29" s="29"/>
      <c r="E29" s="29"/>
      <c r="F29" s="29"/>
      <c r="G29" s="29"/>
      <c r="H29" s="29"/>
    </row>
    <row r="30" spans="1:11" x14ac:dyDescent="0.35">
      <c r="A30" s="29"/>
      <c r="B30" s="29"/>
      <c r="C30" s="29"/>
      <c r="D30" s="29"/>
      <c r="E30" s="29"/>
      <c r="F30" s="29"/>
      <c r="G30" s="29"/>
      <c r="H30" s="29"/>
    </row>
    <row r="31" spans="1:11" x14ac:dyDescent="0.35">
      <c r="A31" s="29"/>
      <c r="B31" s="29"/>
      <c r="C31" s="29"/>
      <c r="D31" s="29"/>
      <c r="E31" s="29"/>
      <c r="F31" s="29"/>
      <c r="G31" s="29"/>
      <c r="H31" s="29"/>
    </row>
  </sheetData>
  <mergeCells count="2">
    <mergeCell ref="A25:H31"/>
    <mergeCell ref="I20:K2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D22A-9B1B-42DF-A637-438013A6BDBE}">
  <dimension ref="A17:H19"/>
  <sheetViews>
    <sheetView showGridLines="0" workbookViewId="0">
      <selection activeCell="A19" sqref="A19:H19"/>
    </sheetView>
  </sheetViews>
  <sheetFormatPr defaultRowHeight="14.5" x14ac:dyDescent="0.35"/>
  <sheetData>
    <row r="17" spans="1:8" x14ac:dyDescent="0.35">
      <c r="A17" s="1" t="s">
        <v>61</v>
      </c>
    </row>
    <row r="19" spans="1:8" ht="135.75" customHeight="1" x14ac:dyDescent="0.35">
      <c r="A19" s="30" t="s">
        <v>62</v>
      </c>
      <c r="B19" s="30"/>
      <c r="C19" s="30"/>
      <c r="D19" s="30"/>
      <c r="E19" s="30"/>
      <c r="F19" s="30"/>
      <c r="G19" s="30"/>
      <c r="H19" s="30"/>
    </row>
  </sheetData>
  <mergeCells count="1">
    <mergeCell ref="A19:H19"/>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6F73-9726-4956-B1CF-34DE3A4802F5}">
  <dimension ref="A22:D30"/>
  <sheetViews>
    <sheetView showGridLines="0" topLeftCell="A7" workbookViewId="0">
      <selection activeCell="A22" sqref="A22"/>
    </sheetView>
  </sheetViews>
  <sheetFormatPr defaultRowHeight="14.5" x14ac:dyDescent="0.35"/>
  <cols>
    <col min="1" max="1" width="33.26953125" bestFit="1" customWidth="1"/>
    <col min="2" max="2" width="16.54296875" bestFit="1" customWidth="1"/>
    <col min="3" max="4" width="15.7265625" bestFit="1" customWidth="1"/>
  </cols>
  <sheetData>
    <row r="22" spans="1:4" x14ac:dyDescent="0.35">
      <c r="A22" s="1" t="s">
        <v>63</v>
      </c>
    </row>
    <row r="24" spans="1:4" x14ac:dyDescent="0.35">
      <c r="A24" s="2" t="s">
        <v>64</v>
      </c>
      <c r="B24" s="2" t="s">
        <v>55</v>
      </c>
      <c r="C24" s="2" t="s">
        <v>43</v>
      </c>
      <c r="D24" s="2" t="s">
        <v>44</v>
      </c>
    </row>
    <row r="25" spans="1:4" x14ac:dyDescent="0.35">
      <c r="A25" s="2" t="s">
        <v>59</v>
      </c>
      <c r="B25" s="23">
        <f>-50000000</f>
        <v>-50000000</v>
      </c>
      <c r="C25" s="23">
        <f>'Backward Induction Step 3'!G22</f>
        <v>99916921.576496959</v>
      </c>
      <c r="D25" s="23">
        <f>SUMPRODUCT(B25:C25,B26:C26)</f>
        <v>54941845.103547871</v>
      </c>
    </row>
    <row r="26" spans="1:4" x14ac:dyDescent="0.35">
      <c r="A26" s="1" t="s">
        <v>65</v>
      </c>
      <c r="B26">
        <v>0.3</v>
      </c>
      <c r="C26">
        <v>0.7</v>
      </c>
    </row>
    <row r="28" spans="1:4" x14ac:dyDescent="0.35">
      <c r="A28" s="29" t="s">
        <v>80</v>
      </c>
      <c r="B28" s="29"/>
      <c r="C28" s="29"/>
      <c r="D28" s="29"/>
    </row>
    <row r="29" spans="1:4" x14ac:dyDescent="0.35">
      <c r="A29" s="29"/>
      <c r="B29" s="29"/>
      <c r="C29" s="29"/>
      <c r="D29" s="29"/>
    </row>
    <row r="30" spans="1:4" x14ac:dyDescent="0.35">
      <c r="A30" s="29"/>
      <c r="B30" s="29"/>
      <c r="C30" s="29"/>
      <c r="D30" s="29"/>
    </row>
  </sheetData>
  <mergeCells count="1">
    <mergeCell ref="A28:D3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4C034-4343-4215-B464-1CFC35D23812}">
  <dimension ref="A7:E26"/>
  <sheetViews>
    <sheetView showGridLines="0" topLeftCell="A7" workbookViewId="0">
      <selection activeCell="A19" sqref="A19:E22"/>
    </sheetView>
  </sheetViews>
  <sheetFormatPr defaultRowHeight="14.5" x14ac:dyDescent="0.35"/>
  <cols>
    <col min="3" max="3" width="12.81640625" customWidth="1"/>
    <col min="4" max="4" width="15.7265625" bestFit="1" customWidth="1"/>
    <col min="5" max="5" width="14.453125" customWidth="1"/>
  </cols>
  <sheetData>
    <row r="7" spans="4:4" x14ac:dyDescent="0.35">
      <c r="D7" s="8"/>
    </row>
    <row r="18" spans="1:5" x14ac:dyDescent="0.35">
      <c r="A18" s="1" t="s">
        <v>66</v>
      </c>
    </row>
    <row r="19" spans="1:5" ht="37.5" customHeight="1" x14ac:dyDescent="0.35">
      <c r="A19" s="29" t="s">
        <v>67</v>
      </c>
      <c r="B19" s="29"/>
      <c r="C19" s="29"/>
      <c r="D19" s="29"/>
      <c r="E19" s="29"/>
    </row>
    <row r="20" spans="1:5" ht="14.5" customHeight="1" x14ac:dyDescent="0.35">
      <c r="A20" s="29"/>
      <c r="B20" s="29"/>
      <c r="C20" s="29"/>
      <c r="D20" s="29"/>
      <c r="E20" s="29"/>
    </row>
    <row r="21" spans="1:5" ht="14.5" customHeight="1" x14ac:dyDescent="0.35">
      <c r="A21" s="29"/>
      <c r="B21" s="29"/>
      <c r="C21" s="29"/>
      <c r="D21" s="29"/>
      <c r="E21" s="29"/>
    </row>
    <row r="22" spans="1:5" ht="14.5" customHeight="1" x14ac:dyDescent="0.35">
      <c r="A22" s="29"/>
      <c r="B22" s="29"/>
      <c r="C22" s="29"/>
      <c r="D22" s="29"/>
      <c r="E22" s="29"/>
    </row>
    <row r="24" spans="1:5" ht="14.5" customHeight="1" x14ac:dyDescent="0.35"/>
    <row r="25" spans="1:5" ht="14.5" customHeight="1" x14ac:dyDescent="0.35"/>
    <row r="26" spans="1:5" ht="14.5" customHeight="1" x14ac:dyDescent="0.35"/>
  </sheetData>
  <mergeCells count="1">
    <mergeCell ref="A19:E2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F5693-3417-46B8-B97F-EA1B44300B92}">
  <dimension ref="A1:J9"/>
  <sheetViews>
    <sheetView showGridLines="0" tabSelected="1" workbookViewId="0">
      <selection activeCell="A10" sqref="A10"/>
    </sheetView>
  </sheetViews>
  <sheetFormatPr defaultRowHeight="14.5" x14ac:dyDescent="0.35"/>
  <sheetData>
    <row r="1" spans="1:10" x14ac:dyDescent="0.35">
      <c r="A1" s="1" t="s">
        <v>14</v>
      </c>
    </row>
    <row r="2" spans="1:10" x14ac:dyDescent="0.35">
      <c r="A2" s="30" t="s">
        <v>79</v>
      </c>
      <c r="B2" s="35"/>
      <c r="C2" s="35"/>
      <c r="D2" s="35"/>
      <c r="E2" s="35"/>
      <c r="F2" s="35"/>
      <c r="G2" s="35"/>
      <c r="H2" s="35"/>
      <c r="I2" s="35"/>
      <c r="J2" s="35"/>
    </row>
    <row r="3" spans="1:10" x14ac:dyDescent="0.35">
      <c r="A3" s="35"/>
      <c r="B3" s="35"/>
      <c r="C3" s="35"/>
      <c r="D3" s="35"/>
      <c r="E3" s="35"/>
      <c r="F3" s="35"/>
      <c r="G3" s="35"/>
      <c r="H3" s="35"/>
      <c r="I3" s="35"/>
      <c r="J3" s="35"/>
    </row>
    <row r="4" spans="1:10" x14ac:dyDescent="0.35">
      <c r="A4" s="35"/>
      <c r="B4" s="35"/>
      <c r="C4" s="35"/>
      <c r="D4" s="35"/>
      <c r="E4" s="35"/>
      <c r="F4" s="35"/>
      <c r="G4" s="35"/>
      <c r="H4" s="35"/>
      <c r="I4" s="35"/>
      <c r="J4" s="35"/>
    </row>
    <row r="5" spans="1:10" x14ac:dyDescent="0.35">
      <c r="A5" s="35"/>
      <c r="B5" s="35"/>
      <c r="C5" s="35"/>
      <c r="D5" s="35"/>
      <c r="E5" s="35"/>
      <c r="F5" s="35"/>
      <c r="G5" s="35"/>
      <c r="H5" s="35"/>
      <c r="I5" s="35"/>
      <c r="J5" s="35"/>
    </row>
    <row r="6" spans="1:10" x14ac:dyDescent="0.35">
      <c r="A6" s="35"/>
      <c r="B6" s="35"/>
      <c r="C6" s="35"/>
      <c r="D6" s="35"/>
      <c r="E6" s="35"/>
      <c r="F6" s="35"/>
      <c r="G6" s="35"/>
      <c r="H6" s="35"/>
      <c r="I6" s="35"/>
      <c r="J6" s="35"/>
    </row>
    <row r="7" spans="1:10" x14ac:dyDescent="0.35">
      <c r="A7" s="35"/>
      <c r="B7" s="35"/>
      <c r="C7" s="35"/>
      <c r="D7" s="35"/>
      <c r="E7" s="35"/>
      <c r="F7" s="35"/>
      <c r="G7" s="35"/>
      <c r="H7" s="35"/>
      <c r="I7" s="35"/>
      <c r="J7" s="35"/>
    </row>
    <row r="8" spans="1:10" x14ac:dyDescent="0.35">
      <c r="A8" s="35"/>
      <c r="B8" s="35"/>
      <c r="C8" s="35"/>
      <c r="D8" s="35"/>
      <c r="E8" s="35"/>
      <c r="F8" s="35"/>
      <c r="G8" s="35"/>
      <c r="H8" s="35"/>
      <c r="I8" s="35"/>
      <c r="J8" s="35"/>
    </row>
    <row r="9" spans="1:10" x14ac:dyDescent="0.35">
      <c r="A9" s="35"/>
      <c r="B9" s="35"/>
      <c r="C9" s="35"/>
      <c r="D9" s="35"/>
      <c r="E9" s="35"/>
      <c r="F9" s="35"/>
      <c r="G9" s="35"/>
      <c r="H9" s="35"/>
      <c r="I9" s="35"/>
      <c r="J9" s="35"/>
    </row>
  </sheetData>
  <mergeCells count="1">
    <mergeCell ref="A2: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D35E-6CD7-48ED-8970-AFB01CD805E1}">
  <dimension ref="A1:B11"/>
  <sheetViews>
    <sheetView showGridLines="0" workbookViewId="0">
      <selection activeCell="B1" sqref="B1"/>
    </sheetView>
  </sheetViews>
  <sheetFormatPr defaultColWidth="9.1796875" defaultRowHeight="15" customHeight="1" x14ac:dyDescent="0.35"/>
  <cols>
    <col min="1" max="1" width="9.1796875" style="12"/>
    <col min="2" max="2" width="47.1796875" style="12" bestFit="1" customWidth="1"/>
    <col min="3" max="16384" width="9.1796875" style="12"/>
  </cols>
  <sheetData>
    <row r="1" spans="1:2" ht="14.5" x14ac:dyDescent="0.35">
      <c r="A1" s="16" t="s">
        <v>3</v>
      </c>
      <c r="B1" s="14" t="s">
        <v>4</v>
      </c>
    </row>
    <row r="2" spans="1:2" ht="13.5" customHeight="1" x14ac:dyDescent="0.35">
      <c r="A2" s="13">
        <v>1</v>
      </c>
      <c r="B2" s="15" t="s">
        <v>5</v>
      </c>
    </row>
    <row r="3" spans="1:2" ht="14.5" x14ac:dyDescent="0.35">
      <c r="A3" s="13">
        <v>2</v>
      </c>
      <c r="B3" s="15" t="s">
        <v>6</v>
      </c>
    </row>
    <row r="4" spans="1:2" ht="14.5" x14ac:dyDescent="0.35">
      <c r="A4" s="13">
        <v>3</v>
      </c>
      <c r="B4" s="15" t="s">
        <v>7</v>
      </c>
    </row>
    <row r="5" spans="1:2" ht="14.5" x14ac:dyDescent="0.35">
      <c r="A5" s="13">
        <v>4</v>
      </c>
      <c r="B5" s="15" t="s">
        <v>8</v>
      </c>
    </row>
    <row r="6" spans="1:2" ht="14.5" x14ac:dyDescent="0.35">
      <c r="A6" s="13">
        <v>5</v>
      </c>
      <c r="B6" s="15" t="s">
        <v>9</v>
      </c>
    </row>
    <row r="7" spans="1:2" ht="14.5" x14ac:dyDescent="0.35">
      <c r="A7" s="13">
        <v>6</v>
      </c>
      <c r="B7" s="15" t="s">
        <v>10</v>
      </c>
    </row>
    <row r="8" spans="1:2" ht="14.5" x14ac:dyDescent="0.35">
      <c r="A8" s="13">
        <v>7</v>
      </c>
      <c r="B8" s="15" t="s">
        <v>11</v>
      </c>
    </row>
    <row r="9" spans="1:2" ht="14.5" x14ac:dyDescent="0.35">
      <c r="A9" s="13">
        <v>8</v>
      </c>
      <c r="B9" s="15" t="s">
        <v>12</v>
      </c>
    </row>
    <row r="10" spans="1:2" ht="14.5" x14ac:dyDescent="0.35">
      <c r="A10" s="13">
        <v>9</v>
      </c>
      <c r="B10" s="15" t="s">
        <v>13</v>
      </c>
    </row>
    <row r="11" spans="1:2" ht="14.5" x14ac:dyDescent="0.35">
      <c r="A11" s="13">
        <v>10</v>
      </c>
      <c r="B11" s="15"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91739-0288-48CF-9E62-47B9CD4E78D6}">
  <dimension ref="A1:H12"/>
  <sheetViews>
    <sheetView showGridLines="0" workbookViewId="0">
      <selection activeCell="A13" sqref="A13"/>
    </sheetView>
  </sheetViews>
  <sheetFormatPr defaultRowHeight="14.5" x14ac:dyDescent="0.35"/>
  <sheetData>
    <row r="1" spans="1:8" ht="14.5" customHeight="1" x14ac:dyDescent="0.35">
      <c r="A1" s="29" t="s">
        <v>82</v>
      </c>
      <c r="B1" s="29"/>
      <c r="C1" s="29"/>
      <c r="D1" s="29"/>
      <c r="E1" s="29"/>
      <c r="F1" s="29"/>
      <c r="G1" s="29"/>
      <c r="H1" s="29"/>
    </row>
    <row r="2" spans="1:8" x14ac:dyDescent="0.35">
      <c r="A2" s="29"/>
      <c r="B2" s="29"/>
      <c r="C2" s="29"/>
      <c r="D2" s="29"/>
      <c r="E2" s="29"/>
      <c r="F2" s="29"/>
      <c r="G2" s="29"/>
      <c r="H2" s="29"/>
    </row>
    <row r="3" spans="1:8" x14ac:dyDescent="0.35">
      <c r="A3" s="29"/>
      <c r="B3" s="29"/>
      <c r="C3" s="29"/>
      <c r="D3" s="29"/>
      <c r="E3" s="29"/>
      <c r="F3" s="29"/>
      <c r="G3" s="29"/>
      <c r="H3" s="29"/>
    </row>
    <row r="4" spans="1:8" x14ac:dyDescent="0.35">
      <c r="A4" s="29"/>
      <c r="B4" s="29"/>
      <c r="C4" s="29"/>
      <c r="D4" s="29"/>
      <c r="E4" s="29"/>
      <c r="F4" s="29"/>
      <c r="G4" s="29"/>
      <c r="H4" s="29"/>
    </row>
    <row r="5" spans="1:8" x14ac:dyDescent="0.35">
      <c r="A5" s="29"/>
      <c r="B5" s="29"/>
      <c r="C5" s="29"/>
      <c r="D5" s="29"/>
      <c r="E5" s="29"/>
      <c r="F5" s="29"/>
      <c r="G5" s="29"/>
      <c r="H5" s="29"/>
    </row>
    <row r="6" spans="1:8" x14ac:dyDescent="0.35">
      <c r="A6" s="29"/>
      <c r="B6" s="29"/>
      <c r="C6" s="29"/>
      <c r="D6" s="29"/>
      <c r="E6" s="29"/>
      <c r="F6" s="29"/>
      <c r="G6" s="29"/>
      <c r="H6" s="29"/>
    </row>
    <row r="7" spans="1:8" x14ac:dyDescent="0.35">
      <c r="A7" s="29"/>
      <c r="B7" s="29"/>
      <c r="C7" s="29"/>
      <c r="D7" s="29"/>
      <c r="E7" s="29"/>
      <c r="F7" s="29"/>
      <c r="G7" s="29"/>
      <c r="H7" s="29"/>
    </row>
    <row r="8" spans="1:8" x14ac:dyDescent="0.35">
      <c r="A8" s="29"/>
      <c r="B8" s="29"/>
      <c r="C8" s="29"/>
      <c r="D8" s="29"/>
      <c r="E8" s="29"/>
      <c r="F8" s="29"/>
      <c r="G8" s="29"/>
      <c r="H8" s="29"/>
    </row>
    <row r="9" spans="1:8" x14ac:dyDescent="0.35">
      <c r="A9" s="29"/>
      <c r="B9" s="29"/>
      <c r="C9" s="29"/>
      <c r="D9" s="29"/>
      <c r="E9" s="29"/>
      <c r="F9" s="29"/>
      <c r="G9" s="29"/>
      <c r="H9" s="29"/>
    </row>
    <row r="10" spans="1:8" x14ac:dyDescent="0.35">
      <c r="A10" s="29"/>
      <c r="B10" s="29"/>
      <c r="C10" s="29"/>
      <c r="D10" s="29"/>
      <c r="E10" s="29"/>
      <c r="F10" s="29"/>
      <c r="G10" s="29"/>
      <c r="H10" s="29"/>
    </row>
    <row r="11" spans="1:8" x14ac:dyDescent="0.35">
      <c r="A11" s="29"/>
      <c r="B11" s="29"/>
      <c r="C11" s="29"/>
      <c r="D11" s="29"/>
      <c r="E11" s="29"/>
      <c r="F11" s="29"/>
      <c r="G11" s="29"/>
      <c r="H11" s="29"/>
    </row>
    <row r="12" spans="1:8" x14ac:dyDescent="0.35">
      <c r="A12" s="29"/>
      <c r="B12" s="29"/>
      <c r="C12" s="29"/>
      <c r="D12" s="29"/>
      <c r="E12" s="29"/>
      <c r="F12" s="29"/>
      <c r="G12" s="29"/>
      <c r="H12" s="29"/>
    </row>
  </sheetData>
  <mergeCells count="1">
    <mergeCell ref="A1: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A0464-AFF7-442D-A4FA-E3720E726E59}">
  <dimension ref="A1:A14"/>
  <sheetViews>
    <sheetView showGridLines="0" workbookViewId="0">
      <selection sqref="A1:A14"/>
    </sheetView>
  </sheetViews>
  <sheetFormatPr defaultRowHeight="14.5" x14ac:dyDescent="0.35"/>
  <cols>
    <col min="1" max="1" width="49.54296875" bestFit="1" customWidth="1"/>
  </cols>
  <sheetData>
    <row r="1" spans="1:1" x14ac:dyDescent="0.35">
      <c r="A1" s="2" t="s">
        <v>15</v>
      </c>
    </row>
    <row r="2" spans="1:1" x14ac:dyDescent="0.35">
      <c r="A2" s="3"/>
    </row>
    <row r="3" spans="1:1" x14ac:dyDescent="0.35">
      <c r="A3" s="2" t="s">
        <v>16</v>
      </c>
    </row>
    <row r="4" spans="1:1" x14ac:dyDescent="0.35">
      <c r="A4" s="3" t="s">
        <v>17</v>
      </c>
    </row>
    <row r="5" spans="1:1" x14ac:dyDescent="0.35">
      <c r="A5" s="3" t="s">
        <v>18</v>
      </c>
    </row>
    <row r="6" spans="1:1" x14ac:dyDescent="0.35">
      <c r="A6" s="3" t="s">
        <v>19</v>
      </c>
    </row>
    <row r="7" spans="1:1" x14ac:dyDescent="0.35">
      <c r="A7" s="3" t="s">
        <v>20</v>
      </c>
    </row>
    <row r="8" spans="1:1" x14ac:dyDescent="0.35">
      <c r="A8" s="3"/>
    </row>
    <row r="9" spans="1:1" x14ac:dyDescent="0.35">
      <c r="A9" s="2" t="s">
        <v>21</v>
      </c>
    </row>
    <row r="10" spans="1:1" x14ac:dyDescent="0.35">
      <c r="A10" s="3" t="s">
        <v>22</v>
      </c>
    </row>
    <row r="11" spans="1:1" x14ac:dyDescent="0.35">
      <c r="A11" s="3" t="s">
        <v>23</v>
      </c>
    </row>
    <row r="12" spans="1:1" x14ac:dyDescent="0.35">
      <c r="A12" s="3" t="s">
        <v>24</v>
      </c>
    </row>
    <row r="13" spans="1:1" x14ac:dyDescent="0.35">
      <c r="A13" s="3" t="s">
        <v>25</v>
      </c>
    </row>
    <row r="14" spans="1:1" x14ac:dyDescent="0.35">
      <c r="A14" s="3"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1BC8E-1D19-4365-83A3-A39994D1CE71}">
  <dimension ref="A1:R34"/>
  <sheetViews>
    <sheetView showGridLines="0" workbookViewId="0">
      <selection activeCell="P9" sqref="P9"/>
    </sheetView>
  </sheetViews>
  <sheetFormatPr defaultRowHeight="14.5" x14ac:dyDescent="0.35"/>
  <cols>
    <col min="18" max="18" width="19.1796875" bestFit="1" customWidth="1"/>
  </cols>
  <sheetData>
    <row r="1" spans="1:13" ht="14.5" customHeight="1" x14ac:dyDescent="0.35">
      <c r="A1" s="30" t="s">
        <v>27</v>
      </c>
      <c r="B1" s="30"/>
      <c r="C1" s="30"/>
      <c r="D1" s="30"/>
      <c r="E1" s="30"/>
      <c r="F1" s="30"/>
      <c r="G1" s="30"/>
      <c r="H1" s="30"/>
      <c r="I1" s="30"/>
      <c r="J1" s="30"/>
      <c r="K1" s="30"/>
      <c r="L1" s="30"/>
      <c r="M1" s="30"/>
    </row>
    <row r="2" spans="1:13" x14ac:dyDescent="0.35">
      <c r="A2" s="30"/>
      <c r="B2" s="30"/>
      <c r="C2" s="30"/>
      <c r="D2" s="30"/>
      <c r="E2" s="30"/>
      <c r="F2" s="30"/>
      <c r="G2" s="30"/>
      <c r="H2" s="30"/>
      <c r="I2" s="30"/>
      <c r="J2" s="30"/>
      <c r="K2" s="30"/>
      <c r="L2" s="30"/>
      <c r="M2" s="30"/>
    </row>
    <row r="3" spans="1:13" x14ac:dyDescent="0.35">
      <c r="A3" s="30"/>
      <c r="B3" s="30"/>
      <c r="C3" s="30"/>
      <c r="D3" s="30"/>
      <c r="E3" s="30"/>
      <c r="F3" s="30"/>
      <c r="G3" s="30"/>
      <c r="H3" s="30"/>
      <c r="I3" s="30"/>
      <c r="J3" s="30"/>
      <c r="K3" s="30"/>
      <c r="L3" s="30"/>
      <c r="M3" s="30"/>
    </row>
    <row r="4" spans="1:13" x14ac:dyDescent="0.35">
      <c r="A4" s="30"/>
      <c r="B4" s="30"/>
      <c r="C4" s="30"/>
      <c r="D4" s="30"/>
      <c r="E4" s="30"/>
      <c r="F4" s="30"/>
      <c r="G4" s="30"/>
      <c r="H4" s="30"/>
      <c r="I4" s="30"/>
      <c r="J4" s="30"/>
      <c r="K4" s="30"/>
      <c r="L4" s="30"/>
      <c r="M4" s="30"/>
    </row>
    <row r="5" spans="1:13" x14ac:dyDescent="0.35">
      <c r="A5" s="30"/>
      <c r="B5" s="30"/>
      <c r="C5" s="30"/>
      <c r="D5" s="30"/>
      <c r="E5" s="30"/>
      <c r="F5" s="30"/>
      <c r="G5" s="30"/>
      <c r="H5" s="30"/>
      <c r="I5" s="30"/>
      <c r="J5" s="30"/>
      <c r="K5" s="30"/>
      <c r="L5" s="30"/>
      <c r="M5" s="30"/>
    </row>
    <row r="6" spans="1:13" x14ac:dyDescent="0.35">
      <c r="A6" s="30"/>
      <c r="B6" s="30"/>
      <c r="C6" s="30"/>
      <c r="D6" s="30"/>
      <c r="E6" s="30"/>
      <c r="F6" s="30"/>
      <c r="G6" s="30"/>
      <c r="H6" s="30"/>
      <c r="I6" s="30"/>
      <c r="J6" s="30"/>
      <c r="K6" s="30"/>
      <c r="L6" s="30"/>
      <c r="M6" s="30"/>
    </row>
    <row r="7" spans="1:13" x14ac:dyDescent="0.35">
      <c r="A7" s="30"/>
      <c r="B7" s="30"/>
      <c r="C7" s="30"/>
      <c r="D7" s="30"/>
      <c r="E7" s="30"/>
      <c r="F7" s="30"/>
      <c r="G7" s="30"/>
      <c r="H7" s="30"/>
      <c r="I7" s="30"/>
      <c r="J7" s="30"/>
      <c r="K7" s="30"/>
      <c r="L7" s="30"/>
      <c r="M7" s="30"/>
    </row>
    <row r="8" spans="1:13" x14ac:dyDescent="0.35">
      <c r="A8" s="30"/>
      <c r="B8" s="30"/>
      <c r="C8" s="30"/>
      <c r="D8" s="30"/>
      <c r="E8" s="30"/>
      <c r="F8" s="30"/>
      <c r="G8" s="30"/>
      <c r="H8" s="30"/>
      <c r="I8" s="30"/>
      <c r="J8" s="30"/>
      <c r="K8" s="30"/>
      <c r="L8" s="30"/>
      <c r="M8" s="30"/>
    </row>
    <row r="9" spans="1:13" x14ac:dyDescent="0.35">
      <c r="A9" s="30"/>
      <c r="B9" s="30"/>
      <c r="C9" s="30"/>
      <c r="D9" s="30"/>
      <c r="E9" s="30"/>
      <c r="F9" s="30"/>
      <c r="G9" s="30"/>
      <c r="H9" s="30"/>
      <c r="I9" s="30"/>
      <c r="J9" s="30"/>
      <c r="K9" s="30"/>
      <c r="L9" s="30"/>
      <c r="M9" s="30"/>
    </row>
    <row r="10" spans="1:13" x14ac:dyDescent="0.35">
      <c r="A10" s="30"/>
      <c r="B10" s="30"/>
      <c r="C10" s="30"/>
      <c r="D10" s="30"/>
      <c r="E10" s="30"/>
      <c r="F10" s="30"/>
      <c r="G10" s="30"/>
      <c r="H10" s="30"/>
      <c r="I10" s="30"/>
      <c r="J10" s="30"/>
      <c r="K10" s="30"/>
      <c r="L10" s="30"/>
      <c r="M10" s="30"/>
    </row>
    <row r="11" spans="1:13" x14ac:dyDescent="0.35">
      <c r="A11" s="30"/>
      <c r="B11" s="30"/>
      <c r="C11" s="30"/>
      <c r="D11" s="30"/>
      <c r="E11" s="30"/>
      <c r="F11" s="30"/>
      <c r="G11" s="30"/>
      <c r="H11" s="30"/>
      <c r="I11" s="30"/>
      <c r="J11" s="30"/>
      <c r="K11" s="30"/>
      <c r="L11" s="30"/>
      <c r="M11" s="30"/>
    </row>
    <row r="20" spans="18:18" x14ac:dyDescent="0.35">
      <c r="R20" s="10"/>
    </row>
    <row r="34" spans="1:1" x14ac:dyDescent="0.35">
      <c r="A34" s="1" t="s">
        <v>28</v>
      </c>
    </row>
  </sheetData>
  <mergeCells count="1">
    <mergeCell ref="A1:M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5798E-3F4B-4F0A-8FC9-AD90E6BC2A36}">
  <dimension ref="A1:M18"/>
  <sheetViews>
    <sheetView showGridLines="0" workbookViewId="0">
      <selection activeCell="O13" sqref="O13"/>
    </sheetView>
  </sheetViews>
  <sheetFormatPr defaultRowHeight="15" customHeight="1" x14ac:dyDescent="0.35"/>
  <sheetData>
    <row r="1" spans="1:13" x14ac:dyDescent="0.35">
      <c r="A1" s="29" t="s">
        <v>29</v>
      </c>
      <c r="B1" s="29"/>
      <c r="C1" s="29"/>
      <c r="D1" s="29"/>
      <c r="E1" s="29"/>
      <c r="F1" s="29"/>
      <c r="G1" s="29"/>
      <c r="H1" s="29"/>
      <c r="I1" s="29"/>
      <c r="J1" s="29"/>
      <c r="K1" s="29"/>
      <c r="L1" s="29"/>
      <c r="M1" s="29"/>
    </row>
    <row r="2" spans="1:13" x14ac:dyDescent="0.35">
      <c r="A2" s="29"/>
      <c r="B2" s="29"/>
      <c r="C2" s="29"/>
      <c r="D2" s="29"/>
      <c r="E2" s="29"/>
      <c r="F2" s="29"/>
      <c r="G2" s="29"/>
      <c r="H2" s="29"/>
      <c r="I2" s="29"/>
      <c r="J2" s="29"/>
      <c r="K2" s="29"/>
      <c r="L2" s="29"/>
      <c r="M2" s="29"/>
    </row>
    <row r="3" spans="1:13" x14ac:dyDescent="0.35">
      <c r="A3" s="29"/>
      <c r="B3" s="29"/>
      <c r="C3" s="29"/>
      <c r="D3" s="29"/>
      <c r="E3" s="29"/>
      <c r="F3" s="29"/>
      <c r="G3" s="29"/>
      <c r="H3" s="29"/>
      <c r="I3" s="29"/>
      <c r="J3" s="29"/>
      <c r="K3" s="29"/>
      <c r="L3" s="29"/>
      <c r="M3" s="29"/>
    </row>
    <row r="4" spans="1:13" x14ac:dyDescent="0.35">
      <c r="A4" s="29"/>
      <c r="B4" s="29"/>
      <c r="C4" s="29"/>
      <c r="D4" s="29"/>
      <c r="E4" s="29"/>
      <c r="F4" s="29"/>
      <c r="G4" s="29"/>
      <c r="H4" s="29"/>
      <c r="I4" s="29"/>
      <c r="J4" s="29"/>
      <c r="K4" s="29"/>
      <c r="L4" s="29"/>
      <c r="M4" s="29"/>
    </row>
    <row r="5" spans="1:13" x14ac:dyDescent="0.35">
      <c r="A5" s="29"/>
      <c r="B5" s="29"/>
      <c r="C5" s="29"/>
      <c r="D5" s="29"/>
      <c r="E5" s="29"/>
      <c r="F5" s="29"/>
      <c r="G5" s="29"/>
      <c r="H5" s="29"/>
      <c r="I5" s="29"/>
      <c r="J5" s="29"/>
      <c r="K5" s="29"/>
      <c r="L5" s="29"/>
      <c r="M5" s="29"/>
    </row>
    <row r="6" spans="1:13" x14ac:dyDescent="0.35">
      <c r="A6" s="29"/>
      <c r="B6" s="29"/>
      <c r="C6" s="29"/>
      <c r="D6" s="29"/>
      <c r="E6" s="29"/>
      <c r="F6" s="29"/>
      <c r="G6" s="29"/>
      <c r="H6" s="29"/>
      <c r="I6" s="29"/>
      <c r="J6" s="29"/>
      <c r="K6" s="29"/>
      <c r="L6" s="29"/>
      <c r="M6" s="29"/>
    </row>
    <row r="7" spans="1:13" x14ac:dyDescent="0.35">
      <c r="A7" s="29"/>
      <c r="B7" s="29"/>
      <c r="C7" s="29"/>
      <c r="D7" s="29"/>
      <c r="E7" s="29"/>
      <c r="F7" s="29"/>
      <c r="G7" s="29"/>
      <c r="H7" s="29"/>
      <c r="I7" s="29"/>
      <c r="J7" s="29"/>
      <c r="K7" s="29"/>
      <c r="L7" s="29"/>
      <c r="M7" s="29"/>
    </row>
    <row r="8" spans="1:13" x14ac:dyDescent="0.35">
      <c r="A8" s="29"/>
      <c r="B8" s="29"/>
      <c r="C8" s="29"/>
      <c r="D8" s="29"/>
      <c r="E8" s="29"/>
      <c r="F8" s="29"/>
      <c r="G8" s="29"/>
      <c r="H8" s="29"/>
      <c r="I8" s="29"/>
      <c r="J8" s="29"/>
      <c r="K8" s="29"/>
      <c r="L8" s="29"/>
      <c r="M8" s="29"/>
    </row>
    <row r="9" spans="1:13" x14ac:dyDescent="0.35">
      <c r="A9" s="29"/>
      <c r="B9" s="29"/>
      <c r="C9" s="29"/>
      <c r="D9" s="29"/>
      <c r="E9" s="29"/>
      <c r="F9" s="29"/>
      <c r="G9" s="29"/>
      <c r="H9" s="29"/>
      <c r="I9" s="29"/>
      <c r="J9" s="29"/>
      <c r="K9" s="29"/>
      <c r="L9" s="29"/>
      <c r="M9" s="29"/>
    </row>
    <row r="10" spans="1:13" x14ac:dyDescent="0.35">
      <c r="A10" s="29"/>
      <c r="B10" s="29"/>
      <c r="C10" s="29"/>
      <c r="D10" s="29"/>
      <c r="E10" s="29"/>
      <c r="F10" s="29"/>
      <c r="G10" s="29"/>
      <c r="H10" s="29"/>
      <c r="I10" s="29"/>
      <c r="J10" s="29"/>
      <c r="K10" s="29"/>
      <c r="L10" s="29"/>
      <c r="M10" s="29"/>
    </row>
    <row r="11" spans="1:13" x14ac:dyDescent="0.35">
      <c r="A11" s="29"/>
      <c r="B11" s="29"/>
      <c r="C11" s="29"/>
      <c r="D11" s="29"/>
      <c r="E11" s="29"/>
      <c r="F11" s="29"/>
      <c r="G11" s="29"/>
      <c r="H11" s="29"/>
      <c r="I11" s="29"/>
      <c r="J11" s="29"/>
      <c r="K11" s="29"/>
      <c r="L11" s="29"/>
      <c r="M11" s="29"/>
    </row>
    <row r="12" spans="1:13" x14ac:dyDescent="0.35">
      <c r="A12" s="29"/>
      <c r="B12" s="29"/>
      <c r="C12" s="29"/>
      <c r="D12" s="29"/>
      <c r="E12" s="29"/>
      <c r="F12" s="29"/>
      <c r="G12" s="29"/>
      <c r="H12" s="29"/>
      <c r="I12" s="29"/>
      <c r="J12" s="29"/>
      <c r="K12" s="29"/>
      <c r="L12" s="29"/>
      <c r="M12" s="29"/>
    </row>
    <row r="13" spans="1:13" x14ac:dyDescent="0.35">
      <c r="A13" s="29"/>
      <c r="B13" s="29"/>
      <c r="C13" s="29"/>
      <c r="D13" s="29"/>
      <c r="E13" s="29"/>
      <c r="F13" s="29"/>
      <c r="G13" s="29"/>
      <c r="H13" s="29"/>
      <c r="I13" s="29"/>
      <c r="J13" s="29"/>
      <c r="K13" s="29"/>
      <c r="L13" s="29"/>
      <c r="M13" s="29"/>
    </row>
    <row r="14" spans="1:13" x14ac:dyDescent="0.35">
      <c r="A14" s="29"/>
      <c r="B14" s="29"/>
      <c r="C14" s="29"/>
      <c r="D14" s="29"/>
      <c r="E14" s="29"/>
      <c r="F14" s="29"/>
      <c r="G14" s="29"/>
      <c r="H14" s="29"/>
      <c r="I14" s="29"/>
      <c r="J14" s="29"/>
      <c r="K14" s="29"/>
      <c r="L14" s="29"/>
      <c r="M14" s="29"/>
    </row>
    <row r="15" spans="1:13" x14ac:dyDescent="0.35">
      <c r="A15" s="29"/>
      <c r="B15" s="29"/>
      <c r="C15" s="29"/>
      <c r="D15" s="29"/>
      <c r="E15" s="29"/>
      <c r="F15" s="29"/>
      <c r="G15" s="29"/>
      <c r="H15" s="29"/>
      <c r="I15" s="29"/>
      <c r="J15" s="29"/>
      <c r="K15" s="29"/>
      <c r="L15" s="29"/>
      <c r="M15" s="29"/>
    </row>
    <row r="16" spans="1:13" x14ac:dyDescent="0.35">
      <c r="A16" s="29"/>
      <c r="B16" s="29"/>
      <c r="C16" s="29"/>
      <c r="D16" s="29"/>
      <c r="E16" s="29"/>
      <c r="F16" s="29"/>
      <c r="G16" s="29"/>
      <c r="H16" s="29"/>
      <c r="I16" s="29"/>
      <c r="J16" s="29"/>
      <c r="K16" s="29"/>
      <c r="L16" s="29"/>
      <c r="M16" s="29"/>
    </row>
    <row r="17" spans="1:13" x14ac:dyDescent="0.35">
      <c r="A17" s="29"/>
      <c r="B17" s="29"/>
      <c r="C17" s="29"/>
      <c r="D17" s="29"/>
      <c r="E17" s="29"/>
      <c r="F17" s="29"/>
      <c r="G17" s="29"/>
      <c r="H17" s="29"/>
      <c r="I17" s="29"/>
      <c r="J17" s="29"/>
      <c r="K17" s="29"/>
      <c r="L17" s="29"/>
      <c r="M17" s="29"/>
    </row>
    <row r="18" spans="1:13" x14ac:dyDescent="0.35">
      <c r="A18" s="29"/>
      <c r="B18" s="29"/>
      <c r="C18" s="29"/>
      <c r="D18" s="29"/>
      <c r="E18" s="29"/>
      <c r="F18" s="29"/>
      <c r="G18" s="29"/>
      <c r="H18" s="29"/>
      <c r="I18" s="29"/>
      <c r="J18" s="29"/>
      <c r="K18" s="29"/>
      <c r="L18" s="29"/>
      <c r="M18" s="29"/>
    </row>
  </sheetData>
  <mergeCells count="1">
    <mergeCell ref="A1:M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73BA4-1BB0-4FA1-AAD3-D638FA77D301}">
  <dimension ref="A1:C27"/>
  <sheetViews>
    <sheetView showGridLines="0" workbookViewId="0">
      <selection activeCell="J7" sqref="J7"/>
    </sheetView>
  </sheetViews>
  <sheetFormatPr defaultRowHeight="15" customHeight="1" x14ac:dyDescent="0.35"/>
  <cols>
    <col min="2" max="2" width="17.81640625" bestFit="1" customWidth="1"/>
    <col min="3" max="6" width="10.453125" customWidth="1"/>
    <col min="7" max="7" width="17" customWidth="1"/>
    <col min="8" max="8" width="15.1796875" bestFit="1" customWidth="1"/>
    <col min="13" max="13" width="22.7265625" customWidth="1"/>
    <col min="14" max="14" width="12.453125" bestFit="1" customWidth="1"/>
  </cols>
  <sheetData>
    <row r="1" spans="1:3" ht="14.5" x14ac:dyDescent="0.35">
      <c r="A1" s="1" t="s">
        <v>30</v>
      </c>
    </row>
    <row r="10" spans="1:3" ht="14.5" x14ac:dyDescent="0.35">
      <c r="A10" t="s">
        <v>11</v>
      </c>
    </row>
    <row r="11" spans="1:3" ht="14.5" x14ac:dyDescent="0.35">
      <c r="A11" t="s">
        <v>31</v>
      </c>
    </row>
    <row r="13" spans="1:3" ht="14.5" x14ac:dyDescent="0.35">
      <c r="A13" s="1" t="s">
        <v>45</v>
      </c>
      <c r="C13" s="20">
        <f>ROUND(-50000000 - (100000000 / 1.1) - (250000000 / 1.1^3) - (500000000 / 1.1^7) + ((300000000 / 0.1) * (1 - 1 / 1.1^15) * (1 / 1.1^7)), 2)</f>
        <v>585619583.72000003</v>
      </c>
    </row>
    <row r="14" spans="1:3" ht="14.5" x14ac:dyDescent="0.35">
      <c r="A14" s="1" t="s">
        <v>46</v>
      </c>
      <c r="C14" s="20">
        <f>ROUND(-50000000 - (100000000 / 1.1) - (250000000 / 1.1^3) - (500000000 / 1.1^7) + ((125000000 / 0.1) * (1 - 1 / 1.1^15) * (1 / 1.1^7)),2)</f>
        <v>-97426669.430000007</v>
      </c>
    </row>
    <row r="15" spans="1:3" ht="14.5" x14ac:dyDescent="0.35">
      <c r="A15" s="1" t="s">
        <v>70</v>
      </c>
      <c r="C15" s="20">
        <f>-50000000 - (100000000 / 1.1) - (300000000 / 1.1^3) - (600000000 / 1.1^7) + ((400000000 / 0.1) * (1 - (1 / 1.1^15)) * (1 /( 1.1^7)))</f>
        <v>887050176.51014853</v>
      </c>
    </row>
    <row r="16" spans="1:3" ht="14.5" x14ac:dyDescent="0.35">
      <c r="A16" s="1" t="s">
        <v>48</v>
      </c>
      <c r="C16" s="21">
        <f>(-50000000)-(100000000/1.1)-(250000000/1.1^3)</f>
        <v>-328737791.1344853</v>
      </c>
    </row>
    <row r="17" spans="1:3" ht="14.5" x14ac:dyDescent="0.35">
      <c r="A17" s="1" t="s">
        <v>49</v>
      </c>
      <c r="C17" s="20">
        <f>-50000000 -(100000000/1.1)-(250000000/1.1^3)</f>
        <v>-328737791.1344853</v>
      </c>
    </row>
    <row r="18" spans="1:3" ht="14.5" x14ac:dyDescent="0.35">
      <c r="A18" s="1" t="s">
        <v>77</v>
      </c>
      <c r="C18" s="21">
        <f>-50000000 - (100000000/1.1)-(300000000/1.1^3)</f>
        <v>-366303531.17956418</v>
      </c>
    </row>
    <row r="20" spans="1:3" ht="15" customHeight="1" x14ac:dyDescent="0.35">
      <c r="B20" t="s">
        <v>32</v>
      </c>
    </row>
    <row r="21" spans="1:3" ht="15" customHeight="1" x14ac:dyDescent="0.35">
      <c r="A21" t="s">
        <v>33</v>
      </c>
      <c r="B21" s="25">
        <f>-(100000000/1.1+50000000)</f>
        <v>-140909090.90909091</v>
      </c>
      <c r="C21" t="s">
        <v>78</v>
      </c>
    </row>
    <row r="23" spans="1:3" ht="14.5" x14ac:dyDescent="0.35"/>
    <row r="27" spans="1:3" 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A889-77A4-40AF-97A4-927B39B6D2F1}">
  <dimension ref="A1:P35"/>
  <sheetViews>
    <sheetView showGridLines="0" workbookViewId="0">
      <selection activeCell="L7" sqref="L7"/>
    </sheetView>
  </sheetViews>
  <sheetFormatPr defaultRowHeight="14.5" x14ac:dyDescent="0.35"/>
  <cols>
    <col min="1" max="1" width="10.6328125" bestFit="1" customWidth="1"/>
    <col min="2" max="2" width="11.26953125" bestFit="1" customWidth="1"/>
    <col min="4" max="4" width="20.453125" bestFit="1" customWidth="1"/>
    <col min="7" max="7" width="15.1796875" bestFit="1" customWidth="1"/>
    <col min="8" max="8" width="16.81640625" bestFit="1" customWidth="1"/>
    <col min="10" max="10" width="15.7265625" bestFit="1" customWidth="1"/>
    <col min="12" max="12" width="9.453125" bestFit="1" customWidth="1"/>
    <col min="16" max="16" width="17.81640625" bestFit="1" customWidth="1"/>
  </cols>
  <sheetData>
    <row r="1" spans="1:16" x14ac:dyDescent="0.35">
      <c r="A1" s="1" t="s">
        <v>34</v>
      </c>
    </row>
    <row r="2" spans="1:16" x14ac:dyDescent="0.35">
      <c r="A2" t="s">
        <v>71</v>
      </c>
      <c r="L2" s="22">
        <f>'Cashflow|NPVs'!C13</f>
        <v>585619583.72000003</v>
      </c>
    </row>
    <row r="3" spans="1:16" x14ac:dyDescent="0.35">
      <c r="A3" t="s">
        <v>72</v>
      </c>
      <c r="L3" s="22">
        <f>'Cashflow|NPVs'!C14</f>
        <v>-97426669.430000007</v>
      </c>
    </row>
    <row r="4" spans="1:16" x14ac:dyDescent="0.35">
      <c r="A4" t="s">
        <v>73</v>
      </c>
      <c r="L4" s="22">
        <f>'Cashflow|NPVs'!C15</f>
        <v>887050176.51014853</v>
      </c>
    </row>
    <row r="5" spans="1:16" x14ac:dyDescent="0.35">
      <c r="A5" t="s">
        <v>74</v>
      </c>
      <c r="L5" s="22">
        <f>'Cashflow|NPVs'!C16</f>
        <v>-328737791.1344853</v>
      </c>
    </row>
    <row r="6" spans="1:16" x14ac:dyDescent="0.35">
      <c r="A6" t="s">
        <v>75</v>
      </c>
      <c r="L6" s="22">
        <f>'Cashflow|NPVs'!C17</f>
        <v>-328737791.1344853</v>
      </c>
    </row>
    <row r="7" spans="1:16" x14ac:dyDescent="0.35">
      <c r="A7" t="s">
        <v>76</v>
      </c>
      <c r="L7" s="22">
        <f>'Cashflow|NPVs'!C18</f>
        <v>-366303531.17956418</v>
      </c>
    </row>
    <row r="8" spans="1:16" x14ac:dyDescent="0.35">
      <c r="P8" s="7"/>
    </row>
    <row r="10" spans="1:16" x14ac:dyDescent="0.35">
      <c r="A10" s="1" t="s">
        <v>35</v>
      </c>
      <c r="B10" s="1" t="s">
        <v>36</v>
      </c>
      <c r="D10" s="1" t="s">
        <v>37</v>
      </c>
    </row>
    <row r="11" spans="1:16" x14ac:dyDescent="0.35">
      <c r="A11">
        <v>0</v>
      </c>
      <c r="B11" s="22">
        <v>-50000000</v>
      </c>
      <c r="D11" s="22">
        <f>'Cashflow|NPVs'!B21</f>
        <v>-140909090.90909091</v>
      </c>
      <c r="E11" t="s">
        <v>78</v>
      </c>
      <c r="H11" s="8"/>
      <c r="J11" s="8"/>
    </row>
    <row r="12" spans="1:16" x14ac:dyDescent="0.35">
      <c r="A12">
        <v>1</v>
      </c>
      <c r="B12" s="22">
        <v>-100000000</v>
      </c>
      <c r="H12" s="8"/>
      <c r="J12" s="8"/>
    </row>
    <row r="13" spans="1:16" x14ac:dyDescent="0.35">
      <c r="A13">
        <v>2</v>
      </c>
      <c r="B13" s="22">
        <v>0</v>
      </c>
      <c r="J13" s="8"/>
    </row>
    <row r="14" spans="1:16" x14ac:dyDescent="0.35">
      <c r="A14">
        <v>3</v>
      </c>
      <c r="B14" s="22">
        <v>-300000000</v>
      </c>
    </row>
    <row r="15" spans="1:16" x14ac:dyDescent="0.35">
      <c r="A15">
        <v>4</v>
      </c>
      <c r="B15" s="22">
        <v>0</v>
      </c>
    </row>
    <row r="16" spans="1:16" x14ac:dyDescent="0.35">
      <c r="A16">
        <v>5</v>
      </c>
      <c r="B16" s="22">
        <v>0</v>
      </c>
    </row>
    <row r="17" spans="1:2" x14ac:dyDescent="0.35">
      <c r="A17">
        <v>6</v>
      </c>
      <c r="B17" s="22">
        <v>0</v>
      </c>
    </row>
    <row r="18" spans="1:2" x14ac:dyDescent="0.35">
      <c r="A18">
        <v>7</v>
      </c>
      <c r="B18" s="22">
        <v>-600000000</v>
      </c>
    </row>
    <row r="19" spans="1:2" x14ac:dyDescent="0.35">
      <c r="A19">
        <v>8</v>
      </c>
      <c r="B19" s="22">
        <v>400000000</v>
      </c>
    </row>
    <row r="20" spans="1:2" x14ac:dyDescent="0.35">
      <c r="A20">
        <v>9</v>
      </c>
      <c r="B20" s="22">
        <v>400000000</v>
      </c>
    </row>
    <row r="21" spans="1:2" x14ac:dyDescent="0.35">
      <c r="A21">
        <v>10</v>
      </c>
      <c r="B21" s="22">
        <v>400000000</v>
      </c>
    </row>
    <row r="22" spans="1:2" x14ac:dyDescent="0.35">
      <c r="A22">
        <v>11</v>
      </c>
      <c r="B22" s="22">
        <v>400000000</v>
      </c>
    </row>
    <row r="23" spans="1:2" x14ac:dyDescent="0.35">
      <c r="A23">
        <v>12</v>
      </c>
      <c r="B23" s="22">
        <v>400000000</v>
      </c>
    </row>
    <row r="24" spans="1:2" x14ac:dyDescent="0.35">
      <c r="A24">
        <v>13</v>
      </c>
      <c r="B24" s="22">
        <v>400000000</v>
      </c>
    </row>
    <row r="25" spans="1:2" x14ac:dyDescent="0.35">
      <c r="A25">
        <v>14</v>
      </c>
      <c r="B25" s="22">
        <v>400000000</v>
      </c>
    </row>
    <row r="26" spans="1:2" x14ac:dyDescent="0.35">
      <c r="A26">
        <v>15</v>
      </c>
      <c r="B26" s="22">
        <v>400000000</v>
      </c>
    </row>
    <row r="27" spans="1:2" x14ac:dyDescent="0.35">
      <c r="A27">
        <v>16</v>
      </c>
      <c r="B27" s="22">
        <v>400000000</v>
      </c>
    </row>
    <row r="28" spans="1:2" x14ac:dyDescent="0.35">
      <c r="A28">
        <v>17</v>
      </c>
      <c r="B28" s="22">
        <v>400000000</v>
      </c>
    </row>
    <row r="29" spans="1:2" x14ac:dyDescent="0.35">
      <c r="A29">
        <v>18</v>
      </c>
      <c r="B29" s="22">
        <v>400000000</v>
      </c>
    </row>
    <row r="30" spans="1:2" x14ac:dyDescent="0.35">
      <c r="A30">
        <v>19</v>
      </c>
      <c r="B30" s="22">
        <v>400000000</v>
      </c>
    </row>
    <row r="31" spans="1:2" x14ac:dyDescent="0.35">
      <c r="A31">
        <v>20</v>
      </c>
      <c r="B31" s="22">
        <v>400000000</v>
      </c>
    </row>
    <row r="32" spans="1:2" x14ac:dyDescent="0.35">
      <c r="A32">
        <v>21</v>
      </c>
      <c r="B32" s="22">
        <v>400000000</v>
      </c>
    </row>
    <row r="33" spans="1:2" x14ac:dyDescent="0.35">
      <c r="A33">
        <v>22</v>
      </c>
      <c r="B33" s="22">
        <v>400000000</v>
      </c>
    </row>
    <row r="35" spans="1:2" x14ac:dyDescent="0.35">
      <c r="A35" t="s">
        <v>68</v>
      </c>
      <c r="B35" s="24" t="s">
        <v>69</v>
      </c>
    </row>
  </sheetData>
  <hyperlinks>
    <hyperlink ref="B35" r:id="rId1" xr:uid="{95A14ECA-274A-4322-9CC8-A2C134FCCC7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FAECE-DFC4-42BD-880D-1BD65D76058A}">
  <dimension ref="A18"/>
  <sheetViews>
    <sheetView showGridLines="0" workbookViewId="0">
      <selection activeCell="A19" sqref="A19"/>
    </sheetView>
  </sheetViews>
  <sheetFormatPr defaultRowHeight="14.5" x14ac:dyDescent="0.35"/>
  <sheetData>
    <row r="18" spans="1:1" x14ac:dyDescent="0.35">
      <c r="A18" s="1" t="s">
        <v>38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13BDB93ACE5144A2785604F53C7EEB" ma:contentTypeVersion="16" ma:contentTypeDescription="Create a new document." ma:contentTypeScope="" ma:versionID="ae434cf995644e5d702900ce94f65321">
  <xsd:schema xmlns:xsd="http://www.w3.org/2001/XMLSchema" xmlns:xs="http://www.w3.org/2001/XMLSchema" xmlns:p="http://schemas.microsoft.com/office/2006/metadata/properties" xmlns:ns3="a6a7c3e1-41a0-44df-b217-34fe4932c5f5" xmlns:ns4="7dd01710-ddd3-4ec0-906c-9bfddbe247b2" targetNamespace="http://schemas.microsoft.com/office/2006/metadata/properties" ma:root="true" ma:fieldsID="4439306a28efd95b945a3c5a99896a90" ns3:_="" ns4:_="">
    <xsd:import namespace="a6a7c3e1-41a0-44df-b217-34fe4932c5f5"/>
    <xsd:import namespace="7dd01710-ddd3-4ec0-906c-9bfddbe247b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_activity" minOccurs="0"/>
                <xsd:element ref="ns4:SharedWithUsers" minOccurs="0"/>
                <xsd:element ref="ns4:SharedWithDetails" minOccurs="0"/>
                <xsd:element ref="ns4:SharingHintHash"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7c3e1-41a0-44df-b217-34fe4932c5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indexed="true" ma:internalName="MediaServiceLocation"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dd01710-ddd3-4ec0-906c-9bfddbe247b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a6a7c3e1-41a0-44df-b217-34fe4932c5f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AFB4A5-0614-4C88-8197-0D17CD7A4C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a7c3e1-41a0-44df-b217-34fe4932c5f5"/>
    <ds:schemaRef ds:uri="7dd01710-ddd3-4ec0-906c-9bfddbe247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847687-735C-44AB-923A-C981AEF62497}">
  <ds:schemaRefs>
    <ds:schemaRef ds:uri="http://schemas.microsoft.com/office/2006/metadata/properties"/>
    <ds:schemaRef ds:uri="http://schemas.microsoft.com/office/infopath/2007/PartnerControls"/>
    <ds:schemaRef ds:uri="a6a7c3e1-41a0-44df-b217-34fe4932c5f5"/>
  </ds:schemaRefs>
</ds:datastoreItem>
</file>

<file path=customXml/itemProps3.xml><?xml version="1.0" encoding="utf-8"?>
<ds:datastoreItem xmlns:ds="http://schemas.openxmlformats.org/officeDocument/2006/customXml" ds:itemID="{5EAC0A93-2BBB-4A59-B6AA-E181AA35C2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Case Study</vt:lpstr>
      <vt:lpstr>Points of Discussion</vt:lpstr>
      <vt:lpstr>Introduction</vt:lpstr>
      <vt:lpstr>Decisions and States of Nature</vt:lpstr>
      <vt:lpstr>Decision Tree</vt:lpstr>
      <vt:lpstr>Understanding decision tree</vt:lpstr>
      <vt:lpstr>Cashflow|NPVs</vt:lpstr>
      <vt:lpstr>Assumptions</vt:lpstr>
      <vt:lpstr>Decision Tree with Payoff Value</vt:lpstr>
      <vt:lpstr>Backward Induction Step 1</vt:lpstr>
      <vt:lpstr>Backward Induction Step 2</vt:lpstr>
      <vt:lpstr>Backward Induction Step 3</vt:lpstr>
      <vt:lpstr>Backward Induction Step 4</vt:lpstr>
      <vt:lpstr>Backward Induction Step 5</vt:lpstr>
      <vt:lpstr>Backward Induction Step 6</vt:lpstr>
      <vt:lpstr>Conclusion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Bhargavi Kavapatti Chandrasekaran</dc:creator>
  <cp:keywords/>
  <dc:description/>
  <cp:lastModifiedBy>Bhargavi Kavapatti Chandrasekaran</cp:lastModifiedBy>
  <cp:revision/>
  <dcterms:created xsi:type="dcterms:W3CDTF">2024-02-12T05:23:29Z</dcterms:created>
  <dcterms:modified xsi:type="dcterms:W3CDTF">2025-02-16T20:32:05Z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0x0101001213BDB93ACE5144A2785604F53C7EEB</vt:lpwstr>
  </property>
</Properties>
</file>