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28800" windowHeight="11715" firstSheet="1" activeTab="6"/>
  </bookViews>
  <sheets>
    <sheet name="SCDOT DATA 2020" sheetId="9" r:id="rId1"/>
    <sheet name="SCDOT DATA 2021" sheetId="8" r:id="rId2"/>
    <sheet name="SCDOT DATA 2022" sheetId="11" r:id="rId3"/>
    <sheet name="SCDOT DATA 2023" sheetId="12" r:id="rId4"/>
    <sheet name="SCDOT DATA 2024" sheetId="13" r:id="rId5"/>
    <sheet name="Support" sheetId="6" r:id="rId6"/>
    <sheet name="Graph" sheetId="10" r:id="rId7"/>
  </sheets>
  <definedNames>
    <definedName name="Months">Support!$AE$4:INDEX(Support!$AE$4:$AE$15,MATCH("ZZZZZZZZZZZZZZ",Support!$AE$4:$AE$15,1))</definedName>
  </definedNames>
  <calcPr calcId="162913" concurrentManualCount="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5" i="6" l="1"/>
  <c r="F56" i="6"/>
  <c r="F57" i="6"/>
  <c r="F58" i="6"/>
  <c r="F59" i="6"/>
  <c r="F60" i="6"/>
  <c r="F61" i="6"/>
  <c r="F62" i="6"/>
  <c r="F63" i="6"/>
  <c r="F64" i="6"/>
  <c r="F65" i="6"/>
  <c r="F41" i="6"/>
  <c r="F42" i="6"/>
  <c r="F43" i="6"/>
  <c r="F44" i="6"/>
  <c r="F45" i="6"/>
  <c r="F46" i="6"/>
  <c r="F47" i="6"/>
  <c r="F48" i="6"/>
  <c r="F49" i="6"/>
  <c r="F50" i="6"/>
  <c r="F51" i="6"/>
  <c r="F37" i="6"/>
  <c r="F27" i="6" l="1"/>
  <c r="F28" i="6"/>
  <c r="F29" i="6"/>
  <c r="F30" i="6"/>
  <c r="F31" i="6"/>
  <c r="F32" i="6"/>
  <c r="F33" i="6"/>
  <c r="F34" i="6"/>
  <c r="F35" i="6"/>
  <c r="F36" i="6"/>
  <c r="E59" i="6" l="1"/>
  <c r="E60" i="6"/>
  <c r="E61" i="6"/>
  <c r="E62" i="6"/>
  <c r="E63" i="6"/>
  <c r="E64" i="6"/>
  <c r="E65" i="6"/>
  <c r="E55" i="6"/>
  <c r="E56" i="6"/>
  <c r="E57" i="6"/>
  <c r="E58" i="6"/>
  <c r="E41" i="6"/>
  <c r="E42" i="6"/>
  <c r="E43" i="6"/>
  <c r="E44" i="6"/>
  <c r="E45" i="6"/>
  <c r="E46" i="6"/>
  <c r="E47" i="6"/>
  <c r="E48" i="6"/>
  <c r="E49" i="6"/>
  <c r="E50" i="6"/>
  <c r="E51" i="6"/>
  <c r="E27" i="6"/>
  <c r="E28" i="6"/>
  <c r="E29" i="6"/>
  <c r="E30" i="6"/>
  <c r="E31" i="6"/>
  <c r="E32" i="6"/>
  <c r="E33" i="6"/>
  <c r="E34" i="6"/>
  <c r="E35" i="6"/>
  <c r="E36" i="6"/>
  <c r="E37" i="6"/>
  <c r="E5" i="6"/>
  <c r="E6" i="6"/>
  <c r="E7" i="6"/>
  <c r="E8" i="6"/>
  <c r="E9" i="6"/>
  <c r="E10" i="6"/>
  <c r="E11" i="6"/>
  <c r="E12" i="6"/>
  <c r="E13" i="6"/>
  <c r="C4" i="6"/>
  <c r="E4" i="6" s="1"/>
  <c r="F3" i="6"/>
  <c r="F4" i="6"/>
  <c r="F5" i="6"/>
  <c r="F6" i="6"/>
  <c r="F7" i="6"/>
  <c r="F8" i="6"/>
  <c r="F9" i="6"/>
  <c r="F10" i="6"/>
  <c r="F11" i="6"/>
  <c r="F12" i="6"/>
  <c r="F13" i="6"/>
  <c r="F2" i="6"/>
  <c r="AH4" i="6"/>
  <c r="AH5" i="6"/>
  <c r="AH6" i="6"/>
  <c r="AH7" i="6"/>
  <c r="AH8" i="6"/>
  <c r="AH9" i="6"/>
  <c r="AH10" i="6"/>
  <c r="AH11" i="6"/>
  <c r="AH12" i="6"/>
  <c r="AH13" i="6"/>
  <c r="AH14" i="6"/>
  <c r="AH15" i="6"/>
  <c r="AH3" i="6"/>
  <c r="O1" i="6" l="1" a="1"/>
  <c r="O1" i="6" s="1"/>
  <c r="AF4" i="6" a="1"/>
  <c r="AF4" i="6" s="1"/>
  <c r="O6" i="6"/>
  <c r="AD4" i="6" l="1"/>
  <c r="AE4" i="6" s="1" a="1"/>
  <c r="AE4" i="6" s="1"/>
  <c r="D65" i="6"/>
  <c r="D64" i="6"/>
  <c r="D63" i="6"/>
  <c r="D62" i="6"/>
  <c r="D61" i="6"/>
  <c r="D60" i="6"/>
  <c r="D59" i="6"/>
  <c r="D58" i="6"/>
  <c r="D57" i="6"/>
  <c r="D56" i="6"/>
  <c r="D55" i="6"/>
  <c r="D54" i="6"/>
  <c r="C62" i="6"/>
  <c r="C57" i="6"/>
  <c r="BB35" i="13"/>
  <c r="C65" i="6" s="1"/>
  <c r="BB34" i="13"/>
  <c r="S35" i="13"/>
  <c r="B39" i="13"/>
  <c r="BA34" i="13"/>
  <c r="AZ34" i="13"/>
  <c r="AY34" i="13"/>
  <c r="AX34" i="13"/>
  <c r="AW34" i="13"/>
  <c r="AV34" i="13"/>
  <c r="AU34" i="13"/>
  <c r="AT34" i="13"/>
  <c r="AS34" i="13"/>
  <c r="AR34" i="13"/>
  <c r="AQ34" i="13"/>
  <c r="AP34" i="13"/>
  <c r="AO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B34" i="13"/>
  <c r="D51" i="6"/>
  <c r="D50" i="6"/>
  <c r="D49" i="6"/>
  <c r="D48" i="6"/>
  <c r="D47" i="6"/>
  <c r="D45" i="6"/>
  <c r="D46" i="6"/>
  <c r="D44" i="6"/>
  <c r="D43" i="6"/>
  <c r="D42" i="6"/>
  <c r="D37" i="6"/>
  <c r="D36" i="6"/>
  <c r="D35" i="6"/>
  <c r="D33" i="6"/>
  <c r="D34" i="6"/>
  <c r="D32" i="6"/>
  <c r="D31" i="6"/>
  <c r="D30" i="6"/>
  <c r="D28" i="6"/>
  <c r="D27" i="6"/>
  <c r="D41" i="6"/>
  <c r="D40" i="6"/>
  <c r="C48" i="6"/>
  <c r="B39" i="12"/>
  <c r="B37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AA35" i="12" s="1"/>
  <c r="C45" i="6" s="1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C34" i="6"/>
  <c r="D26" i="6"/>
  <c r="B39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N35" i="11" s="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W35" i="11" s="1"/>
  <c r="C30" i="6" s="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B38" i="13" l="1"/>
  <c r="B41" i="13" s="1"/>
  <c r="B42" i="13" s="1"/>
  <c r="AJ35" i="12"/>
  <c r="C47" i="6" s="1"/>
  <c r="AF35" i="12"/>
  <c r="C46" i="6" s="1"/>
  <c r="G45" i="6"/>
  <c r="AW35" i="11"/>
  <c r="C36" i="6" s="1"/>
  <c r="R35" i="12"/>
  <c r="C43" i="6" s="1"/>
  <c r="G43" i="6" s="1"/>
  <c r="N35" i="13"/>
  <c r="C56" i="6" s="1"/>
  <c r="G56" i="6" s="1"/>
  <c r="AS35" i="13"/>
  <c r="C63" i="6" s="1"/>
  <c r="G63" i="6" s="1"/>
  <c r="N35" i="11"/>
  <c r="C28" i="6" s="1"/>
  <c r="G28" i="6" s="1"/>
  <c r="AW35" i="12"/>
  <c r="C50" i="6" s="1"/>
  <c r="G50" i="6"/>
  <c r="F35" i="13"/>
  <c r="C54" i="6" s="1"/>
  <c r="AA35" i="13"/>
  <c r="C59" i="6" s="1"/>
  <c r="AF35" i="13"/>
  <c r="C60" i="6" s="1"/>
  <c r="G60" i="6" s="1"/>
  <c r="AJ35" i="13"/>
  <c r="C61" i="6" s="1"/>
  <c r="G61" i="6" s="1"/>
  <c r="AA35" i="11"/>
  <c r="C31" i="6" s="1"/>
  <c r="AF35" i="11"/>
  <c r="C32" i="6" s="1"/>
  <c r="AS35" i="11"/>
  <c r="N35" i="12"/>
  <c r="C42" i="6" s="1"/>
  <c r="G42" i="6" s="1"/>
  <c r="AS35" i="12"/>
  <c r="C49" i="6" s="1"/>
  <c r="G49" i="6" s="1"/>
  <c r="J35" i="13"/>
  <c r="C55" i="6" s="1"/>
  <c r="G55" i="6" s="1"/>
  <c r="W35" i="13"/>
  <c r="C58" i="6" s="1"/>
  <c r="AN35" i="13"/>
  <c r="B37" i="11"/>
  <c r="BA35" i="11"/>
  <c r="C37" i="6" s="1"/>
  <c r="J35" i="12"/>
  <c r="C41" i="6" s="1"/>
  <c r="G41" i="6" s="1"/>
  <c r="W35" i="12"/>
  <c r="C44" i="6" s="1"/>
  <c r="G44" i="6" s="1"/>
  <c r="AN35" i="12"/>
  <c r="G58" i="6"/>
  <c r="R35" i="11"/>
  <c r="AJ35" i="11"/>
  <c r="C33" i="6" s="1"/>
  <c r="G33" i="6" s="1"/>
  <c r="B38" i="12"/>
  <c r="B41" i="12" s="1"/>
  <c r="B42" i="12" s="1"/>
  <c r="BA35" i="12"/>
  <c r="C51" i="6" s="1"/>
  <c r="G51" i="6" s="1"/>
  <c r="AW35" i="13"/>
  <c r="C64" i="6" s="1"/>
  <c r="G64" i="6" s="1"/>
  <c r="G65" i="6"/>
  <c r="G62" i="6"/>
  <c r="G59" i="6"/>
  <c r="G57" i="6"/>
  <c r="B37" i="13"/>
  <c r="F35" i="12"/>
  <c r="G48" i="6"/>
  <c r="G47" i="6"/>
  <c r="G46" i="6"/>
  <c r="G37" i="6"/>
  <c r="G34" i="6"/>
  <c r="G32" i="6"/>
  <c r="G31" i="6"/>
  <c r="G36" i="6"/>
  <c r="G30" i="6"/>
  <c r="B38" i="11"/>
  <c r="B41" i="11" s="1"/>
  <c r="B42" i="11" s="1"/>
  <c r="F35" i="11"/>
  <c r="J35" i="11"/>
  <c r="C27" i="6" s="1"/>
  <c r="G27" i="6" s="1"/>
  <c r="P1" i="6"/>
  <c r="E54" i="6" l="1"/>
  <c r="F54" i="6"/>
  <c r="B36" i="13"/>
  <c r="D29" i="6"/>
  <c r="C29" i="6"/>
  <c r="B36" i="12"/>
  <c r="C40" i="6"/>
  <c r="B36" i="11"/>
  <c r="C26" i="6"/>
  <c r="D23" i="6"/>
  <c r="D22" i="6"/>
  <c r="D21" i="6"/>
  <c r="D20" i="6"/>
  <c r="D19" i="6"/>
  <c r="D18" i="6"/>
  <c r="D17" i="6"/>
  <c r="D16" i="6"/>
  <c r="C10" i="6"/>
  <c r="B51" i="9"/>
  <c r="Z44" i="9"/>
  <c r="G54" i="6" l="1"/>
  <c r="E40" i="6"/>
  <c r="F40" i="6"/>
  <c r="E26" i="6"/>
  <c r="F26" i="6"/>
  <c r="G29" i="6"/>
  <c r="F44" i="9"/>
  <c r="C44" i="9"/>
  <c r="D44" i="9"/>
  <c r="D45" i="9" s="1"/>
  <c r="E44" i="9"/>
  <c r="E45" i="9" s="1"/>
  <c r="C18" i="6" s="1"/>
  <c r="F18" i="6" s="1"/>
  <c r="G18" i="6" s="1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B44" i="9"/>
  <c r="B45" i="9" s="1"/>
  <c r="C16" i="6" s="1"/>
  <c r="F16" i="6" s="1"/>
  <c r="G16" i="6" s="1"/>
  <c r="G26" i="6" l="1"/>
  <c r="G40" i="6"/>
  <c r="V45" i="9"/>
  <c r="C22" i="6" s="1"/>
  <c r="F22" i="6" s="1"/>
  <c r="G22" i="6" s="1"/>
  <c r="B49" i="9"/>
  <c r="Z45" i="9"/>
  <c r="C23" i="6" s="1"/>
  <c r="F23" i="6" s="1"/>
  <c r="G23" i="6" s="1"/>
  <c r="N45" i="9"/>
  <c r="C20" i="6" s="1"/>
  <c r="F20" i="6" s="1"/>
  <c r="G20" i="6" s="1"/>
  <c r="R45" i="9"/>
  <c r="C21" i="6" s="1"/>
  <c r="F21" i="6" s="1"/>
  <c r="G21" i="6" s="1"/>
  <c r="J45" i="9"/>
  <c r="C19" i="6" s="1"/>
  <c r="F19" i="6" s="1"/>
  <c r="G19" i="6" s="1"/>
  <c r="B48" i="9"/>
  <c r="C17" i="6"/>
  <c r="F17" i="6" s="1"/>
  <c r="G17" i="6" s="1"/>
  <c r="B50" i="9"/>
  <c r="B53" i="9" s="1"/>
  <c r="B54" i="9" s="1"/>
  <c r="O2" i="6" l="1"/>
  <c r="R2" i="6" l="1"/>
  <c r="T3" i="6"/>
  <c r="O3" i="6"/>
  <c r="O4" i="6" s="1"/>
  <c r="O5" i="6" s="1"/>
  <c r="R4" i="6"/>
  <c r="R1" i="6"/>
  <c r="R5" i="6"/>
  <c r="R3" i="6"/>
  <c r="T5" i="6"/>
  <c r="T4" i="6"/>
  <c r="T2" i="6"/>
  <c r="D13" i="6"/>
  <c r="D12" i="6"/>
  <c r="D11" i="6"/>
  <c r="D10" i="6"/>
  <c r="D9" i="6"/>
  <c r="D8" i="6"/>
  <c r="D7" i="6"/>
  <c r="D6" i="6"/>
  <c r="D5" i="6"/>
  <c r="D4" i="6"/>
  <c r="D3" i="6"/>
  <c r="D2" i="6"/>
  <c r="V1" i="6" l="1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D34" i="8"/>
  <c r="E34" i="8"/>
  <c r="F34" i="8"/>
  <c r="G34" i="8"/>
  <c r="H34" i="8"/>
  <c r="I34" i="8"/>
  <c r="J34" i="8"/>
  <c r="C34" i="8"/>
  <c r="B34" i="8"/>
  <c r="B39" i="8"/>
  <c r="BA35" i="8" l="1"/>
  <c r="F35" i="8"/>
  <c r="AF35" i="8"/>
  <c r="AN35" i="8"/>
  <c r="G10" i="6" s="1"/>
  <c r="AW35" i="8"/>
  <c r="AJ35" i="8"/>
  <c r="AS35" i="8"/>
  <c r="C35" i="6" s="1"/>
  <c r="G35" i="6" s="1"/>
  <c r="J35" i="8"/>
  <c r="AA35" i="8"/>
  <c r="B37" i="8"/>
  <c r="W35" i="8"/>
  <c r="R35" i="8"/>
  <c r="N35" i="8"/>
  <c r="B38" i="8"/>
  <c r="B41" i="8" s="1"/>
  <c r="B42" i="8" s="1"/>
  <c r="C5" i="6" l="1"/>
  <c r="G5" i="6" s="1"/>
  <c r="C12" i="6"/>
  <c r="G12" i="6" s="1"/>
  <c r="C8" i="6"/>
  <c r="G8" i="6" s="1"/>
  <c r="C9" i="6"/>
  <c r="G9" i="6" s="1"/>
  <c r="C6" i="6"/>
  <c r="C3" i="6"/>
  <c r="G3" i="6" s="1"/>
  <c r="C2" i="6"/>
  <c r="G2" i="6" s="1"/>
  <c r="C7" i="6"/>
  <c r="G7" i="6" s="1"/>
  <c r="C11" i="6"/>
  <c r="G11" i="6" s="1"/>
  <c r="C13" i="6"/>
  <c r="G13" i="6" s="1"/>
  <c r="G4" i="6"/>
  <c r="B36" i="8"/>
  <c r="G6" i="6" l="1"/>
  <c r="T1" i="6" s="1"/>
  <c r="V2" i="6" s="1"/>
  <c r="AF15" i="6"/>
  <c r="AF14" i="6"/>
  <c r="AF13" i="6"/>
  <c r="AF12" i="6"/>
  <c r="AF11" i="6"/>
  <c r="AF10" i="6"/>
  <c r="AF9" i="6"/>
  <c r="AF8" i="6"/>
  <c r="AF7" i="6"/>
  <c r="AF6" i="6"/>
  <c r="AF5" i="6"/>
  <c r="AE15" i="6"/>
  <c r="AE14" i="6"/>
  <c r="AE13" i="6"/>
  <c r="AE12" i="6"/>
  <c r="AE11" i="6"/>
  <c r="AE10" i="6"/>
  <c r="AE9" i="6"/>
  <c r="AE8" i="6"/>
  <c r="AE7" i="6"/>
  <c r="AE6" i="6"/>
  <c r="AE5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<sst xmlns="http://schemas.openxmlformats.org/spreadsheetml/2006/main" count="383" uniqueCount="64">
  <si>
    <t>BarwickAR</t>
  </si>
  <si>
    <t>ChynowethAN</t>
  </si>
  <si>
    <t>CooperTG</t>
  </si>
  <si>
    <t>EllsworthRP</t>
  </si>
  <si>
    <t>MesserJ</t>
  </si>
  <si>
    <t>MooreEA</t>
  </si>
  <si>
    <t>ParkerJJ</t>
  </si>
  <si>
    <t>PittmanKD</t>
  </si>
  <si>
    <t>SchwabPH</t>
  </si>
  <si>
    <t>VaughtAS</t>
  </si>
  <si>
    <t>VossJA</t>
  </si>
  <si>
    <t>samuelpj</t>
  </si>
  <si>
    <t>Davis AP</t>
  </si>
  <si>
    <t>LudwigRA</t>
  </si>
  <si>
    <t>Total Incidents</t>
  </si>
  <si>
    <t>Week Ending</t>
  </si>
  <si>
    <t xml:space="preserve"> </t>
  </si>
  <si>
    <t>Total Entry</t>
  </si>
  <si>
    <t>Accuracy</t>
  </si>
  <si>
    <t>Percentage</t>
  </si>
  <si>
    <t>Total Errors</t>
  </si>
  <si>
    <t>Monthly Average</t>
  </si>
  <si>
    <t>Weekly Average</t>
  </si>
  <si>
    <t>Error Rate</t>
  </si>
  <si>
    <t>SCDOT DATA 2021</t>
  </si>
  <si>
    <t>ERROR'S</t>
  </si>
  <si>
    <t>TOTAL ENTRY</t>
  </si>
  <si>
    <t>Monthly Total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</si>
  <si>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</si>
  <si>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</si>
  <si>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</si>
  <si>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</si>
  <si>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</si>
  <si>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</si>
  <si>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</si>
  <si>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</si>
  <si>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</si>
  <si>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</si>
  <si>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</si>
  <si>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</si>
  <si>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</si>
  <si>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Total</t>
  </si>
  <si>
    <t>Errors</t>
  </si>
  <si>
    <t>Year</t>
  </si>
  <si>
    <t>Percent</t>
  </si>
  <si>
    <t>ID</t>
  </si>
  <si>
    <t>SCDOT DATA 2020</t>
  </si>
  <si>
    <t>DillardJL</t>
  </si>
  <si>
    <t>OrtizMO</t>
  </si>
  <si>
    <t>VandiverKD</t>
  </si>
  <si>
    <t>SaldanaKM</t>
  </si>
  <si>
    <t>DrozeKL</t>
  </si>
  <si>
    <t>LlewellynWE</t>
  </si>
  <si>
    <t>DavisAP</t>
  </si>
  <si>
    <t>SCDOT DATA 2022</t>
  </si>
  <si>
    <t>SCDOT DATA 2023</t>
  </si>
  <si>
    <t>ComboBox1 - Year (Output)</t>
  </si>
  <si>
    <t>ComboBox2 - Month (Output)</t>
  </si>
  <si>
    <t>Method2</t>
  </si>
  <si>
    <t>Method1</t>
  </si>
  <si>
    <t>Chosen yr</t>
  </si>
  <si>
    <t>Data Prep Table</t>
  </si>
  <si>
    <t>Dynamic Ranges</t>
  </si>
  <si>
    <t>SCDOT DATA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</si>
</sst>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201F1E"/>
      <name val="Calibri"/>
      <family val="2"/>
    </font>
    <font>
      <sz val="11"/>
      <name val="Calibri"/>
      <family val="2"/>
      <scheme val="minor"/>
    </font>
    <font>
      <sz val="10"/>
      <color rgb="FF333333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Border="1" applyAlignment="1">
      <alignment horizontal="right" vertical="center"/>
    </xf>
    <xf numFmtId="9" fontId="0" fillId="0" borderId="0" xfId="1" applyFont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right" vertical="center"/>
    </xf>
    <xf numFmtId="0" fontId="0" fillId="0" borderId="0" xfId="0" applyBorder="1"/>
    <xf numFmtId="0" fontId="2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16" fontId="0" fillId="2" borderId="12" xfId="0" applyNumberFormat="1" applyFont="1" applyFill="1" applyBorder="1" applyAlignment="1">
      <alignment horizontal="center"/>
    </xf>
    <xf numFmtId="16" fontId="0" fillId="2" borderId="13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0" fillId="2" borderId="11" xfId="0" applyFill="1" applyBorder="1" applyAlignment="1">
      <alignment horizontal="center"/>
    </xf>
    <xf numFmtId="16" fontId="0" fillId="2" borderId="12" xfId="0" applyNumberFormat="1" applyFill="1" applyBorder="1" applyAlignment="1">
      <alignment horizontal="center"/>
    </xf>
    <xf numFmtId="16" fontId="0" fillId="2" borderId="13" xfId="0" applyNumberFormat="1" applyFill="1" applyBorder="1" applyAlignment="1">
      <alignment horizontal="center"/>
    </xf>
    <xf numFmtId="0" fontId="0" fillId="2" borderId="11" xfId="0" applyFill="1" applyBorder="1"/>
    <xf numFmtId="0" fontId="2" fillId="0" borderId="14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0" fillId="3" borderId="2" xfId="0" applyFill="1" applyBorder="1"/>
    <xf numFmtId="0" fontId="0" fillId="3" borderId="4" xfId="0" applyFill="1" applyBorder="1"/>
    <xf numFmtId="0" fontId="3" fillId="4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9" fontId="0" fillId="3" borderId="3" xfId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2" fillId="3" borderId="20" xfId="0" applyFont="1" applyFill="1" applyBorder="1" applyAlignment="1">
      <alignment vertical="center"/>
    </xf>
    <xf numFmtId="1" fontId="0" fillId="3" borderId="21" xfId="0" quotePrefix="1" applyNumberFormat="1" applyFill="1" applyBorder="1" applyAlignment="1">
      <alignment horizontal="right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1" applyNumberFormat="1" applyFont="1"/>
    <xf numFmtId="164" fontId="0" fillId="0" borderId="0" xfId="1" applyNumberFormat="1" applyFont="1"/>
    <xf numFmtId="164" fontId="0" fillId="3" borderId="6" xfId="1" applyNumberFormat="1" applyFont="1" applyFill="1" applyBorder="1" applyAlignment="1">
      <alignment horizontal="righ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16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6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5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right" vertical="center" wrapText="1"/>
    </xf>
    <xf numFmtId="0" fontId="0" fillId="5" borderId="0" xfId="0" applyFill="1" applyBorder="1"/>
    <xf numFmtId="0" fontId="0" fillId="0" borderId="25" xfId="0" applyBorder="1"/>
    <xf numFmtId="0" fontId="2" fillId="0" borderId="20" xfId="0" applyFont="1" applyBorder="1" applyAlignment="1">
      <alignment vertical="center"/>
    </xf>
    <xf numFmtId="0" fontId="0" fillId="0" borderId="26" xfId="0" applyBorder="1"/>
    <xf numFmtId="0" fontId="2" fillId="0" borderId="26" xfId="0" applyFont="1" applyBorder="1" applyAlignment="1">
      <alignment horizontal="right" vertical="center"/>
    </xf>
    <xf numFmtId="0" fontId="0" fillId="0" borderId="21" xfId="0" applyFill="1" applyBorder="1"/>
    <xf numFmtId="0" fontId="0" fillId="0" borderId="3" xfId="0" applyFill="1" applyBorder="1"/>
    <xf numFmtId="0" fontId="0" fillId="0" borderId="6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7" fillId="0" borderId="1" xfId="0" applyFont="1" applyBorder="1"/>
    <xf numFmtId="0" fontId="2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" fontId="0" fillId="3" borderId="3" xfId="0" applyNumberFormat="1" applyFill="1" applyBorder="1" applyAlignment="1">
      <alignment horizontal="right"/>
    </xf>
    <xf numFmtId="0" fontId="8" fillId="0" borderId="0" xfId="0" applyFont="1"/>
    <xf numFmtId="0" fontId="0" fillId="6" borderId="0" xfId="0" applyFill="1"/>
    <xf numFmtId="0" fontId="0" fillId="0" borderId="0" xfId="0" applyAlignment="1">
      <alignment vertical="center"/>
    </xf>
    <xf numFmtId="0" fontId="0" fillId="0" borderId="0" xfId="0" applyFont="1"/>
    <xf numFmtId="0" fontId="0" fillId="0" borderId="29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4" xfId="0" applyBorder="1"/>
    <xf numFmtId="0" fontId="0" fillId="0" borderId="29" xfId="0" applyBorder="1"/>
    <xf numFmtId="0" fontId="0" fillId="0" borderId="36" xfId="0" applyBorder="1"/>
    <xf numFmtId="0" fontId="0" fillId="0" borderId="30" xfId="0" applyFont="1" applyFill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0" fillId="0" borderId="21" xfId="0" applyBorder="1"/>
    <xf numFmtId="0" fontId="0" fillId="0" borderId="38" xfId="0" applyFont="1" applyBorder="1" applyAlignment="1">
      <alignment horizontal="left"/>
    </xf>
    <xf numFmtId="0" fontId="0" fillId="7" borderId="0" xfId="0" applyFill="1"/>
    <xf numFmtId="0" fontId="0" fillId="3" borderId="0" xfId="0" applyFill="1"/>
    <xf numFmtId="0" fontId="0" fillId="0" borderId="35" xfId="0" applyBorder="1"/>
    <xf numFmtId="0" fontId="0" fillId="0" borderId="39" xfId="0" applyFont="1" applyBorder="1" applyAlignment="1">
      <alignment horizontal="left"/>
    </xf>
    <xf numFmtId="0" fontId="0" fillId="0" borderId="32" xfId="0" applyBorder="1"/>
    <xf numFmtId="0" fontId="0" fillId="0" borderId="37" xfId="0" applyBorder="1"/>
    <xf numFmtId="0" fontId="0" fillId="0" borderId="40" xfId="0" applyFont="1" applyBorder="1" applyAlignment="1">
      <alignment horizontal="left"/>
    </xf>
    <xf numFmtId="0" fontId="0" fillId="0" borderId="32" xfId="0" applyFont="1" applyFill="1" applyBorder="1" applyAlignment="1">
      <alignment horizontal="left"/>
    </xf>
    <xf numFmtId="0" fontId="0" fillId="0" borderId="37" xfId="0" applyFont="1" applyFill="1" applyBorder="1" applyAlignment="1">
      <alignment horizontal="left"/>
    </xf>
    <xf numFmtId="0" fontId="0" fillId="2" borderId="34" xfId="0" applyFill="1" applyBorder="1"/>
    <xf numFmtId="0" fontId="0" fillId="2" borderId="35" xfId="0" applyFill="1" applyBorder="1"/>
    <xf numFmtId="0" fontId="0" fillId="8" borderId="34" xfId="0" applyFont="1" applyFill="1" applyBorder="1"/>
    <xf numFmtId="0" fontId="0" fillId="2" borderId="33" xfId="0" applyFont="1" applyFill="1" applyBorder="1"/>
    <xf numFmtId="0" fontId="5" fillId="4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3" fillId="4" borderId="1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'SCDOT DATA 2021'!$B$38</c:f>
              <c:numCache>
                <c:formatCode>General</c:formatCode>
                <c:ptCount val="1"/>
                <c:pt idx="0">
                  <c:v>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A-4334-BEE1-CF28B397C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cylinder"/>
        <c:axId val="239813248"/>
        <c:axId val="239814032"/>
        <c:axId val="0"/>
      </c:bar3DChart>
      <c:catAx>
        <c:axId val="239813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9814032"/>
        <c:crosses val="autoZero"/>
        <c:auto val="1"/>
        <c:lblAlgn val="ctr"/>
        <c:lblOffset val="100"/>
        <c:noMultiLvlLbl val="0"/>
      </c:catAx>
      <c:valAx>
        <c:axId val="239814032"/>
        <c:scaling>
          <c:orientation val="minMax"/>
          <c:max val="1.25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23981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43000">
                    <a:schemeClr val="accent1">
                      <a:lumMod val="75000"/>
                    </a:schemeClr>
                  </a:gs>
                  <a:gs pos="98000">
                    <a:schemeClr val="accent1">
                      <a:lumMod val="75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7E6-49FE-BDF9-45F4AF07CAB6}"/>
              </c:ext>
            </c:extLst>
          </c:dPt>
          <c:val>
            <c:numRef>
              <c:f>'SCDOT DATA 2021'!$B$36</c:f>
              <c:numCache>
                <c:formatCode>0</c:formatCode>
                <c:ptCount val="1"/>
                <c:pt idx="0">
                  <c:v>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E6-49FE-BDF9-45F4AF07CAB6}"/>
            </c:ext>
          </c:extLst>
        </c:ser>
        <c:ser>
          <c:idx val="1"/>
          <c:order val="1"/>
          <c:tx>
            <c:v>Base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C7E6-49FE-BDF9-45F4AF07CAB6}"/>
              </c:ext>
            </c:extLst>
          </c:dPt>
          <c:val>
            <c:numLit>
              <c:formatCode>General</c:formatCode>
              <c:ptCount val="1"/>
              <c:pt idx="0">
                <c:v>0.25</c:v>
              </c:pt>
            </c:numLit>
          </c:val>
          <c:extLst>
            <c:ext xmlns:c16="http://schemas.microsoft.com/office/drawing/2014/chart" uri="{C3380CC4-5D6E-409C-BE32-E72D297353CC}">
              <c16:uniqueId val="{00000005-C7E6-49FE-BDF9-45F4AF07C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cylinder"/>
        <c:axId val="239814816"/>
        <c:axId val="239815208"/>
        <c:axId val="0"/>
      </c:bar3DChart>
      <c:catAx>
        <c:axId val="2398148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9815208"/>
        <c:crosses val="autoZero"/>
        <c:auto val="1"/>
        <c:lblAlgn val="ctr"/>
        <c:lblOffset val="100"/>
        <c:noMultiLvlLbl val="0"/>
      </c:catAx>
      <c:valAx>
        <c:axId val="239815208"/>
        <c:scaling>
          <c:orientation val="minMax"/>
          <c:max val="1.25"/>
          <c:min val="0"/>
        </c:scaling>
        <c:delete val="1"/>
        <c:axPos val="l"/>
        <c:numFmt formatCode="0" sourceLinked="1"/>
        <c:majorTickMark val="none"/>
        <c:minorTickMark val="none"/>
        <c:tickLblPos val="nextTo"/>
        <c:crossAx val="23981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409567251091506"/>
          <c:y val="4.7727983972690166E-2"/>
          <c:w val="0.75415793372998907"/>
          <c:h val="0.90454403205461964"/>
        </c:manualLayout>
      </c:layout>
      <c:bar3DChart>
        <c:barDir val="col"/>
        <c:grouping val="stack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8A2-49D9-A49B-F9F208CAF5C3}"/>
              </c:ext>
            </c:extLst>
          </c:dPt>
          <c:val>
            <c:numRef>
              <c:f>'SCDOT DATA 2021'!$B$37</c:f>
              <c:numCache>
                <c:formatCode>General</c:formatCode>
                <c:ptCount val="1"/>
                <c:pt idx="0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A2-49D9-A49B-F9F208CAF5C3}"/>
            </c:ext>
          </c:extLst>
        </c:ser>
        <c:ser>
          <c:idx val="0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78A2-49D9-A49B-F9F208CAF5C3}"/>
              </c:ext>
            </c:extLst>
          </c:dPt>
          <c:val>
            <c:numRef>
              <c:f>'SCDOT DATA 2021'!$B$42</c:f>
              <c:numCache>
                <c:formatCode>0.0%</c:formatCode>
                <c:ptCount val="1"/>
                <c:pt idx="0">
                  <c:v>0.98260381593714929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A2-49D9-A49B-F9F208CAF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cylinder"/>
        <c:axId val="239815992"/>
        <c:axId val="240237144"/>
        <c:axId val="0"/>
      </c:bar3DChart>
      <c:catAx>
        <c:axId val="2398159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0237144"/>
        <c:crosses val="autoZero"/>
        <c:auto val="1"/>
        <c:lblAlgn val="ctr"/>
        <c:lblOffset val="100"/>
        <c:noMultiLvlLbl val="0"/>
      </c:catAx>
      <c:valAx>
        <c:axId val="240237144"/>
        <c:scaling>
          <c:orientation val="minMax"/>
          <c:max val="1.25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239815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0"/>
          <c:spPr>
            <a:solidFill>
              <a:srgbClr val="FFFF00">
                <a:alpha val="25000"/>
              </a:srgb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B45A-40E4-829C-D3EC528B5367}"/>
              </c:ext>
            </c:extLst>
          </c:dPt>
          <c:val>
            <c:numRef>
              <c:f>'SCDOT DATA 2021'!$B$42</c:f>
              <c:numCache>
                <c:formatCode>0.0%</c:formatCode>
                <c:ptCount val="1"/>
                <c:pt idx="0">
                  <c:v>0.98260381593714929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5A-40E4-829C-D3EC528B5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cylinder"/>
        <c:axId val="240237928"/>
        <c:axId val="240238320"/>
        <c:axId val="0"/>
      </c:bar3DChart>
      <c:catAx>
        <c:axId val="240237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0238320"/>
        <c:crosses val="autoZero"/>
        <c:auto val="1"/>
        <c:lblAlgn val="ctr"/>
        <c:lblOffset val="100"/>
        <c:noMultiLvlLbl val="0"/>
      </c:catAx>
      <c:valAx>
        <c:axId val="240238320"/>
        <c:scaling>
          <c:orientation val="minMax"/>
          <c:max val="1.25"/>
          <c:min val="0"/>
        </c:scaling>
        <c:delete val="1"/>
        <c:axPos val="l"/>
        <c:numFmt formatCode="0.0%" sourceLinked="1"/>
        <c:majorTickMark val="out"/>
        <c:minorTickMark val="none"/>
        <c:tickLblPos val="nextTo"/>
        <c:crossAx val="240237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43000">
                    <a:schemeClr val="accent1">
                      <a:lumMod val="75000"/>
                    </a:schemeClr>
                  </a:gs>
                  <a:gs pos="98000">
                    <a:schemeClr val="accent1">
                      <a:lumMod val="75000"/>
                    </a:schemeClr>
                  </a:gs>
                </a:gsLst>
                <a:lin ang="16200000" scaled="1"/>
              </a:gradFill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2B-46F4-A3CA-0C623CD81221}"/>
              </c:ext>
            </c:extLst>
          </c:dPt>
          <c:val>
            <c:numRef>
              <c:f>'SCDOT DATA 2021'!$B$36</c:f>
              <c:numCache>
                <c:formatCode>0</c:formatCode>
                <c:ptCount val="1"/>
                <c:pt idx="0">
                  <c:v>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2B-46F4-A3CA-0C623CD81221}"/>
            </c:ext>
          </c:extLst>
        </c:ser>
        <c:ser>
          <c:idx val="1"/>
          <c:order val="1"/>
          <c:tx>
            <c:v>Base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582B-46F4-A3CA-0C623CD81221}"/>
              </c:ext>
            </c:extLst>
          </c:dPt>
          <c:val>
            <c:numLit>
              <c:formatCode>General</c:formatCode>
              <c:ptCount val="1"/>
              <c:pt idx="0">
                <c:v>0.25</c:v>
              </c:pt>
            </c:numLit>
          </c:val>
          <c:extLst>
            <c:ext xmlns:c16="http://schemas.microsoft.com/office/drawing/2014/chart" uri="{C3380CC4-5D6E-409C-BE32-E72D297353CC}">
              <c16:uniqueId val="{00000005-582B-46F4-A3CA-0C623CD81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cylinder"/>
        <c:axId val="239814816"/>
        <c:axId val="239815208"/>
        <c:axId val="0"/>
      </c:bar3DChart>
      <c:catAx>
        <c:axId val="2398148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9815208"/>
        <c:crosses val="autoZero"/>
        <c:auto val="1"/>
        <c:lblAlgn val="ctr"/>
        <c:lblOffset val="100"/>
        <c:noMultiLvlLbl val="0"/>
      </c:catAx>
      <c:valAx>
        <c:axId val="239815208"/>
        <c:scaling>
          <c:orientation val="minMax"/>
          <c:max val="1.25"/>
          <c:min val="0"/>
        </c:scaling>
        <c:delete val="1"/>
        <c:axPos val="l"/>
        <c:numFmt formatCode="0" sourceLinked="1"/>
        <c:majorTickMark val="none"/>
        <c:minorTickMark val="none"/>
        <c:tickLblPos val="nextTo"/>
        <c:crossAx val="23981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409567251091506"/>
          <c:y val="4.7727983972690166E-2"/>
          <c:w val="0.75415793372998907"/>
          <c:h val="0.90454403205461964"/>
        </c:manualLayout>
      </c:layout>
      <c:bar3DChart>
        <c:barDir val="col"/>
        <c:grouping val="stacked"/>
        <c:varyColors val="0"/>
        <c:ser>
          <c:idx val="2"/>
          <c:order val="0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2CA-4057-A55F-685E47B4A918}"/>
              </c:ext>
            </c:extLst>
          </c:dPt>
          <c:dLbls>
            <c:delete val="1"/>
          </c:dLbls>
          <c:val>
            <c:numRef>
              <c:f>'SCDOT DATA 2021'!$B$37</c:f>
              <c:numCache>
                <c:formatCode>General</c:formatCode>
                <c:ptCount val="1"/>
                <c:pt idx="0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CA-4057-A55F-685E47B4A918}"/>
            </c:ext>
          </c:extLst>
        </c:ser>
        <c:ser>
          <c:idx val="0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E2CA-4057-A55F-685E47B4A918}"/>
              </c:ext>
            </c:extLst>
          </c:dPt>
          <c:dLbls>
            <c:delete val="1"/>
          </c:dLbls>
          <c:val>
            <c:numRef>
              <c:f>'SCDOT DATA 2021'!$B$42</c:f>
              <c:numCache>
                <c:formatCode>0.0%</c:formatCode>
                <c:ptCount val="1"/>
                <c:pt idx="0">
                  <c:v>0.98260381593714929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CA-4057-A55F-685E47B4A9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gapDepth val="0"/>
        <c:shape val="cylinder"/>
        <c:axId val="239815992"/>
        <c:axId val="240237144"/>
        <c:axId val="0"/>
      </c:bar3DChart>
      <c:catAx>
        <c:axId val="2398159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0237144"/>
        <c:crosses val="autoZero"/>
        <c:auto val="1"/>
        <c:lblAlgn val="ctr"/>
        <c:lblOffset val="100"/>
        <c:noMultiLvlLbl val="0"/>
      </c:catAx>
      <c:valAx>
        <c:axId val="240237144"/>
        <c:scaling>
          <c:orientation val="minMax"/>
          <c:max val="1.25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239815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cylinder"/>
        <c:axId val="240237928"/>
        <c:axId val="240238320"/>
        <c:axId val="0"/>
      </c:bar3DChart>
      <c:catAx>
        <c:axId val="240237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0238320"/>
        <c:crosses val="autoZero"/>
        <c:auto val="1"/>
        <c:lblAlgn val="ctr"/>
        <c:lblOffset val="100"/>
        <c:noMultiLvlLbl val="0"/>
      </c:catAx>
      <c:valAx>
        <c:axId val="240238320"/>
        <c:scaling>
          <c:orientation val="minMax"/>
          <c:max val="1.25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240237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12" dropStyle="combo" dx="16" fmlaLink="Support!$N$1" fmlaRange="Months" noThreeD="1" sel="1" val="0"/>
</file>

<file path=xl/ctrlProps/ctrlProp2.xml><?xml version="1.0" encoding="utf-8"?>
<formControlPr xmlns="http://schemas.microsoft.com/office/spreadsheetml/2009/9/main" objectType="Drop" dropStyle="combo" dx="15" fmlaLink="Support!$N$6" fmlaRange="Support!$H$2:$H$6" noThreeD="1" sel="1" val="0"/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419099</xdr:colOff>
      <xdr:row>47</xdr:row>
      <xdr:rowOff>0</xdr:rowOff>
    </xdr:from>
    <xdr:to>
      <xdr:col>25</xdr:col>
      <xdr:colOff>257174</xdr:colOff>
      <xdr:row>50</xdr:row>
      <xdr:rowOff>114300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3087349" y="6972300"/>
          <a:ext cx="1133475" cy="685800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419099</xdr:colOff>
      <xdr:row>35</xdr:row>
      <xdr:rowOff>0</xdr:rowOff>
    </xdr:from>
    <xdr:to>
      <xdr:col>22</xdr:col>
      <xdr:colOff>257174</xdr:colOff>
      <xdr:row>38</xdr:row>
      <xdr:rowOff>114300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3087349" y="9172575"/>
          <a:ext cx="1133475" cy="1152525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419099</xdr:colOff>
      <xdr:row>35</xdr:row>
      <xdr:rowOff>0</xdr:rowOff>
    </xdr:from>
    <xdr:to>
      <xdr:col>22</xdr:col>
      <xdr:colOff>257174</xdr:colOff>
      <xdr:row>38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725399" y="6972300"/>
          <a:ext cx="1114425" cy="685800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419099</xdr:colOff>
      <xdr:row>35</xdr:row>
      <xdr:rowOff>0</xdr:rowOff>
    </xdr:from>
    <xdr:to>
      <xdr:col>22</xdr:col>
      <xdr:colOff>257174</xdr:colOff>
      <xdr:row>38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725399" y="6972300"/>
          <a:ext cx="1114425" cy="685800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419099</xdr:colOff>
      <xdr:row>35</xdr:row>
      <xdr:rowOff>0</xdr:rowOff>
    </xdr:from>
    <xdr:to>
      <xdr:col>22</xdr:col>
      <xdr:colOff>257174</xdr:colOff>
      <xdr:row>38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2725399" y="6972300"/>
          <a:ext cx="1114425" cy="685800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514350</xdr:colOff>
      <xdr:row>30</xdr:row>
      <xdr:rowOff>47625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GrpSpPr/>
      </xdr:nvGrpSpPr>
      <xdr:grpSpPr>
        <a:xfrm>
          <a:off x="0" y="0"/>
          <a:ext cx="8811683" cy="5762625"/>
          <a:chOff x="0" y="0"/>
          <a:chExt cx="15648214" cy="9919607"/>
        </a:xfrm>
      </xdr:grpSpPr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00000000-0008-0000-0600-00002D000000}"/>
              </a:ext>
            </a:extLst>
          </xdr:cNvPr>
          <xdr:cNvGrpSpPr/>
        </xdr:nvGrpSpPr>
        <xdr:grpSpPr>
          <a:xfrm>
            <a:off x="0" y="0"/>
            <a:ext cx="15648214" cy="9919607"/>
            <a:chOff x="0" y="0"/>
            <a:chExt cx="15648214" cy="9919607"/>
          </a:xfrm>
        </xdr:grpSpPr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GrpSpPr/>
          </xdr:nvGrpSpPr>
          <xdr:grpSpPr>
            <a:xfrm>
              <a:off x="0" y="0"/>
              <a:ext cx="15648214" cy="9919607"/>
              <a:chOff x="4705350" y="10214346"/>
              <a:chExt cx="6877050" cy="4764516"/>
            </a:xfrm>
          </xdr:grpSpPr>
          <xdr:grpSp>
            <xdr:nvGrpSpPr>
              <xdr:cNvPr id="3" name="Group 2">
                <a:extLst>
                  <a:ext uri="{FF2B5EF4-FFF2-40B4-BE49-F238E27FC236}">
                    <a16:creationId xmlns:a16="http://schemas.microsoft.com/office/drawing/2014/main" id="{00000000-0008-0000-0600-000003000000}"/>
                  </a:ext>
                </a:extLst>
              </xdr:cNvPr>
              <xdr:cNvGrpSpPr/>
            </xdr:nvGrpSpPr>
            <xdr:grpSpPr>
              <a:xfrm>
                <a:off x="4705350" y="10214346"/>
                <a:ext cx="6877050" cy="4764516"/>
                <a:chOff x="3267075" y="136688"/>
                <a:chExt cx="6772275" cy="4688524"/>
              </a:xfrm>
            </xdr:grpSpPr>
            <xdr:sp macro="" textlink="">
              <xdr:nvSpPr>
                <xdr:cNvPr id="5" name="Rectangle 4">
                  <a:extLst>
                    <a:ext uri="{FF2B5EF4-FFF2-40B4-BE49-F238E27FC236}">
                      <a16:creationId xmlns:a16="http://schemas.microsoft.com/office/drawing/2014/main" id="{00000000-0008-0000-0600-000005000000}"/>
                    </a:ext>
                  </a:extLst>
                </xdr:cNvPr>
                <xdr:cNvSpPr/>
              </xdr:nvSpPr>
              <xdr:spPr>
                <a:xfrm>
                  <a:off x="3267075" y="136688"/>
                  <a:ext cx="6772275" cy="4295775"/>
                </a:xfrm>
                <a:prstGeom prst="rect">
                  <a:avLst/>
                </a:prstGeom>
                <a:gradFill flip="none" rotWithShape="1">
                  <a:gsLst>
                    <a:gs pos="0">
                      <a:schemeClr val="accent3">
                        <a:lumMod val="40000"/>
                        <a:lumOff val="60000"/>
                      </a:schemeClr>
                    </a:gs>
                    <a:gs pos="46000">
                      <a:schemeClr val="accent3">
                        <a:lumMod val="95000"/>
                        <a:lumOff val="5000"/>
                      </a:schemeClr>
                    </a:gs>
                    <a:gs pos="100000">
                      <a:schemeClr val="accent3">
                        <a:lumMod val="60000"/>
                      </a:schemeClr>
                    </a:gs>
                  </a:gsLst>
                  <a:path path="circle">
                    <a:fillToRect l="50000" t="130000" r="50000" b="-30000"/>
                  </a:path>
                  <a:tileRect/>
                </a:gra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6" name="Group 5">
                  <a:extLst>
                    <a:ext uri="{FF2B5EF4-FFF2-40B4-BE49-F238E27FC236}">
                      <a16:creationId xmlns:a16="http://schemas.microsoft.com/office/drawing/2014/main" id="{00000000-0008-0000-0600-000006000000}"/>
                    </a:ext>
                  </a:extLst>
                </xdr:cNvPr>
                <xdr:cNvGrpSpPr/>
              </xdr:nvGrpSpPr>
              <xdr:grpSpPr>
                <a:xfrm>
                  <a:off x="4229100" y="1009650"/>
                  <a:ext cx="5038725" cy="2343150"/>
                  <a:chOff x="4905375" y="885825"/>
                  <a:chExt cx="5038725" cy="2343150"/>
                </a:xfrm>
              </xdr:grpSpPr>
              <xdr:cxnSp macro="">
                <xdr:nvCxnSpPr>
                  <xdr:cNvPr id="31" name="Straight Connector 30">
                    <a:extLst>
                      <a:ext uri="{FF2B5EF4-FFF2-40B4-BE49-F238E27FC236}">
                        <a16:creationId xmlns:a16="http://schemas.microsoft.com/office/drawing/2014/main" id="{00000000-0008-0000-0600-00001F000000}"/>
                      </a:ext>
                    </a:extLst>
                  </xdr:cNvPr>
                  <xdr:cNvCxnSpPr/>
                </xdr:nvCxnSpPr>
                <xdr:spPr>
                  <a:xfrm>
                    <a:off x="4905375" y="885825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2" name="Straight Connector 31">
                    <a:extLst>
                      <a:ext uri="{FF2B5EF4-FFF2-40B4-BE49-F238E27FC236}">
                        <a16:creationId xmlns:a16="http://schemas.microsoft.com/office/drawing/2014/main" id="{00000000-0008-0000-0600-000020000000}"/>
                      </a:ext>
                    </a:extLst>
                  </xdr:cNvPr>
                  <xdr:cNvCxnSpPr/>
                </xdr:nvCxnSpPr>
                <xdr:spPr>
                  <a:xfrm>
                    <a:off x="4905375" y="1220561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3" name="Straight Connector 32">
                    <a:extLst>
                      <a:ext uri="{FF2B5EF4-FFF2-40B4-BE49-F238E27FC236}">
                        <a16:creationId xmlns:a16="http://schemas.microsoft.com/office/drawing/2014/main" id="{00000000-0008-0000-0600-000021000000}"/>
                      </a:ext>
                    </a:extLst>
                  </xdr:cNvPr>
                  <xdr:cNvCxnSpPr/>
                </xdr:nvCxnSpPr>
                <xdr:spPr>
                  <a:xfrm flipV="1">
                    <a:off x="4928237" y="1555297"/>
                    <a:ext cx="5015863" cy="22526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4" name="Straight Connector 33">
                    <a:extLst>
                      <a:ext uri="{FF2B5EF4-FFF2-40B4-BE49-F238E27FC236}">
                        <a16:creationId xmlns:a16="http://schemas.microsoft.com/office/drawing/2014/main" id="{00000000-0008-0000-0600-000022000000}"/>
                      </a:ext>
                    </a:extLst>
                  </xdr:cNvPr>
                  <xdr:cNvCxnSpPr/>
                </xdr:nvCxnSpPr>
                <xdr:spPr>
                  <a:xfrm>
                    <a:off x="4905375" y="1890033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5" name="Straight Connector 34">
                    <a:extLst>
                      <a:ext uri="{FF2B5EF4-FFF2-40B4-BE49-F238E27FC236}">
                        <a16:creationId xmlns:a16="http://schemas.microsoft.com/office/drawing/2014/main" id="{00000000-0008-0000-0600-000023000000}"/>
                      </a:ext>
                    </a:extLst>
                  </xdr:cNvPr>
                  <xdr:cNvCxnSpPr/>
                </xdr:nvCxnSpPr>
                <xdr:spPr>
                  <a:xfrm>
                    <a:off x="4905375" y="2224769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6" name="Straight Connector 35">
                    <a:extLst>
                      <a:ext uri="{FF2B5EF4-FFF2-40B4-BE49-F238E27FC236}">
                        <a16:creationId xmlns:a16="http://schemas.microsoft.com/office/drawing/2014/main" id="{00000000-0008-0000-0600-000024000000}"/>
                      </a:ext>
                    </a:extLst>
                  </xdr:cNvPr>
                  <xdr:cNvCxnSpPr/>
                </xdr:nvCxnSpPr>
                <xdr:spPr>
                  <a:xfrm>
                    <a:off x="4905375" y="2559505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7" name="Straight Connector 36">
                    <a:extLst>
                      <a:ext uri="{FF2B5EF4-FFF2-40B4-BE49-F238E27FC236}">
                        <a16:creationId xmlns:a16="http://schemas.microsoft.com/office/drawing/2014/main" id="{00000000-0008-0000-0600-000025000000}"/>
                      </a:ext>
                    </a:extLst>
                  </xdr:cNvPr>
                  <xdr:cNvCxnSpPr/>
                </xdr:nvCxnSpPr>
                <xdr:spPr>
                  <a:xfrm>
                    <a:off x="4905375" y="2894241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8" name="Straight Connector 37">
                    <a:extLst>
                      <a:ext uri="{FF2B5EF4-FFF2-40B4-BE49-F238E27FC236}">
                        <a16:creationId xmlns:a16="http://schemas.microsoft.com/office/drawing/2014/main" id="{00000000-0008-0000-0600-000026000000}"/>
                      </a:ext>
                    </a:extLst>
                  </xdr:cNvPr>
                  <xdr:cNvCxnSpPr/>
                </xdr:nvCxnSpPr>
                <xdr:spPr>
                  <a:xfrm>
                    <a:off x="4905375" y="3228975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7" name="Rectangle 6">
                  <a:extLst>
                    <a:ext uri="{FF2B5EF4-FFF2-40B4-BE49-F238E27FC236}">
                      <a16:creationId xmlns:a16="http://schemas.microsoft.com/office/drawing/2014/main" id="{00000000-0008-0000-0600-000007000000}"/>
                    </a:ext>
                  </a:extLst>
                </xdr:cNvPr>
                <xdr:cNvSpPr/>
              </xdr:nvSpPr>
              <xdr:spPr>
                <a:xfrm>
                  <a:off x="4219575" y="695325"/>
                  <a:ext cx="5048250" cy="3076575"/>
                </a:xfrm>
                <a:prstGeom prst="rect">
                  <a:avLst/>
                </a:prstGeom>
                <a:noFill/>
                <a:ln w="28575">
                  <a:gradFill flip="none" rotWithShape="1">
                    <a:gsLst>
                      <a:gs pos="18574">
                        <a:schemeClr val="tx1"/>
                      </a:gs>
                      <a:gs pos="0">
                        <a:schemeClr val="bg1"/>
                      </a:gs>
                      <a:gs pos="61000">
                        <a:schemeClr val="bg1"/>
                      </a:gs>
                      <a:gs pos="75000">
                        <a:schemeClr val="bg1"/>
                      </a:gs>
                      <a:gs pos="100000">
                        <a:schemeClr val="tx1"/>
                      </a:gs>
                    </a:gsLst>
                    <a:lin ang="13500000" scaled="1"/>
                    <a:tileRect/>
                  </a:gradFill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pic>
              <xdr:nvPicPr>
                <xdr:cNvPr id="8" name="Picture 7">
                  <a:extLst>
                    <a:ext uri="{FF2B5EF4-FFF2-40B4-BE49-F238E27FC236}">
                      <a16:creationId xmlns:a16="http://schemas.microsoft.com/office/drawing/2014/main" id="{00000000-0008-0000-0600-000008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tretch>
                  <a:fillRect/>
                </a:stretch>
              </xdr:blipFill>
              <xdr:spPr>
                <a:xfrm>
                  <a:off x="3806638" y="2721910"/>
                  <a:ext cx="5515023" cy="2103302"/>
                </a:xfrm>
                <a:prstGeom prst="rect">
                  <a:avLst/>
                </a:prstGeom>
              </xdr:spPr>
            </xdr:pic>
            <xdr:sp macro="" textlink="">
              <xdr:nvSpPr>
                <xdr:cNvPr id="9" name="Oval 8">
                  <a:extLst>
                    <a:ext uri="{FF2B5EF4-FFF2-40B4-BE49-F238E27FC236}">
                      <a16:creationId xmlns:a16="http://schemas.microsoft.com/office/drawing/2014/main" id="{00000000-0008-0000-0600-000009000000}"/>
                    </a:ext>
                  </a:extLst>
                </xdr:cNvPr>
                <xdr:cNvSpPr/>
              </xdr:nvSpPr>
              <xdr:spPr>
                <a:xfrm>
                  <a:off x="4286250" y="3267075"/>
                  <a:ext cx="1333500" cy="477026"/>
                </a:xfrm>
                <a:prstGeom prst="ellipse">
                  <a:avLst/>
                </a:prstGeom>
                <a:gradFill flip="none" rotWithShape="1">
                  <a:gsLst>
                    <a:gs pos="0">
                      <a:schemeClr val="tx1"/>
                    </a:gs>
                    <a:gs pos="100000">
                      <a:schemeClr val="bg1">
                        <a:alpha val="0"/>
                        <a:lumMod val="0"/>
                      </a:schemeClr>
                    </a:gs>
                  </a:gsLst>
                  <a:path path="shape">
                    <a:fillToRect l="50000" t="50000" r="50000" b="50000"/>
                  </a:path>
                  <a:tileRect/>
                </a:gra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0" name="Right Triangle 9">
                  <a:extLst>
                    <a:ext uri="{FF2B5EF4-FFF2-40B4-BE49-F238E27FC236}">
                      <a16:creationId xmlns:a16="http://schemas.microsoft.com/office/drawing/2014/main" id="{00000000-0008-0000-0600-00000A000000}"/>
                    </a:ext>
                  </a:extLst>
                </xdr:cNvPr>
                <xdr:cNvSpPr/>
              </xdr:nvSpPr>
              <xdr:spPr>
                <a:xfrm rot="5400000" flipV="1">
                  <a:off x="5243517" y="-309562"/>
                  <a:ext cx="3019422" cy="5067301"/>
                </a:xfrm>
                <a:prstGeom prst="rtTriangle">
                  <a:avLst/>
                </a:prstGeom>
                <a:gradFill flip="none" rotWithShape="1">
                  <a:gsLst>
                    <a:gs pos="0">
                      <a:schemeClr val="bg1">
                        <a:alpha val="0"/>
                      </a:schemeClr>
                    </a:gs>
                    <a:gs pos="88000">
                      <a:schemeClr val="bg1">
                        <a:alpha val="63000"/>
                      </a:scheme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29" name="Chart 28">
                  <a:extLst>
                    <a:ext uri="{FF2B5EF4-FFF2-40B4-BE49-F238E27FC236}">
                      <a16:creationId xmlns:a16="http://schemas.microsoft.com/office/drawing/2014/main" id="{00000000-0008-0000-0600-00001D000000}"/>
                    </a:ext>
                  </a:extLst>
                </xdr:cNvPr>
                <xdr:cNvGraphicFramePr/>
              </xdr:nvGraphicFramePr>
              <xdr:xfrm>
                <a:off x="4424364" y="814387"/>
                <a:ext cx="1090612" cy="3271838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  <xdr:sp macro="" textlink="">
              <xdr:nvSpPr>
                <xdr:cNvPr id="12" name="Oval 11">
                  <a:extLst>
                    <a:ext uri="{FF2B5EF4-FFF2-40B4-BE49-F238E27FC236}">
                      <a16:creationId xmlns:a16="http://schemas.microsoft.com/office/drawing/2014/main" id="{00000000-0008-0000-0600-00000C000000}"/>
                    </a:ext>
                  </a:extLst>
                </xdr:cNvPr>
                <xdr:cNvSpPr/>
              </xdr:nvSpPr>
              <xdr:spPr>
                <a:xfrm>
                  <a:off x="5467350" y="3019424"/>
                  <a:ext cx="1171575" cy="419101"/>
                </a:xfrm>
                <a:prstGeom prst="ellipse">
                  <a:avLst/>
                </a:prstGeom>
                <a:gradFill flip="none" rotWithShape="1">
                  <a:gsLst>
                    <a:gs pos="0">
                      <a:schemeClr val="tx1"/>
                    </a:gs>
                    <a:gs pos="100000">
                      <a:schemeClr val="bg1">
                        <a:alpha val="0"/>
                        <a:lumMod val="0"/>
                      </a:schemeClr>
                    </a:gs>
                  </a:gsLst>
                  <a:path path="shape">
                    <a:fillToRect l="50000" t="50000" r="50000" b="50000"/>
                  </a:path>
                  <a:tileRect/>
                </a:gra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13" name="Group 12">
                  <a:extLst>
                    <a:ext uri="{FF2B5EF4-FFF2-40B4-BE49-F238E27FC236}">
                      <a16:creationId xmlns:a16="http://schemas.microsoft.com/office/drawing/2014/main" id="{00000000-0008-0000-0600-00000D000000}"/>
                    </a:ext>
                  </a:extLst>
                </xdr:cNvPr>
                <xdr:cNvGrpSpPr/>
              </xdr:nvGrpSpPr>
              <xdr:grpSpPr>
                <a:xfrm>
                  <a:off x="5575538" y="819150"/>
                  <a:ext cx="1044337" cy="2912716"/>
                  <a:chOff x="6280388" y="723900"/>
                  <a:chExt cx="1044337" cy="2912716"/>
                </a:xfrm>
              </xdr:grpSpPr>
              <xdr:graphicFrame macro="">
                <xdr:nvGraphicFramePr>
                  <xdr:cNvPr id="27" name="Chart 26">
                    <a:extLst>
                      <a:ext uri="{FF2B5EF4-FFF2-40B4-BE49-F238E27FC236}">
                        <a16:creationId xmlns:a16="http://schemas.microsoft.com/office/drawing/2014/main" id="{00000000-0008-0000-0600-00001B000000}"/>
                      </a:ext>
                    </a:extLst>
                  </xdr:cNvPr>
                  <xdr:cNvGraphicFramePr/>
                </xdr:nvGraphicFramePr>
                <xdr:xfrm>
                  <a:off x="6280388" y="723900"/>
                  <a:ext cx="1044337" cy="2912716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  <xdr:sp macro="" textlink="$B$36">
                <xdr:nvSpPr>
                  <xdr:cNvPr id="28" name="TextBox 27">
                    <a:extLst>
                      <a:ext uri="{FF2B5EF4-FFF2-40B4-BE49-F238E27FC236}">
                        <a16:creationId xmlns:a16="http://schemas.microsoft.com/office/drawing/2014/main" id="{00000000-0008-0000-0600-00001C000000}"/>
                      </a:ext>
                    </a:extLst>
                  </xdr:cNvPr>
                  <xdr:cNvSpPr txBox="1"/>
                </xdr:nvSpPr>
                <xdr:spPr>
                  <a:xfrm>
                    <a:off x="6468200" y="2096097"/>
                    <a:ext cx="600075" cy="33337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marL="0" indent="0" algn="ctr"/>
                    <a:fld id="{89393515-D6AE-43CC-B7A7-D0214820450F}" type="TxLink">
                      <a:rPr lang="en-US" sz="1400" b="1" i="0" u="none" strike="noStrike">
                        <a:solidFill>
                          <a:srgbClr val="000000"/>
                        </a:solidFill>
                        <a:latin typeface="Calibri"/>
                        <a:ea typeface="+mn-ea"/>
                        <a:cs typeface="Calibri"/>
                      </a:rPr>
                      <a:pPr marL="0" indent="0" algn="ctr"/>
                      <a:t> </a:t>
                    </a:fld>
                    <a:endParaRPr lang="en-US" sz="1400" b="1" i="0" u="none" strike="noStrike">
                      <a:solidFill>
                        <a:srgbClr val="0070C0"/>
                      </a:solidFill>
                      <a:latin typeface="Calibri"/>
                      <a:ea typeface="+mn-ea"/>
                      <a:cs typeface="+mn-cs"/>
                    </a:endParaRPr>
                  </a:p>
                </xdr:txBody>
              </xdr:sp>
            </xdr:grpSp>
            <xdr:sp macro="" textlink="">
              <xdr:nvSpPr>
                <xdr:cNvPr id="14" name="Oval 13">
                  <a:extLst>
                    <a:ext uri="{FF2B5EF4-FFF2-40B4-BE49-F238E27FC236}">
                      <a16:creationId xmlns:a16="http://schemas.microsoft.com/office/drawing/2014/main" id="{00000000-0008-0000-0600-00000E000000}"/>
                    </a:ext>
                  </a:extLst>
                </xdr:cNvPr>
                <xdr:cNvSpPr/>
              </xdr:nvSpPr>
              <xdr:spPr>
                <a:xfrm>
                  <a:off x="6648450" y="2981324"/>
                  <a:ext cx="1171575" cy="419101"/>
                </a:xfrm>
                <a:prstGeom prst="ellipse">
                  <a:avLst/>
                </a:prstGeom>
                <a:gradFill flip="none" rotWithShape="1">
                  <a:gsLst>
                    <a:gs pos="0">
                      <a:schemeClr val="tx1"/>
                    </a:gs>
                    <a:gs pos="100000">
                      <a:schemeClr val="bg1">
                        <a:alpha val="0"/>
                        <a:lumMod val="0"/>
                      </a:schemeClr>
                    </a:gs>
                  </a:gsLst>
                  <a:path path="shape">
                    <a:fillToRect l="50000" t="50000" r="50000" b="50000"/>
                  </a:path>
                  <a:tileRect/>
                </a:gra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15" name="Group 14">
                  <a:extLst>
                    <a:ext uri="{FF2B5EF4-FFF2-40B4-BE49-F238E27FC236}">
                      <a16:creationId xmlns:a16="http://schemas.microsoft.com/office/drawing/2014/main" id="{00000000-0008-0000-0600-00000F000000}"/>
                    </a:ext>
                  </a:extLst>
                </xdr:cNvPr>
                <xdr:cNvGrpSpPr/>
              </xdr:nvGrpSpPr>
              <xdr:grpSpPr>
                <a:xfrm>
                  <a:off x="6681788" y="809625"/>
                  <a:ext cx="1172767" cy="2954399"/>
                  <a:chOff x="7405688" y="762000"/>
                  <a:chExt cx="1172767" cy="2954399"/>
                </a:xfrm>
              </xdr:grpSpPr>
              <xdr:graphicFrame macro="">
                <xdr:nvGraphicFramePr>
                  <xdr:cNvPr id="25" name="Chart 24">
                    <a:extLst>
                      <a:ext uri="{FF2B5EF4-FFF2-40B4-BE49-F238E27FC236}">
                        <a16:creationId xmlns:a16="http://schemas.microsoft.com/office/drawing/2014/main" id="{00000000-0008-0000-0600-000019000000}"/>
                      </a:ext>
                    </a:extLst>
                  </xdr:cNvPr>
                  <xdr:cNvGraphicFramePr/>
                </xdr:nvGraphicFramePr>
                <xdr:xfrm>
                  <a:off x="7405688" y="762000"/>
                  <a:ext cx="1172767" cy="2954399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4"/>
                  </a:graphicData>
                </a:graphic>
              </xdr:graphicFrame>
              <xdr:sp macro="" textlink="$B$37">
                <xdr:nvSpPr>
                  <xdr:cNvPr id="26" name="TextBox 25">
                    <a:extLst>
                      <a:ext uri="{FF2B5EF4-FFF2-40B4-BE49-F238E27FC236}">
                        <a16:creationId xmlns:a16="http://schemas.microsoft.com/office/drawing/2014/main" id="{00000000-0008-0000-0600-00001A000000}"/>
                      </a:ext>
                    </a:extLst>
                  </xdr:cNvPr>
                  <xdr:cNvSpPr txBox="1"/>
                </xdr:nvSpPr>
                <xdr:spPr>
                  <a:xfrm>
                    <a:off x="7658826" y="2133665"/>
                    <a:ext cx="600075" cy="33337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marL="0" indent="0" algn="ctr"/>
                    <a:fld id="{D5737DE2-CC5F-403E-9529-71AE04B410E8}" type="TxLink">
                      <a:rPr lang="en-US" sz="1400" b="1" i="0" u="none" strike="noStrike">
                        <a:solidFill>
                          <a:srgbClr val="000000"/>
                        </a:solidFill>
                        <a:latin typeface="Calibri"/>
                        <a:ea typeface="+mn-ea"/>
                        <a:cs typeface="Calibri"/>
                      </a:rPr>
                      <a:pPr marL="0" indent="0" algn="ctr"/>
                      <a:t> </a:t>
                    </a:fld>
                    <a:endParaRPr lang="en-US" sz="1400" b="1" i="0" u="none" strike="noStrike">
                      <a:solidFill>
                        <a:schemeClr val="accent6">
                          <a:lumMod val="50000"/>
                        </a:schemeClr>
                      </a:solidFill>
                      <a:latin typeface="Calibri"/>
                      <a:ea typeface="+mn-ea"/>
                      <a:cs typeface="+mn-cs"/>
                    </a:endParaRPr>
                  </a:p>
                </xdr:txBody>
              </xdr:sp>
            </xdr:grpSp>
            <xdr:sp macro="" textlink="">
              <xdr:nvSpPr>
                <xdr:cNvPr id="16" name="Oval 15">
                  <a:extLst>
                    <a:ext uri="{FF2B5EF4-FFF2-40B4-BE49-F238E27FC236}">
                      <a16:creationId xmlns:a16="http://schemas.microsoft.com/office/drawing/2014/main" id="{00000000-0008-0000-0600-000010000000}"/>
                    </a:ext>
                  </a:extLst>
                </xdr:cNvPr>
                <xdr:cNvSpPr/>
              </xdr:nvSpPr>
              <xdr:spPr>
                <a:xfrm>
                  <a:off x="7934325" y="3267074"/>
                  <a:ext cx="1171575" cy="419101"/>
                </a:xfrm>
                <a:prstGeom prst="ellipse">
                  <a:avLst/>
                </a:prstGeom>
                <a:gradFill flip="none" rotWithShape="1">
                  <a:gsLst>
                    <a:gs pos="0">
                      <a:schemeClr val="tx1"/>
                    </a:gs>
                    <a:gs pos="100000">
                      <a:schemeClr val="bg1">
                        <a:alpha val="0"/>
                        <a:lumMod val="0"/>
                      </a:schemeClr>
                    </a:gs>
                  </a:gsLst>
                  <a:path path="shape">
                    <a:fillToRect l="50000" t="50000" r="50000" b="50000"/>
                  </a:path>
                  <a:tileRect/>
                </a:gra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23" name="Chart 22">
                  <a:extLst>
                    <a:ext uri="{FF2B5EF4-FFF2-40B4-BE49-F238E27FC236}">
                      <a16:creationId xmlns:a16="http://schemas.microsoft.com/office/drawing/2014/main" id="{00000000-0008-0000-0600-000017000000}"/>
                    </a:ext>
                  </a:extLst>
                </xdr:cNvPr>
                <xdr:cNvGraphicFramePr/>
              </xdr:nvGraphicFramePr>
              <xdr:xfrm>
                <a:off x="7983945" y="424226"/>
                <a:ext cx="1036619" cy="361313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  <xdr:sp macro="" textlink="" fLocksText="0">
              <xdr:nvSpPr>
                <xdr:cNvPr id="18" name="TextBox 17" title="Monthly Average">
                  <a:extLst>
                    <a:ext uri="{FF2B5EF4-FFF2-40B4-BE49-F238E27FC236}">
                      <a16:creationId xmlns:a16="http://schemas.microsoft.com/office/drawing/2014/main" id="{00000000-0008-0000-0600-000012000000}"/>
                    </a:ext>
                  </a:extLst>
                </xdr:cNvPr>
                <xdr:cNvSpPr txBox="1"/>
              </xdr:nvSpPr>
              <xdr:spPr>
                <a:xfrm>
                  <a:off x="5114912" y="3514267"/>
                  <a:ext cx="712739" cy="63864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600" b="1" cap="none" spc="0">
                      <a:ln w="0"/>
                      <a:solidFill>
                        <a:schemeClr val="bg1"/>
                      </a:solidFill>
                      <a:effectLst>
                        <a:outerShdw blurRad="38100" dist="25400" dir="5400000" algn="ctr" rotWithShape="0">
                          <a:srgbClr val="6E747A">
                            <a:alpha val="43000"/>
                          </a:srgbClr>
                        </a:outerShdw>
                      </a:effectLst>
                      <a:latin typeface="Arial" panose="020B0604020202020204" pitchFamily="34" charset="0"/>
                      <a:cs typeface="Arial" panose="020B0604020202020204" pitchFamily="34" charset="0"/>
                    </a:rPr>
                    <a:t>Total</a:t>
                  </a:r>
                </a:p>
                <a:p>
                  <a:pPr algn="ctr"/>
                  <a:r>
                    <a:rPr lang="en-US" sz="1600" b="1" cap="none" spc="0">
                      <a:ln w="0"/>
                      <a:solidFill>
                        <a:schemeClr val="bg1"/>
                      </a:solidFill>
                      <a:effectLst>
                        <a:outerShdw blurRad="38100" dist="25400" dir="5400000" algn="ctr" rotWithShape="0">
                          <a:srgbClr val="6E747A">
                            <a:alpha val="43000"/>
                          </a:srgbClr>
                        </a:outerShdw>
                      </a:effectLst>
                      <a:latin typeface="Arial" panose="020B0604020202020204" pitchFamily="34" charset="0"/>
                      <a:cs typeface="Arial" panose="020B0604020202020204" pitchFamily="34" charset="0"/>
                    </a:rPr>
                    <a:t>Entry</a:t>
                  </a:r>
                </a:p>
              </xdr:txBody>
            </xdr:sp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00000000-0008-0000-0600-000013000000}"/>
                    </a:ext>
                  </a:extLst>
                </xdr:cNvPr>
                <xdr:cNvSpPr txBox="1"/>
              </xdr:nvSpPr>
              <xdr:spPr>
                <a:xfrm>
                  <a:off x="5884999" y="3354607"/>
                  <a:ext cx="771525" cy="535332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marL="0" indent="0" algn="ctr"/>
                  <a:r>
                    <a:rPr lang="en-US" sz="1600" b="1" i="0" u="none" strike="noStrike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rPr>
                    <a:t>Monthly </a:t>
                  </a:r>
                </a:p>
                <a:p>
                  <a:pPr marL="0" indent="0" algn="ctr"/>
                  <a:r>
                    <a:rPr lang="en-US" sz="1600" b="1" i="0" u="none" strike="noStrike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rPr>
                    <a:t>Average</a:t>
                  </a:r>
                </a:p>
              </xdr:txBody>
            </xdr:sp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00000000-0008-0000-0600-000014000000}"/>
                    </a:ext>
                  </a:extLst>
                </xdr:cNvPr>
                <xdr:cNvSpPr txBox="1"/>
              </xdr:nvSpPr>
              <xdr:spPr>
                <a:xfrm rot="21324111">
                  <a:off x="6737631" y="3392499"/>
                  <a:ext cx="975508" cy="49744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>
                  <a:scene3d>
                    <a:camera prst="isometricOffAxis2Left"/>
                    <a:lightRig rig="threePt" dir="t"/>
                  </a:scene3d>
                </a:bodyPr>
                <a:lstStyle/>
                <a:p>
                  <a:pPr marL="0" indent="0" algn="ctr"/>
                  <a:r>
                    <a:rPr lang="en-US" sz="1600" b="1" i="0" u="none" strike="noStrike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rPr>
                    <a:t>Weekly </a:t>
                  </a:r>
                </a:p>
                <a:p>
                  <a:pPr marL="0" indent="0" algn="ctr"/>
                  <a:r>
                    <a:rPr lang="en-US" sz="1600" b="1" i="0" u="none" strike="noStrike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rPr>
                    <a:t>Average</a:t>
                  </a:r>
                </a:p>
              </xdr:txBody>
            </xdr:sp>
            <xdr:sp macro="" textlink="A42">
              <xdr:nvSpPr>
                <xdr:cNvPr id="21" name="TextBox 20">
                  <a:extLst>
                    <a:ext uri="{FF2B5EF4-FFF2-40B4-BE49-F238E27FC236}">
                      <a16:creationId xmlns:a16="http://schemas.microsoft.com/office/drawing/2014/main" id="{00000000-0008-0000-0600-000015000000}"/>
                    </a:ext>
                  </a:extLst>
                </xdr:cNvPr>
                <xdr:cNvSpPr txBox="1"/>
              </xdr:nvSpPr>
              <xdr:spPr>
                <a:xfrm rot="293263">
                  <a:off x="7554050" y="3516989"/>
                  <a:ext cx="853200" cy="49504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>
                  <a:scene3d>
                    <a:camera prst="perspectiveContrastingLeftFacing"/>
                    <a:lightRig rig="threePt" dir="t"/>
                  </a:scene3d>
                </a:bodyPr>
                <a:lstStyle/>
                <a:p>
                  <a:pPr marL="0" indent="0" algn="ctr"/>
                  <a:fld id="{21D57788-29DC-435B-85B8-983C07F4E477}" type="TxLink">
                    <a:rPr lang="en-US" sz="1100" b="1" i="0" u="none" strike="noStrike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rPr>
                    <a:pPr marL="0" indent="0" algn="ctr"/>
                    <a:t> </a:t>
                  </a:fld>
                  <a:endParaRPr lang="en-US" sz="1600" b="1" i="0" u="none" strike="noStrike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00000000-0008-0000-0600-000016000000}"/>
                    </a:ext>
                  </a:extLst>
                </xdr:cNvPr>
                <xdr:cNvSpPr txBox="1"/>
              </xdr:nvSpPr>
              <xdr:spPr>
                <a:xfrm>
                  <a:off x="4552950" y="161925"/>
                  <a:ext cx="4572000" cy="43815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3200" b="0" i="0" u="none" strike="noStrike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Arial" panose="020B0604020202020204" pitchFamily="34" charset="0"/>
                      <a:cs typeface="Arial" panose="020B0604020202020204" pitchFamily="34" charset="0"/>
                    </a:rPr>
                    <a:t>SCDOT Service</a:t>
                  </a:r>
                  <a:r>
                    <a:rPr lang="en-US" sz="3200" b="0" i="0" u="none" strike="noStrike" cap="none" spc="0" baseline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Arial" panose="020B0604020202020204" pitchFamily="34" charset="0"/>
                      <a:cs typeface="Arial" panose="020B0604020202020204" pitchFamily="34" charset="0"/>
                    </a:rPr>
                    <a:t> Level  </a:t>
                  </a:r>
                  <a:endParaRPr lang="en-US" sz="3200" b="0" i="0" u="none" strike="noStrike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  <xdr:sp macro="" textlink="$B$42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00000000-0008-0000-0600-000004000000}"/>
                  </a:ext>
                </a:extLst>
              </xdr:cNvPr>
              <xdr:cNvSpPr txBox="1"/>
            </xdr:nvSpPr>
            <xdr:spPr>
              <a:xfrm>
                <a:off x="9725025" y="12620625"/>
                <a:ext cx="609359" cy="33810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marL="0" indent="0" algn="ctr"/>
                <a:fld id="{AF36BE61-C70B-468E-BC50-2550D348DCC6}" type="TxLink">
                  <a:rPr lang="en-US" sz="1100" b="1" i="0" u="none" strike="noStrike">
                    <a:solidFill>
                      <a:srgbClr val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pPr marL="0" indent="0" algn="ctr"/>
                  <a:t> </a:t>
                </a:fld>
                <a:endParaRPr lang="en-US" sz="1400" b="1" i="0" u="none" strike="noStrike">
                  <a:solidFill>
                    <a:schemeClr val="accent6">
                      <a:lumMod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endParaRPr>
              </a:p>
            </xdr:txBody>
          </xdr:sp>
        </xdr:grpSp>
        <xdr:sp macro="" textlink="'SCDOT DATA 2021'!B38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SpPr txBox="1"/>
          </xdr:nvSpPr>
          <xdr:spPr>
            <a:xfrm>
              <a:off x="3224892" y="4231822"/>
              <a:ext cx="1387928" cy="8572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38A552F-91B5-42BA-8C4E-714C39D013EC}" type="TxLink">
                <a:rPr lang="en-US" sz="1600" b="1" i="0" u="none" strike="noStrike">
                  <a:solidFill>
                    <a:srgbClr val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pPr algn="ctr"/>
                <a:t>3564</a:t>
              </a:fld>
              <a:endParaRPr lang="en-US" sz="1600" b="1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'SCDOT DATA 2021'!B36">
          <xdr:nvSpPr>
            <xdr:cNvPr id="110" name="TextBox 109">
              <a:extLst>
                <a:ext uri="{FF2B5EF4-FFF2-40B4-BE49-F238E27FC236}">
                  <a16:creationId xmlns:a16="http://schemas.microsoft.com/office/drawing/2014/main" id="{00000000-0008-0000-0600-00006E000000}"/>
                </a:ext>
              </a:extLst>
            </xdr:cNvPr>
            <xdr:cNvSpPr txBox="1"/>
          </xdr:nvSpPr>
          <xdr:spPr>
            <a:xfrm>
              <a:off x="5769428" y="4109357"/>
              <a:ext cx="1387928" cy="8572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632BBA80-0F80-424A-B9E9-1B9D01D593D9}" type="TxLink">
                <a:rPr lang="en-US" sz="1600" b="1" i="0" u="none" strike="noStrike">
                  <a:solidFill>
                    <a:srgbClr val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pPr algn="ctr"/>
                <a:t>1782</a:t>
              </a:fld>
              <a:endParaRPr lang="en-US" sz="1600" b="1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'SCDOT DATA 2021'!B37">
          <xdr:nvSpPr>
            <xdr:cNvPr id="111" name="TextBox 110">
              <a:extLst>
                <a:ext uri="{FF2B5EF4-FFF2-40B4-BE49-F238E27FC236}">
                  <a16:creationId xmlns:a16="http://schemas.microsoft.com/office/drawing/2014/main" id="{00000000-0008-0000-0600-00006F000000}"/>
                </a:ext>
              </a:extLst>
            </xdr:cNvPr>
            <xdr:cNvSpPr txBox="1"/>
          </xdr:nvSpPr>
          <xdr:spPr>
            <a:xfrm>
              <a:off x="8565195" y="4136504"/>
              <a:ext cx="1387927" cy="857251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7FE54587-6F59-4A1F-90A8-2E33D8A8A6AC}" type="TxLink">
                <a:rPr lang="en-US" sz="1600" b="1" i="0" u="none" strike="noStrike">
                  <a:solidFill>
                    <a:srgbClr val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pPr algn="ctr"/>
                <a:t>396</a:t>
              </a:fld>
              <a:endParaRPr lang="en-US" sz="1600" b="1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'SCDOT DATA 2021'!B42">
          <xdr:nvSpPr>
            <xdr:cNvPr id="112" name="TextBox 111">
              <a:extLst>
                <a:ext uri="{FF2B5EF4-FFF2-40B4-BE49-F238E27FC236}">
                  <a16:creationId xmlns:a16="http://schemas.microsoft.com/office/drawing/2014/main" id="{00000000-0008-0000-0600-000070000000}"/>
                </a:ext>
              </a:extLst>
            </xdr:cNvPr>
            <xdr:cNvSpPr txBox="1"/>
          </xdr:nvSpPr>
          <xdr:spPr>
            <a:xfrm>
              <a:off x="11435442" y="4591050"/>
              <a:ext cx="1387928" cy="85725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FC1B75F0-067B-4781-AB87-E5F0992C9844}" type="TxLink">
                <a:rPr lang="en-US" sz="1600" b="1" i="0" u="none" strike="noStrike">
                  <a:solidFill>
                    <a:srgbClr val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pPr algn="ctr"/>
                <a:t>98.3%</a:t>
              </a:fld>
              <a:endParaRPr lang="en-US" sz="1600" b="1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xdr:sp macro="" textlink="">
        <xdr:nvSpPr>
          <xdr:cNvPr id="117" name="TextBox 116">
            <a:extLst>
              <a:ext uri="{FF2B5EF4-FFF2-40B4-BE49-F238E27FC236}">
                <a16:creationId xmlns:a16="http://schemas.microsoft.com/office/drawing/2014/main" id="{00000000-0008-0000-0600-000075000000}"/>
              </a:ext>
            </a:extLst>
          </xdr:cNvPr>
          <xdr:cNvSpPr txBox="1"/>
        </xdr:nvSpPr>
        <xdr:spPr>
          <a:xfrm>
            <a:off x="10207504" y="7124902"/>
            <a:ext cx="2014573" cy="11326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lang="en-US" sz="1600" b="1" i="0" u="none" strike="noStrike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Accuracy</a:t>
            </a:r>
          </a:p>
        </xdr:txBody>
      </xdr:sp>
    </xdr:grpSp>
    <xdr:clientData/>
  </xdr:twoCellAnchor>
  <xdr:twoCellAnchor>
    <xdr:from>
      <xdr:col>0</xdr:col>
      <xdr:colOff>0</xdr:colOff>
      <xdr:row>28</xdr:row>
      <xdr:rowOff>82551</xdr:rowOff>
    </xdr:from>
    <xdr:to>
      <xdr:col>16</xdr:col>
      <xdr:colOff>465667</xdr:colOff>
      <xdr:row>56</xdr:row>
      <xdr:rowOff>141817</xdr:rowOff>
    </xdr:to>
    <xdr:grpSp>
      <xdr:nvGrpSpPr>
        <xdr:cNvPr id="30" name="Group 29"/>
        <xdr:cNvGrpSpPr/>
      </xdr:nvGrpSpPr>
      <xdr:grpSpPr>
        <a:xfrm>
          <a:off x="0" y="5416551"/>
          <a:ext cx="9948334" cy="5393266"/>
          <a:chOff x="0" y="5342467"/>
          <a:chExt cx="9948334" cy="5393266"/>
        </a:xfrm>
      </xdr:grpSpPr>
      <xdr:grpSp>
        <xdr:nvGrpSpPr>
          <xdr:cNvPr id="24" name="Group 23"/>
          <xdr:cNvGrpSpPr/>
        </xdr:nvGrpSpPr>
        <xdr:grpSpPr>
          <a:xfrm>
            <a:off x="0" y="5342467"/>
            <a:ext cx="9948334" cy="5393266"/>
            <a:chOff x="0" y="5331883"/>
            <a:chExt cx="9948334" cy="5393266"/>
          </a:xfrm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600-000028000000}"/>
                </a:ext>
              </a:extLst>
            </xdr:cNvPr>
            <xdr:cNvGrpSpPr/>
          </xdr:nvGrpSpPr>
          <xdr:grpSpPr>
            <a:xfrm>
              <a:off x="0" y="5331883"/>
              <a:ext cx="9948334" cy="5393266"/>
              <a:chOff x="12992793" y="7020709"/>
              <a:chExt cx="8543926" cy="5884206"/>
            </a:xfrm>
          </xdr:grpSpPr>
          <xdr:grpSp>
            <xdr:nvGrpSpPr>
              <xdr:cNvPr id="43" name="Group 42">
                <a:extLst>
                  <a:ext uri="{FF2B5EF4-FFF2-40B4-BE49-F238E27FC236}">
                    <a16:creationId xmlns:a16="http://schemas.microsoft.com/office/drawing/2014/main" id="{00000000-0008-0000-0600-00002B000000}"/>
                  </a:ext>
                </a:extLst>
              </xdr:cNvPr>
              <xdr:cNvGrpSpPr/>
            </xdr:nvGrpSpPr>
            <xdr:grpSpPr>
              <a:xfrm>
                <a:off x="12992793" y="7020709"/>
                <a:ext cx="8543926" cy="5884206"/>
                <a:chOff x="13211868" y="7354098"/>
                <a:chExt cx="8543926" cy="5874681"/>
              </a:xfrm>
            </xdr:grpSpPr>
            <xdr:sp macro="" textlink="">
              <xdr:nvSpPr>
                <xdr:cNvPr id="46" name="Rectangle 45">
                  <a:extLst>
                    <a:ext uri="{FF2B5EF4-FFF2-40B4-BE49-F238E27FC236}">
                      <a16:creationId xmlns:a16="http://schemas.microsoft.com/office/drawing/2014/main" id="{00000000-0008-0000-0600-00002E000000}"/>
                    </a:ext>
                  </a:extLst>
                </xdr:cNvPr>
                <xdr:cNvSpPr/>
              </xdr:nvSpPr>
              <xdr:spPr>
                <a:xfrm>
                  <a:off x="13211868" y="7354098"/>
                  <a:ext cx="8543926" cy="5874681"/>
                </a:xfrm>
                <a:prstGeom prst="rect">
                  <a:avLst/>
                </a:prstGeom>
                <a:gradFill flip="none" rotWithShape="1">
                  <a:gsLst>
                    <a:gs pos="0">
                      <a:schemeClr val="accent3">
                        <a:lumMod val="40000"/>
                        <a:lumOff val="60000"/>
                      </a:schemeClr>
                    </a:gs>
                    <a:gs pos="46000">
                      <a:schemeClr val="accent3">
                        <a:lumMod val="95000"/>
                        <a:lumOff val="5000"/>
                      </a:schemeClr>
                    </a:gs>
                    <a:gs pos="100000">
                      <a:schemeClr val="accent3">
                        <a:lumMod val="60000"/>
                      </a:schemeClr>
                    </a:gs>
                  </a:gsLst>
                  <a:path path="circle">
                    <a:fillToRect l="50000" t="130000" r="50000" b="-30000"/>
                  </a:path>
                  <a:tileRect/>
                </a:gra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47" name="Group 46">
                  <a:extLst>
                    <a:ext uri="{FF2B5EF4-FFF2-40B4-BE49-F238E27FC236}">
                      <a16:creationId xmlns:a16="http://schemas.microsoft.com/office/drawing/2014/main" id="{00000000-0008-0000-0600-00002F000000}"/>
                    </a:ext>
                  </a:extLst>
                </xdr:cNvPr>
                <xdr:cNvGrpSpPr/>
              </xdr:nvGrpSpPr>
              <xdr:grpSpPr>
                <a:xfrm>
                  <a:off x="14558219" y="8821883"/>
                  <a:ext cx="6356872" cy="3204371"/>
                  <a:chOff x="4905375" y="885825"/>
                  <a:chExt cx="5038725" cy="2343150"/>
                </a:xfrm>
              </xdr:grpSpPr>
              <xdr:cxnSp macro="">
                <xdr:nvCxnSpPr>
                  <xdr:cNvPr id="67" name="Straight Connector 66">
                    <a:extLst>
                      <a:ext uri="{FF2B5EF4-FFF2-40B4-BE49-F238E27FC236}">
                        <a16:creationId xmlns:a16="http://schemas.microsoft.com/office/drawing/2014/main" id="{00000000-0008-0000-0600-000043000000}"/>
                      </a:ext>
                    </a:extLst>
                  </xdr:cNvPr>
                  <xdr:cNvCxnSpPr/>
                </xdr:nvCxnSpPr>
                <xdr:spPr>
                  <a:xfrm>
                    <a:off x="4905375" y="885825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8" name="Straight Connector 67">
                    <a:extLst>
                      <a:ext uri="{FF2B5EF4-FFF2-40B4-BE49-F238E27FC236}">
                        <a16:creationId xmlns:a16="http://schemas.microsoft.com/office/drawing/2014/main" id="{00000000-0008-0000-0600-000044000000}"/>
                      </a:ext>
                    </a:extLst>
                  </xdr:cNvPr>
                  <xdr:cNvCxnSpPr/>
                </xdr:nvCxnSpPr>
                <xdr:spPr>
                  <a:xfrm>
                    <a:off x="4905375" y="1220561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9" name="Straight Connector 68">
                    <a:extLst>
                      <a:ext uri="{FF2B5EF4-FFF2-40B4-BE49-F238E27FC236}">
                        <a16:creationId xmlns:a16="http://schemas.microsoft.com/office/drawing/2014/main" id="{00000000-0008-0000-0600-000045000000}"/>
                      </a:ext>
                    </a:extLst>
                  </xdr:cNvPr>
                  <xdr:cNvCxnSpPr/>
                </xdr:nvCxnSpPr>
                <xdr:spPr>
                  <a:xfrm flipV="1">
                    <a:off x="4928237" y="1555297"/>
                    <a:ext cx="5015863" cy="22526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0" name="Straight Connector 69">
                    <a:extLst>
                      <a:ext uri="{FF2B5EF4-FFF2-40B4-BE49-F238E27FC236}">
                        <a16:creationId xmlns:a16="http://schemas.microsoft.com/office/drawing/2014/main" id="{00000000-0008-0000-0600-000046000000}"/>
                      </a:ext>
                    </a:extLst>
                  </xdr:cNvPr>
                  <xdr:cNvCxnSpPr/>
                </xdr:nvCxnSpPr>
                <xdr:spPr>
                  <a:xfrm>
                    <a:off x="4905375" y="1890033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1" name="Straight Connector 70">
                    <a:extLst>
                      <a:ext uri="{FF2B5EF4-FFF2-40B4-BE49-F238E27FC236}">
                        <a16:creationId xmlns:a16="http://schemas.microsoft.com/office/drawing/2014/main" id="{00000000-0008-0000-0600-000047000000}"/>
                      </a:ext>
                    </a:extLst>
                  </xdr:cNvPr>
                  <xdr:cNvCxnSpPr/>
                </xdr:nvCxnSpPr>
                <xdr:spPr>
                  <a:xfrm>
                    <a:off x="4905375" y="2224769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2" name="Straight Connector 71">
                    <a:extLst>
                      <a:ext uri="{FF2B5EF4-FFF2-40B4-BE49-F238E27FC236}">
                        <a16:creationId xmlns:a16="http://schemas.microsoft.com/office/drawing/2014/main" id="{00000000-0008-0000-0600-000048000000}"/>
                      </a:ext>
                    </a:extLst>
                  </xdr:cNvPr>
                  <xdr:cNvCxnSpPr/>
                </xdr:nvCxnSpPr>
                <xdr:spPr>
                  <a:xfrm>
                    <a:off x="4905375" y="2559505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3" name="Straight Connector 72">
                    <a:extLst>
                      <a:ext uri="{FF2B5EF4-FFF2-40B4-BE49-F238E27FC236}">
                        <a16:creationId xmlns:a16="http://schemas.microsoft.com/office/drawing/2014/main" id="{00000000-0008-0000-0600-000049000000}"/>
                      </a:ext>
                    </a:extLst>
                  </xdr:cNvPr>
                  <xdr:cNvCxnSpPr/>
                </xdr:nvCxnSpPr>
                <xdr:spPr>
                  <a:xfrm>
                    <a:off x="4905375" y="2894241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4" name="Straight Connector 73">
                    <a:extLst>
                      <a:ext uri="{FF2B5EF4-FFF2-40B4-BE49-F238E27FC236}">
                        <a16:creationId xmlns:a16="http://schemas.microsoft.com/office/drawing/2014/main" id="{00000000-0008-0000-0600-00004A000000}"/>
                      </a:ext>
                    </a:extLst>
                  </xdr:cNvPr>
                  <xdr:cNvCxnSpPr/>
                </xdr:nvCxnSpPr>
                <xdr:spPr>
                  <a:xfrm>
                    <a:off x="4905375" y="3228975"/>
                    <a:ext cx="5038725" cy="0"/>
                  </a:xfrm>
                  <a:prstGeom prst="line">
                    <a:avLst/>
                  </a:prstGeom>
                  <a:ln w="19050">
                    <a:solidFill>
                      <a:schemeClr val="bg1">
                        <a:lumMod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600-000030000000}"/>
                    </a:ext>
                  </a:extLst>
                </xdr:cNvPr>
                <xdr:cNvSpPr/>
              </xdr:nvSpPr>
              <xdr:spPr>
                <a:xfrm>
                  <a:off x="14546203" y="8392029"/>
                  <a:ext cx="6368889" cy="4207366"/>
                </a:xfrm>
                <a:prstGeom prst="rect">
                  <a:avLst/>
                </a:prstGeom>
                <a:noFill/>
                <a:ln w="28575">
                  <a:gradFill flip="none" rotWithShape="1">
                    <a:gsLst>
                      <a:gs pos="18574">
                        <a:schemeClr val="tx1"/>
                      </a:gs>
                      <a:gs pos="0">
                        <a:schemeClr val="bg1"/>
                      </a:gs>
                      <a:gs pos="61000">
                        <a:schemeClr val="bg1"/>
                      </a:gs>
                      <a:gs pos="75000">
                        <a:schemeClr val="bg1"/>
                      </a:gs>
                      <a:gs pos="100000">
                        <a:schemeClr val="tx1"/>
                      </a:gs>
                    </a:gsLst>
                    <a:lin ang="13500000" scaled="1"/>
                    <a:tileRect/>
                  </a:gradFill>
                </a:ln>
                <a:effectLst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pic>
              <xdr:nvPicPr>
                <xdr:cNvPr id="49" name="Picture 48">
                  <a:extLst>
                    <a:ext uri="{FF2B5EF4-FFF2-40B4-BE49-F238E27FC236}">
                      <a16:creationId xmlns:a16="http://schemas.microsoft.com/office/drawing/2014/main" id="{00000000-0008-0000-0600-000031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>
                  <a:duotone>
                    <a:prstClr val="black"/>
                    <a:schemeClr val="accent1">
                      <a:tint val="45000"/>
                      <a:satMod val="400000"/>
                    </a:schemeClr>
                  </a:duotone>
                </a:blip>
                <a:stretch>
                  <a:fillRect/>
                </a:stretch>
              </xdr:blipFill>
              <xdr:spPr>
                <a:xfrm>
                  <a:off x="15234916" y="10677707"/>
                  <a:ext cx="4700910" cy="1943373"/>
                </a:xfrm>
                <a:prstGeom prst="rect">
                  <a:avLst/>
                </a:prstGeom>
              </xdr:spPr>
            </xdr:pic>
            <xdr:sp macro="" textlink="">
              <xdr:nvSpPr>
                <xdr:cNvPr id="50" name="Oval 49">
                  <a:extLst>
                    <a:ext uri="{FF2B5EF4-FFF2-40B4-BE49-F238E27FC236}">
                      <a16:creationId xmlns:a16="http://schemas.microsoft.com/office/drawing/2014/main" id="{00000000-0008-0000-0600-000032000000}"/>
                    </a:ext>
                  </a:extLst>
                </xdr:cNvPr>
                <xdr:cNvSpPr/>
              </xdr:nvSpPr>
              <xdr:spPr>
                <a:xfrm>
                  <a:off x="15195445" y="11747087"/>
                  <a:ext cx="1682348" cy="652356"/>
                </a:xfrm>
                <a:prstGeom prst="ellipse">
                  <a:avLst/>
                </a:prstGeom>
                <a:gradFill flip="none" rotWithShape="1">
                  <a:gsLst>
                    <a:gs pos="0">
                      <a:schemeClr val="tx1"/>
                    </a:gs>
                    <a:gs pos="100000">
                      <a:schemeClr val="bg1">
                        <a:alpha val="0"/>
                        <a:lumMod val="0"/>
                      </a:schemeClr>
                    </a:gs>
                  </a:gsLst>
                  <a:path path="shape">
                    <a:fillToRect l="50000" t="50000" r="50000" b="50000"/>
                  </a:path>
                  <a:tileRect/>
                </a:gra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51" name="Right Triangle 50">
                  <a:extLst>
                    <a:ext uri="{FF2B5EF4-FFF2-40B4-BE49-F238E27FC236}">
                      <a16:creationId xmlns:a16="http://schemas.microsoft.com/office/drawing/2014/main" id="{00000000-0008-0000-0600-000033000000}"/>
                    </a:ext>
                  </a:extLst>
                </xdr:cNvPr>
                <xdr:cNvSpPr/>
              </xdr:nvSpPr>
              <xdr:spPr>
                <a:xfrm rot="5400000" flipV="1">
                  <a:off x="15630173" y="7268232"/>
                  <a:ext cx="4129206" cy="6392924"/>
                </a:xfrm>
                <a:prstGeom prst="rtTriangle">
                  <a:avLst/>
                </a:prstGeom>
                <a:gradFill flip="none" rotWithShape="1">
                  <a:gsLst>
                    <a:gs pos="0">
                      <a:schemeClr val="bg1">
                        <a:alpha val="0"/>
                      </a:schemeClr>
                    </a:gs>
                    <a:gs pos="88000">
                      <a:schemeClr val="bg1">
                        <a:alpha val="63000"/>
                      </a:schemeClr>
                    </a:gs>
                  </a:gsLst>
                  <a:path path="circle">
                    <a:fillToRect l="100000" t="100000"/>
                  </a:path>
                  <a:tileRect r="-100000" b="-100000"/>
                </a:gra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53" name="Group 52">
                  <a:extLst>
                    <a:ext uri="{FF2B5EF4-FFF2-40B4-BE49-F238E27FC236}">
                      <a16:creationId xmlns:a16="http://schemas.microsoft.com/office/drawing/2014/main" id="{00000000-0008-0000-0600-000035000000}"/>
                    </a:ext>
                  </a:extLst>
                </xdr:cNvPr>
                <xdr:cNvGrpSpPr/>
              </xdr:nvGrpSpPr>
              <xdr:grpSpPr>
                <a:xfrm>
                  <a:off x="16214109" y="7995173"/>
                  <a:ext cx="1317616" cy="3800818"/>
                  <a:chOff x="6246477" y="309880"/>
                  <a:chExt cx="1044398" cy="2779293"/>
                </a:xfrm>
              </xdr:grpSpPr>
              <xdr:graphicFrame macro="">
                <xdr:nvGraphicFramePr>
                  <xdr:cNvPr id="65" name="Chart 64">
                    <a:extLst>
                      <a:ext uri="{FF2B5EF4-FFF2-40B4-BE49-F238E27FC236}">
                        <a16:creationId xmlns:a16="http://schemas.microsoft.com/office/drawing/2014/main" id="{00000000-0008-0000-0600-000041000000}"/>
                      </a:ext>
                    </a:extLst>
                  </xdr:cNvPr>
                  <xdr:cNvGraphicFramePr/>
                </xdr:nvGraphicFramePr>
                <xdr:xfrm>
                  <a:off x="6246477" y="309880"/>
                  <a:ext cx="1044398" cy="2779293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  <xdr:sp macro="" textlink="Support!V1">
                <xdr:nvSpPr>
                  <xdr:cNvPr id="66" name="TextBox 65">
                    <a:extLst>
                      <a:ext uri="{FF2B5EF4-FFF2-40B4-BE49-F238E27FC236}">
                        <a16:creationId xmlns:a16="http://schemas.microsoft.com/office/drawing/2014/main" id="{00000000-0008-0000-0600-000042000000}"/>
                      </a:ext>
                    </a:extLst>
                  </xdr:cNvPr>
                  <xdr:cNvSpPr txBox="1"/>
                </xdr:nvSpPr>
                <xdr:spPr>
                  <a:xfrm>
                    <a:off x="6467312" y="1694057"/>
                    <a:ext cx="600075" cy="33337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marL="0" indent="0" algn="ctr"/>
                    <a:fld id="{3B1929D8-5595-4BFC-9D0C-67FDB2B51D97}" type="TxLink">
                      <a:rPr lang="en-US" sz="1600" b="1" i="0" u="none" strike="noStrike">
                        <a:solidFill>
                          <a:srgbClr val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rPr>
                      <a:pPr marL="0" indent="0" algn="ctr"/>
                      <a:t>1333</a:t>
                    </a:fld>
                    <a:endParaRPr lang="en-US" sz="1600" b="1" i="0" u="none" strike="noStrike">
                      <a:solidFill>
                        <a:srgbClr val="0070C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endParaRPr>
                  </a:p>
                </xdr:txBody>
              </xdr:sp>
            </xdr:grpSp>
            <xdr:sp macro="" textlink="">
              <xdr:nvSpPr>
                <xdr:cNvPr id="54" name="Oval 53">
                  <a:extLst>
                    <a:ext uri="{FF2B5EF4-FFF2-40B4-BE49-F238E27FC236}">
                      <a16:creationId xmlns:a16="http://schemas.microsoft.com/office/drawing/2014/main" id="{00000000-0008-0000-0600-000036000000}"/>
                    </a:ext>
                  </a:extLst>
                </xdr:cNvPr>
                <xdr:cNvSpPr/>
              </xdr:nvSpPr>
              <xdr:spPr>
                <a:xfrm>
                  <a:off x="17610480" y="11518243"/>
                  <a:ext cx="1478063" cy="573141"/>
                </a:xfrm>
                <a:prstGeom prst="ellipse">
                  <a:avLst/>
                </a:prstGeom>
                <a:gradFill flip="none" rotWithShape="1">
                  <a:gsLst>
                    <a:gs pos="0">
                      <a:schemeClr val="tx1"/>
                    </a:gs>
                    <a:gs pos="100000">
                      <a:schemeClr val="bg1">
                        <a:alpha val="0"/>
                        <a:lumMod val="0"/>
                      </a:schemeClr>
                    </a:gs>
                  </a:gsLst>
                  <a:path path="shape">
                    <a:fillToRect l="50000" t="50000" r="50000" b="50000"/>
                  </a:path>
                  <a:tileRect/>
                </a:gra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55" name="Group 54">
                  <a:extLst>
                    <a:ext uri="{FF2B5EF4-FFF2-40B4-BE49-F238E27FC236}">
                      <a16:creationId xmlns:a16="http://schemas.microsoft.com/office/drawing/2014/main" id="{00000000-0008-0000-0600-000037000000}"/>
                    </a:ext>
                  </a:extLst>
                </xdr:cNvPr>
                <xdr:cNvGrpSpPr/>
              </xdr:nvGrpSpPr>
              <xdr:grpSpPr>
                <a:xfrm>
                  <a:off x="18106425" y="7880874"/>
                  <a:ext cx="1409870" cy="4043150"/>
                  <a:chOff x="7765461" y="273926"/>
                  <a:chExt cx="1117523" cy="2956495"/>
                </a:xfrm>
              </xdr:grpSpPr>
              <xdr:graphicFrame macro="">
                <xdr:nvGraphicFramePr>
                  <xdr:cNvPr id="63" name="Chart 62">
                    <a:extLst>
                      <a:ext uri="{FF2B5EF4-FFF2-40B4-BE49-F238E27FC236}">
                        <a16:creationId xmlns:a16="http://schemas.microsoft.com/office/drawing/2014/main" id="{00000000-0008-0000-0600-00003F000000}"/>
                      </a:ext>
                    </a:extLst>
                  </xdr:cNvPr>
                  <xdr:cNvGraphicFramePr/>
                </xdr:nvGraphicFramePr>
                <xdr:xfrm>
                  <a:off x="7765461" y="273926"/>
                  <a:ext cx="1117523" cy="295649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7"/>
                  </a:graphicData>
                </a:graphic>
              </xdr:graphicFrame>
              <xdr:sp macro="" textlink="Support!V2">
                <xdr:nvSpPr>
                  <xdr:cNvPr id="64" name="TextBox 63">
                    <a:extLst>
                      <a:ext uri="{FF2B5EF4-FFF2-40B4-BE49-F238E27FC236}">
                        <a16:creationId xmlns:a16="http://schemas.microsoft.com/office/drawing/2014/main" id="{00000000-0008-0000-0600-000040000000}"/>
                      </a:ext>
                    </a:extLst>
                  </xdr:cNvPr>
                  <xdr:cNvSpPr txBox="1"/>
                </xdr:nvSpPr>
                <xdr:spPr>
                  <a:xfrm>
                    <a:off x="8035940" y="1770711"/>
                    <a:ext cx="600075" cy="333375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marL="0" indent="0" algn="ctr"/>
                    <a:fld id="{765DAE7F-F65A-47E7-A649-BD929D35D706}" type="TxLink">
                      <a:rPr lang="en-US" sz="1600" b="1" i="0" u="none" strike="noStrike">
                        <a:solidFill>
                          <a:srgbClr val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rPr>
                      <a:pPr marL="0" indent="0" algn="ctr"/>
                      <a:t>98.0%</a:t>
                    </a:fld>
                    <a:endParaRPr lang="en-US" sz="1600" b="1" i="0" u="none" strike="noStrike">
                      <a:solidFill>
                        <a:schemeClr val="accent6">
                          <a:lumMod val="50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endParaRPr>
                  </a:p>
                </xdr:txBody>
              </xdr:sp>
            </xdr:grpSp>
            <xdr:sp macro="" textlink="">
              <xdr:nvSpPr>
                <xdr:cNvPr id="56" name="Oval 55">
                  <a:extLst>
                    <a:ext uri="{FF2B5EF4-FFF2-40B4-BE49-F238E27FC236}">
                      <a16:creationId xmlns:a16="http://schemas.microsoft.com/office/drawing/2014/main" id="{00000000-0008-0000-0600-000038000000}"/>
                    </a:ext>
                  </a:extLst>
                </xdr:cNvPr>
                <xdr:cNvSpPr/>
              </xdr:nvSpPr>
              <xdr:spPr>
                <a:xfrm>
                  <a:off x="18600569" y="11801063"/>
                  <a:ext cx="1478063" cy="573141"/>
                </a:xfrm>
                <a:prstGeom prst="ellipse">
                  <a:avLst/>
                </a:prstGeom>
                <a:gradFill flip="none" rotWithShape="1">
                  <a:gsLst>
                    <a:gs pos="0">
                      <a:schemeClr val="tx1"/>
                    </a:gs>
                    <a:gs pos="100000">
                      <a:schemeClr val="bg1">
                        <a:alpha val="0"/>
                        <a:lumMod val="0"/>
                      </a:schemeClr>
                    </a:gs>
                  </a:gsLst>
                  <a:path path="shape">
                    <a:fillToRect l="50000" t="50000" r="50000" b="50000"/>
                  </a:path>
                  <a:tileRect/>
                </a:gra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aphicFrame macro="">
              <xdr:nvGraphicFramePr>
                <xdr:cNvPr id="61" name="Chart 60">
                  <a:extLst>
                    <a:ext uri="{FF2B5EF4-FFF2-40B4-BE49-F238E27FC236}">
                      <a16:creationId xmlns:a16="http://schemas.microsoft.com/office/drawing/2014/main" id="{00000000-0008-0000-0600-00003D000000}"/>
                    </a:ext>
                  </a:extLst>
                </xdr:cNvPr>
                <xdr:cNvGraphicFramePr/>
              </xdr:nvGraphicFramePr>
              <xdr:xfrm>
                <a:off x="19250768" y="8496236"/>
                <a:ext cx="1436004" cy="4454858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  <xdr:sp macro="" textlink="">
              <xdr:nvSpPr>
                <xdr:cNvPr id="58" name="TextBox 57">
                  <a:extLst>
                    <a:ext uri="{FF2B5EF4-FFF2-40B4-BE49-F238E27FC236}">
                      <a16:creationId xmlns:a16="http://schemas.microsoft.com/office/drawing/2014/main" id="{00000000-0008-0000-0600-00003A000000}"/>
                    </a:ext>
                  </a:extLst>
                </xdr:cNvPr>
                <xdr:cNvSpPr txBox="1"/>
              </xdr:nvSpPr>
              <xdr:spPr>
                <a:xfrm>
                  <a:off x="16618732" y="11200051"/>
                  <a:ext cx="973359" cy="73209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marL="0" indent="0" algn="ctr"/>
                  <a:r>
                    <a:rPr lang="en-US" sz="1600" b="1" i="0" u="none" strike="noStrike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rPr>
                    <a:t>Total</a:t>
                  </a:r>
                  <a:endParaRPr lang="en-US" sz="1600" b="1" i="0" u="none" strike="noStrike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endParaRPr>
                </a:p>
                <a:p>
                  <a:pPr marL="0" indent="0" algn="ctr"/>
                  <a:r>
                    <a:rPr lang="en-US" sz="1600" b="1" i="0" u="none" strike="noStrike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rPr>
                    <a:t> Entry</a:t>
                  </a:r>
                  <a:endParaRPr lang="en-US" sz="1600" b="1" i="0" u="none" strike="noStrike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00000000-0008-0000-0600-00003B000000}"/>
                    </a:ext>
                  </a:extLst>
                </xdr:cNvPr>
                <xdr:cNvSpPr txBox="1"/>
              </xdr:nvSpPr>
              <xdr:spPr>
                <a:xfrm rot="21324111">
                  <a:off x="17961116" y="11242346"/>
                  <a:ext cx="1230704" cy="68027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>
                  <a:scene3d>
                    <a:camera prst="isometricOffAxis2Left"/>
                    <a:lightRig rig="threePt" dir="t"/>
                  </a:scene3d>
                </a:bodyPr>
                <a:lstStyle/>
                <a:p>
                  <a:pPr marL="0" indent="0" algn="ctr"/>
                  <a:r>
                    <a:rPr lang="en-US" sz="1400" b="1" i="0" u="none" strike="noStrike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rPr>
                    <a:t>Accuracy</a:t>
                  </a:r>
                </a:p>
              </xdr:txBody>
            </xdr:sp>
            <xdr:sp macro="" textlink="">
              <xdr:nvSpPr>
                <xdr:cNvPr id="60" name="TextBox 59">
                  <a:extLst>
                    <a:ext uri="{FF2B5EF4-FFF2-40B4-BE49-F238E27FC236}">
                      <a16:creationId xmlns:a16="http://schemas.microsoft.com/office/drawing/2014/main" id="{00000000-0008-0000-0600-00003C000000}"/>
                    </a:ext>
                  </a:extLst>
                </xdr:cNvPr>
                <xdr:cNvSpPr txBox="1"/>
              </xdr:nvSpPr>
              <xdr:spPr>
                <a:xfrm>
                  <a:off x="14966790" y="7662578"/>
                  <a:ext cx="5768051" cy="59919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3200" b="0" i="0" u="none" strike="noStrike" cap="none" spc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Arial" panose="020B0604020202020204" pitchFamily="34" charset="0"/>
                      <a:cs typeface="Arial" panose="020B0604020202020204" pitchFamily="34" charset="0"/>
                    </a:rPr>
                    <a:t>SCDOT Service</a:t>
                  </a:r>
                  <a:r>
                    <a:rPr lang="en-US" sz="3200" b="0" i="0" u="none" strike="noStrike" cap="none" spc="0" baseline="0">
                      <a:ln w="0"/>
                      <a:solidFill>
                        <a:schemeClr val="bg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Arial" panose="020B0604020202020204" pitchFamily="34" charset="0"/>
                      <a:cs typeface="Arial" panose="020B0604020202020204" pitchFamily="34" charset="0"/>
                    </a:rPr>
                    <a:t> Level </a:t>
                  </a:r>
                  <a:endParaRPr lang="en-US" sz="3200" b="0" i="0" u="none" strike="noStrike" cap="none" spc="0">
                    <a:ln w="0"/>
                    <a:solidFill>
                      <a:schemeClr val="bg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</xdr:grp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600-00002C000000}"/>
                  </a:ext>
                </a:extLst>
              </xdr:cNvPr>
              <xdr:cNvSpPr/>
            </xdr:nvSpPr>
            <xdr:spPr>
              <a:xfrm>
                <a:off x="13096875" y="9182101"/>
                <a:ext cx="1123949" cy="247649"/>
              </a:xfrm>
              <a:prstGeom prst="rect">
                <a:avLst/>
              </a:prstGeom>
              <a:solidFill>
                <a:schemeClr val="bg2"/>
              </a:solidFill>
              <a:ln>
                <a:solidFill>
                  <a:schemeClr val="bg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2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Select Month</a:t>
                </a:r>
              </a:p>
            </xdr:txBody>
          </xdr: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097" name="Drop Down 1" hidden="1">
                    <a:extLst>
                      <a:ext uri="{63B3BB69-23CF-44E3-9099-C40C66FF867C}">
                        <a14:compatExt spid="_x0000_s4097"/>
                      </a:ext>
                      <a:ext uri="{FF2B5EF4-FFF2-40B4-BE49-F238E27FC236}">
                        <a16:creationId xmlns:a16="http://schemas.microsoft.com/office/drawing/2014/main" id="{00000000-0008-0000-0600-000001100000}"/>
                      </a:ext>
                    </a:extLst>
                  </xdr:cNvPr>
                  <xdr:cNvSpPr/>
                </xdr:nvSpPr>
                <xdr:spPr bwMode="auto">
                  <a:xfrm>
                    <a:off x="13120216" y="9505375"/>
                    <a:ext cx="952501" cy="25717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1240B29-F687-4F45-9708-019B960494DF}">
                      <a14:hiddenLine w="9525">
                        <a:noFill/>
                        <a:miter lim="800000"/>
                        <a:headEnd/>
                        <a:tailEnd/>
                      </a14:hiddenLine>
                    </a:ext>
                  </a:extLst>
                </xdr:spPr>
              </xdr:sp>
            </mc:Choice>
            <mc:Fallback/>
          </mc:AlternateContent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600-000029000000}"/>
                </a:ext>
              </a:extLst>
            </xdr:cNvPr>
            <xdr:cNvSpPr/>
          </xdr:nvSpPr>
          <xdr:spPr>
            <a:xfrm>
              <a:off x="76829" y="6317217"/>
              <a:ext cx="1308698" cy="244448"/>
            </a:xfrm>
            <a:prstGeom prst="rect">
              <a:avLst/>
            </a:prstGeom>
            <a:solidFill>
              <a:schemeClr val="bg2"/>
            </a:solidFill>
            <a:ln>
              <a:solidFill>
                <a:schemeClr val="bg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Select</a:t>
              </a:r>
              <a:r>
                <a:rPr lang="en-US" sz="1200" b="1" baseline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Year</a:t>
              </a:r>
              <a:endParaRPr lang="en-US" sz="12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099" name="Drop Dow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600-000003100000}"/>
                  </a:ext>
                </a:extLst>
              </xdr:cNvPr>
              <xdr:cNvSpPr/>
            </xdr:nvSpPr>
            <xdr:spPr bwMode="auto">
              <a:xfrm>
                <a:off x="142875" y="6629400"/>
                <a:ext cx="1040342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0.26178</cdr:x>
      <cdr:y>0.44745</cdr:y>
    </cdr:from>
    <cdr:to>
      <cdr:x>0.74775</cdr:x>
      <cdr:y>0.54966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59685" y="3097357"/>
          <a:ext cx="1224643" cy="707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0.20778</cdr:x>
      <cdr:y>0.47497</cdr:y>
    </cdr:from>
    <cdr:to>
      <cdr:x>0.77043</cdr:x>
      <cdr:y>0.668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23614" y="3287857"/>
          <a:ext cx="1417864" cy="13362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0.27798</cdr:x>
      <cdr:y>0.43958</cdr:y>
    </cdr:from>
    <cdr:to>
      <cdr:x>0.70455</cdr:x>
      <cdr:y>0.57915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700506" y="3042928"/>
          <a:ext cx="1074965" cy="966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D60"/>
  <sheetViews>
    <sheetView workbookViewId="0">
      <pane xSplit="9" ySplit="2" topLeftCell="J12" activePane="bottomRight" state="frozen"/>
      <selection pane="topRight" activeCell="G1" sqref="G1"/>
      <selection pane="bottomLeft" activeCell="A3" sqref="A3"/>
      <selection pane="bottomRight" activeCell="E38" sqref="E38"/>
    </sheetView>
  </sheetViews>
  <sheetFormatPr defaultColWidth="8.85546875" defaultRowHeight="15" x14ac:dyDescent="0.25"/>
  <cols>
    <col min="1" max="1" width="16.28515625" bestFit="1" customWidth="1"/>
    <col min="24" max="24" width="10.28515625" customWidth="1"/>
    <col min="28" max="28" width="13" customWidth="1"/>
  </cols>
  <sheetData>
    <row r="1" spans="1:56" ht="21" x14ac:dyDescent="0.35">
      <c r="A1" s="97" t="s">
        <v>46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56" ht="21.75" thickBot="1" x14ac:dyDescent="0.4">
      <c r="A2" s="98" t="s">
        <v>25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</row>
    <row r="3" spans="1:56" ht="15.75" thickBot="1" x14ac:dyDescent="0.3">
      <c r="A3" s="17" t="s">
        <v>15</v>
      </c>
      <c r="B3" s="18">
        <v>43982</v>
      </c>
      <c r="C3" s="18">
        <v>43990</v>
      </c>
      <c r="D3" s="18">
        <v>43999</v>
      </c>
      <c r="E3" s="18">
        <v>44035</v>
      </c>
      <c r="F3" s="18">
        <v>44047</v>
      </c>
      <c r="G3" s="18">
        <v>44053</v>
      </c>
      <c r="H3" s="18">
        <v>44060</v>
      </c>
      <c r="I3" s="18">
        <v>44067</v>
      </c>
      <c r="J3" s="18">
        <v>44439</v>
      </c>
      <c r="K3" s="18">
        <v>44081</v>
      </c>
      <c r="L3" s="18">
        <v>44088</v>
      </c>
      <c r="M3" s="18">
        <v>44095</v>
      </c>
      <c r="N3" s="18">
        <v>44102</v>
      </c>
      <c r="O3" s="18">
        <v>44109</v>
      </c>
      <c r="P3" s="18">
        <v>44116</v>
      </c>
      <c r="Q3" s="18">
        <v>44123</v>
      </c>
      <c r="R3" s="18">
        <v>44495</v>
      </c>
      <c r="S3" s="18">
        <v>44510</v>
      </c>
      <c r="T3" s="18">
        <v>44151</v>
      </c>
      <c r="U3" s="18">
        <v>44158</v>
      </c>
      <c r="V3" s="18">
        <v>44165</v>
      </c>
      <c r="W3" s="18">
        <v>44171</v>
      </c>
      <c r="X3" s="18">
        <v>44177</v>
      </c>
      <c r="Y3" s="18">
        <v>44184</v>
      </c>
      <c r="Z3" s="19">
        <v>44191</v>
      </c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</row>
    <row r="4" spans="1:56" x14ac:dyDescent="0.25">
      <c r="A4" s="53" t="s">
        <v>0</v>
      </c>
      <c r="B4" s="54"/>
      <c r="C4" s="54"/>
      <c r="D4" s="54"/>
      <c r="E4" s="54">
        <v>6</v>
      </c>
      <c r="F4" s="54"/>
      <c r="G4" s="54">
        <v>1</v>
      </c>
      <c r="H4" s="54">
        <v>5</v>
      </c>
      <c r="I4" s="55">
        <v>7</v>
      </c>
      <c r="J4" s="54">
        <v>2</v>
      </c>
      <c r="K4" s="54"/>
      <c r="L4" s="54"/>
      <c r="M4" s="54">
        <v>3</v>
      </c>
      <c r="N4" s="54"/>
      <c r="O4" s="54">
        <v>1</v>
      </c>
      <c r="P4" s="54"/>
      <c r="Q4" s="54">
        <v>1</v>
      </c>
      <c r="R4" s="54">
        <v>1</v>
      </c>
      <c r="S4" s="54"/>
      <c r="T4" s="54">
        <v>2</v>
      </c>
      <c r="U4" s="54">
        <v>1</v>
      </c>
      <c r="V4" s="54"/>
      <c r="W4" s="54">
        <v>2</v>
      </c>
      <c r="X4" s="54">
        <v>1</v>
      </c>
      <c r="Y4" s="52">
        <v>1</v>
      </c>
      <c r="Z4" s="56">
        <v>1</v>
      </c>
      <c r="AA4" s="46"/>
      <c r="AB4" s="46"/>
      <c r="AC4" s="46"/>
      <c r="AD4" s="46"/>
      <c r="AE4" s="46"/>
      <c r="AF4" s="46"/>
      <c r="AG4" s="49"/>
      <c r="AH4" s="50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</row>
    <row r="5" spans="1:56" x14ac:dyDescent="0.25">
      <c r="A5" s="11" t="s">
        <v>1</v>
      </c>
      <c r="B5" s="12"/>
      <c r="C5" s="12"/>
      <c r="D5" s="12"/>
      <c r="E5" s="12"/>
      <c r="F5" s="12"/>
      <c r="G5" s="12"/>
      <c r="H5" s="12"/>
      <c r="I5" s="16"/>
      <c r="J5" s="12">
        <v>1</v>
      </c>
      <c r="K5" s="12">
        <v>1</v>
      </c>
      <c r="L5" s="12"/>
      <c r="M5" s="12"/>
      <c r="N5" s="12">
        <v>3</v>
      </c>
      <c r="O5" s="12"/>
      <c r="P5" s="12"/>
      <c r="Q5" s="12">
        <v>1</v>
      </c>
      <c r="R5" s="12"/>
      <c r="S5" s="12"/>
      <c r="T5" s="12"/>
      <c r="U5" s="12"/>
      <c r="V5" s="12"/>
      <c r="W5" s="12"/>
      <c r="X5" s="12"/>
      <c r="Y5" s="42">
        <v>4</v>
      </c>
      <c r="Z5" s="57">
        <v>4</v>
      </c>
      <c r="AA5" s="46"/>
      <c r="AB5" s="46"/>
      <c r="AC5" s="46"/>
      <c r="AD5" s="46"/>
      <c r="AE5" s="46"/>
      <c r="AF5" s="46"/>
      <c r="AG5" s="49"/>
      <c r="AH5" s="50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</row>
    <row r="6" spans="1:56" x14ac:dyDescent="0.25">
      <c r="A6" s="4" t="s">
        <v>2</v>
      </c>
      <c r="B6" s="3">
        <v>2</v>
      </c>
      <c r="C6" s="3"/>
      <c r="D6" s="3"/>
      <c r="E6" s="3"/>
      <c r="F6" s="3"/>
      <c r="G6" s="3"/>
      <c r="H6" s="3"/>
      <c r="I6" s="9"/>
      <c r="J6" s="3"/>
      <c r="K6" s="3"/>
      <c r="L6" s="3"/>
      <c r="M6" s="3"/>
      <c r="N6" s="3"/>
      <c r="O6" s="3"/>
      <c r="P6" s="3"/>
      <c r="Q6" s="3">
        <v>2</v>
      </c>
      <c r="R6" s="3"/>
      <c r="S6" s="3"/>
      <c r="T6" s="3"/>
      <c r="U6" s="3"/>
      <c r="V6" s="3"/>
      <c r="W6" s="3"/>
      <c r="X6" s="3"/>
      <c r="Y6" s="43"/>
      <c r="Z6" s="57"/>
      <c r="AA6" s="46"/>
      <c r="AB6" s="46"/>
      <c r="AC6" s="46"/>
      <c r="AD6" s="46"/>
      <c r="AE6" s="46"/>
      <c r="AF6" s="46"/>
      <c r="AG6" s="49"/>
      <c r="AH6" s="50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</row>
    <row r="7" spans="1:56" x14ac:dyDescent="0.25">
      <c r="A7" s="4" t="s">
        <v>53</v>
      </c>
      <c r="B7" s="3"/>
      <c r="C7" s="3"/>
      <c r="D7" s="3"/>
      <c r="E7" s="3"/>
      <c r="F7" s="3"/>
      <c r="G7" s="3"/>
      <c r="H7" s="3"/>
      <c r="I7" s="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3">
        <v>3</v>
      </c>
      <c r="Z7" s="57">
        <v>3</v>
      </c>
      <c r="AA7" s="46"/>
      <c r="AB7" s="46"/>
      <c r="AC7" s="46"/>
      <c r="AD7" s="46"/>
      <c r="AE7" s="46"/>
      <c r="AF7" s="46"/>
      <c r="AG7" s="49"/>
      <c r="AH7" s="50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</row>
    <row r="8" spans="1:56" x14ac:dyDescent="0.25">
      <c r="A8" s="4" t="s">
        <v>47</v>
      </c>
      <c r="B8" s="3">
        <v>1</v>
      </c>
      <c r="C8" s="3">
        <v>1</v>
      </c>
      <c r="D8" s="3">
        <v>2</v>
      </c>
      <c r="E8" s="3">
        <v>1</v>
      </c>
      <c r="F8" s="3">
        <v>2</v>
      </c>
      <c r="G8" s="3"/>
      <c r="H8" s="3"/>
      <c r="I8" s="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3"/>
      <c r="Z8" s="57"/>
      <c r="AA8" s="46"/>
      <c r="AB8" s="46"/>
      <c r="AC8" s="46"/>
      <c r="AD8" s="46"/>
      <c r="AE8" s="46"/>
      <c r="AF8" s="46"/>
      <c r="AG8" s="49"/>
      <c r="AH8" s="50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</row>
    <row r="9" spans="1:56" x14ac:dyDescent="0.25">
      <c r="A9" s="4" t="s">
        <v>51</v>
      </c>
      <c r="B9" s="3">
        <v>7</v>
      </c>
      <c r="C9" s="3"/>
      <c r="D9" s="3"/>
      <c r="E9" s="3"/>
      <c r="F9" s="3"/>
      <c r="G9" s="3"/>
      <c r="H9" s="3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3"/>
      <c r="Z9" s="57"/>
      <c r="AA9" s="46"/>
      <c r="AB9" s="46"/>
      <c r="AC9" s="46"/>
      <c r="AD9" s="46"/>
      <c r="AE9" s="46"/>
      <c r="AF9" s="46"/>
      <c r="AG9" s="49"/>
      <c r="AH9" s="50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</row>
    <row r="10" spans="1:56" x14ac:dyDescent="0.25">
      <c r="A10" s="4" t="s">
        <v>3</v>
      </c>
      <c r="B10" s="3">
        <v>1</v>
      </c>
      <c r="C10" s="3">
        <v>1</v>
      </c>
      <c r="D10" s="3">
        <v>1</v>
      </c>
      <c r="E10" s="3">
        <v>5</v>
      </c>
      <c r="F10" s="3">
        <v>1</v>
      </c>
      <c r="G10" s="3">
        <v>1</v>
      </c>
      <c r="H10" s="3"/>
      <c r="I10" s="9">
        <v>1</v>
      </c>
      <c r="J10" s="3">
        <v>1</v>
      </c>
      <c r="K10" s="3">
        <v>1</v>
      </c>
      <c r="L10" s="3"/>
      <c r="M10" s="3"/>
      <c r="N10" s="3"/>
      <c r="O10" s="3">
        <v>3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43"/>
      <c r="Z10" s="57"/>
      <c r="AA10" s="46"/>
      <c r="AB10" s="46"/>
      <c r="AC10" s="46"/>
      <c r="AD10" s="46"/>
      <c r="AE10" s="46"/>
      <c r="AF10" s="46"/>
      <c r="AG10" s="49"/>
      <c r="AH10" s="50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</row>
    <row r="11" spans="1:56" x14ac:dyDescent="0.25">
      <c r="A11" s="4" t="s">
        <v>52</v>
      </c>
      <c r="B11" s="3"/>
      <c r="C11" s="3"/>
      <c r="D11" s="3"/>
      <c r="E11" s="3"/>
      <c r="F11" s="3"/>
      <c r="G11" s="3"/>
      <c r="H11" s="3"/>
      <c r="I11" s="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3"/>
      <c r="Z11" s="57"/>
      <c r="AA11" s="46"/>
      <c r="AB11" s="46"/>
      <c r="AC11" s="46"/>
      <c r="AD11" s="46"/>
      <c r="AE11" s="46"/>
      <c r="AF11" s="46"/>
      <c r="AG11" s="49"/>
      <c r="AH11" s="50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</row>
    <row r="12" spans="1:56" x14ac:dyDescent="0.25">
      <c r="A12" s="4" t="s">
        <v>4</v>
      </c>
      <c r="B12" s="3">
        <v>2</v>
      </c>
      <c r="C12" s="3"/>
      <c r="D12" s="3"/>
      <c r="E12" s="3"/>
      <c r="F12" s="3"/>
      <c r="G12" s="3"/>
      <c r="H12" s="3"/>
      <c r="I12" s="9"/>
      <c r="J12" s="3"/>
      <c r="K12" s="3"/>
      <c r="L12" s="3"/>
      <c r="M12" s="3"/>
      <c r="N12" s="3"/>
      <c r="O12" s="3"/>
      <c r="P12" s="3"/>
      <c r="Q12" s="3"/>
      <c r="R12" s="3"/>
      <c r="S12" s="3">
        <v>1</v>
      </c>
      <c r="T12" s="3"/>
      <c r="U12" s="3"/>
      <c r="V12" s="3"/>
      <c r="W12" s="3"/>
      <c r="X12" s="3"/>
      <c r="Y12" s="43">
        <v>1</v>
      </c>
      <c r="Z12" s="57">
        <v>1</v>
      </c>
      <c r="AA12" s="46"/>
      <c r="AB12" s="46"/>
      <c r="AC12" s="46"/>
      <c r="AD12" s="46"/>
      <c r="AE12" s="46"/>
      <c r="AF12" s="46"/>
      <c r="AG12" s="49"/>
      <c r="AH12" s="50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</row>
    <row r="13" spans="1:56" x14ac:dyDescent="0.25">
      <c r="A13" s="4" t="s">
        <v>5</v>
      </c>
      <c r="B13" s="3"/>
      <c r="C13" s="3"/>
      <c r="D13" s="3"/>
      <c r="E13" s="3">
        <v>4</v>
      </c>
      <c r="F13" s="3"/>
      <c r="G13" s="3">
        <v>1</v>
      </c>
      <c r="H13" s="3">
        <v>1</v>
      </c>
      <c r="I13" s="9">
        <v>2</v>
      </c>
      <c r="J13" s="3"/>
      <c r="K13" s="3">
        <v>1</v>
      </c>
      <c r="L13" s="3">
        <v>1</v>
      </c>
      <c r="M13" s="3">
        <v>2</v>
      </c>
      <c r="N13" s="3"/>
      <c r="O13" s="3">
        <v>2</v>
      </c>
      <c r="P13" s="3">
        <v>1</v>
      </c>
      <c r="Q13" s="3"/>
      <c r="R13" s="3">
        <v>1</v>
      </c>
      <c r="S13" s="3"/>
      <c r="T13" s="3">
        <v>1</v>
      </c>
      <c r="U13" s="3">
        <v>2</v>
      </c>
      <c r="V13" s="3">
        <v>1</v>
      </c>
      <c r="W13" s="3">
        <v>1</v>
      </c>
      <c r="X13" s="3">
        <v>3</v>
      </c>
      <c r="Y13" s="43"/>
      <c r="Z13" s="57">
        <v>1</v>
      </c>
      <c r="AA13" s="46"/>
      <c r="AB13" s="46"/>
      <c r="AC13" s="46"/>
      <c r="AD13" s="46"/>
      <c r="AE13" s="46"/>
      <c r="AF13" s="46"/>
      <c r="AG13" s="49"/>
      <c r="AH13" s="50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</row>
    <row r="14" spans="1:56" x14ac:dyDescent="0.25">
      <c r="A14" s="4" t="s">
        <v>48</v>
      </c>
      <c r="B14" s="3"/>
      <c r="C14" s="3"/>
      <c r="D14" s="3">
        <v>6</v>
      </c>
      <c r="E14" s="61">
        <v>18</v>
      </c>
      <c r="F14" s="3">
        <v>10</v>
      </c>
      <c r="G14" s="3">
        <v>5</v>
      </c>
      <c r="H14" s="3">
        <v>3</v>
      </c>
      <c r="I14" s="9">
        <v>5</v>
      </c>
      <c r="J14" s="3">
        <v>1</v>
      </c>
      <c r="K14" s="3">
        <v>1</v>
      </c>
      <c r="L14" s="3">
        <v>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3"/>
      <c r="Z14" s="57"/>
      <c r="AA14" s="46"/>
      <c r="AB14" s="46"/>
      <c r="AC14" s="46"/>
      <c r="AD14" s="46"/>
      <c r="AE14" s="46"/>
      <c r="AF14" s="46"/>
      <c r="AG14" s="49"/>
      <c r="AH14" s="50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</row>
    <row r="15" spans="1:56" x14ac:dyDescent="0.25">
      <c r="A15" s="4" t="s">
        <v>6</v>
      </c>
      <c r="B15" s="3"/>
      <c r="C15" s="3"/>
      <c r="D15" s="3"/>
      <c r="E15" s="3">
        <v>3</v>
      </c>
      <c r="F15" s="3"/>
      <c r="G15" s="3"/>
      <c r="H15" s="3"/>
      <c r="I15" s="9"/>
      <c r="J15" s="3"/>
      <c r="K15" s="3"/>
      <c r="L15" s="3"/>
      <c r="M15" s="3"/>
      <c r="N15" s="3">
        <v>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43"/>
      <c r="Z15" s="57"/>
      <c r="AA15" s="46"/>
      <c r="AB15" s="46"/>
      <c r="AC15" s="46"/>
      <c r="AD15" s="46"/>
      <c r="AE15" s="46"/>
      <c r="AF15" s="46"/>
      <c r="AG15" s="49"/>
      <c r="AH15" s="50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</row>
    <row r="16" spans="1:56" x14ac:dyDescent="0.25">
      <c r="A16" s="4" t="s">
        <v>7</v>
      </c>
      <c r="B16" s="3">
        <v>6</v>
      </c>
      <c r="C16" s="3">
        <v>1</v>
      </c>
      <c r="D16" s="3"/>
      <c r="E16" s="3">
        <v>2</v>
      </c>
      <c r="F16" s="3">
        <v>1</v>
      </c>
      <c r="G16" s="3">
        <v>1</v>
      </c>
      <c r="H16" s="3">
        <v>1</v>
      </c>
      <c r="I16" s="9">
        <v>1</v>
      </c>
      <c r="J16" s="3">
        <v>1</v>
      </c>
      <c r="K16" s="3">
        <v>1</v>
      </c>
      <c r="L16" s="3"/>
      <c r="M16" s="3">
        <v>1</v>
      </c>
      <c r="N16" s="3">
        <v>3</v>
      </c>
      <c r="O16" s="3">
        <v>2</v>
      </c>
      <c r="P16" s="3">
        <v>2</v>
      </c>
      <c r="Q16" s="3">
        <v>2</v>
      </c>
      <c r="R16" s="3"/>
      <c r="S16" s="3"/>
      <c r="T16" s="3"/>
      <c r="U16" s="3">
        <v>1</v>
      </c>
      <c r="V16" s="3">
        <v>1</v>
      </c>
      <c r="W16" s="3"/>
      <c r="X16" s="3">
        <v>2</v>
      </c>
      <c r="Y16" s="43">
        <v>1</v>
      </c>
      <c r="Z16" s="57">
        <v>1</v>
      </c>
      <c r="AA16" s="46"/>
      <c r="AB16" s="46"/>
      <c r="AC16" s="46"/>
      <c r="AD16" s="46"/>
      <c r="AE16" s="46"/>
      <c r="AF16" s="46"/>
      <c r="AG16" s="49"/>
      <c r="AH16" s="50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</row>
    <row r="17" spans="1:56" x14ac:dyDescent="0.25">
      <c r="A17" s="4" t="s">
        <v>50</v>
      </c>
      <c r="B17" s="3"/>
      <c r="C17" s="3">
        <v>1</v>
      </c>
      <c r="D17" s="3"/>
      <c r="E17" s="3">
        <v>3</v>
      </c>
      <c r="F17" s="3"/>
      <c r="G17" s="3"/>
      <c r="H17" s="3"/>
      <c r="I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3"/>
      <c r="Z17" s="57"/>
      <c r="AA17" s="46"/>
      <c r="AB17" s="46"/>
      <c r="AC17" s="46"/>
      <c r="AD17" s="46"/>
      <c r="AE17" s="46"/>
      <c r="AF17" s="46"/>
      <c r="AG17" s="49"/>
      <c r="AH17" s="50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</row>
    <row r="18" spans="1:56" x14ac:dyDescent="0.25">
      <c r="A18" s="4" t="s">
        <v>11</v>
      </c>
      <c r="B18" s="3"/>
      <c r="C18" s="3"/>
      <c r="D18" s="3"/>
      <c r="E18" s="3"/>
      <c r="F18" s="3"/>
      <c r="G18" s="3"/>
      <c r="H18" s="3"/>
      <c r="I18" s="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>
        <v>1</v>
      </c>
      <c r="V18" s="3">
        <v>2</v>
      </c>
      <c r="W18" s="3"/>
      <c r="X18" s="3">
        <v>2</v>
      </c>
      <c r="Y18" s="43">
        <v>1</v>
      </c>
      <c r="Z18" s="57">
        <v>1</v>
      </c>
      <c r="AA18" s="46"/>
      <c r="AB18" s="46"/>
      <c r="AC18" s="46"/>
      <c r="AD18" s="46"/>
      <c r="AE18" s="46"/>
      <c r="AF18" s="46"/>
      <c r="AG18" s="49"/>
      <c r="AH18" s="50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</row>
    <row r="19" spans="1:56" x14ac:dyDescent="0.25">
      <c r="A19" s="4" t="s">
        <v>8</v>
      </c>
      <c r="B19" s="3"/>
      <c r="C19" s="3"/>
      <c r="D19" s="3"/>
      <c r="E19" s="3">
        <v>1</v>
      </c>
      <c r="F19" s="3">
        <v>2</v>
      </c>
      <c r="G19" s="3"/>
      <c r="H19" s="3">
        <v>5</v>
      </c>
      <c r="I19" s="9">
        <v>8</v>
      </c>
      <c r="J19" s="3">
        <v>1</v>
      </c>
      <c r="K19" s="3"/>
      <c r="L19" s="3">
        <v>1</v>
      </c>
      <c r="M19" s="3">
        <v>1</v>
      </c>
      <c r="N19" s="3"/>
      <c r="O19" s="3">
        <v>1</v>
      </c>
      <c r="P19" s="3">
        <v>2</v>
      </c>
      <c r="Q19" s="3">
        <v>4</v>
      </c>
      <c r="R19" s="3">
        <v>1</v>
      </c>
      <c r="S19" s="3">
        <v>2</v>
      </c>
      <c r="T19" s="3">
        <v>2</v>
      </c>
      <c r="U19" s="3">
        <v>3</v>
      </c>
      <c r="V19" s="3"/>
      <c r="W19" s="3">
        <v>2</v>
      </c>
      <c r="X19" s="3">
        <v>1</v>
      </c>
      <c r="Y19" s="43">
        <v>1</v>
      </c>
      <c r="Z19" s="57">
        <v>1</v>
      </c>
      <c r="AA19" s="46"/>
      <c r="AB19" s="46"/>
      <c r="AC19" s="46"/>
      <c r="AD19" s="46"/>
      <c r="AE19" s="46"/>
      <c r="AF19" s="46"/>
      <c r="AG19" s="49"/>
      <c r="AH19" s="50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</row>
    <row r="20" spans="1:56" x14ac:dyDescent="0.25">
      <c r="A20" s="4" t="s">
        <v>49</v>
      </c>
      <c r="B20" s="3">
        <v>7</v>
      </c>
      <c r="C20" s="3">
        <v>10</v>
      </c>
      <c r="D20" s="3"/>
      <c r="E20" s="3"/>
      <c r="F20" s="3"/>
      <c r="G20" s="3"/>
      <c r="H20" s="3"/>
      <c r="I20" s="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3"/>
      <c r="Z20" s="57"/>
      <c r="AA20" s="46"/>
      <c r="AB20" s="46"/>
      <c r="AC20" s="46"/>
      <c r="AD20" s="46"/>
      <c r="AE20" s="46"/>
      <c r="AF20" s="46"/>
      <c r="AG20" s="49"/>
      <c r="AH20" s="51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</row>
    <row r="21" spans="1:56" x14ac:dyDescent="0.25">
      <c r="A21" s="4" t="s">
        <v>9</v>
      </c>
      <c r="B21" s="3"/>
      <c r="C21" s="3"/>
      <c r="D21" s="3"/>
      <c r="E21" s="3">
        <v>2</v>
      </c>
      <c r="F21" s="3"/>
      <c r="G21" s="3"/>
      <c r="H21" s="3">
        <v>1</v>
      </c>
      <c r="I21" s="9">
        <v>1</v>
      </c>
      <c r="J21" s="3"/>
      <c r="K21" s="3"/>
      <c r="L21" s="3"/>
      <c r="M21" s="3"/>
      <c r="N21" s="3"/>
      <c r="O21" s="3">
        <v>1</v>
      </c>
      <c r="P21" s="3"/>
      <c r="Q21" s="3"/>
      <c r="R21" s="3"/>
      <c r="S21" s="3"/>
      <c r="T21" s="3"/>
      <c r="U21" s="3"/>
      <c r="V21" s="3">
        <v>1</v>
      </c>
      <c r="W21" s="3"/>
      <c r="X21" s="3"/>
      <c r="Y21" s="43"/>
      <c r="Z21" s="57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</row>
    <row r="22" spans="1:56" ht="15.75" thickBot="1" x14ac:dyDescent="0.3">
      <c r="A22" s="6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>
        <v>4</v>
      </c>
      <c r="R22" s="7"/>
      <c r="S22" s="7"/>
      <c r="T22" s="7"/>
      <c r="U22" s="7"/>
      <c r="V22" s="7"/>
      <c r="W22" s="7"/>
      <c r="X22" s="7"/>
      <c r="Y22" s="44"/>
      <c r="Z22" s="58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</row>
    <row r="23" spans="1:56" ht="21.75" thickBot="1" x14ac:dyDescent="0.4">
      <c r="A23" s="98" t="s">
        <v>26</v>
      </c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</row>
    <row r="24" spans="1:56" ht="15.75" thickBot="1" x14ac:dyDescent="0.3">
      <c r="A24" s="20" t="s">
        <v>15</v>
      </c>
      <c r="B24" s="18">
        <v>43982</v>
      </c>
      <c r="C24" s="18">
        <v>43990</v>
      </c>
      <c r="D24" s="18">
        <v>43999</v>
      </c>
      <c r="E24" s="18">
        <v>44035</v>
      </c>
      <c r="F24" s="18">
        <v>44047</v>
      </c>
      <c r="G24" s="18">
        <v>44053</v>
      </c>
      <c r="H24" s="18">
        <v>44060</v>
      </c>
      <c r="I24" s="18">
        <v>44067</v>
      </c>
      <c r="J24" s="18">
        <v>44439</v>
      </c>
      <c r="K24" s="18">
        <v>44081</v>
      </c>
      <c r="L24" s="18">
        <v>44088</v>
      </c>
      <c r="M24" s="18">
        <v>44095</v>
      </c>
      <c r="N24" s="18">
        <v>44102</v>
      </c>
      <c r="O24" s="18">
        <v>44109</v>
      </c>
      <c r="P24" s="18">
        <v>44116</v>
      </c>
      <c r="Q24" s="18">
        <v>44123</v>
      </c>
      <c r="R24" s="18">
        <v>44495</v>
      </c>
      <c r="S24" s="18">
        <v>44510</v>
      </c>
      <c r="T24" s="18">
        <v>44151</v>
      </c>
      <c r="U24" s="18">
        <v>44158</v>
      </c>
      <c r="V24" s="18">
        <v>44165</v>
      </c>
      <c r="W24" s="18">
        <v>44171</v>
      </c>
      <c r="X24" s="18">
        <v>44177</v>
      </c>
      <c r="Y24" s="18">
        <v>44184</v>
      </c>
      <c r="Z24" s="19">
        <v>44191</v>
      </c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</row>
    <row r="25" spans="1:56" x14ac:dyDescent="0.25">
      <c r="A25" s="53" t="s">
        <v>0</v>
      </c>
      <c r="B25" s="54"/>
      <c r="C25" s="54"/>
      <c r="D25" s="54"/>
      <c r="E25" s="54">
        <v>120</v>
      </c>
      <c r="F25" s="54">
        <v>62</v>
      </c>
      <c r="G25" s="54">
        <v>106</v>
      </c>
      <c r="H25" s="54">
        <v>57</v>
      </c>
      <c r="I25" s="54">
        <v>106</v>
      </c>
      <c r="J25" s="54">
        <v>53</v>
      </c>
      <c r="K25" s="54">
        <v>29</v>
      </c>
      <c r="L25" s="54">
        <v>33</v>
      </c>
      <c r="M25" s="54">
        <v>32</v>
      </c>
      <c r="N25" s="54">
        <v>46</v>
      </c>
      <c r="O25" s="54">
        <v>27</v>
      </c>
      <c r="P25" s="54">
        <v>48</v>
      </c>
      <c r="Q25" s="54">
        <v>50</v>
      </c>
      <c r="R25" s="54">
        <v>29</v>
      </c>
      <c r="S25" s="54">
        <v>82</v>
      </c>
      <c r="T25" s="54">
        <v>40</v>
      </c>
      <c r="U25" s="54">
        <v>39</v>
      </c>
      <c r="V25" s="54">
        <v>13</v>
      </c>
      <c r="W25" s="54">
        <v>33</v>
      </c>
      <c r="X25" s="54">
        <v>17</v>
      </c>
      <c r="Y25" s="52">
        <v>41</v>
      </c>
      <c r="Z25" s="56">
        <v>8</v>
      </c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</row>
    <row r="26" spans="1:56" x14ac:dyDescent="0.25">
      <c r="A26" s="11" t="s">
        <v>1</v>
      </c>
      <c r="B26" s="12"/>
      <c r="C26" s="12"/>
      <c r="D26" s="12"/>
      <c r="E26" s="12"/>
      <c r="F26" s="12"/>
      <c r="G26" s="12"/>
      <c r="H26" s="12"/>
      <c r="I26" s="12"/>
      <c r="J26" s="12">
        <v>23</v>
      </c>
      <c r="K26" s="12">
        <v>64</v>
      </c>
      <c r="L26" s="12"/>
      <c r="M26" s="12">
        <v>7</v>
      </c>
      <c r="N26" s="12">
        <v>46</v>
      </c>
      <c r="O26" s="12">
        <v>33</v>
      </c>
      <c r="P26" s="12">
        <v>51</v>
      </c>
      <c r="Q26" s="12">
        <v>48</v>
      </c>
      <c r="R26" s="12">
        <v>9</v>
      </c>
      <c r="S26" s="12">
        <v>25</v>
      </c>
      <c r="T26" s="12">
        <v>32</v>
      </c>
      <c r="U26" s="12">
        <v>48</v>
      </c>
      <c r="V26" s="12">
        <v>33</v>
      </c>
      <c r="W26" s="12">
        <v>23</v>
      </c>
      <c r="X26" s="12">
        <v>23</v>
      </c>
      <c r="Y26" s="42">
        <v>31</v>
      </c>
      <c r="Z26" s="57">
        <v>18</v>
      </c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</row>
    <row r="27" spans="1:56" x14ac:dyDescent="0.25">
      <c r="A27" s="4" t="s">
        <v>2</v>
      </c>
      <c r="B27" s="3">
        <v>207</v>
      </c>
      <c r="C27" s="3">
        <v>50</v>
      </c>
      <c r="D27" s="3">
        <v>51</v>
      </c>
      <c r="E27" s="3">
        <v>158</v>
      </c>
      <c r="F27" s="3">
        <v>84</v>
      </c>
      <c r="G27" s="3">
        <v>77</v>
      </c>
      <c r="H27" s="3">
        <v>19</v>
      </c>
      <c r="I27" s="3">
        <v>77</v>
      </c>
      <c r="J27" s="3">
        <v>46</v>
      </c>
      <c r="K27" s="3">
        <v>47</v>
      </c>
      <c r="L27" s="3">
        <v>61</v>
      </c>
      <c r="M27" s="3">
        <v>35</v>
      </c>
      <c r="N27" s="3">
        <v>15</v>
      </c>
      <c r="O27" s="3">
        <v>27</v>
      </c>
      <c r="P27" s="3">
        <v>35</v>
      </c>
      <c r="Q27" s="3">
        <v>45</v>
      </c>
      <c r="R27" s="3">
        <v>35</v>
      </c>
      <c r="S27" s="3">
        <v>29</v>
      </c>
      <c r="T27" s="3">
        <v>26</v>
      </c>
      <c r="U27" s="3">
        <v>31</v>
      </c>
      <c r="V27" s="3">
        <v>40</v>
      </c>
      <c r="W27" s="3">
        <v>12</v>
      </c>
      <c r="X27" s="3">
        <v>33</v>
      </c>
      <c r="Y27" s="43">
        <v>22</v>
      </c>
      <c r="Z27" s="57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</row>
    <row r="28" spans="1:56" x14ac:dyDescent="0.25">
      <c r="A28" s="4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>
        <v>37</v>
      </c>
      <c r="Y28" s="43">
        <v>38</v>
      </c>
      <c r="Z28" s="57">
        <v>33</v>
      </c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</row>
    <row r="29" spans="1:56" x14ac:dyDescent="0.25">
      <c r="A29" s="4" t="s">
        <v>47</v>
      </c>
      <c r="B29" s="3">
        <v>69</v>
      </c>
      <c r="C29" s="3">
        <v>50</v>
      </c>
      <c r="D29" s="3">
        <v>51</v>
      </c>
      <c r="E29" s="3">
        <v>21</v>
      </c>
      <c r="F29" s="3">
        <v>66</v>
      </c>
      <c r="G29" s="3">
        <v>31</v>
      </c>
      <c r="H29" s="3">
        <v>19</v>
      </c>
      <c r="I29" s="3">
        <v>31</v>
      </c>
      <c r="J29" s="3">
        <v>44</v>
      </c>
      <c r="K29" s="3"/>
      <c r="L29" s="3"/>
      <c r="M29" s="3"/>
      <c r="N29" s="3"/>
      <c r="O29" s="3"/>
      <c r="P29" s="3"/>
      <c r="Q29" s="3">
        <v>19</v>
      </c>
      <c r="R29" s="3"/>
      <c r="S29" s="3"/>
      <c r="T29" s="3"/>
      <c r="U29" s="3"/>
      <c r="V29" s="3"/>
      <c r="W29" s="3"/>
      <c r="X29" s="3"/>
      <c r="Y29" s="43"/>
      <c r="Z29" s="57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</row>
    <row r="30" spans="1:56" x14ac:dyDescent="0.25">
      <c r="A30" s="4" t="s">
        <v>51</v>
      </c>
      <c r="B30" s="3">
        <v>274</v>
      </c>
      <c r="C30" s="3">
        <v>50</v>
      </c>
      <c r="D30" s="3">
        <v>51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3"/>
      <c r="Z30" s="57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</row>
    <row r="31" spans="1:56" x14ac:dyDescent="0.25">
      <c r="A31" s="4" t="s">
        <v>3</v>
      </c>
      <c r="B31" s="3">
        <v>198</v>
      </c>
      <c r="C31" s="3">
        <v>150</v>
      </c>
      <c r="D31" s="3">
        <v>151</v>
      </c>
      <c r="E31" s="3">
        <v>256</v>
      </c>
      <c r="F31" s="3">
        <v>130</v>
      </c>
      <c r="G31" s="3">
        <v>173</v>
      </c>
      <c r="H31" s="3">
        <v>75</v>
      </c>
      <c r="I31" s="3">
        <v>173</v>
      </c>
      <c r="J31" s="3">
        <v>65</v>
      </c>
      <c r="K31" s="3">
        <v>40</v>
      </c>
      <c r="L31" s="3">
        <v>64</v>
      </c>
      <c r="M31" s="3">
        <v>46</v>
      </c>
      <c r="N31" s="3">
        <v>70</v>
      </c>
      <c r="O31" s="3">
        <v>79</v>
      </c>
      <c r="P31" s="3">
        <v>51</v>
      </c>
      <c r="Q31" s="3">
        <v>112</v>
      </c>
      <c r="R31" s="3">
        <v>75</v>
      </c>
      <c r="S31" s="3">
        <v>87</v>
      </c>
      <c r="T31" s="3">
        <v>64</v>
      </c>
      <c r="U31" s="3">
        <v>89</v>
      </c>
      <c r="V31" s="3">
        <v>34</v>
      </c>
      <c r="W31" s="3">
        <v>63</v>
      </c>
      <c r="X31" s="3">
        <v>73</v>
      </c>
      <c r="Y31" s="43">
        <v>36</v>
      </c>
      <c r="Z31" s="57">
        <v>5</v>
      </c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</row>
    <row r="32" spans="1:56" x14ac:dyDescent="0.25">
      <c r="A32" s="4" t="s">
        <v>52</v>
      </c>
      <c r="B32" s="3"/>
      <c r="C32" s="3"/>
      <c r="D32" s="3"/>
      <c r="E32" s="3">
        <v>19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3"/>
      <c r="Z32" s="57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</row>
    <row r="33" spans="1:56" x14ac:dyDescent="0.25">
      <c r="A33" s="4" t="s">
        <v>4</v>
      </c>
      <c r="B33" s="3">
        <v>61</v>
      </c>
      <c r="C33" s="3"/>
      <c r="D33" s="3"/>
      <c r="E33" s="3">
        <v>4</v>
      </c>
      <c r="F33" s="3">
        <v>8</v>
      </c>
      <c r="G33" s="3">
        <v>10</v>
      </c>
      <c r="H33" s="3">
        <v>9</v>
      </c>
      <c r="I33" s="3">
        <v>10</v>
      </c>
      <c r="J33" s="3">
        <v>2</v>
      </c>
      <c r="K33" s="3"/>
      <c r="L33" s="3"/>
      <c r="M33" s="3"/>
      <c r="N33" s="3"/>
      <c r="O33" s="3"/>
      <c r="P33" s="3">
        <v>26</v>
      </c>
      <c r="Q33" s="3">
        <v>2</v>
      </c>
      <c r="R33" s="3"/>
      <c r="S33" s="3">
        <v>1</v>
      </c>
      <c r="T33" s="3"/>
      <c r="U33" s="3"/>
      <c r="V33" s="3">
        <v>3</v>
      </c>
      <c r="W33" s="3"/>
      <c r="X33" s="3"/>
      <c r="Y33" s="43">
        <v>14</v>
      </c>
      <c r="Z33" s="57">
        <v>6</v>
      </c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</row>
    <row r="34" spans="1:56" x14ac:dyDescent="0.25">
      <c r="A34" s="4" t="s">
        <v>5</v>
      </c>
      <c r="B34" s="3">
        <v>55</v>
      </c>
      <c r="C34" s="3">
        <v>50</v>
      </c>
      <c r="D34" s="3">
        <v>51</v>
      </c>
      <c r="E34" s="3">
        <v>83</v>
      </c>
      <c r="F34" s="3">
        <v>29</v>
      </c>
      <c r="G34" s="3">
        <v>60</v>
      </c>
      <c r="H34" s="3">
        <v>22</v>
      </c>
      <c r="I34" s="3">
        <v>60</v>
      </c>
      <c r="J34" s="3">
        <v>10</v>
      </c>
      <c r="K34" s="3">
        <v>39</v>
      </c>
      <c r="L34" s="3">
        <v>39</v>
      </c>
      <c r="M34" s="3">
        <v>15</v>
      </c>
      <c r="N34" s="3">
        <v>13</v>
      </c>
      <c r="O34" s="3">
        <v>18</v>
      </c>
      <c r="P34" s="3">
        <v>17</v>
      </c>
      <c r="Q34" s="3">
        <v>18</v>
      </c>
      <c r="R34" s="3">
        <v>22</v>
      </c>
      <c r="S34" s="3">
        <v>35</v>
      </c>
      <c r="T34" s="3">
        <v>17</v>
      </c>
      <c r="U34" s="3">
        <v>34</v>
      </c>
      <c r="V34" s="3">
        <v>29</v>
      </c>
      <c r="W34" s="3">
        <v>14</v>
      </c>
      <c r="X34" s="3">
        <v>33</v>
      </c>
      <c r="Y34" s="43">
        <v>14</v>
      </c>
      <c r="Z34" s="57">
        <v>13</v>
      </c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</row>
    <row r="35" spans="1:56" x14ac:dyDescent="0.25">
      <c r="A35" s="4" t="s">
        <v>48</v>
      </c>
      <c r="B35" s="3"/>
      <c r="C35" s="3"/>
      <c r="D35" s="3"/>
      <c r="E35" s="3">
        <v>255</v>
      </c>
      <c r="F35" s="3">
        <v>174</v>
      </c>
      <c r="G35" s="3">
        <v>121</v>
      </c>
      <c r="H35" s="3">
        <v>79</v>
      </c>
      <c r="I35" s="3">
        <v>121</v>
      </c>
      <c r="J35" s="3">
        <v>22</v>
      </c>
      <c r="K35" s="3">
        <v>44</v>
      </c>
      <c r="L35" s="3">
        <v>20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3"/>
      <c r="Z35" s="57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</row>
    <row r="36" spans="1:56" x14ac:dyDescent="0.25">
      <c r="A36" s="4" t="s">
        <v>6</v>
      </c>
      <c r="B36" s="3"/>
      <c r="C36" s="3"/>
      <c r="D36" s="3"/>
      <c r="E36" s="3">
        <v>135</v>
      </c>
      <c r="F36" s="3">
        <v>60</v>
      </c>
      <c r="G36" s="3">
        <v>95</v>
      </c>
      <c r="H36" s="3">
        <v>47</v>
      </c>
      <c r="I36" s="3">
        <v>95</v>
      </c>
      <c r="J36" s="3">
        <v>34</v>
      </c>
      <c r="K36" s="3">
        <v>39</v>
      </c>
      <c r="L36" s="3">
        <v>26</v>
      </c>
      <c r="M36" s="3">
        <v>25</v>
      </c>
      <c r="N36" s="3">
        <v>32</v>
      </c>
      <c r="O36" s="3">
        <v>49</v>
      </c>
      <c r="P36" s="3">
        <v>33</v>
      </c>
      <c r="Q36" s="3">
        <v>28</v>
      </c>
      <c r="R36" s="3">
        <v>13</v>
      </c>
      <c r="S36" s="3">
        <v>46</v>
      </c>
      <c r="T36" s="3">
        <v>20</v>
      </c>
      <c r="U36" s="3">
        <v>15</v>
      </c>
      <c r="V36" s="3">
        <v>24</v>
      </c>
      <c r="W36" s="3">
        <v>13</v>
      </c>
      <c r="X36" s="3">
        <v>34</v>
      </c>
      <c r="Y36" s="43">
        <v>22</v>
      </c>
      <c r="Z36" s="57">
        <v>37</v>
      </c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</row>
    <row r="37" spans="1:56" x14ac:dyDescent="0.25">
      <c r="A37" s="4" t="s">
        <v>7</v>
      </c>
      <c r="B37" s="3">
        <v>129</v>
      </c>
      <c r="C37" s="3">
        <v>150</v>
      </c>
      <c r="D37" s="3">
        <v>151</v>
      </c>
      <c r="E37" s="3">
        <v>147</v>
      </c>
      <c r="F37" s="3">
        <v>122</v>
      </c>
      <c r="G37" s="3">
        <v>193</v>
      </c>
      <c r="H37" s="3">
        <v>79</v>
      </c>
      <c r="I37" s="3">
        <v>193</v>
      </c>
      <c r="J37" s="3">
        <v>58</v>
      </c>
      <c r="K37" s="3">
        <v>34</v>
      </c>
      <c r="L37" s="3">
        <v>68</v>
      </c>
      <c r="M37" s="3">
        <v>49</v>
      </c>
      <c r="N37" s="3">
        <v>66</v>
      </c>
      <c r="O37" s="3">
        <v>56</v>
      </c>
      <c r="P37" s="3">
        <v>84</v>
      </c>
      <c r="Q37" s="3">
        <v>67</v>
      </c>
      <c r="R37" s="3">
        <v>2</v>
      </c>
      <c r="S37" s="3">
        <v>91</v>
      </c>
      <c r="T37" s="3">
        <v>51</v>
      </c>
      <c r="U37" s="3">
        <v>67</v>
      </c>
      <c r="V37" s="3">
        <v>45</v>
      </c>
      <c r="W37" s="3">
        <v>56</v>
      </c>
      <c r="X37" s="3">
        <v>70</v>
      </c>
      <c r="Y37" s="43">
        <v>27</v>
      </c>
      <c r="Z37" s="57">
        <v>45</v>
      </c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</row>
    <row r="38" spans="1:56" x14ac:dyDescent="0.25">
      <c r="A38" s="4" t="s">
        <v>50</v>
      </c>
      <c r="B38" s="3"/>
      <c r="C38" s="3"/>
      <c r="D38" s="3"/>
      <c r="E38" s="3">
        <v>65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3"/>
      <c r="Z38" s="57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</row>
    <row r="39" spans="1:56" x14ac:dyDescent="0.25">
      <c r="A39" s="4" t="s">
        <v>11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>
        <v>3</v>
      </c>
      <c r="T39" s="3">
        <v>15</v>
      </c>
      <c r="U39" s="3">
        <v>67</v>
      </c>
      <c r="V39" s="3">
        <v>68</v>
      </c>
      <c r="W39" s="3">
        <v>42</v>
      </c>
      <c r="X39" s="3">
        <v>85</v>
      </c>
      <c r="Y39" s="43">
        <v>29</v>
      </c>
      <c r="Z39" s="57">
        <v>53</v>
      </c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</row>
    <row r="40" spans="1:56" x14ac:dyDescent="0.25">
      <c r="A40" s="4" t="s">
        <v>8</v>
      </c>
      <c r="B40" s="3"/>
      <c r="C40" s="3"/>
      <c r="D40" s="3"/>
      <c r="E40" s="3">
        <v>89</v>
      </c>
      <c r="F40" s="3">
        <v>87</v>
      </c>
      <c r="G40" s="3">
        <v>82</v>
      </c>
      <c r="H40" s="3">
        <v>45</v>
      </c>
      <c r="I40" s="3">
        <v>82</v>
      </c>
      <c r="J40" s="3">
        <v>35</v>
      </c>
      <c r="K40" s="3">
        <v>30</v>
      </c>
      <c r="L40" s="3">
        <v>31</v>
      </c>
      <c r="M40" s="3">
        <v>34</v>
      </c>
      <c r="N40" s="3">
        <v>57</v>
      </c>
      <c r="O40" s="3">
        <v>29</v>
      </c>
      <c r="P40" s="3">
        <v>44</v>
      </c>
      <c r="Q40" s="3">
        <v>47</v>
      </c>
      <c r="R40" s="3">
        <v>45</v>
      </c>
      <c r="S40" s="3">
        <v>70</v>
      </c>
      <c r="T40" s="3">
        <v>47</v>
      </c>
      <c r="U40" s="3">
        <v>76</v>
      </c>
      <c r="V40" s="3">
        <v>52</v>
      </c>
      <c r="W40" s="3">
        <v>40</v>
      </c>
      <c r="X40" s="3">
        <v>34</v>
      </c>
      <c r="Y40" s="43">
        <v>38</v>
      </c>
      <c r="Z40" s="57">
        <v>34</v>
      </c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</row>
    <row r="41" spans="1:56" x14ac:dyDescent="0.25">
      <c r="A41" s="4" t="s">
        <v>49</v>
      </c>
      <c r="B41" s="3">
        <v>102</v>
      </c>
      <c r="C41" s="3">
        <v>50</v>
      </c>
      <c r="D41" s="3">
        <v>51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3"/>
      <c r="Z41" s="57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</row>
    <row r="42" spans="1:56" x14ac:dyDescent="0.25">
      <c r="A42" s="4" t="s">
        <v>9</v>
      </c>
      <c r="B42" s="3">
        <v>197</v>
      </c>
      <c r="C42" s="3">
        <v>150</v>
      </c>
      <c r="D42" s="3">
        <v>51</v>
      </c>
      <c r="E42" s="3">
        <v>169</v>
      </c>
      <c r="F42" s="3">
        <v>67</v>
      </c>
      <c r="G42" s="3">
        <v>86</v>
      </c>
      <c r="H42" s="3">
        <v>37</v>
      </c>
      <c r="I42" s="3">
        <v>86</v>
      </c>
      <c r="J42" s="3">
        <v>48</v>
      </c>
      <c r="K42" s="3">
        <v>30</v>
      </c>
      <c r="L42" s="3">
        <v>29</v>
      </c>
      <c r="M42" s="3">
        <v>39</v>
      </c>
      <c r="N42" s="3">
        <v>44</v>
      </c>
      <c r="O42" s="3">
        <v>42</v>
      </c>
      <c r="P42" s="3">
        <v>53</v>
      </c>
      <c r="Q42" s="3">
        <v>20</v>
      </c>
      <c r="R42" s="3">
        <v>55</v>
      </c>
      <c r="S42" s="3">
        <v>17</v>
      </c>
      <c r="T42" s="3">
        <v>45</v>
      </c>
      <c r="U42" s="3">
        <v>28</v>
      </c>
      <c r="V42" s="3">
        <v>36</v>
      </c>
      <c r="W42" s="3">
        <v>40</v>
      </c>
      <c r="X42" s="3">
        <v>36</v>
      </c>
      <c r="Y42" s="43">
        <v>39</v>
      </c>
      <c r="Z42" s="57">
        <v>80</v>
      </c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</row>
    <row r="43" spans="1:56" ht="15.75" thickBot="1" x14ac:dyDescent="0.3">
      <c r="A43" s="6" t="s">
        <v>10</v>
      </c>
      <c r="B43" s="7">
        <v>41</v>
      </c>
      <c r="C43" s="3">
        <v>50</v>
      </c>
      <c r="D43" s="3">
        <v>51</v>
      </c>
      <c r="E43" s="7">
        <v>80</v>
      </c>
      <c r="F43" s="7">
        <v>43</v>
      </c>
      <c r="G43" s="7">
        <v>43</v>
      </c>
      <c r="H43" s="7">
        <v>27</v>
      </c>
      <c r="I43" s="7">
        <v>43</v>
      </c>
      <c r="J43" s="7">
        <v>11</v>
      </c>
      <c r="K43" s="7">
        <v>26</v>
      </c>
      <c r="L43" s="7">
        <v>34</v>
      </c>
      <c r="M43" s="7">
        <v>57</v>
      </c>
      <c r="N43" s="7">
        <v>4</v>
      </c>
      <c r="O43" s="7">
        <v>10</v>
      </c>
      <c r="P43" s="7">
        <v>62</v>
      </c>
      <c r="Q43" s="7">
        <v>19</v>
      </c>
      <c r="R43" s="7">
        <v>63</v>
      </c>
      <c r="S43" s="7">
        <v>8</v>
      </c>
      <c r="T43" s="7"/>
      <c r="U43" s="7">
        <v>40</v>
      </c>
      <c r="V43" s="7">
        <v>25</v>
      </c>
      <c r="W43" s="7"/>
      <c r="X43" s="7"/>
      <c r="Y43" s="44">
        <v>17</v>
      </c>
      <c r="Z43" s="58">
        <v>31</v>
      </c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</row>
    <row r="44" spans="1:56" ht="15.75" thickBot="1" x14ac:dyDescent="0.3">
      <c r="A44" s="66" t="s">
        <v>14</v>
      </c>
      <c r="B44" s="65">
        <f t="shared" ref="B44:Z44" si="0">SUM(B25:B43)</f>
        <v>1333</v>
      </c>
      <c r="C44" s="59">
        <f t="shared" si="0"/>
        <v>750</v>
      </c>
      <c r="D44" s="59">
        <f t="shared" si="0"/>
        <v>659</v>
      </c>
      <c r="E44" s="59">
        <f t="shared" si="0"/>
        <v>1601</v>
      </c>
      <c r="F44" s="59">
        <f t="shared" si="0"/>
        <v>932</v>
      </c>
      <c r="G44" s="59">
        <f t="shared" si="0"/>
        <v>1077</v>
      </c>
      <c r="H44" s="59">
        <f t="shared" si="0"/>
        <v>515</v>
      </c>
      <c r="I44" s="59">
        <f t="shared" si="0"/>
        <v>1077</v>
      </c>
      <c r="J44" s="59">
        <f t="shared" si="0"/>
        <v>451</v>
      </c>
      <c r="K44" s="59">
        <f t="shared" si="0"/>
        <v>422</v>
      </c>
      <c r="L44" s="59">
        <f t="shared" si="0"/>
        <v>405</v>
      </c>
      <c r="M44" s="59">
        <f t="shared" si="0"/>
        <v>339</v>
      </c>
      <c r="N44" s="59">
        <f t="shared" si="0"/>
        <v>393</v>
      </c>
      <c r="O44" s="59">
        <f t="shared" si="0"/>
        <v>370</v>
      </c>
      <c r="P44" s="59">
        <f t="shared" si="0"/>
        <v>504</v>
      </c>
      <c r="Q44" s="59">
        <f t="shared" si="0"/>
        <v>475</v>
      </c>
      <c r="R44" s="59">
        <f t="shared" si="0"/>
        <v>348</v>
      </c>
      <c r="S44" s="59">
        <f t="shared" si="0"/>
        <v>494</v>
      </c>
      <c r="T44" s="59">
        <f t="shared" si="0"/>
        <v>357</v>
      </c>
      <c r="U44" s="59">
        <f t="shared" si="0"/>
        <v>534</v>
      </c>
      <c r="V44" s="59">
        <f t="shared" si="0"/>
        <v>402</v>
      </c>
      <c r="W44" s="59">
        <f t="shared" si="0"/>
        <v>336</v>
      </c>
      <c r="X44" s="59">
        <f t="shared" si="0"/>
        <v>475</v>
      </c>
      <c r="Y44" s="60">
        <f t="shared" si="0"/>
        <v>368</v>
      </c>
      <c r="Z44" s="68">
        <f t="shared" si="0"/>
        <v>363</v>
      </c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</row>
    <row r="45" spans="1:56" ht="15.75" thickBot="1" x14ac:dyDescent="0.3">
      <c r="A45" s="62"/>
      <c r="B45" s="67">
        <f>B44</f>
        <v>1333</v>
      </c>
      <c r="C45" s="64"/>
      <c r="D45" s="67">
        <f>D44</f>
        <v>659</v>
      </c>
      <c r="E45" s="67">
        <f>E44</f>
        <v>1601</v>
      </c>
      <c r="F45" s="64"/>
      <c r="G45" s="64"/>
      <c r="H45" s="64"/>
      <c r="I45" s="64"/>
      <c r="J45" s="67">
        <f>SUM(F44:J44)</f>
        <v>4052</v>
      </c>
      <c r="K45" s="64"/>
      <c r="L45" s="64"/>
      <c r="M45" s="64"/>
      <c r="N45" s="67">
        <f>SUM(K44:N44)</f>
        <v>1559</v>
      </c>
      <c r="O45" s="64"/>
      <c r="P45" s="64"/>
      <c r="Q45" s="64"/>
      <c r="R45" s="67">
        <f>SUM(O44:R44)</f>
        <v>1697</v>
      </c>
      <c r="S45" s="64"/>
      <c r="T45" s="64"/>
      <c r="U45" s="64"/>
      <c r="V45" s="67">
        <f>SUM(S44:V44)</f>
        <v>1787</v>
      </c>
      <c r="W45" s="64"/>
      <c r="X45" s="64"/>
      <c r="Y45" s="64"/>
      <c r="Z45" s="67">
        <f>SUM(W44:Z44)</f>
        <v>1542</v>
      </c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</row>
    <row r="46" spans="1:56" ht="15.75" thickBot="1" x14ac:dyDescent="0.3">
      <c r="A46" s="62"/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</row>
    <row r="47" spans="1:56" ht="15.75" thickBot="1" x14ac:dyDescent="0.3">
      <c r="A47" s="99" t="s">
        <v>27</v>
      </c>
      <c r="B47" s="100"/>
      <c r="C47" s="10"/>
      <c r="D47" s="10"/>
      <c r="E47" s="1"/>
      <c r="F47" s="1"/>
      <c r="G47" s="10"/>
      <c r="H47" s="10"/>
      <c r="I47" s="33"/>
      <c r="J47" s="46"/>
      <c r="K47" s="46"/>
      <c r="L47" s="46"/>
      <c r="M47" s="33"/>
      <c r="N47" s="46"/>
      <c r="O47" s="46"/>
      <c r="P47" s="46"/>
      <c r="Q47" s="33"/>
      <c r="R47" s="46"/>
      <c r="S47" s="46"/>
      <c r="T47" s="46"/>
      <c r="U47" s="33"/>
      <c r="Z47" s="33"/>
      <c r="AA47" s="46"/>
      <c r="AB47" s="46"/>
      <c r="AC47" s="46"/>
      <c r="AD47" s="33"/>
      <c r="AE47" s="46"/>
      <c r="AF47" s="46"/>
      <c r="AG47" s="46"/>
      <c r="AH47" s="46"/>
      <c r="AI47" s="33"/>
      <c r="AJ47" s="46"/>
      <c r="AK47" s="46"/>
      <c r="AL47" s="46"/>
      <c r="AM47" s="33"/>
      <c r="AN47" s="46"/>
      <c r="AO47" s="46"/>
      <c r="AP47" s="46"/>
      <c r="AQ47" s="33"/>
      <c r="AR47" s="46"/>
      <c r="AS47" s="46"/>
      <c r="AT47" s="46"/>
      <c r="AU47" s="46"/>
      <c r="AV47" s="33"/>
      <c r="AW47" s="46"/>
      <c r="AX47" s="46"/>
      <c r="AY47" s="46"/>
      <c r="AZ47" s="33"/>
      <c r="BA47" s="46"/>
      <c r="BB47" s="46"/>
      <c r="BC47" s="46"/>
      <c r="BD47" s="33"/>
    </row>
    <row r="48" spans="1:56" x14ac:dyDescent="0.25">
      <c r="A48" s="34" t="s">
        <v>21</v>
      </c>
      <c r="B48" s="35">
        <f>AVERAGEIF(B45:BD45,"&gt;0")</f>
        <v>1778.75</v>
      </c>
      <c r="C48" s="10"/>
      <c r="D48" s="10"/>
      <c r="E48" s="1"/>
      <c r="F48" s="1"/>
      <c r="G48" s="10"/>
      <c r="H48" s="10"/>
      <c r="I48" s="10"/>
    </row>
    <row r="49" spans="1:25" x14ac:dyDescent="0.25">
      <c r="A49" s="27" t="s">
        <v>22</v>
      </c>
      <c r="B49" s="69">
        <f>+AVERAGEIF(B44:BD44,"&gt;0")</f>
        <v>599.20000000000005</v>
      </c>
    </row>
    <row r="50" spans="1:25" x14ac:dyDescent="0.25">
      <c r="A50" s="28" t="s">
        <v>17</v>
      </c>
      <c r="B50" s="31">
        <f>SUM(B44:BD44)</f>
        <v>14980</v>
      </c>
    </row>
    <row r="51" spans="1:25" x14ac:dyDescent="0.25">
      <c r="A51" s="28" t="s">
        <v>20</v>
      </c>
      <c r="B51" s="31">
        <f>SUM(B4:Z22)</f>
        <v>289</v>
      </c>
      <c r="X51" s="2"/>
    </row>
    <row r="52" spans="1:25" x14ac:dyDescent="0.25">
      <c r="A52" s="28" t="s">
        <v>19</v>
      </c>
      <c r="B52" s="32">
        <v>1</v>
      </c>
    </row>
    <row r="53" spans="1:25" x14ac:dyDescent="0.25">
      <c r="A53" s="28" t="s">
        <v>23</v>
      </c>
      <c r="B53" s="32">
        <f>B51/B50</f>
        <v>1.9292389853137516E-2</v>
      </c>
    </row>
    <row r="54" spans="1:25" ht="15.75" thickBot="1" x14ac:dyDescent="0.3">
      <c r="A54" s="29" t="s">
        <v>18</v>
      </c>
      <c r="B54" s="41">
        <f>B52-B53</f>
        <v>0.98070761014686247</v>
      </c>
    </row>
    <row r="58" spans="1:25" x14ac:dyDescent="0.25">
      <c r="Y58" s="2"/>
    </row>
    <row r="59" spans="1:25" x14ac:dyDescent="0.25">
      <c r="Y59" s="2"/>
    </row>
    <row r="60" spans="1:25" x14ac:dyDescent="0.25">
      <c r="Y60" s="2"/>
    </row>
  </sheetData>
  <mergeCells count="4">
    <mergeCell ref="A1:R1"/>
    <mergeCell ref="A2:R2"/>
    <mergeCell ref="A23:R23"/>
    <mergeCell ref="A47:B47"/>
  </mergeCells>
  <pageMargins left="0.7" right="0.7" top="0.75" bottom="0.75" header="0.3" footer="0.3"/>
  <pageSetup orientation="portrait" horizontalDpi="300" verticalDpi="300" r:id="rId1"/>
  <ignoredErrors>
    <ignoredError sqref="B44:F44 G44:Z44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A48"/>
  <sheetViews>
    <sheetView workbookViewId="0">
      <pane xSplit="6" ySplit="2" topLeftCell="G18" activePane="bottomRight" state="frozen"/>
      <selection pane="topRight" activeCell="G1" sqref="G1"/>
      <selection pane="bottomLeft" activeCell="A3" sqref="A3"/>
      <selection pane="bottomRight" activeCell="BA9" sqref="BA9"/>
    </sheetView>
  </sheetViews>
  <sheetFormatPr defaultColWidth="8.85546875" defaultRowHeight="15" x14ac:dyDescent="0.25"/>
  <cols>
    <col min="1" max="1" width="16.28515625" bestFit="1" customWidth="1"/>
    <col min="21" max="21" width="10.28515625" customWidth="1"/>
  </cols>
  <sheetData>
    <row r="1" spans="1:53" ht="21" x14ac:dyDescent="0.35">
      <c r="A1" s="97" t="s">
        <v>24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53" ht="21.75" thickBot="1" x14ac:dyDescent="0.4">
      <c r="A2" s="98" t="s">
        <v>25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53" ht="15.75" thickBot="1" x14ac:dyDescent="0.3">
      <c r="A3" s="17" t="s">
        <v>15</v>
      </c>
      <c r="B3" s="18">
        <v>44198</v>
      </c>
      <c r="C3" s="18">
        <v>44205</v>
      </c>
      <c r="D3" s="18">
        <v>44212</v>
      </c>
      <c r="E3" s="18">
        <v>44219</v>
      </c>
      <c r="F3" s="18">
        <v>44226</v>
      </c>
      <c r="G3" s="18">
        <v>44233</v>
      </c>
      <c r="H3" s="18">
        <v>44240</v>
      </c>
      <c r="I3" s="18">
        <v>44247</v>
      </c>
      <c r="J3" s="18">
        <v>44254</v>
      </c>
      <c r="K3" s="18">
        <v>44261</v>
      </c>
      <c r="L3" s="18">
        <v>44268</v>
      </c>
      <c r="M3" s="18">
        <v>44275</v>
      </c>
      <c r="N3" s="18">
        <v>44282</v>
      </c>
      <c r="O3" s="18">
        <v>44289</v>
      </c>
      <c r="P3" s="18">
        <v>44296</v>
      </c>
      <c r="Q3" s="18">
        <v>44303</v>
      </c>
      <c r="R3" s="18">
        <v>44310</v>
      </c>
      <c r="S3" s="18">
        <v>44317</v>
      </c>
      <c r="T3" s="18">
        <v>44324</v>
      </c>
      <c r="U3" s="18">
        <v>44331</v>
      </c>
      <c r="V3" s="18">
        <v>44338</v>
      </c>
      <c r="W3" s="18">
        <v>44345</v>
      </c>
      <c r="X3" s="18">
        <v>44352</v>
      </c>
      <c r="Y3" s="18">
        <v>44359</v>
      </c>
      <c r="Z3" s="18">
        <v>44366</v>
      </c>
      <c r="AA3" s="18">
        <v>44373</v>
      </c>
      <c r="AB3" s="18">
        <v>44380</v>
      </c>
      <c r="AC3" s="18">
        <v>44387</v>
      </c>
      <c r="AD3" s="18">
        <v>44394</v>
      </c>
      <c r="AE3" s="18">
        <v>44401</v>
      </c>
      <c r="AF3" s="18">
        <v>44408</v>
      </c>
      <c r="AG3" s="18">
        <v>44415</v>
      </c>
      <c r="AH3" s="18">
        <v>44422</v>
      </c>
      <c r="AI3" s="18">
        <v>44429</v>
      </c>
      <c r="AJ3" s="18">
        <v>44436</v>
      </c>
      <c r="AK3" s="18">
        <v>44443</v>
      </c>
      <c r="AL3" s="18">
        <v>44450</v>
      </c>
      <c r="AM3" s="18">
        <v>44457</v>
      </c>
      <c r="AN3" s="18">
        <v>44464</v>
      </c>
      <c r="AO3" s="18">
        <v>44471</v>
      </c>
      <c r="AP3" s="18">
        <v>44478</v>
      </c>
      <c r="AQ3" s="18">
        <v>44485</v>
      </c>
      <c r="AR3" s="18">
        <v>44492</v>
      </c>
      <c r="AS3" s="18">
        <v>44499</v>
      </c>
      <c r="AT3" s="18">
        <v>44506</v>
      </c>
      <c r="AU3" s="18">
        <v>44513</v>
      </c>
      <c r="AV3" s="18">
        <v>44520</v>
      </c>
      <c r="AW3" s="18">
        <v>44527</v>
      </c>
      <c r="AX3" s="18">
        <v>44534</v>
      </c>
      <c r="AY3" s="18">
        <v>44541</v>
      </c>
      <c r="AZ3" s="18">
        <v>44548</v>
      </c>
      <c r="BA3" s="19">
        <v>44555</v>
      </c>
    </row>
    <row r="4" spans="1:53" x14ac:dyDescent="0.25">
      <c r="A4" s="11" t="s">
        <v>0</v>
      </c>
      <c r="B4" s="12">
        <v>2</v>
      </c>
      <c r="C4" s="12">
        <v>1</v>
      </c>
      <c r="D4" s="12"/>
      <c r="E4" s="12"/>
      <c r="F4" s="16"/>
      <c r="G4" s="12"/>
      <c r="H4" s="12">
        <v>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3"/>
    </row>
    <row r="5" spans="1:53" x14ac:dyDescent="0.25">
      <c r="A5" s="4" t="s">
        <v>1</v>
      </c>
      <c r="B5" s="3"/>
      <c r="C5" s="3">
        <v>2</v>
      </c>
      <c r="D5" s="3"/>
      <c r="E5" s="3"/>
      <c r="F5" s="9">
        <v>1</v>
      </c>
      <c r="G5" s="3"/>
      <c r="H5" s="3">
        <v>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5"/>
    </row>
    <row r="6" spans="1:53" x14ac:dyDescent="0.25">
      <c r="A6" s="4" t="s">
        <v>2</v>
      </c>
      <c r="B6" s="3">
        <v>1</v>
      </c>
      <c r="C6" s="3"/>
      <c r="D6" s="3"/>
      <c r="E6" s="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5"/>
    </row>
    <row r="7" spans="1:53" x14ac:dyDescent="0.25">
      <c r="A7" s="4" t="s">
        <v>12</v>
      </c>
      <c r="B7" s="3">
        <v>1</v>
      </c>
      <c r="C7" s="3">
        <v>1</v>
      </c>
      <c r="D7" s="3">
        <v>2</v>
      </c>
      <c r="E7" s="3"/>
      <c r="F7" s="9"/>
      <c r="G7" s="3"/>
      <c r="H7" s="3"/>
      <c r="I7" s="3"/>
      <c r="J7" s="3"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5"/>
    </row>
    <row r="8" spans="1:53" x14ac:dyDescent="0.25">
      <c r="A8" s="4" t="s">
        <v>3</v>
      </c>
      <c r="B8" s="3"/>
      <c r="C8" s="3">
        <v>1</v>
      </c>
      <c r="D8" s="3"/>
      <c r="E8" s="3"/>
      <c r="F8" s="9">
        <v>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5"/>
    </row>
    <row r="9" spans="1:53" x14ac:dyDescent="0.25">
      <c r="A9" s="4" t="s">
        <v>13</v>
      </c>
      <c r="B9" s="3"/>
      <c r="C9" s="3"/>
      <c r="D9" s="3"/>
      <c r="E9" s="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5"/>
    </row>
    <row r="10" spans="1:53" x14ac:dyDescent="0.25">
      <c r="A10" s="4" t="s">
        <v>4</v>
      </c>
      <c r="B10" s="3"/>
      <c r="C10" s="3"/>
      <c r="D10" s="3"/>
      <c r="E10" s="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5"/>
    </row>
    <row r="11" spans="1:53" x14ac:dyDescent="0.25">
      <c r="A11" s="4" t="s">
        <v>5</v>
      </c>
      <c r="B11" s="3"/>
      <c r="C11" s="3">
        <v>2</v>
      </c>
      <c r="D11" s="3">
        <v>1</v>
      </c>
      <c r="E11" s="3">
        <v>1</v>
      </c>
      <c r="F11" s="9">
        <v>3</v>
      </c>
      <c r="G11" s="3"/>
      <c r="H11" s="3"/>
      <c r="I11" s="3">
        <v>3</v>
      </c>
      <c r="J11" s="3">
        <v>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5"/>
    </row>
    <row r="12" spans="1:53" x14ac:dyDescent="0.25">
      <c r="A12" s="4" t="s">
        <v>6</v>
      </c>
      <c r="B12" s="3">
        <v>2</v>
      </c>
      <c r="C12" s="3"/>
      <c r="D12" s="3"/>
      <c r="E12" s="3"/>
      <c r="F12" s="9"/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5"/>
    </row>
    <row r="13" spans="1:53" x14ac:dyDescent="0.25">
      <c r="A13" s="4" t="s">
        <v>7</v>
      </c>
      <c r="B13" s="3">
        <v>2</v>
      </c>
      <c r="C13" s="3"/>
      <c r="D13" s="3"/>
      <c r="E13" s="3"/>
      <c r="F13" s="9"/>
      <c r="G13" s="3"/>
      <c r="H13" s="3">
        <v>2</v>
      </c>
      <c r="I13" s="3">
        <v>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5"/>
    </row>
    <row r="14" spans="1:53" x14ac:dyDescent="0.25">
      <c r="A14" s="4" t="s">
        <v>11</v>
      </c>
      <c r="B14" s="3"/>
      <c r="C14" s="3"/>
      <c r="D14" s="3">
        <v>1</v>
      </c>
      <c r="E14" s="3" t="s">
        <v>16</v>
      </c>
      <c r="F14" s="9">
        <v>3</v>
      </c>
      <c r="G14" s="3"/>
      <c r="H14" s="3"/>
      <c r="I14" s="3"/>
      <c r="J14" s="3"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5"/>
    </row>
    <row r="15" spans="1:53" x14ac:dyDescent="0.25">
      <c r="A15" s="4" t="s">
        <v>8</v>
      </c>
      <c r="B15" s="3">
        <v>1</v>
      </c>
      <c r="C15" s="3">
        <v>2</v>
      </c>
      <c r="D15" s="3"/>
      <c r="E15" s="3">
        <v>2</v>
      </c>
      <c r="F15" s="9">
        <v>1</v>
      </c>
      <c r="G15" s="3">
        <v>1</v>
      </c>
      <c r="H15" s="3">
        <v>3</v>
      </c>
      <c r="I15" s="3"/>
      <c r="J15" s="3">
        <v>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5"/>
    </row>
    <row r="16" spans="1:53" x14ac:dyDescent="0.25">
      <c r="A16" s="4" t="s">
        <v>9</v>
      </c>
      <c r="B16" s="3"/>
      <c r="C16" s="3"/>
      <c r="D16" s="3"/>
      <c r="E16" s="3"/>
      <c r="F16" s="9"/>
      <c r="G16" s="3"/>
      <c r="H16" s="3"/>
      <c r="I16" s="3"/>
      <c r="J16" s="3"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5"/>
    </row>
    <row r="17" spans="1:53" ht="15.75" thickBot="1" x14ac:dyDescent="0.3">
      <c r="A17" s="6" t="s">
        <v>10</v>
      </c>
      <c r="B17" s="7">
        <v>1</v>
      </c>
      <c r="C17" s="7"/>
      <c r="D17" s="7"/>
      <c r="E17" s="7"/>
      <c r="F17" s="7">
        <v>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</row>
    <row r="18" spans="1:53" ht="21.75" thickBot="1" x14ac:dyDescent="0.4">
      <c r="A18" s="98" t="s">
        <v>26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</row>
    <row r="19" spans="1:53" ht="15.75" thickBot="1" x14ac:dyDescent="0.3">
      <c r="A19" s="20" t="s">
        <v>15</v>
      </c>
      <c r="B19" s="14">
        <v>44198</v>
      </c>
      <c r="C19" s="14">
        <v>44205</v>
      </c>
      <c r="D19" s="14">
        <v>44212</v>
      </c>
      <c r="E19" s="14">
        <v>44219</v>
      </c>
      <c r="F19" s="14">
        <v>44226</v>
      </c>
      <c r="G19" s="14">
        <v>44233</v>
      </c>
      <c r="H19" s="14">
        <v>44240</v>
      </c>
      <c r="I19" s="14">
        <v>44247</v>
      </c>
      <c r="J19" s="14">
        <v>44254</v>
      </c>
      <c r="K19" s="14">
        <v>44261</v>
      </c>
      <c r="L19" s="14">
        <v>44268</v>
      </c>
      <c r="M19" s="14">
        <v>44275</v>
      </c>
      <c r="N19" s="14">
        <v>44282</v>
      </c>
      <c r="O19" s="14">
        <v>44289</v>
      </c>
      <c r="P19" s="14">
        <v>44296</v>
      </c>
      <c r="Q19" s="14">
        <v>44303</v>
      </c>
      <c r="R19" s="14">
        <v>44310</v>
      </c>
      <c r="S19" s="14">
        <v>44317</v>
      </c>
      <c r="T19" s="14">
        <v>44324</v>
      </c>
      <c r="U19" s="14">
        <v>44331</v>
      </c>
      <c r="V19" s="14">
        <v>44338</v>
      </c>
      <c r="W19" s="14">
        <v>44345</v>
      </c>
      <c r="X19" s="14">
        <v>44352</v>
      </c>
      <c r="Y19" s="14">
        <v>44359</v>
      </c>
      <c r="Z19" s="14">
        <v>44366</v>
      </c>
      <c r="AA19" s="14">
        <v>44373</v>
      </c>
      <c r="AB19" s="14">
        <v>44380</v>
      </c>
      <c r="AC19" s="14">
        <v>44387</v>
      </c>
      <c r="AD19" s="14">
        <v>44394</v>
      </c>
      <c r="AE19" s="14">
        <v>44401</v>
      </c>
      <c r="AF19" s="14">
        <v>44408</v>
      </c>
      <c r="AG19" s="14">
        <v>44415</v>
      </c>
      <c r="AH19" s="14">
        <v>44422</v>
      </c>
      <c r="AI19" s="14">
        <v>44429</v>
      </c>
      <c r="AJ19" s="14">
        <v>44436</v>
      </c>
      <c r="AK19" s="14">
        <v>44443</v>
      </c>
      <c r="AL19" s="14">
        <v>44450</v>
      </c>
      <c r="AM19" s="14">
        <v>44457</v>
      </c>
      <c r="AN19" s="14">
        <v>44464</v>
      </c>
      <c r="AO19" s="14">
        <v>44471</v>
      </c>
      <c r="AP19" s="14">
        <v>44478</v>
      </c>
      <c r="AQ19" s="14">
        <v>44485</v>
      </c>
      <c r="AR19" s="14">
        <v>44492</v>
      </c>
      <c r="AS19" s="14">
        <v>44499</v>
      </c>
      <c r="AT19" s="14">
        <v>44506</v>
      </c>
      <c r="AU19" s="14">
        <v>44513</v>
      </c>
      <c r="AV19" s="14">
        <v>44520</v>
      </c>
      <c r="AW19" s="14">
        <v>44527</v>
      </c>
      <c r="AX19" s="14">
        <v>44534</v>
      </c>
      <c r="AY19" s="14">
        <v>44541</v>
      </c>
      <c r="AZ19" s="14">
        <v>44548</v>
      </c>
      <c r="BA19" s="15">
        <v>44555</v>
      </c>
    </row>
    <row r="20" spans="1:53" x14ac:dyDescent="0.25">
      <c r="A20" s="11" t="s">
        <v>0</v>
      </c>
      <c r="B20" s="12">
        <v>43</v>
      </c>
      <c r="C20" s="12">
        <v>35</v>
      </c>
      <c r="D20" s="12"/>
      <c r="E20" s="12"/>
      <c r="F20" s="12"/>
      <c r="G20" s="12"/>
      <c r="H20" s="12">
        <v>39</v>
      </c>
      <c r="I20" s="12">
        <v>22</v>
      </c>
      <c r="J20" s="12">
        <v>42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82"/>
    </row>
    <row r="21" spans="1:53" x14ac:dyDescent="0.25">
      <c r="A21" s="4" t="s">
        <v>1</v>
      </c>
      <c r="B21" s="3">
        <v>18</v>
      </c>
      <c r="C21" s="3">
        <v>34</v>
      </c>
      <c r="D21" s="3">
        <v>40</v>
      </c>
      <c r="E21" s="3">
        <v>47</v>
      </c>
      <c r="F21" s="3">
        <v>39</v>
      </c>
      <c r="G21" s="3">
        <v>31</v>
      </c>
      <c r="H21" s="3">
        <v>38</v>
      </c>
      <c r="I21" s="3">
        <v>54</v>
      </c>
      <c r="J21" s="3">
        <v>60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5"/>
    </row>
    <row r="22" spans="1:53" x14ac:dyDescent="0.25">
      <c r="A22" s="4" t="s">
        <v>2</v>
      </c>
      <c r="B22" s="3">
        <v>23</v>
      </c>
      <c r="C22" s="3">
        <v>35</v>
      </c>
      <c r="D22" s="3">
        <v>47</v>
      </c>
      <c r="E22" s="3">
        <v>54</v>
      </c>
      <c r="F22" s="3">
        <v>27</v>
      </c>
      <c r="G22" s="3">
        <v>27</v>
      </c>
      <c r="H22" s="3">
        <v>28</v>
      </c>
      <c r="I22" s="3">
        <v>48</v>
      </c>
      <c r="J22" s="3">
        <v>34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5"/>
    </row>
    <row r="23" spans="1:53" x14ac:dyDescent="0.25">
      <c r="A23" s="4" t="s">
        <v>12</v>
      </c>
      <c r="B23" s="3">
        <v>31</v>
      </c>
      <c r="C23" s="3">
        <v>22</v>
      </c>
      <c r="D23" s="3">
        <v>52</v>
      </c>
      <c r="E23" s="3">
        <v>44</v>
      </c>
      <c r="F23" s="3">
        <v>40</v>
      </c>
      <c r="G23" s="3">
        <v>49</v>
      </c>
      <c r="H23" s="3">
        <v>43</v>
      </c>
      <c r="I23" s="3">
        <v>20</v>
      </c>
      <c r="J23" s="3">
        <v>19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5"/>
    </row>
    <row r="24" spans="1:53" x14ac:dyDescent="0.25">
      <c r="A24" s="4" t="s">
        <v>3</v>
      </c>
      <c r="B24" s="3">
        <v>59</v>
      </c>
      <c r="C24" s="3">
        <v>46</v>
      </c>
      <c r="D24" s="3">
        <v>51</v>
      </c>
      <c r="E24" s="3">
        <v>82</v>
      </c>
      <c r="F24" s="3">
        <v>42</v>
      </c>
      <c r="G24" s="3">
        <v>30</v>
      </c>
      <c r="H24" s="3">
        <v>16</v>
      </c>
      <c r="I24" s="3">
        <v>35</v>
      </c>
      <c r="J24" s="3">
        <v>67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5"/>
    </row>
    <row r="25" spans="1:53" x14ac:dyDescent="0.25">
      <c r="A25" s="4" t="s">
        <v>13</v>
      </c>
      <c r="B25" s="3"/>
      <c r="C25" s="3"/>
      <c r="D25" s="3"/>
      <c r="E25" s="3"/>
      <c r="F25" s="3"/>
      <c r="G25" s="3"/>
      <c r="H25" s="3"/>
      <c r="I25" s="3"/>
      <c r="J25" s="3">
        <v>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5"/>
    </row>
    <row r="26" spans="1:53" x14ac:dyDescent="0.25">
      <c r="A26" s="4" t="s">
        <v>4</v>
      </c>
      <c r="B26" s="3"/>
      <c r="C26" s="3"/>
      <c r="D26" s="3"/>
      <c r="E26" s="3"/>
      <c r="F26" s="3"/>
      <c r="G26" s="3"/>
      <c r="H26" s="3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5"/>
    </row>
    <row r="27" spans="1:53" x14ac:dyDescent="0.25">
      <c r="A27" s="4" t="s">
        <v>5</v>
      </c>
      <c r="B27" s="3">
        <v>10</v>
      </c>
      <c r="C27" s="3">
        <v>22</v>
      </c>
      <c r="D27" s="3">
        <v>13</v>
      </c>
      <c r="E27" s="3">
        <v>21</v>
      </c>
      <c r="F27" s="3">
        <v>20</v>
      </c>
      <c r="G27" s="3">
        <v>12</v>
      </c>
      <c r="H27" s="3">
        <v>12</v>
      </c>
      <c r="I27" s="3">
        <v>33</v>
      </c>
      <c r="J27" s="3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5"/>
    </row>
    <row r="28" spans="1:53" x14ac:dyDescent="0.25">
      <c r="A28" s="4" t="s">
        <v>6</v>
      </c>
      <c r="B28" s="3">
        <v>31</v>
      </c>
      <c r="C28" s="3">
        <v>33</v>
      </c>
      <c r="D28" s="3">
        <v>49</v>
      </c>
      <c r="E28" s="3">
        <v>48</v>
      </c>
      <c r="F28" s="3">
        <v>12</v>
      </c>
      <c r="G28" s="3">
        <v>54</v>
      </c>
      <c r="H28" s="3">
        <v>25</v>
      </c>
      <c r="I28" s="3">
        <v>51</v>
      </c>
      <c r="J28" s="3">
        <v>27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5"/>
    </row>
    <row r="29" spans="1:53" x14ac:dyDescent="0.25">
      <c r="A29" s="4" t="s">
        <v>7</v>
      </c>
      <c r="B29" s="3">
        <v>47</v>
      </c>
      <c r="C29" s="3">
        <v>34</v>
      </c>
      <c r="D29" s="3">
        <v>47</v>
      </c>
      <c r="E29" s="3">
        <v>59</v>
      </c>
      <c r="F29" s="3">
        <v>21</v>
      </c>
      <c r="G29" s="3">
        <v>31</v>
      </c>
      <c r="H29" s="3">
        <v>47</v>
      </c>
      <c r="I29" s="3">
        <v>48</v>
      </c>
      <c r="J29" s="3">
        <v>44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5"/>
    </row>
    <row r="30" spans="1:53" x14ac:dyDescent="0.25">
      <c r="A30" s="4" t="s">
        <v>11</v>
      </c>
      <c r="B30" s="3">
        <v>24</v>
      </c>
      <c r="C30" s="3">
        <v>27</v>
      </c>
      <c r="D30" s="3">
        <v>22</v>
      </c>
      <c r="E30" s="3">
        <v>43</v>
      </c>
      <c r="F30" s="3">
        <v>29</v>
      </c>
      <c r="G30" s="3">
        <v>25</v>
      </c>
      <c r="H30" s="3">
        <v>33</v>
      </c>
      <c r="I30" s="3">
        <v>53</v>
      </c>
      <c r="J30" s="3">
        <v>20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5"/>
    </row>
    <row r="31" spans="1:53" x14ac:dyDescent="0.25">
      <c r="A31" s="4" t="s">
        <v>8</v>
      </c>
      <c r="B31" s="3">
        <v>52</v>
      </c>
      <c r="C31" s="3">
        <v>40</v>
      </c>
      <c r="D31" s="3">
        <v>69</v>
      </c>
      <c r="E31" s="3">
        <v>39</v>
      </c>
      <c r="F31" s="3">
        <v>55</v>
      </c>
      <c r="G31" s="3">
        <v>41</v>
      </c>
      <c r="H31" s="3">
        <v>70</v>
      </c>
      <c r="I31" s="3">
        <v>40</v>
      </c>
      <c r="J31" s="3">
        <v>50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5"/>
    </row>
    <row r="32" spans="1:53" x14ac:dyDescent="0.25">
      <c r="A32" s="4" t="s">
        <v>9</v>
      </c>
      <c r="B32" s="3"/>
      <c r="C32" s="3">
        <v>20</v>
      </c>
      <c r="D32" s="3">
        <v>4</v>
      </c>
      <c r="E32" s="3"/>
      <c r="F32" s="3">
        <v>71</v>
      </c>
      <c r="G32" s="3">
        <v>65</v>
      </c>
      <c r="H32" s="3">
        <v>43</v>
      </c>
      <c r="I32" s="3">
        <v>27</v>
      </c>
      <c r="J32" s="3">
        <v>45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5"/>
    </row>
    <row r="33" spans="1:53" ht="15.75" thickBot="1" x14ac:dyDescent="0.3">
      <c r="A33" s="21" t="s">
        <v>10</v>
      </c>
      <c r="B33" s="22">
        <v>11</v>
      </c>
      <c r="C33" s="22">
        <v>11</v>
      </c>
      <c r="D33" s="22"/>
      <c r="E33" s="22">
        <v>8</v>
      </c>
      <c r="F33" s="22">
        <v>9</v>
      </c>
      <c r="G33" s="22">
        <v>14</v>
      </c>
      <c r="H33" s="22">
        <v>14</v>
      </c>
      <c r="I33" s="22">
        <v>1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3"/>
    </row>
    <row r="34" spans="1:53" ht="15.75" thickBot="1" x14ac:dyDescent="0.3">
      <c r="A34" s="26" t="s">
        <v>14</v>
      </c>
      <c r="B34" s="24">
        <f>SUM(B20:B33)</f>
        <v>349</v>
      </c>
      <c r="C34" s="24">
        <f>SUM(C20:C33)</f>
        <v>359</v>
      </c>
      <c r="D34" s="24">
        <f t="shared" ref="D34:L34" si="0">SUM(D20:D33)</f>
        <v>394</v>
      </c>
      <c r="E34" s="24">
        <f t="shared" si="0"/>
        <v>445</v>
      </c>
      <c r="F34" s="24">
        <f t="shared" si="0"/>
        <v>365</v>
      </c>
      <c r="G34" s="24">
        <f t="shared" si="0"/>
        <v>379</v>
      </c>
      <c r="H34" s="24">
        <f t="shared" si="0"/>
        <v>409</v>
      </c>
      <c r="I34" s="24">
        <f t="shared" si="0"/>
        <v>432</v>
      </c>
      <c r="J34" s="24">
        <f t="shared" si="0"/>
        <v>432</v>
      </c>
      <c r="K34" s="24">
        <f t="shared" si="0"/>
        <v>0</v>
      </c>
      <c r="L34" s="24">
        <f t="shared" si="0"/>
        <v>0</v>
      </c>
      <c r="M34" s="24">
        <f t="shared" ref="M34" si="1">SUM(M20:M33)</f>
        <v>0</v>
      </c>
      <c r="N34" s="24">
        <f t="shared" ref="N34" si="2">SUM(N20:N33)</f>
        <v>0</v>
      </c>
      <c r="O34" s="24">
        <f t="shared" ref="O34" si="3">SUM(O20:O33)</f>
        <v>0</v>
      </c>
      <c r="P34" s="24">
        <f t="shared" ref="P34" si="4">SUM(P20:P33)</f>
        <v>0</v>
      </c>
      <c r="Q34" s="24">
        <f t="shared" ref="Q34" si="5">SUM(Q20:Q33)</f>
        <v>0</v>
      </c>
      <c r="R34" s="24">
        <f t="shared" ref="R34" si="6">SUM(R20:R33)</f>
        <v>0</v>
      </c>
      <c r="S34" s="24">
        <f t="shared" ref="S34:U34" si="7">SUM(S20:S33)</f>
        <v>0</v>
      </c>
      <c r="T34" s="24">
        <f t="shared" si="7"/>
        <v>0</v>
      </c>
      <c r="U34" s="24">
        <f t="shared" si="7"/>
        <v>0</v>
      </c>
      <c r="V34" s="24">
        <f t="shared" ref="V34" si="8">SUM(V20:V33)</f>
        <v>0</v>
      </c>
      <c r="W34" s="24">
        <f t="shared" ref="W34" si="9">SUM(W20:W33)</f>
        <v>0</v>
      </c>
      <c r="X34" s="24">
        <f t="shared" ref="X34" si="10">SUM(X20:X33)</f>
        <v>0</v>
      </c>
      <c r="Y34" s="24">
        <f t="shared" ref="Y34" si="11">SUM(Y20:Y33)</f>
        <v>0</v>
      </c>
      <c r="Z34" s="24">
        <f t="shared" ref="Z34" si="12">SUM(Z20:Z33)</f>
        <v>0</v>
      </c>
      <c r="AA34" s="24">
        <f t="shared" ref="AA34" si="13">SUM(AA20:AA33)</f>
        <v>0</v>
      </c>
      <c r="AB34" s="24">
        <f t="shared" ref="AB34:AD34" si="14">SUM(AB20:AB33)</f>
        <v>0</v>
      </c>
      <c r="AC34" s="24">
        <f t="shared" si="14"/>
        <v>0</v>
      </c>
      <c r="AD34" s="24">
        <f t="shared" si="14"/>
        <v>0</v>
      </c>
      <c r="AE34" s="24">
        <f t="shared" ref="AE34" si="15">SUM(AE20:AE33)</f>
        <v>0</v>
      </c>
      <c r="AF34" s="24">
        <f t="shared" ref="AF34" si="16">SUM(AF20:AF33)</f>
        <v>0</v>
      </c>
      <c r="AG34" s="24">
        <f t="shared" ref="AG34" si="17">SUM(AG20:AG33)</f>
        <v>0</v>
      </c>
      <c r="AH34" s="24">
        <f t="shared" ref="AH34" si="18">SUM(AH20:AH33)</f>
        <v>0</v>
      </c>
      <c r="AI34" s="24">
        <f t="shared" ref="AI34" si="19">SUM(AI20:AI33)</f>
        <v>0</v>
      </c>
      <c r="AJ34" s="24">
        <f t="shared" ref="AJ34" si="20">SUM(AJ20:AJ33)</f>
        <v>0</v>
      </c>
      <c r="AK34" s="24">
        <f t="shared" ref="AK34:AM34" si="21">SUM(AK20:AK33)</f>
        <v>0</v>
      </c>
      <c r="AL34" s="24">
        <f t="shared" si="21"/>
        <v>0</v>
      </c>
      <c r="AM34" s="24">
        <f t="shared" si="21"/>
        <v>0</v>
      </c>
      <c r="AN34" s="24">
        <f t="shared" ref="AN34" si="22">SUM(AN20:AN33)</f>
        <v>0</v>
      </c>
      <c r="AO34" s="24">
        <f t="shared" ref="AO34" si="23">SUM(AO20:AO33)</f>
        <v>0</v>
      </c>
      <c r="AP34" s="24">
        <f t="shared" ref="AP34" si="24">SUM(AP20:AP33)</f>
        <v>0</v>
      </c>
      <c r="AQ34" s="24">
        <f t="shared" ref="AQ34" si="25">SUM(AQ20:AQ33)</f>
        <v>0</v>
      </c>
      <c r="AR34" s="24">
        <f t="shared" ref="AR34" si="26">SUM(AR20:AR33)</f>
        <v>0</v>
      </c>
      <c r="AS34" s="24">
        <f t="shared" ref="AS34" si="27">SUM(AS20:AS33)</f>
        <v>0</v>
      </c>
      <c r="AT34" s="24">
        <f t="shared" ref="AT34:AV34" si="28">SUM(AT20:AT33)</f>
        <v>0</v>
      </c>
      <c r="AU34" s="24">
        <f t="shared" si="28"/>
        <v>0</v>
      </c>
      <c r="AV34" s="24">
        <f t="shared" si="28"/>
        <v>0</v>
      </c>
      <c r="AW34" s="24">
        <f t="shared" ref="AW34" si="29">SUM(AW20:AW33)</f>
        <v>0</v>
      </c>
      <c r="AX34" s="24">
        <f t="shared" ref="AX34" si="30">SUM(AX20:AX33)</f>
        <v>0</v>
      </c>
      <c r="AY34" s="24">
        <f t="shared" ref="AY34" si="31">SUM(AY20:AY33)</f>
        <v>0</v>
      </c>
      <c r="AZ34" s="24">
        <f t="shared" ref="AZ34" si="32">SUM(AZ20:AZ33)</f>
        <v>0</v>
      </c>
      <c r="BA34" s="25">
        <f t="shared" ref="BA34" si="33">SUM(BA20:BA33)</f>
        <v>0</v>
      </c>
    </row>
    <row r="35" spans="1:53" ht="15.75" thickBot="1" x14ac:dyDescent="0.3">
      <c r="A35" s="99" t="s">
        <v>27</v>
      </c>
      <c r="B35" s="100"/>
      <c r="C35" s="10"/>
      <c r="D35" s="1"/>
      <c r="E35" s="10"/>
      <c r="F35" s="30">
        <f>SUM(B34:F34)</f>
        <v>1912</v>
      </c>
      <c r="J35" s="30">
        <f>SUM(G34:J34)</f>
        <v>1652</v>
      </c>
      <c r="N35" s="30">
        <f>SUM(K34:N34)</f>
        <v>0</v>
      </c>
      <c r="R35" s="30">
        <f>SUM(O34:R34)</f>
        <v>0</v>
      </c>
      <c r="W35" s="30">
        <f>SUM(S34:W34)</f>
        <v>0</v>
      </c>
      <c r="AA35" s="30">
        <f>SUM(X34:AA34)</f>
        <v>0</v>
      </c>
      <c r="AF35" s="30">
        <f>SUM(AB34:AF34)</f>
        <v>0</v>
      </c>
      <c r="AJ35" s="30">
        <f>SUM(AG34:AJ34)</f>
        <v>0</v>
      </c>
      <c r="AN35" s="30">
        <f>SUM(AK34:AN34)</f>
        <v>0</v>
      </c>
      <c r="AS35" s="30">
        <f>SUM(AO34:AS34)</f>
        <v>0</v>
      </c>
      <c r="AW35" s="30">
        <f>SUM(AT34:AW34)</f>
        <v>0</v>
      </c>
      <c r="BA35" s="30">
        <f>SUM(AX34:BA34)</f>
        <v>0</v>
      </c>
    </row>
    <row r="36" spans="1:53" x14ac:dyDescent="0.25">
      <c r="A36" s="34" t="s">
        <v>21</v>
      </c>
      <c r="B36" s="35">
        <f>AVERAGEIF(B35:BA35,"&gt;0")</f>
        <v>1782</v>
      </c>
      <c r="C36" s="10"/>
      <c r="D36" s="1"/>
      <c r="E36" s="10"/>
      <c r="F36" s="10"/>
    </row>
    <row r="37" spans="1:53" x14ac:dyDescent="0.25">
      <c r="A37" s="27" t="s">
        <v>22</v>
      </c>
      <c r="B37" s="31">
        <f>+AVERAGEIF(B34:BA34,"&gt;0")</f>
        <v>396</v>
      </c>
    </row>
    <row r="38" spans="1:53" x14ac:dyDescent="0.25">
      <c r="A38" s="28" t="s">
        <v>17</v>
      </c>
      <c r="B38" s="31">
        <f>SUM(B34:BA34)</f>
        <v>3564</v>
      </c>
    </row>
    <row r="39" spans="1:53" x14ac:dyDescent="0.25">
      <c r="A39" s="28" t="s">
        <v>20</v>
      </c>
      <c r="B39" s="31">
        <f>SUM(B4:BA17)</f>
        <v>62</v>
      </c>
      <c r="U39" s="2"/>
    </row>
    <row r="40" spans="1:53" x14ac:dyDescent="0.25">
      <c r="A40" s="28" t="s">
        <v>19</v>
      </c>
      <c r="B40" s="32">
        <v>1</v>
      </c>
    </row>
    <row r="41" spans="1:53" x14ac:dyDescent="0.25">
      <c r="A41" s="28" t="s">
        <v>23</v>
      </c>
      <c r="B41" s="32">
        <f>B39/B38</f>
        <v>1.739618406285073E-2</v>
      </c>
    </row>
    <row r="42" spans="1:53" ht="15.75" thickBot="1" x14ac:dyDescent="0.3">
      <c r="A42" s="29" t="s">
        <v>18</v>
      </c>
      <c r="B42" s="41">
        <f>B40-B41</f>
        <v>0.98260381593714929</v>
      </c>
    </row>
    <row r="46" spans="1:53" x14ac:dyDescent="0.25">
      <c r="V46" s="2"/>
    </row>
    <row r="47" spans="1:53" x14ac:dyDescent="0.25">
      <c r="V47" s="2"/>
    </row>
    <row r="48" spans="1:53" x14ac:dyDescent="0.25">
      <c r="V48" s="2"/>
    </row>
  </sheetData>
  <mergeCells count="4">
    <mergeCell ref="A2:O2"/>
    <mergeCell ref="A1:O1"/>
    <mergeCell ref="A18:O18"/>
    <mergeCell ref="A35:B35"/>
  </mergeCells>
  <phoneticPr fontId="4" type="noConversion"/>
  <pageMargins left="0.7" right="0.7" top="0.75" bottom="0.75" header="0.3" footer="0.3"/>
  <pageSetup orientation="portrait" horizontalDpi="300" verticalDpi="300" r:id="rId1"/>
  <ignoredErrors>
    <ignoredError sqref="B34:BA34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B4" sqref="B4"/>
    </sheetView>
  </sheetViews>
  <sheetFormatPr defaultColWidth="8.85546875" defaultRowHeight="15" x14ac:dyDescent="0.25"/>
  <cols>
    <col min="1" max="1" width="16.28515625" bestFit="1" customWidth="1"/>
    <col min="21" max="21" width="10.28515625" customWidth="1"/>
  </cols>
  <sheetData>
    <row r="1" spans="1:53" ht="21" x14ac:dyDescent="0.35">
      <c r="A1" s="97" t="s">
        <v>54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53" ht="21.75" thickBot="1" x14ac:dyDescent="0.4">
      <c r="A2" s="98" t="s">
        <v>25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53" ht="15.75" thickBot="1" x14ac:dyDescent="0.3">
      <c r="A3" s="17" t="s">
        <v>15</v>
      </c>
      <c r="B3" s="18">
        <v>44564</v>
      </c>
      <c r="C3" s="18">
        <v>44571</v>
      </c>
      <c r="D3" s="18">
        <v>44578</v>
      </c>
      <c r="E3" s="18">
        <v>44585</v>
      </c>
      <c r="F3" s="18">
        <v>44592</v>
      </c>
      <c r="G3" s="18">
        <v>44599</v>
      </c>
      <c r="H3" s="18">
        <v>44606</v>
      </c>
      <c r="I3" s="18">
        <v>44613</v>
      </c>
      <c r="J3" s="18">
        <v>44620</v>
      </c>
      <c r="K3" s="18">
        <v>44627</v>
      </c>
      <c r="L3" s="18">
        <v>44634</v>
      </c>
      <c r="M3" s="18">
        <v>44641</v>
      </c>
      <c r="N3" s="18">
        <v>44648</v>
      </c>
      <c r="O3" s="18">
        <v>44655</v>
      </c>
      <c r="P3" s="18">
        <v>44662</v>
      </c>
      <c r="Q3" s="18">
        <v>44669</v>
      </c>
      <c r="R3" s="18">
        <v>44676</v>
      </c>
      <c r="S3" s="18">
        <v>44683</v>
      </c>
      <c r="T3" s="18">
        <v>44690</v>
      </c>
      <c r="U3" s="18">
        <v>44697</v>
      </c>
      <c r="V3" s="18">
        <v>44704</v>
      </c>
      <c r="W3" s="18">
        <v>44711</v>
      </c>
      <c r="X3" s="18">
        <v>44718</v>
      </c>
      <c r="Y3" s="18">
        <v>44725</v>
      </c>
      <c r="Z3" s="18">
        <v>44732</v>
      </c>
      <c r="AA3" s="18">
        <v>44739</v>
      </c>
      <c r="AB3" s="18">
        <v>44746</v>
      </c>
      <c r="AC3" s="18">
        <v>44753</v>
      </c>
      <c r="AD3" s="18">
        <v>44760</v>
      </c>
      <c r="AE3" s="18">
        <v>44767</v>
      </c>
      <c r="AF3" s="18">
        <v>44774</v>
      </c>
      <c r="AG3" s="18">
        <v>44781</v>
      </c>
      <c r="AH3" s="18">
        <v>44788</v>
      </c>
      <c r="AI3" s="18">
        <v>44795</v>
      </c>
      <c r="AJ3" s="18">
        <v>44802</v>
      </c>
      <c r="AK3" s="18">
        <v>44809</v>
      </c>
      <c r="AL3" s="18">
        <v>44816</v>
      </c>
      <c r="AM3" s="18">
        <v>44823</v>
      </c>
      <c r="AN3" s="18">
        <v>44830</v>
      </c>
      <c r="AO3" s="18">
        <v>44837</v>
      </c>
      <c r="AP3" s="18">
        <v>44844</v>
      </c>
      <c r="AQ3" s="18">
        <v>44851</v>
      </c>
      <c r="AR3" s="18">
        <v>44858</v>
      </c>
      <c r="AS3" s="18">
        <v>44865</v>
      </c>
      <c r="AT3" s="18">
        <v>44872</v>
      </c>
      <c r="AU3" s="18">
        <v>44879</v>
      </c>
      <c r="AV3" s="18">
        <v>44886</v>
      </c>
      <c r="AW3" s="18">
        <v>44893</v>
      </c>
      <c r="AX3" s="18">
        <v>44900</v>
      </c>
      <c r="AY3" s="18">
        <v>44907</v>
      </c>
      <c r="AZ3" s="18">
        <v>44914</v>
      </c>
      <c r="BA3" s="18">
        <v>44921</v>
      </c>
    </row>
    <row r="4" spans="1:53" x14ac:dyDescent="0.25">
      <c r="A4" s="11" t="s">
        <v>0</v>
      </c>
      <c r="B4" s="12"/>
      <c r="C4" s="12"/>
      <c r="D4" s="12"/>
      <c r="E4" s="12"/>
      <c r="F4" s="1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3"/>
    </row>
    <row r="5" spans="1:53" x14ac:dyDescent="0.25">
      <c r="A5" s="4" t="s">
        <v>1</v>
      </c>
      <c r="B5" s="3"/>
      <c r="C5" s="3"/>
      <c r="D5" s="3"/>
      <c r="E5" s="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5"/>
    </row>
    <row r="6" spans="1:53" x14ac:dyDescent="0.25">
      <c r="A6" s="4" t="s">
        <v>2</v>
      </c>
      <c r="B6" s="3"/>
      <c r="C6" s="3"/>
      <c r="D6" s="3"/>
      <c r="E6" s="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5"/>
    </row>
    <row r="7" spans="1:53" x14ac:dyDescent="0.25">
      <c r="A7" s="4" t="s">
        <v>12</v>
      </c>
      <c r="B7" s="3"/>
      <c r="C7" s="3"/>
      <c r="D7" s="3"/>
      <c r="E7" s="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5"/>
    </row>
    <row r="8" spans="1:53" x14ac:dyDescent="0.25">
      <c r="A8" s="4" t="s">
        <v>3</v>
      </c>
      <c r="B8" s="3"/>
      <c r="C8" s="3"/>
      <c r="D8" s="3"/>
      <c r="E8" s="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5"/>
    </row>
    <row r="9" spans="1:53" x14ac:dyDescent="0.25">
      <c r="A9" s="4" t="s">
        <v>13</v>
      </c>
      <c r="B9" s="3"/>
      <c r="C9" s="3"/>
      <c r="D9" s="3"/>
      <c r="E9" s="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5"/>
    </row>
    <row r="10" spans="1:53" x14ac:dyDescent="0.25">
      <c r="A10" s="4" t="s">
        <v>4</v>
      </c>
      <c r="B10" s="3"/>
      <c r="C10" s="3"/>
      <c r="D10" s="3"/>
      <c r="E10" s="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5"/>
    </row>
    <row r="11" spans="1:53" x14ac:dyDescent="0.25">
      <c r="A11" s="4" t="s">
        <v>5</v>
      </c>
      <c r="B11" s="3"/>
      <c r="C11" s="3"/>
      <c r="D11" s="3"/>
      <c r="E11" s="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5"/>
    </row>
    <row r="12" spans="1:53" x14ac:dyDescent="0.25">
      <c r="A12" s="4" t="s">
        <v>6</v>
      </c>
      <c r="B12" s="3"/>
      <c r="C12" s="3"/>
      <c r="D12" s="3"/>
      <c r="E12" s="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5"/>
    </row>
    <row r="13" spans="1:53" x14ac:dyDescent="0.25">
      <c r="A13" s="4" t="s">
        <v>7</v>
      </c>
      <c r="B13" s="3"/>
      <c r="C13" s="3"/>
      <c r="D13" s="3"/>
      <c r="E13" s="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5"/>
    </row>
    <row r="14" spans="1:53" x14ac:dyDescent="0.25">
      <c r="A14" s="4" t="s">
        <v>11</v>
      </c>
      <c r="B14" s="3"/>
      <c r="C14" s="3"/>
      <c r="D14" s="3"/>
      <c r="E14" s="3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5"/>
    </row>
    <row r="15" spans="1:53" x14ac:dyDescent="0.25">
      <c r="A15" s="4" t="s">
        <v>8</v>
      </c>
      <c r="B15" s="3"/>
      <c r="C15" s="3"/>
      <c r="D15" s="3"/>
      <c r="E15" s="3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5"/>
    </row>
    <row r="16" spans="1:53" x14ac:dyDescent="0.25">
      <c r="A16" s="4" t="s">
        <v>9</v>
      </c>
      <c r="B16" s="3"/>
      <c r="C16" s="3"/>
      <c r="D16" s="3"/>
      <c r="E16" s="3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5"/>
    </row>
    <row r="17" spans="1:53" ht="15.75" thickBot="1" x14ac:dyDescent="0.3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</row>
    <row r="18" spans="1:53" ht="21.75" thickBot="1" x14ac:dyDescent="0.4">
      <c r="A18" s="98" t="s">
        <v>26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</row>
    <row r="19" spans="1:53" ht="15.75" thickBot="1" x14ac:dyDescent="0.3">
      <c r="A19" s="20" t="s">
        <v>15</v>
      </c>
      <c r="B19" s="14">
        <v>44564</v>
      </c>
      <c r="C19" s="14">
        <v>44571</v>
      </c>
      <c r="D19" s="14">
        <v>44578</v>
      </c>
      <c r="E19" s="14">
        <v>44585</v>
      </c>
      <c r="F19" s="14">
        <v>44592</v>
      </c>
      <c r="G19" s="14">
        <v>44599</v>
      </c>
      <c r="H19" s="14">
        <v>44606</v>
      </c>
      <c r="I19" s="14">
        <v>44613</v>
      </c>
      <c r="J19" s="14">
        <v>44620</v>
      </c>
      <c r="K19" s="14">
        <v>44627</v>
      </c>
      <c r="L19" s="14">
        <v>44634</v>
      </c>
      <c r="M19" s="14">
        <v>44641</v>
      </c>
      <c r="N19" s="14">
        <v>44648</v>
      </c>
      <c r="O19" s="14">
        <v>44655</v>
      </c>
      <c r="P19" s="14">
        <v>44662</v>
      </c>
      <c r="Q19" s="14">
        <v>44669</v>
      </c>
      <c r="R19" s="14">
        <v>44676</v>
      </c>
      <c r="S19" s="14">
        <v>44683</v>
      </c>
      <c r="T19" s="14">
        <v>44690</v>
      </c>
      <c r="U19" s="14">
        <v>44697</v>
      </c>
      <c r="V19" s="14">
        <v>44704</v>
      </c>
      <c r="W19" s="14">
        <v>44711</v>
      </c>
      <c r="X19" s="14">
        <v>44718</v>
      </c>
      <c r="Y19" s="14">
        <v>44725</v>
      </c>
      <c r="Z19" s="14">
        <v>44732</v>
      </c>
      <c r="AA19" s="14">
        <v>44739</v>
      </c>
      <c r="AB19" s="14">
        <v>44746</v>
      </c>
      <c r="AC19" s="14">
        <v>44753</v>
      </c>
      <c r="AD19" s="14">
        <v>44760</v>
      </c>
      <c r="AE19" s="14">
        <v>44767</v>
      </c>
      <c r="AF19" s="14">
        <v>44774</v>
      </c>
      <c r="AG19" s="14">
        <v>44781</v>
      </c>
      <c r="AH19" s="14">
        <v>44788</v>
      </c>
      <c r="AI19" s="14">
        <v>44795</v>
      </c>
      <c r="AJ19" s="14">
        <v>44802</v>
      </c>
      <c r="AK19" s="14">
        <v>44809</v>
      </c>
      <c r="AL19" s="14">
        <v>44816</v>
      </c>
      <c r="AM19" s="14">
        <v>44823</v>
      </c>
      <c r="AN19" s="14">
        <v>44830</v>
      </c>
      <c r="AO19" s="14">
        <v>44837</v>
      </c>
      <c r="AP19" s="14">
        <v>44844</v>
      </c>
      <c r="AQ19" s="14">
        <v>44851</v>
      </c>
      <c r="AR19" s="14">
        <v>44858</v>
      </c>
      <c r="AS19" s="14">
        <v>44865</v>
      </c>
      <c r="AT19" s="14">
        <v>44872</v>
      </c>
      <c r="AU19" s="14">
        <v>44879</v>
      </c>
      <c r="AV19" s="14">
        <v>44886</v>
      </c>
      <c r="AW19" s="14">
        <v>44893</v>
      </c>
      <c r="AX19" s="14">
        <v>44900</v>
      </c>
      <c r="AY19" s="14">
        <v>44907</v>
      </c>
      <c r="AZ19" s="14">
        <v>44914</v>
      </c>
      <c r="BA19" s="15">
        <v>44921</v>
      </c>
    </row>
    <row r="20" spans="1:53" x14ac:dyDescent="0.25">
      <c r="A20" s="11" t="s">
        <v>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82"/>
    </row>
    <row r="21" spans="1:53" x14ac:dyDescent="0.25">
      <c r="A21" s="4" t="s">
        <v>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5"/>
    </row>
    <row r="22" spans="1:53" x14ac:dyDescent="0.25">
      <c r="A22" s="4" t="s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5"/>
    </row>
    <row r="23" spans="1:53" x14ac:dyDescent="0.25">
      <c r="A23" s="4" t="s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5"/>
    </row>
    <row r="24" spans="1:53" x14ac:dyDescent="0.25">
      <c r="A24" s="4" t="s">
        <v>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5"/>
    </row>
    <row r="25" spans="1:53" x14ac:dyDescent="0.25">
      <c r="A25" s="4" t="s">
        <v>13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5"/>
    </row>
    <row r="26" spans="1:53" x14ac:dyDescent="0.25">
      <c r="A26" s="4" t="s">
        <v>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5"/>
    </row>
    <row r="27" spans="1:53" x14ac:dyDescent="0.25">
      <c r="A27" s="4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5"/>
    </row>
    <row r="28" spans="1:53" x14ac:dyDescent="0.25">
      <c r="A28" s="4" t="s">
        <v>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5"/>
    </row>
    <row r="29" spans="1:53" x14ac:dyDescent="0.25">
      <c r="A29" s="4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5"/>
    </row>
    <row r="30" spans="1:53" x14ac:dyDescent="0.25">
      <c r="A30" s="4" t="s">
        <v>11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5"/>
    </row>
    <row r="31" spans="1:53" x14ac:dyDescent="0.25">
      <c r="A31" s="4" t="s">
        <v>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5"/>
    </row>
    <row r="32" spans="1:53" x14ac:dyDescent="0.25">
      <c r="A32" s="4" t="s">
        <v>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5"/>
    </row>
    <row r="33" spans="1:53" ht="15.75" thickBot="1" x14ac:dyDescent="0.3">
      <c r="A33" s="21" t="s">
        <v>10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3"/>
    </row>
    <row r="34" spans="1:53" ht="15.75" thickBot="1" x14ac:dyDescent="0.3">
      <c r="A34" s="26" t="s">
        <v>14</v>
      </c>
      <c r="B34" s="24">
        <f>SUM(B20:B33)</f>
        <v>0</v>
      </c>
      <c r="C34" s="24">
        <f>SUM(C20:C33)</f>
        <v>0</v>
      </c>
      <c r="D34" s="24">
        <f t="shared" ref="D34:BA34" si="0">SUM(D20:D33)</f>
        <v>0</v>
      </c>
      <c r="E34" s="24">
        <f t="shared" si="0"/>
        <v>0</v>
      </c>
      <c r="F34" s="24">
        <f t="shared" si="0"/>
        <v>0</v>
      </c>
      <c r="G34" s="24">
        <f t="shared" si="0"/>
        <v>0</v>
      </c>
      <c r="H34" s="24">
        <f t="shared" si="0"/>
        <v>0</v>
      </c>
      <c r="I34" s="24">
        <f t="shared" si="0"/>
        <v>0</v>
      </c>
      <c r="J34" s="24">
        <f t="shared" si="0"/>
        <v>0</v>
      </c>
      <c r="K34" s="24">
        <f t="shared" si="0"/>
        <v>0</v>
      </c>
      <c r="L34" s="24">
        <f t="shared" si="0"/>
        <v>0</v>
      </c>
      <c r="M34" s="24">
        <f t="shared" si="0"/>
        <v>0</v>
      </c>
      <c r="N34" s="24">
        <f t="shared" si="0"/>
        <v>0</v>
      </c>
      <c r="O34" s="24">
        <f t="shared" si="0"/>
        <v>0</v>
      </c>
      <c r="P34" s="24">
        <f t="shared" si="0"/>
        <v>0</v>
      </c>
      <c r="Q34" s="24">
        <f t="shared" si="0"/>
        <v>0</v>
      </c>
      <c r="R34" s="24">
        <f t="shared" si="0"/>
        <v>0</v>
      </c>
      <c r="S34" s="24">
        <f t="shared" si="0"/>
        <v>0</v>
      </c>
      <c r="T34" s="24">
        <f t="shared" si="0"/>
        <v>0</v>
      </c>
      <c r="U34" s="24">
        <f t="shared" si="0"/>
        <v>0</v>
      </c>
      <c r="V34" s="24">
        <f t="shared" si="0"/>
        <v>0</v>
      </c>
      <c r="W34" s="24">
        <f t="shared" si="0"/>
        <v>0</v>
      </c>
      <c r="X34" s="24">
        <f t="shared" si="0"/>
        <v>0</v>
      </c>
      <c r="Y34" s="24">
        <f t="shared" si="0"/>
        <v>0</v>
      </c>
      <c r="Z34" s="24">
        <f t="shared" si="0"/>
        <v>0</v>
      </c>
      <c r="AA34" s="24">
        <f t="shared" si="0"/>
        <v>0</v>
      </c>
      <c r="AB34" s="24">
        <f t="shared" si="0"/>
        <v>0</v>
      </c>
      <c r="AC34" s="24">
        <f t="shared" si="0"/>
        <v>0</v>
      </c>
      <c r="AD34" s="24">
        <f t="shared" si="0"/>
        <v>0</v>
      </c>
      <c r="AE34" s="24">
        <f t="shared" si="0"/>
        <v>0</v>
      </c>
      <c r="AF34" s="24">
        <f t="shared" si="0"/>
        <v>0</v>
      </c>
      <c r="AG34" s="24">
        <f t="shared" si="0"/>
        <v>0</v>
      </c>
      <c r="AH34" s="24">
        <f t="shared" si="0"/>
        <v>0</v>
      </c>
      <c r="AI34" s="24">
        <f t="shared" si="0"/>
        <v>0</v>
      </c>
      <c r="AJ34" s="24">
        <f t="shared" si="0"/>
        <v>0</v>
      </c>
      <c r="AK34" s="24">
        <f t="shared" si="0"/>
        <v>0</v>
      </c>
      <c r="AL34" s="24">
        <f t="shared" si="0"/>
        <v>0</v>
      </c>
      <c r="AM34" s="24">
        <f t="shared" si="0"/>
        <v>0</v>
      </c>
      <c r="AN34" s="24">
        <f t="shared" si="0"/>
        <v>0</v>
      </c>
      <c r="AO34" s="24">
        <f t="shared" si="0"/>
        <v>0</v>
      </c>
      <c r="AP34" s="24">
        <f t="shared" si="0"/>
        <v>0</v>
      </c>
      <c r="AQ34" s="24">
        <f t="shared" si="0"/>
        <v>0</v>
      </c>
      <c r="AR34" s="24">
        <f t="shared" si="0"/>
        <v>0</v>
      </c>
      <c r="AS34" s="24">
        <f t="shared" si="0"/>
        <v>0</v>
      </c>
      <c r="AT34" s="24">
        <f t="shared" si="0"/>
        <v>0</v>
      </c>
      <c r="AU34" s="24">
        <f t="shared" si="0"/>
        <v>0</v>
      </c>
      <c r="AV34" s="24">
        <f t="shared" si="0"/>
        <v>0</v>
      </c>
      <c r="AW34" s="24">
        <f t="shared" si="0"/>
        <v>0</v>
      </c>
      <c r="AX34" s="24">
        <f t="shared" si="0"/>
        <v>0</v>
      </c>
      <c r="AY34" s="24">
        <f t="shared" si="0"/>
        <v>0</v>
      </c>
      <c r="AZ34" s="24">
        <f t="shared" si="0"/>
        <v>0</v>
      </c>
      <c r="BA34" s="25">
        <f t="shared" si="0"/>
        <v>0</v>
      </c>
    </row>
    <row r="35" spans="1:53" ht="15.75" thickBot="1" x14ac:dyDescent="0.3">
      <c r="A35" s="99" t="s">
        <v>27</v>
      </c>
      <c r="B35" s="100"/>
      <c r="C35" s="10"/>
      <c r="D35" s="1"/>
      <c r="E35" s="10"/>
      <c r="F35" s="30">
        <f>SUM(B34:F34)</f>
        <v>0</v>
      </c>
      <c r="J35" s="30">
        <f>SUM(G34:J34)</f>
        <v>0</v>
      </c>
      <c r="N35" s="30">
        <f>SUM(K34:N34)</f>
        <v>0</v>
      </c>
      <c r="R35" s="30">
        <f>SUM(O34:R34)</f>
        <v>0</v>
      </c>
      <c r="W35" s="30">
        <f>SUM(S34:W34)</f>
        <v>0</v>
      </c>
      <c r="AA35" s="30">
        <f>SUM(X34:AA34)</f>
        <v>0</v>
      </c>
      <c r="AF35" s="30">
        <f>SUM(AB34:AF34)</f>
        <v>0</v>
      </c>
      <c r="AJ35" s="30">
        <f>SUM(AG34:AJ34)</f>
        <v>0</v>
      </c>
      <c r="AN35" s="30">
        <f>SUM(AK34:AN34)</f>
        <v>0</v>
      </c>
      <c r="AS35" s="30">
        <f>SUM(AO34:AS34)</f>
        <v>0</v>
      </c>
      <c r="AW35" s="30">
        <f>SUM(AT34:AW34)</f>
        <v>0</v>
      </c>
      <c r="BA35" s="30">
        <f>SUM(AX34:BA34)</f>
        <v>0</v>
      </c>
    </row>
    <row r="36" spans="1:53" x14ac:dyDescent="0.25">
      <c r="A36" s="34" t="s">
        <v>21</v>
      </c>
      <c r="B36" s="35" t="e">
        <f>AVERAGEIF(B35:BA35,"&gt;0")</f>
        <v>#DIV/0!</v>
      </c>
      <c r="C36" s="10"/>
      <c r="D36" s="1"/>
      <c r="E36" s="10"/>
      <c r="F36" s="10"/>
    </row>
    <row r="37" spans="1:53" x14ac:dyDescent="0.25">
      <c r="A37" s="27" t="s">
        <v>22</v>
      </c>
      <c r="B37" s="31" t="e">
        <f>+AVERAGEIF(B34:BA34,"&gt;0")</f>
        <v>#DIV/0!</v>
      </c>
    </row>
    <row r="38" spans="1:53" x14ac:dyDescent="0.25">
      <c r="A38" s="28" t="s">
        <v>17</v>
      </c>
      <c r="B38" s="31">
        <f>SUM(B34:BA34)</f>
        <v>0</v>
      </c>
    </row>
    <row r="39" spans="1:53" x14ac:dyDescent="0.25">
      <c r="A39" s="28" t="s">
        <v>20</v>
      </c>
      <c r="B39" s="31">
        <f>SUM(B4:BA17)</f>
        <v>0</v>
      </c>
      <c r="U39" s="2"/>
    </row>
    <row r="40" spans="1:53" x14ac:dyDescent="0.25">
      <c r="A40" s="28" t="s">
        <v>19</v>
      </c>
      <c r="B40" s="32">
        <v>1</v>
      </c>
    </row>
    <row r="41" spans="1:53" x14ac:dyDescent="0.25">
      <c r="A41" s="28" t="s">
        <v>23</v>
      </c>
      <c r="B41" s="32" t="e">
        <f>B39/B38</f>
        <v>#DIV/0!</v>
      </c>
    </row>
    <row r="42" spans="1:53" ht="15.75" thickBot="1" x14ac:dyDescent="0.3">
      <c r="A42" s="29" t="s">
        <v>18</v>
      </c>
      <c r="B42" s="41" t="e">
        <f>B40-B41</f>
        <v>#DIV/0!</v>
      </c>
    </row>
    <row r="46" spans="1:53" x14ac:dyDescent="0.25">
      <c r="V46" s="2"/>
    </row>
    <row r="47" spans="1:53" x14ac:dyDescent="0.25">
      <c r="V47" s="2"/>
    </row>
    <row r="48" spans="1:53" x14ac:dyDescent="0.25">
      <c r="V48" s="2"/>
    </row>
  </sheetData>
  <mergeCells count="4">
    <mergeCell ref="A1:O1"/>
    <mergeCell ref="A2:O2"/>
    <mergeCell ref="A18:O18"/>
    <mergeCell ref="A35:B35"/>
  </mergeCells>
  <pageMargins left="0.7" right="0.7" top="0.75" bottom="0.75" header="0.3" footer="0.3"/>
  <pageSetup orientation="portrait" horizontalDpi="300" verticalDpi="300" r:id="rId1"/>
  <ignoredErrors>
    <ignoredError sqref="B34:BA34" formulaRange="1"/>
    <ignoredError sqref="B36:B37 B41:B42" evalErro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B4" sqref="B4"/>
    </sheetView>
  </sheetViews>
  <sheetFormatPr defaultColWidth="8.85546875" defaultRowHeight="15" x14ac:dyDescent="0.25"/>
  <cols>
    <col min="1" max="1" width="16.28515625" bestFit="1" customWidth="1"/>
    <col min="21" max="21" width="10.28515625" customWidth="1"/>
  </cols>
  <sheetData>
    <row r="1" spans="1:53" ht="21" x14ac:dyDescent="0.35">
      <c r="A1" s="97" t="s">
        <v>55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53" ht="21.75" thickBot="1" x14ac:dyDescent="0.4">
      <c r="A2" s="98" t="s">
        <v>25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53" ht="15.75" thickBot="1" x14ac:dyDescent="0.3">
      <c r="A3" s="17" t="s">
        <v>15</v>
      </c>
      <c r="B3" s="18">
        <v>44928</v>
      </c>
      <c r="C3" s="18">
        <v>44935</v>
      </c>
      <c r="D3" s="18">
        <v>44942</v>
      </c>
      <c r="E3" s="18">
        <v>44949</v>
      </c>
      <c r="F3" s="18">
        <v>44956</v>
      </c>
      <c r="G3" s="18">
        <v>44963</v>
      </c>
      <c r="H3" s="18">
        <v>44970</v>
      </c>
      <c r="I3" s="18">
        <v>44977</v>
      </c>
      <c r="J3" s="18">
        <v>44984</v>
      </c>
      <c r="K3" s="18">
        <v>44991</v>
      </c>
      <c r="L3" s="18">
        <v>44998</v>
      </c>
      <c r="M3" s="18">
        <v>45005</v>
      </c>
      <c r="N3" s="18">
        <v>45012</v>
      </c>
      <c r="O3" s="18">
        <v>45019</v>
      </c>
      <c r="P3" s="18">
        <v>45026</v>
      </c>
      <c r="Q3" s="18">
        <v>45033</v>
      </c>
      <c r="R3" s="18">
        <v>45040</v>
      </c>
      <c r="S3" s="18">
        <v>45047</v>
      </c>
      <c r="T3" s="18">
        <v>45054</v>
      </c>
      <c r="U3" s="18">
        <v>45061</v>
      </c>
      <c r="V3" s="18">
        <v>45068</v>
      </c>
      <c r="W3" s="18">
        <v>45075</v>
      </c>
      <c r="X3" s="18">
        <v>45082</v>
      </c>
      <c r="Y3" s="18">
        <v>45089</v>
      </c>
      <c r="Z3" s="18">
        <v>45096</v>
      </c>
      <c r="AA3" s="18">
        <v>45103</v>
      </c>
      <c r="AB3" s="18">
        <v>45110</v>
      </c>
      <c r="AC3" s="18">
        <v>45117</v>
      </c>
      <c r="AD3" s="18">
        <v>45124</v>
      </c>
      <c r="AE3" s="18">
        <v>45131</v>
      </c>
      <c r="AF3" s="18">
        <v>45138</v>
      </c>
      <c r="AG3" s="18">
        <v>45145</v>
      </c>
      <c r="AH3" s="18">
        <v>45152</v>
      </c>
      <c r="AI3" s="18">
        <v>45159</v>
      </c>
      <c r="AJ3" s="18">
        <v>45166</v>
      </c>
      <c r="AK3" s="18">
        <v>45173</v>
      </c>
      <c r="AL3" s="18">
        <v>45180</v>
      </c>
      <c r="AM3" s="18">
        <v>45187</v>
      </c>
      <c r="AN3" s="18">
        <v>45194</v>
      </c>
      <c r="AO3" s="18">
        <v>45201</v>
      </c>
      <c r="AP3" s="18">
        <v>45208</v>
      </c>
      <c r="AQ3" s="18">
        <v>45215</v>
      </c>
      <c r="AR3" s="18">
        <v>45222</v>
      </c>
      <c r="AS3" s="18">
        <v>45229</v>
      </c>
      <c r="AT3" s="18">
        <v>45236</v>
      </c>
      <c r="AU3" s="18">
        <v>45243</v>
      </c>
      <c r="AV3" s="18">
        <v>45250</v>
      </c>
      <c r="AW3" s="18">
        <v>45257</v>
      </c>
      <c r="AX3" s="18">
        <v>45264</v>
      </c>
      <c r="AY3" s="18">
        <v>45271</v>
      </c>
      <c r="AZ3" s="18">
        <v>45278</v>
      </c>
      <c r="BA3" s="18">
        <v>45285</v>
      </c>
    </row>
    <row r="4" spans="1:53" x14ac:dyDescent="0.25">
      <c r="A4" s="11" t="s">
        <v>0</v>
      </c>
      <c r="B4" s="12"/>
      <c r="C4" s="12"/>
      <c r="D4" s="12"/>
      <c r="E4" s="12"/>
      <c r="F4" s="1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3"/>
    </row>
    <row r="5" spans="1:53" x14ac:dyDescent="0.25">
      <c r="A5" s="4" t="s">
        <v>1</v>
      </c>
      <c r="B5" s="3"/>
      <c r="C5" s="3"/>
      <c r="D5" s="3"/>
      <c r="E5" s="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5"/>
    </row>
    <row r="6" spans="1:53" x14ac:dyDescent="0.25">
      <c r="A6" s="4" t="s">
        <v>2</v>
      </c>
      <c r="B6" s="3"/>
      <c r="C6" s="3"/>
      <c r="D6" s="3"/>
      <c r="E6" s="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5"/>
    </row>
    <row r="7" spans="1:53" x14ac:dyDescent="0.25">
      <c r="A7" s="4" t="s">
        <v>12</v>
      </c>
      <c r="B7" s="3"/>
      <c r="C7" s="3"/>
      <c r="D7" s="3"/>
      <c r="E7" s="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5"/>
    </row>
    <row r="8" spans="1:53" x14ac:dyDescent="0.25">
      <c r="A8" s="4" t="s">
        <v>3</v>
      </c>
      <c r="B8" s="3"/>
      <c r="C8" s="3"/>
      <c r="D8" s="3"/>
      <c r="E8" s="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5"/>
    </row>
    <row r="9" spans="1:53" x14ac:dyDescent="0.25">
      <c r="A9" s="4" t="s">
        <v>13</v>
      </c>
      <c r="B9" s="3"/>
      <c r="C9" s="3"/>
      <c r="D9" s="3"/>
      <c r="E9" s="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5"/>
    </row>
    <row r="10" spans="1:53" x14ac:dyDescent="0.25">
      <c r="A10" s="4" t="s">
        <v>4</v>
      </c>
      <c r="B10" s="3"/>
      <c r="C10" s="3"/>
      <c r="D10" s="3"/>
      <c r="E10" s="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5"/>
    </row>
    <row r="11" spans="1:53" x14ac:dyDescent="0.25">
      <c r="A11" s="4" t="s">
        <v>5</v>
      </c>
      <c r="B11" s="3"/>
      <c r="C11" s="3"/>
      <c r="D11" s="3"/>
      <c r="E11" s="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5"/>
    </row>
    <row r="12" spans="1:53" x14ac:dyDescent="0.25">
      <c r="A12" s="4" t="s">
        <v>6</v>
      </c>
      <c r="B12" s="3"/>
      <c r="C12" s="3"/>
      <c r="D12" s="3"/>
      <c r="E12" s="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5"/>
    </row>
    <row r="13" spans="1:53" x14ac:dyDescent="0.25">
      <c r="A13" s="4" t="s">
        <v>7</v>
      </c>
      <c r="B13" s="3"/>
      <c r="C13" s="3"/>
      <c r="D13" s="3"/>
      <c r="E13" s="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5"/>
    </row>
    <row r="14" spans="1:53" x14ac:dyDescent="0.25">
      <c r="A14" s="4" t="s">
        <v>11</v>
      </c>
      <c r="B14" s="3"/>
      <c r="C14" s="3"/>
      <c r="D14" s="3"/>
      <c r="E14" s="3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5"/>
    </row>
    <row r="15" spans="1:53" x14ac:dyDescent="0.25">
      <c r="A15" s="4" t="s">
        <v>8</v>
      </c>
      <c r="B15" s="3"/>
      <c r="C15" s="3"/>
      <c r="D15" s="3"/>
      <c r="E15" s="3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5"/>
    </row>
    <row r="16" spans="1:53" x14ac:dyDescent="0.25">
      <c r="A16" s="4" t="s">
        <v>9</v>
      </c>
      <c r="B16" s="3"/>
      <c r="C16" s="3"/>
      <c r="D16" s="3"/>
      <c r="E16" s="3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5"/>
    </row>
    <row r="17" spans="1:53" ht="15.75" thickBot="1" x14ac:dyDescent="0.3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8"/>
    </row>
    <row r="18" spans="1:53" ht="21.75" thickBot="1" x14ac:dyDescent="0.4">
      <c r="A18" s="98" t="s">
        <v>26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</row>
    <row r="19" spans="1:53" ht="15.75" thickBot="1" x14ac:dyDescent="0.3">
      <c r="A19" s="20" t="s">
        <v>15</v>
      </c>
      <c r="B19" s="18">
        <v>44928</v>
      </c>
      <c r="C19" s="18">
        <v>44935</v>
      </c>
      <c r="D19" s="18">
        <v>44942</v>
      </c>
      <c r="E19" s="18">
        <v>44949</v>
      </c>
      <c r="F19" s="18">
        <v>44956</v>
      </c>
      <c r="G19" s="18">
        <v>44963</v>
      </c>
      <c r="H19" s="18">
        <v>44970</v>
      </c>
      <c r="I19" s="18">
        <v>44977</v>
      </c>
      <c r="J19" s="18">
        <v>44984</v>
      </c>
      <c r="K19" s="18">
        <v>44991</v>
      </c>
      <c r="L19" s="18">
        <v>44998</v>
      </c>
      <c r="M19" s="18">
        <v>45005</v>
      </c>
      <c r="N19" s="18">
        <v>45012</v>
      </c>
      <c r="O19" s="18">
        <v>45019</v>
      </c>
      <c r="P19" s="18">
        <v>45026</v>
      </c>
      <c r="Q19" s="18">
        <v>45033</v>
      </c>
      <c r="R19" s="18">
        <v>45040</v>
      </c>
      <c r="S19" s="18">
        <v>45047</v>
      </c>
      <c r="T19" s="18">
        <v>45054</v>
      </c>
      <c r="U19" s="18">
        <v>45061</v>
      </c>
      <c r="V19" s="18">
        <v>45068</v>
      </c>
      <c r="W19" s="18">
        <v>45075</v>
      </c>
      <c r="X19" s="18">
        <v>45082</v>
      </c>
      <c r="Y19" s="18">
        <v>45089</v>
      </c>
      <c r="Z19" s="18">
        <v>45096</v>
      </c>
      <c r="AA19" s="18">
        <v>45103</v>
      </c>
      <c r="AB19" s="18">
        <v>45110</v>
      </c>
      <c r="AC19" s="18">
        <v>45117</v>
      </c>
      <c r="AD19" s="18">
        <v>45124</v>
      </c>
      <c r="AE19" s="18">
        <v>45131</v>
      </c>
      <c r="AF19" s="18">
        <v>45138</v>
      </c>
      <c r="AG19" s="18">
        <v>45145</v>
      </c>
      <c r="AH19" s="18">
        <v>45152</v>
      </c>
      <c r="AI19" s="18">
        <v>45159</v>
      </c>
      <c r="AJ19" s="18">
        <v>45166</v>
      </c>
      <c r="AK19" s="18">
        <v>45173</v>
      </c>
      <c r="AL19" s="18">
        <v>45180</v>
      </c>
      <c r="AM19" s="18">
        <v>45187</v>
      </c>
      <c r="AN19" s="18">
        <v>45194</v>
      </c>
      <c r="AO19" s="18">
        <v>45201</v>
      </c>
      <c r="AP19" s="18">
        <v>45208</v>
      </c>
      <c r="AQ19" s="18">
        <v>45215</v>
      </c>
      <c r="AR19" s="18">
        <v>45222</v>
      </c>
      <c r="AS19" s="18">
        <v>45229</v>
      </c>
      <c r="AT19" s="18">
        <v>45236</v>
      </c>
      <c r="AU19" s="18">
        <v>45243</v>
      </c>
      <c r="AV19" s="18">
        <v>45250</v>
      </c>
      <c r="AW19" s="18">
        <v>45257</v>
      </c>
      <c r="AX19" s="18">
        <v>45264</v>
      </c>
      <c r="AY19" s="18">
        <v>45271</v>
      </c>
      <c r="AZ19" s="18">
        <v>45278</v>
      </c>
      <c r="BA19" s="18">
        <v>45285</v>
      </c>
    </row>
    <row r="20" spans="1:53" x14ac:dyDescent="0.25">
      <c r="A20" s="11" t="s">
        <v>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82"/>
    </row>
    <row r="21" spans="1:53" x14ac:dyDescent="0.25">
      <c r="A21" s="4" t="s">
        <v>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5"/>
    </row>
    <row r="22" spans="1:53" x14ac:dyDescent="0.25">
      <c r="A22" s="4" t="s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5"/>
    </row>
    <row r="23" spans="1:53" x14ac:dyDescent="0.25">
      <c r="A23" s="4" t="s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5"/>
    </row>
    <row r="24" spans="1:53" x14ac:dyDescent="0.25">
      <c r="A24" s="4" t="s">
        <v>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5"/>
    </row>
    <row r="25" spans="1:53" x14ac:dyDescent="0.25">
      <c r="A25" s="4" t="s">
        <v>13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5"/>
    </row>
    <row r="26" spans="1:53" x14ac:dyDescent="0.25">
      <c r="A26" s="4" t="s">
        <v>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5"/>
    </row>
    <row r="27" spans="1:53" x14ac:dyDescent="0.25">
      <c r="A27" s="4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5"/>
    </row>
    <row r="28" spans="1:53" x14ac:dyDescent="0.25">
      <c r="A28" s="4" t="s">
        <v>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5"/>
    </row>
    <row r="29" spans="1:53" x14ac:dyDescent="0.25">
      <c r="A29" s="4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5"/>
    </row>
    <row r="30" spans="1:53" x14ac:dyDescent="0.25">
      <c r="A30" s="4" t="s">
        <v>11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5"/>
    </row>
    <row r="31" spans="1:53" x14ac:dyDescent="0.25">
      <c r="A31" s="4" t="s">
        <v>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5"/>
    </row>
    <row r="32" spans="1:53" x14ac:dyDescent="0.25">
      <c r="A32" s="4" t="s">
        <v>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5"/>
    </row>
    <row r="33" spans="1:53" ht="15.75" thickBot="1" x14ac:dyDescent="0.3">
      <c r="A33" s="21" t="s">
        <v>10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3"/>
    </row>
    <row r="34" spans="1:53" ht="15.75" thickBot="1" x14ac:dyDescent="0.3">
      <c r="A34" s="26" t="s">
        <v>14</v>
      </c>
      <c r="B34" s="24">
        <f>SUM(B20:B33)</f>
        <v>0</v>
      </c>
      <c r="C34" s="24">
        <f>SUM(C20:C33)</f>
        <v>0</v>
      </c>
      <c r="D34" s="24">
        <f t="shared" ref="D34:BA34" si="0">SUM(D20:D33)</f>
        <v>0</v>
      </c>
      <c r="E34" s="24">
        <f t="shared" si="0"/>
        <v>0</v>
      </c>
      <c r="F34" s="24">
        <f t="shared" si="0"/>
        <v>0</v>
      </c>
      <c r="G34" s="24">
        <f t="shared" si="0"/>
        <v>0</v>
      </c>
      <c r="H34" s="24">
        <f t="shared" si="0"/>
        <v>0</v>
      </c>
      <c r="I34" s="24">
        <f t="shared" si="0"/>
        <v>0</v>
      </c>
      <c r="J34" s="24">
        <f t="shared" si="0"/>
        <v>0</v>
      </c>
      <c r="K34" s="24">
        <f t="shared" si="0"/>
        <v>0</v>
      </c>
      <c r="L34" s="24">
        <f t="shared" si="0"/>
        <v>0</v>
      </c>
      <c r="M34" s="24">
        <f t="shared" si="0"/>
        <v>0</v>
      </c>
      <c r="N34" s="24">
        <f t="shared" si="0"/>
        <v>0</v>
      </c>
      <c r="O34" s="24">
        <f t="shared" si="0"/>
        <v>0</v>
      </c>
      <c r="P34" s="24">
        <f t="shared" si="0"/>
        <v>0</v>
      </c>
      <c r="Q34" s="24">
        <f t="shared" si="0"/>
        <v>0</v>
      </c>
      <c r="R34" s="24">
        <f t="shared" si="0"/>
        <v>0</v>
      </c>
      <c r="S34" s="24">
        <f t="shared" si="0"/>
        <v>0</v>
      </c>
      <c r="T34" s="24">
        <f t="shared" si="0"/>
        <v>0</v>
      </c>
      <c r="U34" s="24">
        <f t="shared" si="0"/>
        <v>0</v>
      </c>
      <c r="V34" s="24">
        <f t="shared" si="0"/>
        <v>0</v>
      </c>
      <c r="W34" s="24">
        <f t="shared" si="0"/>
        <v>0</v>
      </c>
      <c r="X34" s="24">
        <f t="shared" si="0"/>
        <v>0</v>
      </c>
      <c r="Y34" s="24">
        <f t="shared" si="0"/>
        <v>0</v>
      </c>
      <c r="Z34" s="24">
        <f t="shared" si="0"/>
        <v>0</v>
      </c>
      <c r="AA34" s="24">
        <f t="shared" si="0"/>
        <v>0</v>
      </c>
      <c r="AB34" s="24">
        <f t="shared" si="0"/>
        <v>0</v>
      </c>
      <c r="AC34" s="24">
        <f t="shared" si="0"/>
        <v>0</v>
      </c>
      <c r="AD34" s="24">
        <f t="shared" si="0"/>
        <v>0</v>
      </c>
      <c r="AE34" s="24">
        <f t="shared" si="0"/>
        <v>0</v>
      </c>
      <c r="AF34" s="24">
        <f t="shared" si="0"/>
        <v>0</v>
      </c>
      <c r="AG34" s="24">
        <f t="shared" si="0"/>
        <v>0</v>
      </c>
      <c r="AH34" s="24">
        <f t="shared" si="0"/>
        <v>0</v>
      </c>
      <c r="AI34" s="24">
        <f t="shared" si="0"/>
        <v>0</v>
      </c>
      <c r="AJ34" s="24">
        <f t="shared" si="0"/>
        <v>0</v>
      </c>
      <c r="AK34" s="24">
        <f t="shared" si="0"/>
        <v>0</v>
      </c>
      <c r="AL34" s="24">
        <f t="shared" si="0"/>
        <v>0</v>
      </c>
      <c r="AM34" s="24">
        <f t="shared" si="0"/>
        <v>0</v>
      </c>
      <c r="AN34" s="24">
        <f t="shared" si="0"/>
        <v>0</v>
      </c>
      <c r="AO34" s="24">
        <f t="shared" si="0"/>
        <v>0</v>
      </c>
      <c r="AP34" s="24">
        <f t="shared" si="0"/>
        <v>0</v>
      </c>
      <c r="AQ34" s="24">
        <f t="shared" si="0"/>
        <v>0</v>
      </c>
      <c r="AR34" s="24">
        <f t="shared" si="0"/>
        <v>0</v>
      </c>
      <c r="AS34" s="24">
        <f t="shared" si="0"/>
        <v>0</v>
      </c>
      <c r="AT34" s="24">
        <f t="shared" si="0"/>
        <v>0</v>
      </c>
      <c r="AU34" s="24">
        <f t="shared" si="0"/>
        <v>0</v>
      </c>
      <c r="AV34" s="24">
        <f t="shared" si="0"/>
        <v>0</v>
      </c>
      <c r="AW34" s="24">
        <f t="shared" si="0"/>
        <v>0</v>
      </c>
      <c r="AX34" s="24">
        <f t="shared" si="0"/>
        <v>0</v>
      </c>
      <c r="AY34" s="24">
        <f t="shared" si="0"/>
        <v>0</v>
      </c>
      <c r="AZ34" s="24">
        <f t="shared" si="0"/>
        <v>0</v>
      </c>
      <c r="BA34" s="25">
        <f t="shared" si="0"/>
        <v>0</v>
      </c>
    </row>
    <row r="35" spans="1:53" ht="15.75" thickBot="1" x14ac:dyDescent="0.3">
      <c r="A35" s="99" t="s">
        <v>27</v>
      </c>
      <c r="B35" s="100"/>
      <c r="C35" s="10"/>
      <c r="D35" s="1"/>
      <c r="E35" s="10"/>
      <c r="F35" s="30">
        <f>SUM(B34:F34)</f>
        <v>0</v>
      </c>
      <c r="J35" s="30">
        <f>SUM(G34:J34)</f>
        <v>0</v>
      </c>
      <c r="N35" s="30">
        <f>SUM(K34:N34)</f>
        <v>0</v>
      </c>
      <c r="R35" s="30">
        <f>SUM(O34:R34)</f>
        <v>0</v>
      </c>
      <c r="W35" s="30">
        <f>SUM(S34:W34)</f>
        <v>0</v>
      </c>
      <c r="AA35" s="30">
        <f>SUM(X34:AA34)</f>
        <v>0</v>
      </c>
      <c r="AF35" s="30">
        <f>SUM(AB34:AF34)</f>
        <v>0</v>
      </c>
      <c r="AJ35" s="30">
        <f>SUM(AG34:AJ34)</f>
        <v>0</v>
      </c>
      <c r="AN35" s="30">
        <f>SUM(AK34:AN34)</f>
        <v>0</v>
      </c>
      <c r="AS35" s="30">
        <f>SUM(AO34:AS34)</f>
        <v>0</v>
      </c>
      <c r="AW35" s="30">
        <f>SUM(AT34:AW34)</f>
        <v>0</v>
      </c>
      <c r="BA35" s="30">
        <f>SUM(AX34:BA34)</f>
        <v>0</v>
      </c>
    </row>
    <row r="36" spans="1:53" x14ac:dyDescent="0.25">
      <c r="A36" s="34" t="s">
        <v>21</v>
      </c>
      <c r="B36" s="35" t="e">
        <f>AVERAGEIF(B35:BA35,"&gt;0")</f>
        <v>#DIV/0!</v>
      </c>
      <c r="C36" s="10"/>
      <c r="D36" s="1"/>
      <c r="E36" s="10"/>
      <c r="F36" s="10"/>
    </row>
    <row r="37" spans="1:53" x14ac:dyDescent="0.25">
      <c r="A37" s="27" t="s">
        <v>22</v>
      </c>
      <c r="B37" s="31" t="e">
        <f>+AVERAGEIF(B34:BA34,"&gt;0")</f>
        <v>#DIV/0!</v>
      </c>
    </row>
    <row r="38" spans="1:53" x14ac:dyDescent="0.25">
      <c r="A38" s="28" t="s">
        <v>17</v>
      </c>
      <c r="B38" s="31">
        <f>SUM(B34:BA34)</f>
        <v>0</v>
      </c>
    </row>
    <row r="39" spans="1:53" x14ac:dyDescent="0.25">
      <c r="A39" s="28" t="s">
        <v>20</v>
      </c>
      <c r="B39" s="31">
        <f>SUM(B4:BA17)</f>
        <v>0</v>
      </c>
      <c r="U39" s="2"/>
    </row>
    <row r="40" spans="1:53" x14ac:dyDescent="0.25">
      <c r="A40" s="28" t="s">
        <v>19</v>
      </c>
      <c r="B40" s="32">
        <v>1</v>
      </c>
    </row>
    <row r="41" spans="1:53" x14ac:dyDescent="0.25">
      <c r="A41" s="28" t="s">
        <v>23</v>
      </c>
      <c r="B41" s="32" t="e">
        <f>B39/B38</f>
        <v>#DIV/0!</v>
      </c>
    </row>
    <row r="42" spans="1:53" ht="15.75" thickBot="1" x14ac:dyDescent="0.3">
      <c r="A42" s="29" t="s">
        <v>18</v>
      </c>
      <c r="B42" s="41" t="e">
        <f>B40-B41</f>
        <v>#DIV/0!</v>
      </c>
    </row>
    <row r="46" spans="1:53" x14ac:dyDescent="0.25">
      <c r="V46" s="2"/>
    </row>
    <row r="47" spans="1:53" x14ac:dyDescent="0.25">
      <c r="V47" s="2"/>
    </row>
    <row r="48" spans="1:53" x14ac:dyDescent="0.25">
      <c r="V48" s="2"/>
    </row>
  </sheetData>
  <mergeCells count="4">
    <mergeCell ref="A1:O1"/>
    <mergeCell ref="A2:O2"/>
    <mergeCell ref="A18:O18"/>
    <mergeCell ref="A35:B35"/>
  </mergeCells>
  <pageMargins left="0.7" right="0.7" top="0.75" bottom="0.75" header="0.3" footer="0.3"/>
  <pageSetup orientation="portrait" horizontalDpi="300" verticalDpi="300" r:id="rId1"/>
  <ignoredErrors>
    <ignoredError sqref="B34:BA34" formulaRange="1"/>
    <ignoredError sqref="B36:B37 B41:B42" evalErro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A2" sqref="A2:O2"/>
    </sheetView>
  </sheetViews>
  <sheetFormatPr defaultColWidth="8.85546875" defaultRowHeight="15" x14ac:dyDescent="0.25"/>
  <cols>
    <col min="1" max="1" width="16.28515625" bestFit="1" customWidth="1"/>
    <col min="21" max="21" width="10.28515625" customWidth="1"/>
  </cols>
  <sheetData>
    <row r="1" spans="1:54" ht="21" x14ac:dyDescent="0.35">
      <c r="A1" s="97" t="s">
        <v>63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54" ht="21.75" thickBot="1" x14ac:dyDescent="0.4">
      <c r="A2" s="98" t="s">
        <v>25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54" ht="15.75" thickBot="1" x14ac:dyDescent="0.3">
      <c r="A3" s="17" t="s">
        <v>15</v>
      </c>
      <c r="B3" s="18">
        <v>45292</v>
      </c>
      <c r="C3" s="18">
        <v>45299</v>
      </c>
      <c r="D3" s="18">
        <v>45306</v>
      </c>
      <c r="E3" s="18">
        <v>45313</v>
      </c>
      <c r="F3" s="18">
        <v>45320</v>
      </c>
      <c r="G3" s="18">
        <v>45327</v>
      </c>
      <c r="H3" s="18">
        <v>45334</v>
      </c>
      <c r="I3" s="18">
        <v>45341</v>
      </c>
      <c r="J3" s="18">
        <v>45348</v>
      </c>
      <c r="K3" s="18">
        <v>45355</v>
      </c>
      <c r="L3" s="18">
        <v>45362</v>
      </c>
      <c r="M3" s="18">
        <v>45369</v>
      </c>
      <c r="N3" s="18">
        <v>45376</v>
      </c>
      <c r="O3" s="18">
        <v>45383</v>
      </c>
      <c r="P3" s="18">
        <v>45390</v>
      </c>
      <c r="Q3" s="18">
        <v>45397</v>
      </c>
      <c r="R3" s="18">
        <v>45404</v>
      </c>
      <c r="S3" s="18">
        <v>45411</v>
      </c>
      <c r="T3" s="18">
        <v>45418</v>
      </c>
      <c r="U3" s="18">
        <v>45425</v>
      </c>
      <c r="V3" s="18">
        <v>45432</v>
      </c>
      <c r="W3" s="18">
        <v>45439</v>
      </c>
      <c r="X3" s="18">
        <v>45446</v>
      </c>
      <c r="Y3" s="18">
        <v>45453</v>
      </c>
      <c r="Z3" s="18">
        <v>45460</v>
      </c>
      <c r="AA3" s="18">
        <v>45467</v>
      </c>
      <c r="AB3" s="18">
        <v>45474</v>
      </c>
      <c r="AC3" s="18">
        <v>45481</v>
      </c>
      <c r="AD3" s="18">
        <v>45488</v>
      </c>
      <c r="AE3" s="18">
        <v>45495</v>
      </c>
      <c r="AF3" s="18">
        <v>45502</v>
      </c>
      <c r="AG3" s="18">
        <v>45509</v>
      </c>
      <c r="AH3" s="18">
        <v>45516</v>
      </c>
      <c r="AI3" s="18">
        <v>45523</v>
      </c>
      <c r="AJ3" s="18">
        <v>45530</v>
      </c>
      <c r="AK3" s="18">
        <v>45537</v>
      </c>
      <c r="AL3" s="18">
        <v>45544</v>
      </c>
      <c r="AM3" s="18">
        <v>45551</v>
      </c>
      <c r="AN3" s="18">
        <v>45558</v>
      </c>
      <c r="AO3" s="18">
        <v>45565</v>
      </c>
      <c r="AP3" s="18">
        <v>45572</v>
      </c>
      <c r="AQ3" s="18">
        <v>45579</v>
      </c>
      <c r="AR3" s="18">
        <v>45586</v>
      </c>
      <c r="AS3" s="18">
        <v>45593</v>
      </c>
      <c r="AT3" s="18">
        <v>45600</v>
      </c>
      <c r="AU3" s="18">
        <v>45607</v>
      </c>
      <c r="AV3" s="18">
        <v>45614</v>
      </c>
      <c r="AW3" s="18">
        <v>45621</v>
      </c>
      <c r="AX3" s="18">
        <v>45628</v>
      </c>
      <c r="AY3" s="18">
        <v>45635</v>
      </c>
      <c r="AZ3" s="18">
        <v>45642</v>
      </c>
      <c r="BA3" s="18">
        <v>45649</v>
      </c>
      <c r="BB3" s="18">
        <v>45656</v>
      </c>
    </row>
    <row r="4" spans="1:54" x14ac:dyDescent="0.25">
      <c r="A4" s="11" t="s">
        <v>0</v>
      </c>
      <c r="B4" s="12"/>
      <c r="C4" s="12"/>
      <c r="D4" s="12"/>
      <c r="E4" s="12"/>
      <c r="F4" s="1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54"/>
      <c r="BB4" s="82"/>
    </row>
    <row r="5" spans="1:54" x14ac:dyDescent="0.25">
      <c r="A5" s="4" t="s">
        <v>1</v>
      </c>
      <c r="B5" s="3"/>
      <c r="C5" s="3"/>
      <c r="D5" s="3"/>
      <c r="E5" s="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5"/>
    </row>
    <row r="6" spans="1:54" x14ac:dyDescent="0.25">
      <c r="A6" s="4" t="s">
        <v>2</v>
      </c>
      <c r="B6" s="3"/>
      <c r="C6" s="3"/>
      <c r="D6" s="3"/>
      <c r="E6" s="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5"/>
    </row>
    <row r="7" spans="1:54" x14ac:dyDescent="0.25">
      <c r="A7" s="4" t="s">
        <v>12</v>
      </c>
      <c r="B7" s="3"/>
      <c r="C7" s="3"/>
      <c r="D7" s="3"/>
      <c r="E7" s="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5"/>
    </row>
    <row r="8" spans="1:54" x14ac:dyDescent="0.25">
      <c r="A8" s="4" t="s">
        <v>3</v>
      </c>
      <c r="B8" s="3"/>
      <c r="C8" s="3"/>
      <c r="D8" s="3"/>
      <c r="E8" s="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5"/>
    </row>
    <row r="9" spans="1:54" x14ac:dyDescent="0.25">
      <c r="A9" s="4" t="s">
        <v>13</v>
      </c>
      <c r="B9" s="3"/>
      <c r="C9" s="3"/>
      <c r="D9" s="3"/>
      <c r="E9" s="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5"/>
    </row>
    <row r="10" spans="1:54" x14ac:dyDescent="0.25">
      <c r="A10" s="4" t="s">
        <v>4</v>
      </c>
      <c r="B10" s="3"/>
      <c r="C10" s="3"/>
      <c r="D10" s="3"/>
      <c r="E10" s="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5"/>
    </row>
    <row r="11" spans="1:54" x14ac:dyDescent="0.25">
      <c r="A11" s="4" t="s">
        <v>5</v>
      </c>
      <c r="B11" s="3"/>
      <c r="C11" s="3"/>
      <c r="D11" s="3"/>
      <c r="E11" s="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5"/>
    </row>
    <row r="12" spans="1:54" x14ac:dyDescent="0.25">
      <c r="A12" s="4" t="s">
        <v>6</v>
      </c>
      <c r="B12" s="3"/>
      <c r="C12" s="3"/>
      <c r="D12" s="3"/>
      <c r="E12" s="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5"/>
    </row>
    <row r="13" spans="1:54" x14ac:dyDescent="0.25">
      <c r="A13" s="4" t="s">
        <v>7</v>
      </c>
      <c r="B13" s="3"/>
      <c r="C13" s="3"/>
      <c r="D13" s="3"/>
      <c r="E13" s="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5"/>
    </row>
    <row r="14" spans="1:54" x14ac:dyDescent="0.25">
      <c r="A14" s="4" t="s">
        <v>11</v>
      </c>
      <c r="B14" s="3"/>
      <c r="C14" s="3"/>
      <c r="D14" s="3"/>
      <c r="E14" s="3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5"/>
    </row>
    <row r="15" spans="1:54" x14ac:dyDescent="0.25">
      <c r="A15" s="4" t="s">
        <v>8</v>
      </c>
      <c r="B15" s="3"/>
      <c r="C15" s="3"/>
      <c r="D15" s="3"/>
      <c r="E15" s="3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5"/>
    </row>
    <row r="16" spans="1:54" x14ac:dyDescent="0.25">
      <c r="A16" s="4" t="s">
        <v>9</v>
      </c>
      <c r="B16" s="3"/>
      <c r="C16" s="3"/>
      <c r="D16" s="3"/>
      <c r="E16" s="3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5"/>
    </row>
    <row r="17" spans="1:54" ht="15.75" thickBot="1" x14ac:dyDescent="0.3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</row>
    <row r="18" spans="1:54" ht="21.75" thickBot="1" x14ac:dyDescent="0.4">
      <c r="A18" s="98" t="s">
        <v>26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</row>
    <row r="19" spans="1:54" ht="15.75" thickBot="1" x14ac:dyDescent="0.3">
      <c r="A19" s="20" t="s">
        <v>15</v>
      </c>
      <c r="B19" s="18">
        <v>45292</v>
      </c>
      <c r="C19" s="18">
        <v>45299</v>
      </c>
      <c r="D19" s="18">
        <v>45306</v>
      </c>
      <c r="E19" s="18">
        <v>45313</v>
      </c>
      <c r="F19" s="18">
        <v>45320</v>
      </c>
      <c r="G19" s="18">
        <v>45327</v>
      </c>
      <c r="H19" s="18">
        <v>45334</v>
      </c>
      <c r="I19" s="18">
        <v>45341</v>
      </c>
      <c r="J19" s="18">
        <v>45348</v>
      </c>
      <c r="K19" s="18">
        <v>45355</v>
      </c>
      <c r="L19" s="18">
        <v>45362</v>
      </c>
      <c r="M19" s="18">
        <v>45369</v>
      </c>
      <c r="N19" s="18">
        <v>45376</v>
      </c>
      <c r="O19" s="18">
        <v>45383</v>
      </c>
      <c r="P19" s="18">
        <v>45390</v>
      </c>
      <c r="Q19" s="18">
        <v>45397</v>
      </c>
      <c r="R19" s="18">
        <v>45404</v>
      </c>
      <c r="S19" s="18">
        <v>45411</v>
      </c>
      <c r="T19" s="18">
        <v>45418</v>
      </c>
      <c r="U19" s="18">
        <v>45425</v>
      </c>
      <c r="V19" s="18">
        <v>45432</v>
      </c>
      <c r="W19" s="18">
        <v>45439</v>
      </c>
      <c r="X19" s="18">
        <v>45446</v>
      </c>
      <c r="Y19" s="18">
        <v>45453</v>
      </c>
      <c r="Z19" s="18">
        <v>45460</v>
      </c>
      <c r="AA19" s="18">
        <v>45467</v>
      </c>
      <c r="AB19" s="18">
        <v>45474</v>
      </c>
      <c r="AC19" s="18">
        <v>45481</v>
      </c>
      <c r="AD19" s="18">
        <v>45488</v>
      </c>
      <c r="AE19" s="18">
        <v>45495</v>
      </c>
      <c r="AF19" s="18">
        <v>45502</v>
      </c>
      <c r="AG19" s="18">
        <v>45509</v>
      </c>
      <c r="AH19" s="18">
        <v>45516</v>
      </c>
      <c r="AI19" s="18">
        <v>45523</v>
      </c>
      <c r="AJ19" s="18">
        <v>45530</v>
      </c>
      <c r="AK19" s="18">
        <v>45537</v>
      </c>
      <c r="AL19" s="18">
        <v>45544</v>
      </c>
      <c r="AM19" s="18">
        <v>45551</v>
      </c>
      <c r="AN19" s="18">
        <v>45558</v>
      </c>
      <c r="AO19" s="18">
        <v>45565</v>
      </c>
      <c r="AP19" s="18">
        <v>45572</v>
      </c>
      <c r="AQ19" s="18">
        <v>45579</v>
      </c>
      <c r="AR19" s="18">
        <v>45586</v>
      </c>
      <c r="AS19" s="18">
        <v>45593</v>
      </c>
      <c r="AT19" s="18">
        <v>45600</v>
      </c>
      <c r="AU19" s="18">
        <v>45607</v>
      </c>
      <c r="AV19" s="18">
        <v>45614</v>
      </c>
      <c r="AW19" s="18">
        <v>45621</v>
      </c>
      <c r="AX19" s="18">
        <v>45628</v>
      </c>
      <c r="AY19" s="18">
        <v>45635</v>
      </c>
      <c r="AZ19" s="18">
        <v>45642</v>
      </c>
      <c r="BA19" s="18">
        <v>45649</v>
      </c>
      <c r="BB19" s="18">
        <v>45656</v>
      </c>
    </row>
    <row r="20" spans="1:54" x14ac:dyDescent="0.25">
      <c r="A20" s="11" t="s">
        <v>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54"/>
      <c r="BB20" s="82"/>
    </row>
    <row r="21" spans="1:54" x14ac:dyDescent="0.25">
      <c r="A21" s="4" t="s">
        <v>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5"/>
    </row>
    <row r="22" spans="1:54" x14ac:dyDescent="0.25">
      <c r="A22" s="4" t="s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5"/>
    </row>
    <row r="23" spans="1:54" x14ac:dyDescent="0.25">
      <c r="A23" s="4" t="s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5"/>
    </row>
    <row r="24" spans="1:54" x14ac:dyDescent="0.25">
      <c r="A24" s="4" t="s">
        <v>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5"/>
    </row>
    <row r="25" spans="1:54" x14ac:dyDescent="0.25">
      <c r="A25" s="4" t="s">
        <v>13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5"/>
    </row>
    <row r="26" spans="1:54" x14ac:dyDescent="0.25">
      <c r="A26" s="4" t="s">
        <v>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5"/>
    </row>
    <row r="27" spans="1:54" x14ac:dyDescent="0.25">
      <c r="A27" s="4" t="s">
        <v>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5"/>
    </row>
    <row r="28" spans="1:54" x14ac:dyDescent="0.25">
      <c r="A28" s="4" t="s">
        <v>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5"/>
    </row>
    <row r="29" spans="1:54" x14ac:dyDescent="0.25">
      <c r="A29" s="4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5"/>
    </row>
    <row r="30" spans="1:54" x14ac:dyDescent="0.25">
      <c r="A30" s="4" t="s">
        <v>11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5"/>
    </row>
    <row r="31" spans="1:54" x14ac:dyDescent="0.25">
      <c r="A31" s="4" t="s">
        <v>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5"/>
    </row>
    <row r="32" spans="1:54" x14ac:dyDescent="0.25">
      <c r="A32" s="4" t="s">
        <v>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5"/>
    </row>
    <row r="33" spans="1:54" ht="15.75" thickBot="1" x14ac:dyDescent="0.3">
      <c r="A33" s="21" t="s">
        <v>10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7"/>
      <c r="BB33" s="8"/>
    </row>
    <row r="34" spans="1:54" ht="15.75" thickBot="1" x14ac:dyDescent="0.3">
      <c r="A34" s="26" t="s">
        <v>14</v>
      </c>
      <c r="B34" s="24">
        <f>SUM(B20:B33)</f>
        <v>0</v>
      </c>
      <c r="C34" s="24">
        <f>SUM(C20:C33)</f>
        <v>0</v>
      </c>
      <c r="D34" s="24">
        <f t="shared" ref="D34:BA34" si="0">SUM(D20:D33)</f>
        <v>0</v>
      </c>
      <c r="E34" s="24">
        <f t="shared" si="0"/>
        <v>0</v>
      </c>
      <c r="F34" s="24">
        <f t="shared" si="0"/>
        <v>0</v>
      </c>
      <c r="G34" s="24">
        <f t="shared" si="0"/>
        <v>0</v>
      </c>
      <c r="H34" s="24">
        <f t="shared" si="0"/>
        <v>0</v>
      </c>
      <c r="I34" s="24">
        <f t="shared" si="0"/>
        <v>0</v>
      </c>
      <c r="J34" s="24">
        <f t="shared" si="0"/>
        <v>0</v>
      </c>
      <c r="K34" s="24">
        <f t="shared" si="0"/>
        <v>0</v>
      </c>
      <c r="L34" s="24">
        <f t="shared" si="0"/>
        <v>0</v>
      </c>
      <c r="M34" s="24">
        <f t="shared" si="0"/>
        <v>0</v>
      </c>
      <c r="N34" s="24">
        <f t="shared" si="0"/>
        <v>0</v>
      </c>
      <c r="O34" s="24">
        <f t="shared" si="0"/>
        <v>0</v>
      </c>
      <c r="P34" s="24">
        <f t="shared" si="0"/>
        <v>0</v>
      </c>
      <c r="Q34" s="24">
        <f t="shared" si="0"/>
        <v>0</v>
      </c>
      <c r="R34" s="24">
        <f t="shared" si="0"/>
        <v>0</v>
      </c>
      <c r="S34" s="24">
        <f t="shared" si="0"/>
        <v>0</v>
      </c>
      <c r="T34" s="24">
        <f t="shared" si="0"/>
        <v>0</v>
      </c>
      <c r="U34" s="24">
        <f t="shared" si="0"/>
        <v>0</v>
      </c>
      <c r="V34" s="24">
        <f t="shared" si="0"/>
        <v>0</v>
      </c>
      <c r="W34" s="24">
        <f t="shared" si="0"/>
        <v>0</v>
      </c>
      <c r="X34" s="24">
        <f t="shared" si="0"/>
        <v>0</v>
      </c>
      <c r="Y34" s="24">
        <f t="shared" si="0"/>
        <v>0</v>
      </c>
      <c r="Z34" s="24">
        <f t="shared" si="0"/>
        <v>0</v>
      </c>
      <c r="AA34" s="24">
        <f t="shared" si="0"/>
        <v>0</v>
      </c>
      <c r="AB34" s="24">
        <f t="shared" si="0"/>
        <v>0</v>
      </c>
      <c r="AC34" s="24">
        <f t="shared" si="0"/>
        <v>0</v>
      </c>
      <c r="AD34" s="24">
        <f t="shared" si="0"/>
        <v>0</v>
      </c>
      <c r="AE34" s="24">
        <f t="shared" si="0"/>
        <v>0</v>
      </c>
      <c r="AF34" s="24">
        <f t="shared" si="0"/>
        <v>0</v>
      </c>
      <c r="AG34" s="24">
        <f t="shared" si="0"/>
        <v>0</v>
      </c>
      <c r="AH34" s="24">
        <f t="shared" si="0"/>
        <v>0</v>
      </c>
      <c r="AI34" s="24">
        <f t="shared" si="0"/>
        <v>0</v>
      </c>
      <c r="AJ34" s="24">
        <f t="shared" si="0"/>
        <v>0</v>
      </c>
      <c r="AK34" s="24">
        <f t="shared" si="0"/>
        <v>0</v>
      </c>
      <c r="AL34" s="24">
        <f t="shared" si="0"/>
        <v>0</v>
      </c>
      <c r="AM34" s="24">
        <f t="shared" si="0"/>
        <v>0</v>
      </c>
      <c r="AN34" s="24">
        <f t="shared" si="0"/>
        <v>0</v>
      </c>
      <c r="AO34" s="24">
        <f t="shared" si="0"/>
        <v>0</v>
      </c>
      <c r="AP34" s="24">
        <f t="shared" si="0"/>
        <v>0</v>
      </c>
      <c r="AQ34" s="24">
        <f t="shared" si="0"/>
        <v>0</v>
      </c>
      <c r="AR34" s="24">
        <f t="shared" si="0"/>
        <v>0</v>
      </c>
      <c r="AS34" s="24">
        <f t="shared" si="0"/>
        <v>0</v>
      </c>
      <c r="AT34" s="24">
        <f t="shared" si="0"/>
        <v>0</v>
      </c>
      <c r="AU34" s="24">
        <f t="shared" si="0"/>
        <v>0</v>
      </c>
      <c r="AV34" s="24">
        <f t="shared" si="0"/>
        <v>0</v>
      </c>
      <c r="AW34" s="24">
        <f t="shared" si="0"/>
        <v>0</v>
      </c>
      <c r="AX34" s="24">
        <f t="shared" si="0"/>
        <v>0</v>
      </c>
      <c r="AY34" s="24">
        <f t="shared" si="0"/>
        <v>0</v>
      </c>
      <c r="AZ34" s="24">
        <f t="shared" si="0"/>
        <v>0</v>
      </c>
      <c r="BA34" s="25">
        <f t="shared" si="0"/>
        <v>0</v>
      </c>
      <c r="BB34" s="25">
        <f t="shared" ref="BB34" si="1">SUM(BB20:BB33)</f>
        <v>0</v>
      </c>
    </row>
    <row r="35" spans="1:54" ht="15.75" thickBot="1" x14ac:dyDescent="0.3">
      <c r="A35" s="99" t="s">
        <v>27</v>
      </c>
      <c r="B35" s="100"/>
      <c r="C35" s="10"/>
      <c r="D35" s="1"/>
      <c r="E35" s="10"/>
      <c r="F35" s="30">
        <f>SUM(B34:F34)</f>
        <v>0</v>
      </c>
      <c r="J35" s="30">
        <f>SUM(G34:J34)</f>
        <v>0</v>
      </c>
      <c r="N35" s="30">
        <f>SUM(K34:N34)</f>
        <v>0</v>
      </c>
      <c r="R35" s="33"/>
      <c r="S35" s="30">
        <f>SUM(O20:S33)</f>
        <v>0</v>
      </c>
      <c r="W35" s="30">
        <f>SUM(S34:W34)</f>
        <v>0</v>
      </c>
      <c r="AA35" s="30">
        <f>SUM(X34:AA34)</f>
        <v>0</v>
      </c>
      <c r="AF35" s="30">
        <f>SUM(AB34:AF34)</f>
        <v>0</v>
      </c>
      <c r="AJ35" s="30">
        <f>SUM(AG34:AJ34)</f>
        <v>0</v>
      </c>
      <c r="AN35" s="30">
        <f>SUM(AK34:AN34)</f>
        <v>0</v>
      </c>
      <c r="AS35" s="30">
        <f>SUM(AO34:AS34)</f>
        <v>0</v>
      </c>
      <c r="AW35" s="30">
        <f>SUM(AT34:AW34)</f>
        <v>0</v>
      </c>
      <c r="BA35" s="33"/>
      <c r="BB35" s="30">
        <f>SUM(AY20:BB33)</f>
        <v>0</v>
      </c>
    </row>
    <row r="36" spans="1:54" x14ac:dyDescent="0.25">
      <c r="A36" s="34" t="s">
        <v>21</v>
      </c>
      <c r="B36" s="35" t="e">
        <f>AVERAGEIF(B35:BA35,"&gt;0")</f>
        <v>#DIV/0!</v>
      </c>
      <c r="C36" s="10"/>
      <c r="D36" s="1"/>
      <c r="E36" s="10"/>
      <c r="F36" s="10"/>
    </row>
    <row r="37" spans="1:54" x14ac:dyDescent="0.25">
      <c r="A37" s="27" t="s">
        <v>22</v>
      </c>
      <c r="B37" s="31" t="e">
        <f>+AVERAGEIF(B34:BA34,"&gt;0")</f>
        <v>#DIV/0!</v>
      </c>
    </row>
    <row r="38" spans="1:54" x14ac:dyDescent="0.25">
      <c r="A38" s="28" t="s">
        <v>17</v>
      </c>
      <c r="B38" s="31">
        <f>SUM(B34:BA34)</f>
        <v>0</v>
      </c>
    </row>
    <row r="39" spans="1:54" x14ac:dyDescent="0.25">
      <c r="A39" s="28" t="s">
        <v>20</v>
      </c>
      <c r="B39" s="31">
        <f>SUM(B4:BA17)</f>
        <v>0</v>
      </c>
      <c r="U39" s="2"/>
    </row>
    <row r="40" spans="1:54" x14ac:dyDescent="0.25">
      <c r="A40" s="28" t="s">
        <v>19</v>
      </c>
      <c r="B40" s="32">
        <v>1</v>
      </c>
    </row>
    <row r="41" spans="1:54" x14ac:dyDescent="0.25">
      <c r="A41" s="28" t="s">
        <v>23</v>
      </c>
      <c r="B41" s="32" t="e">
        <f>B39/B38</f>
        <v>#DIV/0!</v>
      </c>
    </row>
    <row r="42" spans="1:54" ht="15.75" thickBot="1" x14ac:dyDescent="0.3">
      <c r="A42" s="29" t="s">
        <v>18</v>
      </c>
      <c r="B42" s="41" t="e">
        <f>B40-B41</f>
        <v>#DIV/0!</v>
      </c>
    </row>
    <row r="46" spans="1:54" x14ac:dyDescent="0.25">
      <c r="V46" s="2"/>
    </row>
    <row r="47" spans="1:54" x14ac:dyDescent="0.25">
      <c r="V47" s="2"/>
    </row>
    <row r="48" spans="1:54" x14ac:dyDescent="0.25">
      <c r="V48" s="2"/>
    </row>
  </sheetData>
  <mergeCells count="4">
    <mergeCell ref="A1:O1"/>
    <mergeCell ref="A2:O2"/>
    <mergeCell ref="A18:O18"/>
    <mergeCell ref="A35:B35"/>
  </mergeCells>
  <pageMargins left="0.7" right="0.7" top="0.75" bottom="0.75" header="0.3" footer="0.3"/>
  <pageSetup orientation="portrait" horizontalDpi="300" verticalDpi="300" r:id="rId1"/>
  <ignoredErrors>
    <ignoredError sqref="B34:BB34" formulaRange="1"/>
    <ignoredError sqref="B36:B42" evalErro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H65"/>
  <sheetViews>
    <sheetView topLeftCell="J1" workbookViewId="0">
      <selection activeCell="S12" sqref="S12"/>
    </sheetView>
  </sheetViews>
  <sheetFormatPr defaultColWidth="8.85546875" defaultRowHeight="15" x14ac:dyDescent="0.25"/>
  <cols>
    <col min="2" max="2" width="10.85546875" bestFit="1" customWidth="1"/>
    <col min="3" max="3" width="8" customWidth="1"/>
    <col min="13" max="13" width="25" customWidth="1"/>
    <col min="15" max="15" width="12.7109375" customWidth="1"/>
    <col min="24" max="24" width="15" bestFit="1" customWidth="1"/>
    <col min="25" max="28" width="10.85546875" bestFit="1" customWidth="1"/>
    <col min="29" max="29" width="14" customWidth="1"/>
    <col min="34" max="34" width="12.42578125" customWidth="1"/>
  </cols>
  <sheetData>
    <row r="1" spans="1:34" x14ac:dyDescent="0.25">
      <c r="A1" t="s">
        <v>43</v>
      </c>
      <c r="B1" t="s">
        <v>40</v>
      </c>
      <c r="C1" t="s">
        <v>41</v>
      </c>
      <c r="D1" t="s">
        <v>42</v>
      </c>
      <c r="E1" t="s">
        <v>44</v>
      </c>
      <c r="F1" t="s">
        <v>23</v>
      </c>
      <c r="G1" t="s">
        <v>18</v>
      </c>
      <c r="H1" t="s">
        <v>43</v>
      </c>
      <c r="M1" t="s">
        <v>57</v>
      </c>
      <c r="N1" s="85">
        <v>1</v>
      </c>
      <c r="O1" s="73" t="str" cm="1">
        <f t="array" ref="O1">INDEX(CHOOSE($N$6,$X$5:$X$12,$Y$5:$Y$16,$Z$5:$Z$16,$AA$5:$AA$16,$AB$5:$AB$16),$N$1)</f>
        <v>May</v>
      </c>
      <c r="P1" s="72">
        <f>A2</f>
        <v>2021</v>
      </c>
      <c r="Q1" t="s">
        <v>41</v>
      </c>
      <c r="R1" s="39">
        <f>VLOOKUP($O$2,B1:G13,2,0)</f>
        <v>0</v>
      </c>
      <c r="S1" t="s">
        <v>18</v>
      </c>
      <c r="T1" s="40">
        <f>VLOOKUP($O$2,B2:G14,6,0)</f>
        <v>0</v>
      </c>
      <c r="V1">
        <f>VLOOKUP($O$6,P1:T5,3,0)</f>
        <v>1333</v>
      </c>
    </row>
    <row r="2" spans="1:34" ht="15.75" thickBot="1" x14ac:dyDescent="0.3">
      <c r="A2">
        <v>2021</v>
      </c>
      <c r="B2" s="33" t="s">
        <v>29</v>
      </c>
      <c r="C2" s="33">
        <f>'SCDOT DATA 2021'!$F$35</f>
        <v>1912</v>
      </c>
      <c r="D2" s="38">
        <f>SUM('SCDOT DATA 2021'!B4:F17)</f>
        <v>36</v>
      </c>
      <c r="E2" s="36">
        <v>1</v>
      </c>
      <c r="F2" s="37">
        <f>IFERROR(D2/C2,0)</f>
        <v>1.8828451882845189E-2</v>
      </c>
      <c r="G2" s="36">
        <f>E2-F2</f>
        <v>0.98117154811715479</v>
      </c>
      <c r="H2">
        <v>2020</v>
      </c>
      <c r="N2" t="s">
        <v>45</v>
      </c>
      <c r="O2" s="73" t="str">
        <f>O1</f>
        <v>May</v>
      </c>
      <c r="P2" s="72">
        <v>2020</v>
      </c>
      <c r="Q2" t="s">
        <v>41</v>
      </c>
      <c r="R2">
        <f>VLOOKUP($O$2,$B15:$G23,2,0)</f>
        <v>1333</v>
      </c>
      <c r="S2" t="s">
        <v>18</v>
      </c>
      <c r="T2" s="36">
        <f>VLOOKUP($O$2,B16:G23,6,0)</f>
        <v>0.98049512378094528</v>
      </c>
      <c r="V2" s="36">
        <f>VLOOKUP($O$6,P1:T5,5,0)</f>
        <v>0.98049512378094528</v>
      </c>
    </row>
    <row r="3" spans="1:34" x14ac:dyDescent="0.25">
      <c r="B3" s="33" t="s">
        <v>30</v>
      </c>
      <c r="C3" s="33">
        <f>'SCDOT DATA 2021'!$J$35</f>
        <v>1652</v>
      </c>
      <c r="D3" s="38">
        <f>SUM('SCDOT DATA 2021'!G4:J17)</f>
        <v>26</v>
      </c>
      <c r="E3" s="36">
        <v>1</v>
      </c>
      <c r="F3" s="37">
        <f t="shared" ref="F3:F13" si="0">IFERROR(D3/C3,0)</f>
        <v>1.5738498789346248E-2</v>
      </c>
      <c r="G3" s="36">
        <f t="shared" ref="G3:G13" si="1">E3-F3</f>
        <v>0.9842615012106537</v>
      </c>
      <c r="H3">
        <v>2021</v>
      </c>
      <c r="O3" s="73" t="str">
        <f t="shared" ref="O3:O5" si="2">O2</f>
        <v>May</v>
      </c>
      <c r="P3" s="72">
        <v>2022</v>
      </c>
      <c r="Q3" t="s">
        <v>41</v>
      </c>
      <c r="R3">
        <f>VLOOKUP($O$2,$B25:$G37,2,0)</f>
        <v>0</v>
      </c>
      <c r="S3" t="s">
        <v>18</v>
      </c>
      <c r="T3" s="36">
        <f>VLOOKUP($O$2,B26:G37,6,0)</f>
        <v>0</v>
      </c>
      <c r="X3" s="96" t="s">
        <v>61</v>
      </c>
      <c r="Y3" s="93"/>
      <c r="Z3" s="93"/>
      <c r="AA3" s="93"/>
      <c r="AB3" s="94"/>
      <c r="AC3" s="95" t="s">
        <v>62</v>
      </c>
      <c r="AD3" s="77" t="s">
        <v>60</v>
      </c>
      <c r="AE3" s="77" t="s">
        <v>59</v>
      </c>
      <c r="AF3" s="86" t="s">
        <v>58</v>
      </c>
      <c r="AH3" t="str">
        <f>INDEX(X5:AB5,,$N$1)</f>
        <v>May</v>
      </c>
    </row>
    <row r="4" spans="1:34" x14ac:dyDescent="0.25">
      <c r="B4" s="33" t="s">
        <v>31</v>
      </c>
      <c r="C4" s="33">
        <f>'SCDOT DATA 2021'!$N$35</f>
        <v>0</v>
      </c>
      <c r="D4" s="38">
        <f>SUM('SCDOT DATA 2021'!K4:N17)</f>
        <v>0</v>
      </c>
      <c r="E4" s="36">
        <f>IF(C4=0,0,IF(C4&lt;&gt;0,100%,""))</f>
        <v>0</v>
      </c>
      <c r="F4" s="37">
        <f t="shared" si="0"/>
        <v>0</v>
      </c>
      <c r="G4" s="37">
        <f t="shared" si="1"/>
        <v>0</v>
      </c>
      <c r="H4">
        <v>2022</v>
      </c>
      <c r="O4" s="73" t="str">
        <f t="shared" si="2"/>
        <v>May</v>
      </c>
      <c r="P4" s="72">
        <v>2023</v>
      </c>
      <c r="Q4" t="s">
        <v>41</v>
      </c>
      <c r="R4">
        <f>VLOOKUP($O$2,$B39:$G51,2,0)</f>
        <v>0</v>
      </c>
      <c r="S4" t="s">
        <v>18</v>
      </c>
      <c r="T4" s="36">
        <f>VLOOKUP($O$2,B40:G51,6,0)</f>
        <v>0</v>
      </c>
      <c r="X4" s="87">
        <v>2020</v>
      </c>
      <c r="Y4" s="83">
        <v>2021</v>
      </c>
      <c r="Z4" s="83">
        <v>2022</v>
      </c>
      <c r="AA4" s="83">
        <v>2023</v>
      </c>
      <c r="AB4" s="90">
        <v>2024</v>
      </c>
      <c r="AC4" s="76"/>
      <c r="AD4" s="76">
        <f>O6</f>
        <v>2020</v>
      </c>
      <c r="AE4" s="76" t="str" cm="1">
        <f t="array" aca="1" ref="AE4:AE15" ca="1">OFFSET(Support!$X$4,1,MATCH(Support!$AD$4,Support!$X$4:$AB$4,0)-1, COUNTA(OFFSET(Support!$X$4,1,MATCH(Support!$AD$4,Support!$X$4:$AB$4,0)-1, 13)))</f>
        <v>May</v>
      </c>
      <c r="AF4" s="88" t="str" cm="1">
        <f t="array" ref="AF4:AF15">CHOOSE($N$6,$X$5:$X$12,$Y$5:$Y$16,$Z$5:$Z$16,$AA$5:$AA$16,$AB$5:$AB$16)</f>
        <v>May</v>
      </c>
      <c r="AH4" t="str">
        <f t="shared" ref="AH4:AH15" si="3">INDEX(X6:AB6,,$N$1)</f>
        <v>June</v>
      </c>
    </row>
    <row r="5" spans="1:34" x14ac:dyDescent="0.25">
      <c r="B5" s="33" t="s">
        <v>32</v>
      </c>
      <c r="C5" s="33">
        <f>'SCDOT DATA 2021'!$R$35</f>
        <v>0</v>
      </c>
      <c r="D5" s="38">
        <f>SUM('SCDOT DATA 2021'!O4:R17)</f>
        <v>0</v>
      </c>
      <c r="E5" s="36">
        <f t="shared" ref="E5:E13" si="4">IF(C5=0,0,IF(C5&lt;&gt;0,100%,""))</f>
        <v>0</v>
      </c>
      <c r="F5" s="37">
        <f t="shared" si="0"/>
        <v>0</v>
      </c>
      <c r="G5" s="37">
        <f t="shared" si="1"/>
        <v>0</v>
      </c>
      <c r="H5">
        <v>2023</v>
      </c>
      <c r="O5" s="73" t="str">
        <f t="shared" si="2"/>
        <v>May</v>
      </c>
      <c r="P5" s="72">
        <v>2024</v>
      </c>
      <c r="Q5" t="s">
        <v>41</v>
      </c>
      <c r="R5">
        <f>VLOOKUP($O$2,$B53:$G65,2,0)</f>
        <v>0</v>
      </c>
      <c r="S5" t="s">
        <v>18</v>
      </c>
      <c r="T5" s="36">
        <f>VLOOKUP($O$2,B53:G65,6,0)</f>
        <v>0</v>
      </c>
      <c r="X5" s="74" t="s">
        <v>28</v>
      </c>
      <c r="Y5" s="75" t="s">
        <v>29</v>
      </c>
      <c r="Z5" s="75" t="s">
        <v>29</v>
      </c>
      <c r="AA5" s="75" t="s">
        <v>29</v>
      </c>
      <c r="AB5" s="91" t="s">
        <v>29</v>
      </c>
      <c r="AC5" s="76"/>
      <c r="AD5" s="76"/>
      <c r="AE5" s="76" t="str">
        <f ca="1"/>
        <v>June</v>
      </c>
      <c r="AF5" s="88" t="str">
        <v>June</v>
      </c>
      <c r="AH5" t="str">
        <f t="shared" si="3"/>
        <v>July</v>
      </c>
    </row>
    <row r="6" spans="1:34" x14ac:dyDescent="0.25">
      <c r="B6" s="33" t="s">
        <v>28</v>
      </c>
      <c r="C6" s="33">
        <f>'SCDOT DATA 2021'!$W$35</f>
        <v>0</v>
      </c>
      <c r="D6" s="38">
        <f>SUM('SCDOT DATA 2021'!S4:W17)</f>
        <v>0</v>
      </c>
      <c r="E6" s="36">
        <f t="shared" si="4"/>
        <v>0</v>
      </c>
      <c r="F6" s="37">
        <f t="shared" si="0"/>
        <v>0</v>
      </c>
      <c r="G6" s="37">
        <f t="shared" si="1"/>
        <v>0</v>
      </c>
      <c r="H6">
        <v>2024</v>
      </c>
      <c r="M6" t="s">
        <v>56</v>
      </c>
      <c r="N6" s="84">
        <v>1</v>
      </c>
      <c r="O6">
        <f>INDEX($H$2:$H$6,N6)</f>
        <v>2020</v>
      </c>
      <c r="X6" s="74" t="s">
        <v>33</v>
      </c>
      <c r="Y6" s="75" t="s">
        <v>30</v>
      </c>
      <c r="Z6" s="75" t="s">
        <v>30</v>
      </c>
      <c r="AA6" s="75" t="s">
        <v>30</v>
      </c>
      <c r="AB6" s="91" t="s">
        <v>30</v>
      </c>
      <c r="AC6" s="76"/>
      <c r="AD6" s="76"/>
      <c r="AE6" s="76" t="str">
        <f ca="1"/>
        <v>July</v>
      </c>
      <c r="AF6" s="88" t="str">
        <v>July</v>
      </c>
      <c r="AH6" t="str">
        <f t="shared" si="3"/>
        <v>August</v>
      </c>
    </row>
    <row r="7" spans="1:34" x14ac:dyDescent="0.25">
      <c r="B7" s="33" t="s">
        <v>33</v>
      </c>
      <c r="C7" s="33">
        <f>'SCDOT DATA 2021'!$AA$35</f>
        <v>0</v>
      </c>
      <c r="D7" s="38">
        <f>SUM('SCDOT DATA 2021'!X4:AA17)</f>
        <v>0</v>
      </c>
      <c r="E7" s="36">
        <f t="shared" si="4"/>
        <v>0</v>
      </c>
      <c r="F7" s="37">
        <f t="shared" si="0"/>
        <v>0</v>
      </c>
      <c r="G7" s="37">
        <f t="shared" si="1"/>
        <v>0</v>
      </c>
      <c r="R7" s="71"/>
      <c r="X7" s="74" t="s">
        <v>34</v>
      </c>
      <c r="Y7" s="75" t="s">
        <v>31</v>
      </c>
      <c r="Z7" s="75" t="s">
        <v>31</v>
      </c>
      <c r="AA7" s="75" t="s">
        <v>31</v>
      </c>
      <c r="AB7" s="91" t="s">
        <v>31</v>
      </c>
      <c r="AC7" s="76"/>
      <c r="AD7" s="76"/>
      <c r="AE7" s="76" t="str">
        <f ca="1"/>
        <v>August</v>
      </c>
      <c r="AF7" s="88" t="str">
        <v>August</v>
      </c>
      <c r="AH7" t="str">
        <f t="shared" si="3"/>
        <v>September</v>
      </c>
    </row>
    <row r="8" spans="1:34" x14ac:dyDescent="0.25">
      <c r="B8" s="33" t="s">
        <v>34</v>
      </c>
      <c r="C8" s="33">
        <f>'SCDOT DATA 2021'!$AF$35</f>
        <v>0</v>
      </c>
      <c r="D8" s="38">
        <f>SUM('SCDOT DATA 2021'!AB4:AF17)</f>
        <v>0</v>
      </c>
      <c r="E8" s="36">
        <f t="shared" si="4"/>
        <v>0</v>
      </c>
      <c r="F8" s="37">
        <f t="shared" si="0"/>
        <v>0</v>
      </c>
      <c r="G8" s="37">
        <f t="shared" si="1"/>
        <v>0</v>
      </c>
      <c r="R8" s="71"/>
      <c r="X8" s="74" t="s">
        <v>35</v>
      </c>
      <c r="Y8" s="75" t="s">
        <v>32</v>
      </c>
      <c r="Z8" s="75" t="s">
        <v>32</v>
      </c>
      <c r="AA8" s="75" t="s">
        <v>32</v>
      </c>
      <c r="AB8" s="91" t="s">
        <v>32</v>
      </c>
      <c r="AC8" s="76"/>
      <c r="AD8" s="76"/>
      <c r="AE8" s="76" t="str">
        <f ca="1"/>
        <v>September</v>
      </c>
      <c r="AF8" s="88" t="str">
        <v>September</v>
      </c>
      <c r="AH8" t="str">
        <f t="shared" si="3"/>
        <v>October</v>
      </c>
    </row>
    <row r="9" spans="1:34" x14ac:dyDescent="0.25">
      <c r="B9" s="33" t="s">
        <v>35</v>
      </c>
      <c r="C9" s="33">
        <f>'SCDOT DATA 2021'!$AJ$35</f>
        <v>0</v>
      </c>
      <c r="D9" s="38">
        <f>SUM('SCDOT DATA 2021'!AG4:AJ17)</f>
        <v>0</v>
      </c>
      <c r="E9" s="36">
        <f t="shared" si="4"/>
        <v>0</v>
      </c>
      <c r="F9" s="37">
        <f t="shared" si="0"/>
        <v>0</v>
      </c>
      <c r="G9" s="37">
        <f t="shared" si="1"/>
        <v>0</v>
      </c>
      <c r="X9" s="74" t="s">
        <v>36</v>
      </c>
      <c r="Y9" s="75" t="s">
        <v>28</v>
      </c>
      <c r="Z9" s="75" t="s">
        <v>28</v>
      </c>
      <c r="AA9" s="75" t="s">
        <v>28</v>
      </c>
      <c r="AB9" s="91" t="s">
        <v>28</v>
      </c>
      <c r="AC9" s="76"/>
      <c r="AD9" s="76"/>
      <c r="AE9" s="76" t="str">
        <f ca="1"/>
        <v>October</v>
      </c>
      <c r="AF9" s="88" t="str">
        <v>October</v>
      </c>
      <c r="AH9" t="str">
        <f t="shared" si="3"/>
        <v>November</v>
      </c>
    </row>
    <row r="10" spans="1:34" x14ac:dyDescent="0.25">
      <c r="B10" s="33" t="s">
        <v>36</v>
      </c>
      <c r="C10" s="33">
        <f>'SCDOT DATA 2021'!SAN$35</f>
        <v>0</v>
      </c>
      <c r="D10" s="38">
        <f>SUM('SCDOT DATA 2021'!AK4:AN17)</f>
        <v>0</v>
      </c>
      <c r="E10" s="36">
        <f t="shared" si="4"/>
        <v>0</v>
      </c>
      <c r="F10" s="37">
        <f t="shared" si="0"/>
        <v>0</v>
      </c>
      <c r="G10" s="37">
        <f t="shared" si="1"/>
        <v>0</v>
      </c>
      <c r="X10" s="74" t="s">
        <v>37</v>
      </c>
      <c r="Y10" s="75" t="s">
        <v>33</v>
      </c>
      <c r="Z10" s="75" t="s">
        <v>33</v>
      </c>
      <c r="AA10" s="75" t="s">
        <v>33</v>
      </c>
      <c r="AB10" s="91" t="s">
        <v>33</v>
      </c>
      <c r="AC10" s="76"/>
      <c r="AD10" s="76"/>
      <c r="AE10" s="76" t="str">
        <f ca="1"/>
        <v>November</v>
      </c>
      <c r="AF10" s="88" t="str">
        <v>November</v>
      </c>
      <c r="AH10" t="str">
        <f t="shared" si="3"/>
        <v>December</v>
      </c>
    </row>
    <row r="11" spans="1:34" x14ac:dyDescent="0.25">
      <c r="B11" s="33" t="s">
        <v>37</v>
      </c>
      <c r="C11" s="33">
        <f>'SCDOT DATA 2021'!$AS$35</f>
        <v>0</v>
      </c>
      <c r="D11" s="38">
        <f>SUM('SCDOT DATA 2021'!AO4:AS17)</f>
        <v>0</v>
      </c>
      <c r="E11" s="36">
        <f t="shared" si="4"/>
        <v>0</v>
      </c>
      <c r="F11" s="37">
        <f t="shared" si="0"/>
        <v>0</v>
      </c>
      <c r="G11" s="37">
        <f t="shared" si="1"/>
        <v>0</v>
      </c>
      <c r="X11" s="74" t="s">
        <v>38</v>
      </c>
      <c r="Y11" s="75" t="s">
        <v>34</v>
      </c>
      <c r="Z11" s="75" t="s">
        <v>34</v>
      </c>
      <c r="AA11" s="75" t="s">
        <v>34</v>
      </c>
      <c r="AB11" s="91" t="s">
        <v>34</v>
      </c>
      <c r="AC11" s="76"/>
      <c r="AD11" s="76"/>
      <c r="AE11" s="76" t="str">
        <f ca="1"/>
        <v>December</v>
      </c>
      <c r="AF11" s="88" t="str">
        <v>December</v>
      </c>
      <c r="AH11">
        <f t="shared" si="3"/>
        <v>0</v>
      </c>
    </row>
    <row r="12" spans="1:34" x14ac:dyDescent="0.25">
      <c r="B12" s="33" t="s">
        <v>38</v>
      </c>
      <c r="C12" s="33">
        <f>'SCDOT DATA 2021'!$AW$35</f>
        <v>0</v>
      </c>
      <c r="D12" s="38">
        <f>SUM('SCDOT DATA 2021'!AT4:AW17)</f>
        <v>0</v>
      </c>
      <c r="E12" s="36">
        <f t="shared" si="4"/>
        <v>0</v>
      </c>
      <c r="F12" s="37">
        <f t="shared" si="0"/>
        <v>0</v>
      </c>
      <c r="G12" s="37">
        <f t="shared" si="1"/>
        <v>0</v>
      </c>
      <c r="Q12" s="70"/>
      <c r="X12" s="74" t="s">
        <v>39</v>
      </c>
      <c r="Y12" s="75" t="s">
        <v>35</v>
      </c>
      <c r="Z12" s="75" t="s">
        <v>35</v>
      </c>
      <c r="AA12" s="75" t="s">
        <v>35</v>
      </c>
      <c r="AB12" s="91" t="s">
        <v>35</v>
      </c>
      <c r="AC12" s="76"/>
      <c r="AD12" s="76"/>
      <c r="AE12" s="76" t="e">
        <f ca="1"/>
        <v>#N/A</v>
      </c>
      <c r="AF12" s="88" t="e">
        <v>#N/A</v>
      </c>
      <c r="AH12">
        <f t="shared" si="3"/>
        <v>0</v>
      </c>
    </row>
    <row r="13" spans="1:34" x14ac:dyDescent="0.25">
      <c r="B13" s="33" t="s">
        <v>39</v>
      </c>
      <c r="C13" s="33">
        <f>'SCDOT DATA 2021'!$BA$35</f>
        <v>0</v>
      </c>
      <c r="D13" s="38">
        <f>SUM('SCDOT DATA 2021'!AX4:BA17)</f>
        <v>0</v>
      </c>
      <c r="E13" s="36">
        <f t="shared" si="4"/>
        <v>0</v>
      </c>
      <c r="F13" s="37">
        <f t="shared" si="0"/>
        <v>0</v>
      </c>
      <c r="G13" s="37">
        <f t="shared" si="1"/>
        <v>0</v>
      </c>
      <c r="X13" s="78"/>
      <c r="Y13" s="75" t="s">
        <v>36</v>
      </c>
      <c r="Z13" s="75" t="s">
        <v>36</v>
      </c>
      <c r="AA13" s="75" t="s">
        <v>36</v>
      </c>
      <c r="AB13" s="91" t="s">
        <v>36</v>
      </c>
      <c r="AC13" s="76"/>
      <c r="AD13" s="76"/>
      <c r="AE13" s="76" t="e">
        <f ca="1"/>
        <v>#N/A</v>
      </c>
      <c r="AF13" s="88" t="e">
        <v>#N/A</v>
      </c>
      <c r="AH13">
        <f t="shared" si="3"/>
        <v>0</v>
      </c>
    </row>
    <row r="14" spans="1:34" x14ac:dyDescent="0.25">
      <c r="X14" s="78"/>
      <c r="Y14" s="75" t="s">
        <v>37</v>
      </c>
      <c r="Z14" s="75" t="s">
        <v>37</v>
      </c>
      <c r="AA14" s="75" t="s">
        <v>37</v>
      </c>
      <c r="AB14" s="91" t="s">
        <v>37</v>
      </c>
      <c r="AC14" s="76"/>
      <c r="AD14" s="76"/>
      <c r="AE14" s="76" t="e">
        <f ca="1"/>
        <v>#N/A</v>
      </c>
      <c r="AF14" s="88" t="e">
        <v>#N/A</v>
      </c>
      <c r="AH14">
        <f t="shared" si="3"/>
        <v>0</v>
      </c>
    </row>
    <row r="15" spans="1:34" x14ac:dyDescent="0.25">
      <c r="A15">
        <v>2020</v>
      </c>
      <c r="B15" t="s">
        <v>40</v>
      </c>
      <c r="C15" t="s">
        <v>41</v>
      </c>
      <c r="D15" t="s">
        <v>42</v>
      </c>
      <c r="E15" t="s">
        <v>44</v>
      </c>
      <c r="F15" t="s">
        <v>23</v>
      </c>
      <c r="G15" t="s">
        <v>18</v>
      </c>
      <c r="X15" s="78"/>
      <c r="Y15" s="75" t="s">
        <v>38</v>
      </c>
      <c r="Z15" s="75" t="s">
        <v>38</v>
      </c>
      <c r="AA15" s="75" t="s">
        <v>38</v>
      </c>
      <c r="AB15" s="91" t="s">
        <v>38</v>
      </c>
      <c r="AC15" s="76"/>
      <c r="AD15" s="76"/>
      <c r="AE15" s="76" t="e">
        <f ca="1"/>
        <v>#N/A</v>
      </c>
      <c r="AF15" s="88" t="e">
        <v>#N/A</v>
      </c>
      <c r="AH15">
        <f t="shared" si="3"/>
        <v>0</v>
      </c>
    </row>
    <row r="16" spans="1:34" ht="15.75" thickBot="1" x14ac:dyDescent="0.3">
      <c r="B16" s="33" t="s">
        <v>28</v>
      </c>
      <c r="C16" s="33">
        <f>'SCDOT DATA 2020'!$B$45</f>
        <v>1333</v>
      </c>
      <c r="D16" s="38">
        <f>SUM('SCDOT DATA 2020'!B4:B22)</f>
        <v>26</v>
      </c>
      <c r="E16" s="36">
        <v>1</v>
      </c>
      <c r="F16" s="37">
        <f t="shared" ref="F16:F23" si="5">D16/C16</f>
        <v>1.9504876219054765E-2</v>
      </c>
      <c r="G16" s="36">
        <f t="shared" ref="G16:G23" si="6">E16-F16</f>
        <v>0.98049512378094528</v>
      </c>
      <c r="X16" s="79"/>
      <c r="Y16" s="80" t="s">
        <v>39</v>
      </c>
      <c r="Z16" s="80" t="s">
        <v>39</v>
      </c>
      <c r="AA16" s="80" t="s">
        <v>39</v>
      </c>
      <c r="AB16" s="92" t="s">
        <v>39</v>
      </c>
      <c r="AC16" s="81"/>
      <c r="AD16" s="81"/>
      <c r="AE16" s="81"/>
      <c r="AF16" s="89"/>
    </row>
    <row r="17" spans="1:7" x14ac:dyDescent="0.25">
      <c r="B17" s="33" t="s">
        <v>33</v>
      </c>
      <c r="C17" s="33">
        <f>'SCDOT DATA 2020'!$D$45</f>
        <v>659</v>
      </c>
      <c r="D17" s="38">
        <f>SUM('SCDOT DATA 2020'!C4:D22)</f>
        <v>23</v>
      </c>
      <c r="E17" s="36">
        <v>1</v>
      </c>
      <c r="F17" s="37">
        <f t="shared" si="5"/>
        <v>3.490136570561457E-2</v>
      </c>
      <c r="G17" s="36">
        <f t="shared" si="6"/>
        <v>0.96509863429438547</v>
      </c>
    </row>
    <row r="18" spans="1:7" x14ac:dyDescent="0.25">
      <c r="B18" s="33" t="s">
        <v>34</v>
      </c>
      <c r="C18" s="33">
        <f>'SCDOT DATA 2020'!$E$45</f>
        <v>1601</v>
      </c>
      <c r="D18" s="38">
        <f>SUM('SCDOT DATA 2020'!E4:E22)</f>
        <v>45</v>
      </c>
      <c r="E18" s="36">
        <v>1</v>
      </c>
      <c r="F18" s="37">
        <f t="shared" si="5"/>
        <v>2.8107432854465958E-2</v>
      </c>
      <c r="G18" s="36">
        <f t="shared" si="6"/>
        <v>0.97189256714553407</v>
      </c>
    </row>
    <row r="19" spans="1:7" x14ac:dyDescent="0.25">
      <c r="B19" s="33" t="s">
        <v>35</v>
      </c>
      <c r="C19" s="33">
        <f>'SCDOT DATA 2020'!$J$45</f>
        <v>4052</v>
      </c>
      <c r="D19" s="38">
        <f>SUM('SCDOT DATA 2020'!F4:J22)</f>
        <v>73</v>
      </c>
      <c r="E19" s="36">
        <v>1</v>
      </c>
      <c r="F19" s="37">
        <f t="shared" si="5"/>
        <v>1.8015794669299111E-2</v>
      </c>
      <c r="G19" s="36">
        <f t="shared" si="6"/>
        <v>0.98198420533070085</v>
      </c>
    </row>
    <row r="20" spans="1:7" x14ac:dyDescent="0.25">
      <c r="B20" s="33" t="s">
        <v>36</v>
      </c>
      <c r="C20" s="33">
        <f>'SCDOT DATA 2020'!$N$45</f>
        <v>1559</v>
      </c>
      <c r="D20" s="38">
        <f>SUM('SCDOT DATA 2020'!K4:N22)</f>
        <v>25</v>
      </c>
      <c r="E20" s="36">
        <v>1</v>
      </c>
      <c r="F20" s="37">
        <f t="shared" si="5"/>
        <v>1.603592046183451E-2</v>
      </c>
      <c r="G20" s="36">
        <f t="shared" si="6"/>
        <v>0.98396407953816545</v>
      </c>
    </row>
    <row r="21" spans="1:7" x14ac:dyDescent="0.25">
      <c r="B21" s="33" t="s">
        <v>37</v>
      </c>
      <c r="C21" s="33">
        <f>'SCDOT DATA 2020'!$R$45</f>
        <v>1697</v>
      </c>
      <c r="D21" s="38">
        <f>SUM('SCDOT DATA 2020'!O4:R22)</f>
        <v>35</v>
      </c>
      <c r="E21" s="36">
        <v>1</v>
      </c>
      <c r="F21" s="37">
        <f t="shared" si="5"/>
        <v>2.0624631703005304E-2</v>
      </c>
      <c r="G21" s="36">
        <f t="shared" si="6"/>
        <v>0.97937536829699467</v>
      </c>
    </row>
    <row r="22" spans="1:7" x14ac:dyDescent="0.25">
      <c r="B22" s="33" t="s">
        <v>38</v>
      </c>
      <c r="C22" s="33">
        <f>'SCDOT DATA 2020'!$V$45</f>
        <v>1787</v>
      </c>
      <c r="D22" s="38">
        <f>SUM('SCDOT DATA 2020'!S4:V22)</f>
        <v>23</v>
      </c>
      <c r="E22" s="36">
        <v>1</v>
      </c>
      <c r="F22" s="37">
        <f t="shared" si="5"/>
        <v>1.2870733072188025E-2</v>
      </c>
      <c r="G22" s="36">
        <f t="shared" si="6"/>
        <v>0.987129266927812</v>
      </c>
    </row>
    <row r="23" spans="1:7" x14ac:dyDescent="0.25">
      <c r="B23" s="33" t="s">
        <v>39</v>
      </c>
      <c r="C23" s="33">
        <f>'SCDOT DATA 2020'!$Z$45</f>
        <v>1542</v>
      </c>
      <c r="D23" s="38">
        <f>SUM('SCDOT DATA 2020'!W4:Z22)</f>
        <v>39</v>
      </c>
      <c r="E23" s="36">
        <v>1</v>
      </c>
      <c r="F23" s="37">
        <f t="shared" si="5"/>
        <v>2.5291828793774319E-2</v>
      </c>
      <c r="G23" s="36">
        <f t="shared" si="6"/>
        <v>0.97470817120622566</v>
      </c>
    </row>
    <row r="25" spans="1:7" x14ac:dyDescent="0.25">
      <c r="A25">
        <v>2022</v>
      </c>
      <c r="B25" t="s">
        <v>40</v>
      </c>
      <c r="C25" t="s">
        <v>41</v>
      </c>
      <c r="D25" t="s">
        <v>42</v>
      </c>
      <c r="E25" t="s">
        <v>44</v>
      </c>
      <c r="F25" t="s">
        <v>23</v>
      </c>
      <c r="G25" t="s">
        <v>18</v>
      </c>
    </row>
    <row r="26" spans="1:7" x14ac:dyDescent="0.25">
      <c r="B26" s="33" t="s">
        <v>29</v>
      </c>
      <c r="C26" s="33">
        <f>'SCDOT DATA 2022'!$F$35</f>
        <v>0</v>
      </c>
      <c r="D26" s="38">
        <f>SUM('SCDOT DATA 2022'!B4:F17)</f>
        <v>0</v>
      </c>
      <c r="E26" s="36">
        <f>IF(C26=0,0,IF(C26&lt;&gt;0,100%,""))</f>
        <v>0</v>
      </c>
      <c r="F26" s="37">
        <f>IFERROR(D26/C26,0)</f>
        <v>0</v>
      </c>
      <c r="G26" s="36">
        <f>E26-F26</f>
        <v>0</v>
      </c>
    </row>
    <row r="27" spans="1:7" x14ac:dyDescent="0.25">
      <c r="B27" s="33" t="s">
        <v>30</v>
      </c>
      <c r="C27" s="33">
        <f>'SCDOT DATA 2022'!$J$35</f>
        <v>0</v>
      </c>
      <c r="D27" s="38">
        <f>SUM('SCDOT DATA 2022'!G4:J17)</f>
        <v>0</v>
      </c>
      <c r="E27" s="36">
        <f t="shared" ref="E27:E37" si="7">IF(C27=0,0,IF(C27&lt;&gt;0,100%,""))</f>
        <v>0</v>
      </c>
      <c r="F27" s="37">
        <f t="shared" ref="F27:F36" si="8">IFERROR(D27/C27,0)</f>
        <v>0</v>
      </c>
      <c r="G27" s="36">
        <f t="shared" ref="G27:G37" si="9">E27-F27</f>
        <v>0</v>
      </c>
    </row>
    <row r="28" spans="1:7" x14ac:dyDescent="0.25">
      <c r="B28" s="33" t="s">
        <v>31</v>
      </c>
      <c r="C28" s="33">
        <f>'SCDOT DATA 2022'!$N$35</f>
        <v>0</v>
      </c>
      <c r="D28" s="38">
        <f>SUM('SCDOT DATA 2022'!K4:N17)</f>
        <v>0</v>
      </c>
      <c r="E28" s="36">
        <f t="shared" si="7"/>
        <v>0</v>
      </c>
      <c r="F28" s="37">
        <f t="shared" si="8"/>
        <v>0</v>
      </c>
      <c r="G28" s="37">
        <f t="shared" si="9"/>
        <v>0</v>
      </c>
    </row>
    <row r="29" spans="1:7" x14ac:dyDescent="0.25">
      <c r="B29" s="33" t="s">
        <v>32</v>
      </c>
      <c r="C29" s="33">
        <f>'SCDOT DATA 2022'!$R$35</f>
        <v>0</v>
      </c>
      <c r="D29" s="38">
        <f>SUM('SCDOT DATA 2022'!O28:R41)</f>
        <v>0</v>
      </c>
      <c r="E29" s="36">
        <f t="shared" si="7"/>
        <v>0</v>
      </c>
      <c r="F29" s="37">
        <f t="shared" si="8"/>
        <v>0</v>
      </c>
      <c r="G29" s="37">
        <f t="shared" si="9"/>
        <v>0</v>
      </c>
    </row>
    <row r="30" spans="1:7" x14ac:dyDescent="0.25">
      <c r="B30" s="33" t="s">
        <v>28</v>
      </c>
      <c r="C30" s="33">
        <f>'SCDOT DATA 2022'!$W$35</f>
        <v>0</v>
      </c>
      <c r="D30" s="38">
        <f>SUM('SCDOT DATA 2022'!S4:W17)</f>
        <v>0</v>
      </c>
      <c r="E30" s="36">
        <f t="shared" si="7"/>
        <v>0</v>
      </c>
      <c r="F30" s="37">
        <f t="shared" si="8"/>
        <v>0</v>
      </c>
      <c r="G30" s="37">
        <f t="shared" si="9"/>
        <v>0</v>
      </c>
    </row>
    <row r="31" spans="1:7" x14ac:dyDescent="0.25">
      <c r="B31" s="33" t="s">
        <v>33</v>
      </c>
      <c r="C31" s="33">
        <f>'SCDOT DATA 2022'!$AA$35</f>
        <v>0</v>
      </c>
      <c r="D31" s="38">
        <f>SUM('SCDOT DATA 2022'!X4:AA17)</f>
        <v>0</v>
      </c>
      <c r="E31" s="36">
        <f t="shared" si="7"/>
        <v>0</v>
      </c>
      <c r="F31" s="37">
        <f t="shared" si="8"/>
        <v>0</v>
      </c>
      <c r="G31" s="37">
        <f t="shared" si="9"/>
        <v>0</v>
      </c>
    </row>
    <row r="32" spans="1:7" x14ac:dyDescent="0.25">
      <c r="B32" s="33" t="s">
        <v>34</v>
      </c>
      <c r="C32" s="33">
        <f>'SCDOT DATA 2022'!$AF$35</f>
        <v>0</v>
      </c>
      <c r="D32" s="38">
        <f>SUM('SCDOT DATA 2022'!AB4:AE17)</f>
        <v>0</v>
      </c>
      <c r="E32" s="36">
        <f t="shared" si="7"/>
        <v>0</v>
      </c>
      <c r="F32" s="37">
        <f t="shared" si="8"/>
        <v>0</v>
      </c>
      <c r="G32" s="37">
        <f t="shared" si="9"/>
        <v>0</v>
      </c>
    </row>
    <row r="33" spans="1:7" x14ac:dyDescent="0.25">
      <c r="B33" s="33" t="s">
        <v>35</v>
      </c>
      <c r="C33" s="33">
        <f>'SCDOT DATA 2022'!$AJ$35</f>
        <v>0</v>
      </c>
      <c r="D33" s="38">
        <f>SUM('SCDOT DATA 2022'!AF4:AJ17)</f>
        <v>0</v>
      </c>
      <c r="E33" s="36">
        <f t="shared" si="7"/>
        <v>0</v>
      </c>
      <c r="F33" s="37">
        <f t="shared" si="8"/>
        <v>0</v>
      </c>
      <c r="G33" s="37">
        <f t="shared" si="9"/>
        <v>0</v>
      </c>
    </row>
    <row r="34" spans="1:7" x14ac:dyDescent="0.25">
      <c r="B34" s="33" t="s">
        <v>36</v>
      </c>
      <c r="C34" s="33">
        <f>'SCDOT DATA 2022'!SAN$35</f>
        <v>0</v>
      </c>
      <c r="D34" s="38">
        <f>SUM('SCDOT DATA 2022'!AK4:AN17)</f>
        <v>0</v>
      </c>
      <c r="E34" s="36">
        <f t="shared" si="7"/>
        <v>0</v>
      </c>
      <c r="F34" s="37">
        <f t="shared" si="8"/>
        <v>0</v>
      </c>
      <c r="G34" s="37">
        <f t="shared" si="9"/>
        <v>0</v>
      </c>
    </row>
    <row r="35" spans="1:7" x14ac:dyDescent="0.25">
      <c r="B35" s="33" t="s">
        <v>37</v>
      </c>
      <c r="C35" s="33">
        <f>'SCDOT DATA 2021'!$AS$35</f>
        <v>0</v>
      </c>
      <c r="D35" s="38">
        <f>SUM('SCDOT DATA 2022'!AO4:AS17)</f>
        <v>0</v>
      </c>
      <c r="E35" s="36">
        <f t="shared" si="7"/>
        <v>0</v>
      </c>
      <c r="F35" s="37">
        <f t="shared" si="8"/>
        <v>0</v>
      </c>
      <c r="G35" s="37">
        <f t="shared" si="9"/>
        <v>0</v>
      </c>
    </row>
    <row r="36" spans="1:7" x14ac:dyDescent="0.25">
      <c r="B36" s="33" t="s">
        <v>38</v>
      </c>
      <c r="C36" s="33">
        <f>'SCDOT DATA 2022'!$AW$35</f>
        <v>0</v>
      </c>
      <c r="D36" s="38">
        <f>SUM('SCDOT DATA 2022'!AT4:AW17)</f>
        <v>0</v>
      </c>
      <c r="E36" s="36">
        <f t="shared" si="7"/>
        <v>0</v>
      </c>
      <c r="F36" s="37">
        <f t="shared" si="8"/>
        <v>0</v>
      </c>
      <c r="G36" s="37">
        <f t="shared" si="9"/>
        <v>0</v>
      </c>
    </row>
    <row r="37" spans="1:7" x14ac:dyDescent="0.25">
      <c r="B37" s="33" t="s">
        <v>39</v>
      </c>
      <c r="C37" s="33">
        <f>'SCDOT DATA 2022'!$BA$35</f>
        <v>0</v>
      </c>
      <c r="D37" s="38">
        <f>SUM('SCDOT DATA 2022'!AX4:BA17)</f>
        <v>0</v>
      </c>
      <c r="E37" s="36">
        <f t="shared" si="7"/>
        <v>0</v>
      </c>
      <c r="F37" s="37">
        <f>IFERROR(D37/C37,0)</f>
        <v>0</v>
      </c>
      <c r="G37" s="37">
        <f t="shared" si="9"/>
        <v>0</v>
      </c>
    </row>
    <row r="39" spans="1:7" x14ac:dyDescent="0.25">
      <c r="A39">
        <v>2023</v>
      </c>
      <c r="B39" t="s">
        <v>40</v>
      </c>
      <c r="C39" t="s">
        <v>41</v>
      </c>
      <c r="D39" t="s">
        <v>42</v>
      </c>
      <c r="E39" t="s">
        <v>44</v>
      </c>
      <c r="F39" t="s">
        <v>23</v>
      </c>
      <c r="G39" t="s">
        <v>18</v>
      </c>
    </row>
    <row r="40" spans="1:7" x14ac:dyDescent="0.25">
      <c r="B40" s="33" t="s">
        <v>29</v>
      </c>
      <c r="C40" s="33">
        <f>'SCDOT DATA 2023'!$F$35</f>
        <v>0</v>
      </c>
      <c r="D40" s="38">
        <f>SUM('SCDOT DATA 2023'!B4:F17)</f>
        <v>0</v>
      </c>
      <c r="E40" s="36">
        <f>IF(C40=0,0,IF(C40&lt;&gt;0,100%,""))</f>
        <v>0</v>
      </c>
      <c r="F40" s="37">
        <f>IFERROR(D40/C40,0)</f>
        <v>0</v>
      </c>
      <c r="G40" s="36">
        <f>E40-F40</f>
        <v>0</v>
      </c>
    </row>
    <row r="41" spans="1:7" x14ac:dyDescent="0.25">
      <c r="B41" s="33" t="s">
        <v>30</v>
      </c>
      <c r="C41" s="33">
        <f>'SCDOT DATA 2023'!$J$35</f>
        <v>0</v>
      </c>
      <c r="D41" s="38">
        <f>SUM('SCDOT DATA 2023'!G4:J17)</f>
        <v>0</v>
      </c>
      <c r="E41" s="36">
        <f t="shared" ref="E41:E51" si="10">IF(C41=0,0,IF(C41&lt;&gt;0,100%,""))</f>
        <v>0</v>
      </c>
      <c r="F41" s="37">
        <f t="shared" ref="F41:F51" si="11">IFERROR(D41/C41,0)</f>
        <v>0</v>
      </c>
      <c r="G41" s="36">
        <f t="shared" ref="G41:G51" si="12">E41-F41</f>
        <v>0</v>
      </c>
    </row>
    <row r="42" spans="1:7" x14ac:dyDescent="0.25">
      <c r="B42" s="33" t="s">
        <v>31</v>
      </c>
      <c r="C42" s="33">
        <f>'SCDOT DATA 2023'!$N$35</f>
        <v>0</v>
      </c>
      <c r="D42" s="38">
        <f>SUM('SCDOT DATA 2023'!K4:N17)</f>
        <v>0</v>
      </c>
      <c r="E42" s="36">
        <f t="shared" si="10"/>
        <v>0</v>
      </c>
      <c r="F42" s="37">
        <f t="shared" si="11"/>
        <v>0</v>
      </c>
      <c r="G42" s="37">
        <f t="shared" si="12"/>
        <v>0</v>
      </c>
    </row>
    <row r="43" spans="1:7" x14ac:dyDescent="0.25">
      <c r="B43" s="33" t="s">
        <v>32</v>
      </c>
      <c r="C43" s="33">
        <f>'SCDOT DATA 2023'!$R$35</f>
        <v>0</v>
      </c>
      <c r="D43" s="38">
        <f>SUM('SCDOT DATA 2023'!O4:R17)</f>
        <v>0</v>
      </c>
      <c r="E43" s="36">
        <f t="shared" si="10"/>
        <v>0</v>
      </c>
      <c r="F43" s="37">
        <f t="shared" si="11"/>
        <v>0</v>
      </c>
      <c r="G43" s="37">
        <f t="shared" si="12"/>
        <v>0</v>
      </c>
    </row>
    <row r="44" spans="1:7" x14ac:dyDescent="0.25">
      <c r="B44" s="33" t="s">
        <v>28</v>
      </c>
      <c r="C44" s="33">
        <f>'SCDOT DATA 2023'!$W$35</f>
        <v>0</v>
      </c>
      <c r="D44" s="38">
        <f>SUM('SCDOT DATA 2023'!S4:W17)</f>
        <v>0</v>
      </c>
      <c r="E44" s="36">
        <f t="shared" si="10"/>
        <v>0</v>
      </c>
      <c r="F44" s="37">
        <f t="shared" si="11"/>
        <v>0</v>
      </c>
      <c r="G44" s="37">
        <f t="shared" si="12"/>
        <v>0</v>
      </c>
    </row>
    <row r="45" spans="1:7" x14ac:dyDescent="0.25">
      <c r="B45" s="33" t="s">
        <v>33</v>
      </c>
      <c r="C45" s="33">
        <f>'SCDOT DATA 2023'!$AA$35</f>
        <v>0</v>
      </c>
      <c r="D45" s="38">
        <f>SUM('SCDOT DATA 2023'!X4:AA17)</f>
        <v>0</v>
      </c>
      <c r="E45" s="36">
        <f t="shared" si="10"/>
        <v>0</v>
      </c>
      <c r="F45" s="37">
        <f t="shared" si="11"/>
        <v>0</v>
      </c>
      <c r="G45" s="37">
        <f t="shared" si="12"/>
        <v>0</v>
      </c>
    </row>
    <row r="46" spans="1:7" x14ac:dyDescent="0.25">
      <c r="B46" s="33" t="s">
        <v>34</v>
      </c>
      <c r="C46" s="33">
        <f>'SCDOT DATA 2023'!$AF$35</f>
        <v>0</v>
      </c>
      <c r="D46" s="38">
        <f>SUM('SCDOT DATA 2023'!AB4:AF17)</f>
        <v>0</v>
      </c>
      <c r="E46" s="36">
        <f t="shared" si="10"/>
        <v>0</v>
      </c>
      <c r="F46" s="37">
        <f t="shared" si="11"/>
        <v>0</v>
      </c>
      <c r="G46" s="37">
        <f t="shared" si="12"/>
        <v>0</v>
      </c>
    </row>
    <row r="47" spans="1:7" x14ac:dyDescent="0.25">
      <c r="B47" s="33" t="s">
        <v>35</v>
      </c>
      <c r="C47" s="33">
        <f>'SCDOT DATA 2023'!$AJ$35</f>
        <v>0</v>
      </c>
      <c r="D47" s="38">
        <f>SUM('SCDOT DATA 2023'!AG4:AJ17)</f>
        <v>0</v>
      </c>
      <c r="E47" s="36">
        <f t="shared" si="10"/>
        <v>0</v>
      </c>
      <c r="F47" s="37">
        <f t="shared" si="11"/>
        <v>0</v>
      </c>
      <c r="G47" s="37">
        <f t="shared" si="12"/>
        <v>0</v>
      </c>
    </row>
    <row r="48" spans="1:7" x14ac:dyDescent="0.25">
      <c r="B48" s="33" t="s">
        <v>36</v>
      </c>
      <c r="C48" s="33">
        <f>'SCDOT DATA 2023'!SAN$35</f>
        <v>0</v>
      </c>
      <c r="D48" s="38">
        <f>SUM('SCDOT DATA 2023'!AK4:AN17)</f>
        <v>0</v>
      </c>
      <c r="E48" s="36">
        <f t="shared" si="10"/>
        <v>0</v>
      </c>
      <c r="F48" s="37">
        <f t="shared" si="11"/>
        <v>0</v>
      </c>
      <c r="G48" s="37">
        <f t="shared" si="12"/>
        <v>0</v>
      </c>
    </row>
    <row r="49" spans="1:7" x14ac:dyDescent="0.25">
      <c r="B49" s="33" t="s">
        <v>37</v>
      </c>
      <c r="C49" s="33">
        <f>'SCDOT DATA 2023'!$AS$35</f>
        <v>0</v>
      </c>
      <c r="D49" s="38">
        <f>SUM('SCDOT DATA 2023'!AO4:AS17)</f>
        <v>0</v>
      </c>
      <c r="E49" s="36">
        <f t="shared" si="10"/>
        <v>0</v>
      </c>
      <c r="F49" s="37">
        <f t="shared" si="11"/>
        <v>0</v>
      </c>
      <c r="G49" s="37">
        <f t="shared" si="12"/>
        <v>0</v>
      </c>
    </row>
    <row r="50" spans="1:7" x14ac:dyDescent="0.25">
      <c r="B50" s="33" t="s">
        <v>38</v>
      </c>
      <c r="C50" s="33">
        <f>'SCDOT DATA 2023'!$AW$35</f>
        <v>0</v>
      </c>
      <c r="D50" s="38">
        <f>SUM('SCDOT DATA 2023'!AT4:AW17)</f>
        <v>0</v>
      </c>
      <c r="E50" s="36">
        <f t="shared" si="10"/>
        <v>0</v>
      </c>
      <c r="F50" s="37">
        <f t="shared" si="11"/>
        <v>0</v>
      </c>
      <c r="G50" s="37">
        <f t="shared" si="12"/>
        <v>0</v>
      </c>
    </row>
    <row r="51" spans="1:7" x14ac:dyDescent="0.25">
      <c r="B51" s="33" t="s">
        <v>39</v>
      </c>
      <c r="C51" s="33">
        <f>'SCDOT DATA 2023'!$BA$35</f>
        <v>0</v>
      </c>
      <c r="D51" s="38">
        <f>SUM('SCDOT DATA 2023'!AX4:BA17)</f>
        <v>0</v>
      </c>
      <c r="E51" s="36">
        <f t="shared" si="10"/>
        <v>0</v>
      </c>
      <c r="F51" s="37">
        <f t="shared" si="11"/>
        <v>0</v>
      </c>
      <c r="G51" s="37">
        <f t="shared" si="12"/>
        <v>0</v>
      </c>
    </row>
    <row r="53" spans="1:7" x14ac:dyDescent="0.25">
      <c r="A53">
        <v>2024</v>
      </c>
      <c r="B53" t="s">
        <v>40</v>
      </c>
      <c r="C53" t="s">
        <v>41</v>
      </c>
      <c r="D53" t="s">
        <v>42</v>
      </c>
      <c r="E53" t="s">
        <v>44</v>
      </c>
      <c r="F53" t="s">
        <v>23</v>
      </c>
      <c r="G53" t="s">
        <v>18</v>
      </c>
    </row>
    <row r="54" spans="1:7" x14ac:dyDescent="0.25">
      <c r="B54" s="33" t="s">
        <v>29</v>
      </c>
      <c r="C54" s="33">
        <f>'SCDOT DATA 2024'!$F$35</f>
        <v>0</v>
      </c>
      <c r="D54" s="38">
        <f>SUM('SCDOT DATA 2024'!B4:F17)</f>
        <v>0</v>
      </c>
      <c r="E54" s="36">
        <f>IF(C54=0,0,IF(C54&lt;&gt;0,100%,""))</f>
        <v>0</v>
      </c>
      <c r="F54" s="37">
        <f>IFERROR(D54/C54,0)</f>
        <v>0</v>
      </c>
      <c r="G54" s="36">
        <f>E54-F54</f>
        <v>0</v>
      </c>
    </row>
    <row r="55" spans="1:7" x14ac:dyDescent="0.25">
      <c r="B55" s="33" t="s">
        <v>30</v>
      </c>
      <c r="C55" s="33">
        <f>'SCDOT DATA 2024'!$J$35</f>
        <v>0</v>
      </c>
      <c r="D55" s="38">
        <f>SUM('SCDOT DATA 2024'!G4:J17)</f>
        <v>0</v>
      </c>
      <c r="E55" s="36">
        <f t="shared" ref="E55:E65" si="13">IF(C55=0,0,IF(C55&lt;&gt;0,100%,""))</f>
        <v>0</v>
      </c>
      <c r="F55" s="37">
        <f t="shared" ref="F55:F65" si="14">IFERROR(D55/C55,0)</f>
        <v>0</v>
      </c>
      <c r="G55" s="36">
        <f t="shared" ref="G55:G65" si="15">E55-F55</f>
        <v>0</v>
      </c>
    </row>
    <row r="56" spans="1:7" x14ac:dyDescent="0.25">
      <c r="B56" s="33" t="s">
        <v>31</v>
      </c>
      <c r="C56" s="33">
        <f>'SCDOT DATA 2024'!$N$35</f>
        <v>0</v>
      </c>
      <c r="D56" s="38">
        <f>SUM('SCDOT DATA 2024'!K4:N17)</f>
        <v>0</v>
      </c>
      <c r="E56" s="36">
        <f t="shared" si="13"/>
        <v>0</v>
      </c>
      <c r="F56" s="37">
        <f t="shared" si="14"/>
        <v>0</v>
      </c>
      <c r="G56" s="37">
        <f t="shared" si="15"/>
        <v>0</v>
      </c>
    </row>
    <row r="57" spans="1:7" x14ac:dyDescent="0.25">
      <c r="B57" s="33" t="s">
        <v>32</v>
      </c>
      <c r="C57" s="33">
        <f>'SCDOT DATA 2024'!$S$35</f>
        <v>0</v>
      </c>
      <c r="D57" s="38">
        <f>SUM('SCDOT DATA 2024'!O4:S17)</f>
        <v>0</v>
      </c>
      <c r="E57" s="36">
        <f t="shared" si="13"/>
        <v>0</v>
      </c>
      <c r="F57" s="37">
        <f t="shared" si="14"/>
        <v>0</v>
      </c>
      <c r="G57" s="37">
        <f t="shared" si="15"/>
        <v>0</v>
      </c>
    </row>
    <row r="58" spans="1:7" x14ac:dyDescent="0.25">
      <c r="B58" s="33" t="s">
        <v>28</v>
      </c>
      <c r="C58" s="33">
        <f>'SCDOT DATA 2024'!$W$35</f>
        <v>0</v>
      </c>
      <c r="D58" s="38">
        <f>SUM('SCDOT DATA 2024'!T4:W17)</f>
        <v>0</v>
      </c>
      <c r="E58" s="36">
        <f t="shared" si="13"/>
        <v>0</v>
      </c>
      <c r="F58" s="37">
        <f t="shared" si="14"/>
        <v>0</v>
      </c>
      <c r="G58" s="37">
        <f t="shared" si="15"/>
        <v>0</v>
      </c>
    </row>
    <row r="59" spans="1:7" x14ac:dyDescent="0.25">
      <c r="B59" s="33" t="s">
        <v>33</v>
      </c>
      <c r="C59" s="33">
        <f>'SCDOT DATA 2024'!$AA$35</f>
        <v>0</v>
      </c>
      <c r="D59" s="38">
        <f>SUM('SCDOT DATA 2024'!X4:AA17)</f>
        <v>0</v>
      </c>
      <c r="E59" s="36">
        <f t="shared" si="13"/>
        <v>0</v>
      </c>
      <c r="F59" s="37">
        <f t="shared" si="14"/>
        <v>0</v>
      </c>
      <c r="G59" s="37">
        <f t="shared" si="15"/>
        <v>0</v>
      </c>
    </row>
    <row r="60" spans="1:7" x14ac:dyDescent="0.25">
      <c r="B60" s="33" t="s">
        <v>34</v>
      </c>
      <c r="C60" s="33">
        <f>'SCDOT DATA 2024'!$AF$35</f>
        <v>0</v>
      </c>
      <c r="D60" s="38">
        <f>SUM('SCDOT DATA 2024'!AB4:AF17)</f>
        <v>0</v>
      </c>
      <c r="E60" s="36">
        <f t="shared" si="13"/>
        <v>0</v>
      </c>
      <c r="F60" s="37">
        <f t="shared" si="14"/>
        <v>0</v>
      </c>
      <c r="G60" s="37">
        <f t="shared" si="15"/>
        <v>0</v>
      </c>
    </row>
    <row r="61" spans="1:7" x14ac:dyDescent="0.25">
      <c r="B61" s="33" t="s">
        <v>35</v>
      </c>
      <c r="C61" s="33">
        <f>'SCDOT DATA 2024'!$AJ$35</f>
        <v>0</v>
      </c>
      <c r="D61" s="38">
        <f>SUM('SCDOT DATA 2024'!AG4:AJ17)</f>
        <v>0</v>
      </c>
      <c r="E61" s="36">
        <f t="shared" si="13"/>
        <v>0</v>
      </c>
      <c r="F61" s="37">
        <f t="shared" si="14"/>
        <v>0</v>
      </c>
      <c r="G61" s="37">
        <f t="shared" si="15"/>
        <v>0</v>
      </c>
    </row>
    <row r="62" spans="1:7" x14ac:dyDescent="0.25">
      <c r="B62" s="33" t="s">
        <v>36</v>
      </c>
      <c r="C62" s="33">
        <f>'SCDOT DATA 2024'!SAN$35</f>
        <v>0</v>
      </c>
      <c r="D62" s="38">
        <f>SUM('SCDOT DATA 2024'!AK4:AO17)</f>
        <v>0</v>
      </c>
      <c r="E62" s="36">
        <f t="shared" si="13"/>
        <v>0</v>
      </c>
      <c r="F62" s="37">
        <f t="shared" si="14"/>
        <v>0</v>
      </c>
      <c r="G62" s="37">
        <f t="shared" si="15"/>
        <v>0</v>
      </c>
    </row>
    <row r="63" spans="1:7" x14ac:dyDescent="0.25">
      <c r="B63" s="33" t="s">
        <v>37</v>
      </c>
      <c r="C63" s="33">
        <f>'SCDOT DATA 2024'!$AS$35</f>
        <v>0</v>
      </c>
      <c r="D63" s="38">
        <f>SUM('SCDOT DATA 2024'!AP4:AS17)</f>
        <v>0</v>
      </c>
      <c r="E63" s="36">
        <f t="shared" si="13"/>
        <v>0</v>
      </c>
      <c r="F63" s="37">
        <f t="shared" si="14"/>
        <v>0</v>
      </c>
      <c r="G63" s="37">
        <f t="shared" si="15"/>
        <v>0</v>
      </c>
    </row>
    <row r="64" spans="1:7" x14ac:dyDescent="0.25">
      <c r="B64" s="33" t="s">
        <v>38</v>
      </c>
      <c r="C64" s="33">
        <f>'SCDOT DATA 2024'!$AW$35</f>
        <v>0</v>
      </c>
      <c r="D64" s="38">
        <f>SUM('SCDOT DATA 2024'!AT4:AW17)</f>
        <v>0</v>
      </c>
      <c r="E64" s="36">
        <f t="shared" si="13"/>
        <v>0</v>
      </c>
      <c r="F64" s="37">
        <f t="shared" si="14"/>
        <v>0</v>
      </c>
      <c r="G64" s="37">
        <f t="shared" si="15"/>
        <v>0</v>
      </c>
    </row>
    <row r="65" spans="2:7" x14ac:dyDescent="0.25">
      <c r="B65" s="33" t="s">
        <v>39</v>
      </c>
      <c r="C65" s="33">
        <f>'SCDOT DATA 2024'!$BB$35</f>
        <v>0</v>
      </c>
      <c r="D65" s="38">
        <f>SUM('SCDOT DATA 2024'!AX4:BB17)</f>
        <v>0</v>
      </c>
      <c r="E65" s="36">
        <f t="shared" si="13"/>
        <v>0</v>
      </c>
      <c r="F65" s="37">
        <f t="shared" si="14"/>
        <v>0</v>
      </c>
      <c r="G65" s="37">
        <f t="shared" si="15"/>
        <v>0</v>
      </c>
    </row>
  </sheetData>
  <dataValidations count="2">
    <dataValidation type="list" allowBlank="1" showInputMessage="1" showErrorMessage="1" sqref="AD4">
      <formula1>$X$4:$AB$4</formula1>
    </dataValidation>
    <dataValidation type="custom" allowBlank="1" showInputMessage="1" showErrorMessage="1" sqref="AE4">
      <formula1>OFFSET($Y$4,1,MATCH($P$34,$Y$4:$AB$4,0)-1, COUNTA(OFFSET($Y$4,1,MATCH($P$34,$Y$4:$AB$4,0)-1, 13)))</formula1>
    </dataValidation>
  </dataValidations>
  <pageMargins left="0.7" right="0.7" top="0.75" bottom="0.75" header="0.3" footer="0.3"/>
  <pageSetup orientation="portrait" horizontalDpi="90" verticalDpi="90" r:id="rId1"/>
  <ignoredErrors>
    <ignoredError sqref="D16 D18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16" zoomScale="90" zoomScaleNormal="90" workbookViewId="0">
      <selection activeCell="W31" sqref="W31"/>
    </sheetView>
  </sheetViews>
  <sheetFormatPr defaultColWidth="8.85546875" defaultRowHeight="15" x14ac:dyDescent="0.25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152400</xdr:colOff>
                    <xdr:row>40</xdr:row>
                    <xdr:rowOff>76200</xdr:rowOff>
                  </from>
                  <to>
                    <xdr:col>2</xdr:col>
                    <xdr:colOff>76200</xdr:colOff>
                    <xdr:row>41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Drop Down 3">
              <controlPr defaultSize="0" autoLine="0" autoPict="0">
                <anchor moveWithCells="1">
                  <from>
                    <xdr:col>0</xdr:col>
                    <xdr:colOff>142875</xdr:colOff>
                    <xdr:row>35</xdr:row>
                    <xdr:rowOff>38100</xdr:rowOff>
                  </from>
                  <to>
                    <xdr:col>1</xdr:col>
                    <xdr:colOff>590550</xdr:colOff>
                    <xdr:row>36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D758EE184EB479CD131167E739B2D" ma:contentTypeVersion="2" ma:contentTypeDescription="Create a new document." ma:contentTypeScope="" ma:versionID="26ae130e10b97f29766280ef12366920">
  <xsd:schema xmlns:xsd="http://www.w3.org/2001/XMLSchema" xmlns:xs="http://www.w3.org/2001/XMLSchema" xmlns:p="http://schemas.microsoft.com/office/2006/metadata/properties" xmlns:ns2="665dbcc0-3d6b-49fb-b9a5-92bc4a0f347d" targetNamespace="http://schemas.microsoft.com/office/2006/metadata/properties" ma:root="true" ma:fieldsID="8d022f76543e359c4f5c2273bb361f1c" ns2:_="">
    <xsd:import namespace="665dbcc0-3d6b-49fb-b9a5-92bc4a0f34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dbcc0-3d6b-49fb-b9a5-92bc4a0f3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FF3567-3A9B-4EA6-9D27-40993E6DE0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EFF6A-DA74-4D70-BDAC-0672F4589E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dbcc0-3d6b-49fb-b9a5-92bc4a0f34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02ED76-3C87-40EB-8225-C51FA623732C}">
  <ds:schemaRefs>
    <ds:schemaRef ds:uri="http://www.w3.org/XML/1998/namespace"/>
    <ds:schemaRef ds:uri="665dbcc0-3d6b-49fb-b9a5-92bc4a0f347d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SCDOT DATA 2020</vt:lpstr>
      <vt:lpstr>SCDOT DATA 2021</vt:lpstr>
      <vt:lpstr>SCDOT DATA 2022</vt:lpstr>
      <vt:lpstr>SCDOT DATA 2023</vt:lpstr>
      <vt:lpstr>SCDOT DATA 2024</vt:lpstr>
      <vt:lpstr>Support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Messer, Jeff</dc:creator>
  <cp:lastModifiedBy>Jeff Messer</cp:lastModifiedBy>
  <dcterms:created xsi:type="dcterms:W3CDTF">2020-10-01T11:11:17Z</dcterms:created>
  <dcterms:modified xsi:type="dcterms:W3CDTF">2021-03-07T23:15:34Z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08d3e4-f847-4182-a1fb-fb9d345a0f05_Enabled">
    <vt:lpwstr>true</vt:lpwstr>
  </property>
  <property fmtid="{D5CDD505-2E9C-101B-9397-08002B2CF9AE}" pid="3" name="MSIP_Label_0008d3e4-f847-4182-a1fb-fb9d345a0f05_SetDate">
    <vt:lpwstr>2021-03-01T18:44:23Z</vt:lpwstr>
  </property>
  <property fmtid="{D5CDD505-2E9C-101B-9397-08002B2CF9AE}" pid="4" name="MSIP_Label_0008d3e4-f847-4182-a1fb-fb9d345a0f05_Method">
    <vt:lpwstr>Privileged</vt:lpwstr>
  </property>
  <property fmtid="{D5CDD505-2E9C-101B-9397-08002B2CF9AE}" pid="5" name="MSIP_Label_0008d3e4-f847-4182-a1fb-fb9d345a0f05_Name">
    <vt:lpwstr>0008d3e4-f847-4182-a1fb-fb9d345a0f05</vt:lpwstr>
  </property>
  <property fmtid="{D5CDD505-2E9C-101B-9397-08002B2CF9AE}" pid="6" name="MSIP_Label_0008d3e4-f847-4182-a1fb-fb9d345a0f05_SiteId">
    <vt:lpwstr>8d088ff8-7e52-4d0f-8187-dcd9ca37815a</vt:lpwstr>
  </property>
  <property fmtid="{D5CDD505-2E9C-101B-9397-08002B2CF9AE}" pid="7" name="MSIP_Label_0008d3e4-f847-4182-a1fb-fb9d345a0f05_ActionId">
    <vt:lpwstr>ac615989-adf5-43c7-b69e-22beac791643</vt:lpwstr>
  </property>
  <property fmtid="{D5CDD505-2E9C-101B-9397-08002B2CF9AE}" pid="8" name="MSIP_Label_0008d3e4-f847-4182-a1fb-fb9d345a0f05_ContentBits">
    <vt:lpwstr>0</vt:lpwstr>
  </property>
  <property fmtid="{D5CDD505-2E9C-101B-9397-08002B2CF9AE}" pid="9" name="ContentTypeId">
    <vt:lpwstr>0x010100B31D758EE184EB479CD131167E739B2D</vt:lpwstr>
  </property>
</Properties>
</file>