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hidePivotFieldList="1"/>
  <mc:AlternateContent xmlns:mc="http://schemas.openxmlformats.org/markup-compatibility/2006">
    <mc:Choice Requires="x15">
      <x15ac:absPath xmlns:x15ac="http://schemas.microsoft.com/office/spreadsheetml/2010/11/ac" url="D:\Data_science\project\excel\New folder\"/>
    </mc:Choice>
  </mc:AlternateContent>
  <xr:revisionPtr revIDLastSave="0" documentId="13_ncr:1_{06E2F35F-8CF3-47A2-84CE-5B95DC9C5CED}" xr6:coauthVersionLast="47" xr6:coauthVersionMax="47" xr10:uidLastSave="{00000000-0000-0000-0000-000000000000}"/>
  <bookViews>
    <workbookView xWindow="-108" yWindow="-108" windowWidth="23256" windowHeight="12456" xr2:uid="{94F2ABBC-DF39-45A1-A162-CE330C1F320C}"/>
  </bookViews>
  <sheets>
    <sheet name="Dashoard" sheetId="5" r:id="rId1"/>
    <sheet name="Master Data" sheetId="1" r:id="rId2"/>
    <sheet name="Input Data" sheetId="2" r:id="rId3"/>
    <sheet name="Analysis" sheetId="6" r:id="rId4"/>
  </sheets>
  <definedNames>
    <definedName name="_xlnm._FilterDatabase" localSheetId="1" hidden="1">'Master Data'!$A$1:$F$45</definedName>
    <definedName name="_xlchart.v1.0" hidden="1">Analysis!$AH$2:$AH$5</definedName>
    <definedName name="_xlchart.v1.1" hidden="1">Analysis!$AI$2:$AI$5</definedName>
    <definedName name="_xlchart.v1.2" hidden="1">Analysis!$AH$2:$AH$5</definedName>
    <definedName name="_xlchart.v1.3" hidden="1">Analysis!$AI$2:$AI$5</definedName>
    <definedName name="_xlchart.v1.4" hidden="1">Analysis!$AH$2:$AH$5</definedName>
    <definedName name="_xlchart.v1.5" hidden="1">Analysis!$AI$2:$AI$5</definedName>
    <definedName name="_xlchart.v1.6" hidden="1">Analysis!$AH$2:$AH$5</definedName>
    <definedName name="_xlchart.v1.7" hidden="1">Analysis!$AI$2:$AI$5</definedName>
    <definedName name="Catagory01">OFFSET(#REF!,1,,COUNT(#REF!))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4" i="6" l="1"/>
  <c r="AA5" i="6"/>
  <c r="AA6" i="6"/>
  <c r="AA7" i="6"/>
  <c r="AA8" i="6"/>
  <c r="AA9" i="6"/>
  <c r="AA10" i="6"/>
  <c r="AA11" i="6"/>
  <c r="AA12" i="6"/>
  <c r="AI3" i="6"/>
  <c r="AI4" i="6"/>
  <c r="AI5" i="6"/>
  <c r="AI2" i="6"/>
  <c r="AH2" i="6"/>
  <c r="AH3" i="6"/>
  <c r="AH4" i="6"/>
  <c r="AH5" i="6"/>
  <c r="U3" i="6"/>
  <c r="Z3" i="6"/>
  <c r="W3" i="6"/>
  <c r="AA3" i="6"/>
  <c r="Z4" i="6"/>
  <c r="Z5" i="6"/>
  <c r="Z6" i="6"/>
  <c r="Z7" i="6"/>
  <c r="Z8" i="6"/>
  <c r="Z9" i="6"/>
  <c r="Z10" i="6"/>
  <c r="Z11" i="6"/>
  <c r="Z12"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T45" i="6" s="1"/>
  <c r="X3" i="6"/>
  <c r="U37" i="6"/>
  <c r="U38" i="6"/>
  <c r="U39" i="6"/>
  <c r="U40" i="6"/>
  <c r="U41" i="6"/>
  <c r="U42" i="6"/>
  <c r="U43" i="6"/>
  <c r="U44" i="6"/>
  <c r="U45" i="6"/>
  <c r="U27" i="6"/>
  <c r="U28" i="6"/>
  <c r="U29" i="6"/>
  <c r="U30" i="6"/>
  <c r="U31" i="6"/>
  <c r="U32" i="6"/>
  <c r="U33" i="6"/>
  <c r="U34" i="6"/>
  <c r="U35" i="6"/>
  <c r="U36" i="6"/>
  <c r="U4" i="6"/>
  <c r="U5" i="6"/>
  <c r="U6" i="6"/>
  <c r="U7" i="6"/>
  <c r="U8" i="6"/>
  <c r="U9" i="6"/>
  <c r="U10" i="6"/>
  <c r="U11" i="6"/>
  <c r="U12" i="6"/>
  <c r="U13" i="6"/>
  <c r="U14" i="6"/>
  <c r="U15" i="6"/>
  <c r="U16" i="6"/>
  <c r="U17" i="6"/>
  <c r="U18" i="6"/>
  <c r="U19" i="6"/>
  <c r="U20" i="6"/>
  <c r="U21" i="6"/>
  <c r="U22" i="6"/>
  <c r="U23" i="6"/>
  <c r="U24" i="6"/>
  <c r="U25" i="6"/>
  <c r="U26" i="6"/>
  <c r="M4" i="6"/>
  <c r="N4" i="6" s="1"/>
  <c r="M5" i="6"/>
  <c r="N5" i="6" s="1"/>
  <c r="M6" i="6"/>
  <c r="N6" i="6" s="1"/>
  <c r="M7" i="6"/>
  <c r="N7" i="6" s="1"/>
  <c r="M8" i="6"/>
  <c r="N8" i="6" s="1"/>
  <c r="M9" i="6"/>
  <c r="N9" i="6" s="1"/>
  <c r="M10" i="6"/>
  <c r="N10" i="6" s="1"/>
  <c r="M11" i="6"/>
  <c r="N11" i="6" s="1"/>
  <c r="M12" i="6"/>
  <c r="N12" i="6" s="1"/>
  <c r="M13" i="6"/>
  <c r="N13" i="6" s="1"/>
  <c r="M14" i="6"/>
  <c r="N14" i="6" s="1"/>
  <c r="M15" i="6"/>
  <c r="N15" i="6" s="1"/>
  <c r="L5" i="6"/>
  <c r="L6" i="6"/>
  <c r="L7" i="6"/>
  <c r="L8" i="6"/>
  <c r="L9" i="6"/>
  <c r="L10" i="6"/>
  <c r="L11" i="6"/>
  <c r="L12" i="6"/>
  <c r="L13" i="6"/>
  <c r="L14" i="6"/>
  <c r="L15" i="6"/>
  <c r="L4" i="6"/>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E5" i="6"/>
  <c r="E4" i="6"/>
  <c r="AG2" i="6" l="1"/>
  <c r="AG3" i="6"/>
  <c r="AG5" i="6"/>
  <c r="AG4" i="6"/>
  <c r="T43" i="6"/>
  <c r="T42" i="6"/>
  <c r="T39" i="6"/>
  <c r="T34" i="6"/>
  <c r="T26" i="6"/>
  <c r="T22" i="6"/>
  <c r="T14" i="6"/>
  <c r="T6" i="6"/>
  <c r="T37" i="6"/>
  <c r="T29" i="6"/>
  <c r="T21" i="6"/>
  <c r="T13" i="6"/>
  <c r="T5" i="6"/>
  <c r="T44" i="6"/>
  <c r="T36" i="6"/>
  <c r="T28" i="6"/>
  <c r="T20" i="6"/>
  <c r="T12" i="6"/>
  <c r="T4" i="6"/>
  <c r="T41" i="6"/>
  <c r="T33" i="6"/>
  <c r="T25" i="6"/>
  <c r="T17" i="6"/>
  <c r="T9" i="6"/>
  <c r="T40" i="6"/>
  <c r="T32" i="6"/>
  <c r="T24" i="6"/>
  <c r="T16" i="6"/>
  <c r="T8" i="6"/>
  <c r="T31" i="6"/>
  <c r="T19" i="6"/>
  <c r="T15" i="6"/>
  <c r="T7" i="6"/>
  <c r="T11" i="6"/>
  <c r="T27" i="6"/>
  <c r="T10" i="6"/>
  <c r="T18" i="6"/>
  <c r="T35" i="6"/>
  <c r="T23" i="6"/>
  <c r="T3" i="6"/>
  <c r="T38" i="6"/>
  <c r="T30" i="6"/>
  <c r="E6" i="6"/>
  <c r="AI1" i="6" l="1"/>
  <c r="U1" i="6"/>
  <c r="AH1" i="6"/>
  <c r="X1" i="6"/>
  <c r="V1" i="6"/>
  <c r="W1" i="6"/>
</calcChain>
</file>

<file path=xl/sharedStrings.xml><?xml version="1.0" encoding="utf-8"?>
<sst xmlns="http://schemas.openxmlformats.org/spreadsheetml/2006/main" count="1906" uniqueCount="142">
  <si>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</si>
  <si>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</si>
  <si>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</si>
  <si>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</si>
  <si>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</si>
  <si>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</si>
  <si>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</si>
  <si>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</si>
  <si>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</si>
  <si>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</si>
  <si>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</si>
  <si>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</si>
  <si>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</si>
  <si>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</si>
  <si>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</si>
  <si>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</si>
  <si>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</si>
  <si>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</si>
  <si>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</si>
  <si>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</si>
  <si>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</si>
  <si>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</si>
  <si>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</si>
  <si>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</si>
  <si>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</si>
  <si>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</si>
  <si>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</si>
  <si>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</si>
  <si>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</si>
  <si>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</si>
  <si>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</si>
  <si>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</si>
  <si>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</si>
  <si>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</si>
  <si>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</si>
  <si>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</si>
  <si>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</si>
  <si>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</si>
  <si>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</si>
  <si>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</si>
  <si>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</si>
  <si>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</si>
  <si>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</si>
  <si>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</si>
  <si>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</si>
  <si>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</si>
  <si>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</si>
  <si>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</si>
  <si>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</si>
  <si>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</si>
  <si>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</si>
  <si>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</si>
  <si>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</si>
  <si>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</si>
  <si>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</si>
  <si>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</si>
  <si>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</si>
  <si>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</si>
  <si>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</si>
  <si>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</si>
  <si>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</si>
  <si>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</si>
  <si>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</si>
  <si>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</si>
  <si>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</si>
  <si>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</si>
  <si>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</si>
  <si>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</si>
  <si>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</si>
  <si>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</si>
  <si>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</si>
  <si>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</si>
  <si>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</si>
  <si>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</si>
  <si>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</si>
  <si>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</si>
  <si>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</si>
  <si>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</si>
  <si>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</si>
  <si>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</si>
  <si>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</si>
  <si>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</si>
  <si>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</si>
  <si>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</si>
  <si>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</si>
  <si>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</si>
  <si>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</si>
  <si>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</si>
  <si>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</si>
  <si>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</si>
  <si>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</si>
  <si>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</si>
  <si>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</si>
  <si>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</si>
  <si>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</si>
  <si>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</si>
  <si>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</si>
  <si>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</si>
  <si>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</si>
  <si>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</si>
  <si>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</si>
  <si>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</si>
  <si>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</si>
  <si>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</si>
  <si>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</si>
  <si>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</si>
  <si>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</si>
  <si>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</si>
  <si>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TOTAL BUYING VALUE</t>
  </si>
  <si>
    <t>TOTAL SELLING VALUE</t>
  </si>
  <si>
    <t>DAY</t>
  </si>
  <si>
    <t>MONTH</t>
  </si>
  <si>
    <t>YEAR</t>
  </si>
  <si>
    <t>Sum of TOTAL SELLING VALUE</t>
  </si>
  <si>
    <t>DAYS</t>
  </si>
  <si>
    <t>Sum of TOTAL BUYING VALUE</t>
  </si>
  <si>
    <t>Jan</t>
  </si>
  <si>
    <t>Feb</t>
  </si>
  <si>
    <t>Mar</t>
  </si>
  <si>
    <t>Apr</t>
  </si>
  <si>
    <t>May</t>
  </si>
  <si>
    <t>Jun</t>
  </si>
  <si>
    <t>Jul</t>
  </si>
  <si>
    <t>Aug</t>
  </si>
  <si>
    <t>Sep</t>
  </si>
  <si>
    <t>Oct</t>
  </si>
  <si>
    <t>Nov</t>
  </si>
  <si>
    <t>Dec</t>
  </si>
  <si>
    <t>Total Sale</t>
  </si>
  <si>
    <t>Total Profit</t>
  </si>
  <si>
    <t>Profit %</t>
  </si>
  <si>
    <t xml:space="preserve"> </t>
  </si>
  <si>
    <t xml:space="preserve">Month </t>
  </si>
  <si>
    <t>Sale</t>
  </si>
  <si>
    <t>Profit</t>
  </si>
  <si>
    <t>Profit%</t>
  </si>
  <si>
    <t>Row Labels</t>
  </si>
  <si>
    <t>lt</t>
  </si>
  <si>
    <t>ff</t>
  </si>
  <si>
    <t>ft</t>
  </si>
  <si>
    <t>No.</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</si>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</sst>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C09]#,##0.00"/>
    <numFmt numFmtId="168" formatCode="[$$-C09]#,##0"/>
  </numFmts>
  <fonts count="7"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
      <sz val="8"/>
      <name val="Calibri"/>
      <family val="2"/>
      <scheme val="minor"/>
    </font>
    <font>
      <sz val="8"/>
      <color rgb="FF000000"/>
      <name val="Segoe UI"/>
      <family val="2"/>
    </font>
  </fonts>
  <fills count="5">
    <fill>
      <patternFill patternType="none"/>
    </fill>
    <fill>
      <patternFill patternType="gray125"/>
    </fill>
    <fill>
      <patternFill patternType="solid">
        <fgColor theme="0"/>
        <bgColor indexed="64"/>
      </patternFill>
    </fill>
    <fill>
      <patternFill patternType="solid">
        <fgColor rgb="FFD1B2E8"/>
        <bgColor indexed="64"/>
      </patternFill>
    </fill>
    <fill>
      <patternFill patternType="solid">
        <fgColor rgb="FFE1CCF0"/>
        <bgColor indexed="64"/>
      </patternFill>
    </fill>
  </fills>
  <borders count="3">
    <border>
      <left/>
      <right/>
      <top/>
      <bottom/>
      <diagonal/>
    </border>
    <border>
      <left/>
      <right/>
      <top/>
      <bottom style="medium">
        <color rgb="FF7030A0"/>
      </bottom>
      <diagonal/>
    </border>
    <border>
      <left/>
      <right/>
      <top style="thin">
        <color theme="9"/>
      </top>
      <bottom/>
      <diagonal/>
    </border>
  </borders>
  <cellStyleXfs count="6">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9" fontId="1" fillId="0" borderId="0" applyFont="0" applyFill="0" applyBorder="0" applyAlignment="0" applyProtection="0"/>
  </cellStyleXfs>
  <cellXfs count="13">
    <xf numFmtId="0" fontId="0" fillId="0" borderId="0" xfId="0"/>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0" xfId="0" applyNumberForma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9" fontId="0" fillId="0" borderId="0" xfId="5" applyFont="1"/>
    <xf numFmtId="0" fontId="0" fillId="0" borderId="2" xfId="0" applyFont="1" applyBorder="1"/>
    <xf numFmtId="168" fontId="0" fillId="0" borderId="0" xfId="0" applyNumberFormat="1"/>
  </cellXfs>
  <cellStyles count="6">
    <cellStyle name="Currency Custom" xfId="3" xr:uid="{F5247E80-E0DC-43AB-9FFC-1763FE706BEB}"/>
    <cellStyle name="Indent" xfId="4" xr:uid="{D23C8758-F577-492D-8B76-84579D1A4023}"/>
    <cellStyle name="Item" xfId="1" xr:uid="{C47E0865-9383-4681-8920-53ABB68B7766}"/>
    <cellStyle name="Normal" xfId="0" builtinId="0"/>
    <cellStyle name="Percent" xfId="5" builtinId="5"/>
    <cellStyle name="White Background" xfId="2" xr:uid="{A5F7446F-7433-4FFA-9627-A5B409114EBE}"/>
  </cellStyles>
  <dxfs count="121">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2" formatCode="0.00"/>
    </dxf>
    <dxf>
      <numFmt numFmtId="2" formatCode="0.00"/>
    </dxf>
    <dxf>
      <numFmt numFmtId="165" formatCode="[$$-C09]#,##0.00"/>
    </dxf>
    <dxf>
      <numFmt numFmtId="165" formatCode="[$$-C09]#,##0.00"/>
    </dxf>
    <dxf>
      <numFmt numFmtId="0" formatCode="General"/>
    </dxf>
    <dxf>
      <numFmt numFmtId="19" formatCode="dd/mm/yyyy"/>
    </dxf>
    <dxf>
      <numFmt numFmtId="0" formatCode="General"/>
    </dxf>
    <dxf>
      <numFmt numFmtId="165" formatCode="[$$-C09]#,##0.00"/>
    </dxf>
    <dxf>
      <numFmt numFmtId="165" formatCode="[$$-C09]#,##0.00"/>
    </dxf>
    <dxf>
      <numFmt numFmtId="165" formatCode="[$$-C09]#,##0.00"/>
    </dxf>
    <dxf>
      <numFmt numFmtId="165" formatCode="[$$-C09]#,##0.00"/>
    </dxf>
    <dxf>
      <numFmt numFmtId="0" formatCode="General"/>
    </dxf>
    <dxf>
      <numFmt numFmtId="0" formatCode="General"/>
    </dxf>
    <dxf>
      <numFmt numFmtId="0" formatCode="General"/>
    </dxf>
    <dxf>
      <numFmt numFmtId="19" formatCode="dd/mm/yyyy"/>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33C8C20E-0109-4113-99C1-CBEF85E6836C}">
      <tableStyleElement type="wholeTable" dxfId="120"/>
      <tableStyleElement type="headerRow" dxfId="119"/>
    </tableStyle>
  </tableStyles>
  <colors>
    <mruColors>
      <color rgb="FFC7A2E3"/>
      <color rgb="FFC9A4E4"/>
      <color rgb="FF000000"/>
      <color rgb="FFD1B2E8"/>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(1)(AutoRecovered).xlsx]Analysis!Daily</c:name>
    <c:fmtId val="2"/>
  </c:pivotSource>
  <c:chart>
    <c:autoTitleDeleted val="1"/>
    <c:pivotFmts>
      <c:pivotFmt>
        <c:idx val="0"/>
        <c:spPr>
          <a:solidFill>
            <a:schemeClr val="accent6">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9140141039417"/>
          <c:y val="6.8027210884353748E-2"/>
          <c:w val="0.80160651059557153"/>
          <c:h val="0.80613226918063818"/>
        </c:manualLayout>
      </c:layout>
      <c:areaChart>
        <c:grouping val="standard"/>
        <c:varyColors val="0"/>
        <c:ser>
          <c:idx val="0"/>
          <c:order val="0"/>
          <c:tx>
            <c:strRef>
              <c:f>Analysis!$B$1</c:f>
              <c:strCache>
                <c:ptCount val="1"/>
                <c:pt idx="0">
                  <c:v>Total</c:v>
                </c:pt>
              </c:strCache>
            </c:strRef>
          </c:tx>
          <c:spPr>
            <a:solidFill>
              <a:schemeClr val="accent6">
                <a:lumMod val="75000"/>
                <a:lumOff val="25000"/>
              </a:schemeClr>
            </a:solidFill>
            <a:ln>
              <a:noFill/>
            </a:ln>
            <a:effectLst/>
          </c:spPr>
          <c:cat>
            <c:strRef>
              <c:f>Analysis!$A$2:$A$9</c:f>
              <c:strCache>
                <c:ptCount val="8"/>
                <c:pt idx="0">
                  <c:v>2</c:v>
                </c:pt>
                <c:pt idx="1">
                  <c:v>12</c:v>
                </c:pt>
                <c:pt idx="2">
                  <c:v>16</c:v>
                </c:pt>
                <c:pt idx="3">
                  <c:v>18</c:v>
                </c:pt>
                <c:pt idx="4">
                  <c:v>22</c:v>
                </c:pt>
                <c:pt idx="5">
                  <c:v>26</c:v>
                </c:pt>
                <c:pt idx="6">
                  <c:v>28</c:v>
                </c:pt>
                <c:pt idx="7">
                  <c:v>31</c:v>
                </c:pt>
              </c:strCache>
            </c:strRef>
          </c:cat>
          <c:val>
            <c:numRef>
              <c:f>Analysis!$B$2:$B$9</c:f>
              <c:numCache>
                <c:formatCode>[$$-C09]#,##0.00</c:formatCode>
                <c:ptCount val="8"/>
                <c:pt idx="0">
                  <c:v>1230.24</c:v>
                </c:pt>
                <c:pt idx="1">
                  <c:v>1620</c:v>
                </c:pt>
                <c:pt idx="2">
                  <c:v>1613.92</c:v>
                </c:pt>
                <c:pt idx="3">
                  <c:v>448.38</c:v>
                </c:pt>
                <c:pt idx="4">
                  <c:v>623.28</c:v>
                </c:pt>
                <c:pt idx="5">
                  <c:v>598.5</c:v>
                </c:pt>
                <c:pt idx="6">
                  <c:v>488.40000000000003</c:v>
                </c:pt>
                <c:pt idx="7">
                  <c:v>896.76</c:v>
                </c:pt>
              </c:numCache>
            </c:numRef>
          </c:val>
          <c:extLst>
            <c:ext xmlns:c16="http://schemas.microsoft.com/office/drawing/2014/chart" uri="{C3380CC4-5D6E-409C-BE32-E72D297353CC}">
              <c16:uniqueId val="{00000000-941C-42A7-8417-89D28C2505AF}"/>
            </c:ext>
          </c:extLst>
        </c:ser>
        <c:dLbls>
          <c:showLegendKey val="0"/>
          <c:showVal val="0"/>
          <c:showCatName val="0"/>
          <c:showSerName val="0"/>
          <c:showPercent val="0"/>
          <c:showBubbleSize val="0"/>
        </c:dLbls>
        <c:axId val="1885922543"/>
        <c:axId val="1885922959"/>
      </c:areaChart>
      <c:catAx>
        <c:axId val="1885922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22959"/>
        <c:crosses val="autoZero"/>
        <c:auto val="1"/>
        <c:lblAlgn val="ctr"/>
        <c:lblOffset val="100"/>
        <c:noMultiLvlLbl val="0"/>
      </c:catAx>
      <c:valAx>
        <c:axId val="1885922959"/>
        <c:scaling>
          <c:orientation val="minMax"/>
        </c:scaling>
        <c:delete val="0"/>
        <c:axPos val="l"/>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225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869230478329011"/>
          <c:y val="3.6195285357083468E-2"/>
          <c:w val="0.82698840769903759"/>
          <c:h val="0.8416746864975212"/>
        </c:manualLayout>
      </c:layout>
      <c:barChart>
        <c:barDir val="col"/>
        <c:grouping val="clustered"/>
        <c:varyColors val="0"/>
        <c:ser>
          <c:idx val="0"/>
          <c:order val="0"/>
          <c:tx>
            <c:strRef>
              <c:f>Analysis!$L$3</c:f>
              <c:strCache>
                <c:ptCount val="1"/>
                <c:pt idx="0">
                  <c:v>Sale</c:v>
                </c:pt>
              </c:strCache>
            </c:strRef>
          </c:tx>
          <c:spPr>
            <a:solidFill>
              <a:schemeClr val="accent1"/>
            </a:solidFill>
            <a:ln>
              <a:noFill/>
            </a:ln>
            <a:effectLst/>
          </c:spPr>
          <c:invertIfNegative val="0"/>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Analysis!$L$4:$L$15</c:f>
              <c:numCache>
                <c:formatCode>[$$-C09]#,##0.00</c:formatCode>
                <c:ptCount val="12"/>
                <c:pt idx="0">
                  <c:v>7519.48</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FA8E-4423-8B58-F733D6B60547}"/>
            </c:ext>
          </c:extLst>
        </c:ser>
        <c:ser>
          <c:idx val="1"/>
          <c:order val="1"/>
          <c:tx>
            <c:strRef>
              <c:f>Analysis!$M$3</c:f>
              <c:strCache>
                <c:ptCount val="1"/>
                <c:pt idx="0">
                  <c:v>Profit</c:v>
                </c:pt>
              </c:strCache>
            </c:strRef>
          </c:tx>
          <c:spPr>
            <a:solidFill>
              <a:schemeClr val="accent2"/>
            </a:solidFill>
            <a:ln>
              <a:noFill/>
            </a:ln>
            <a:effectLst/>
          </c:spPr>
          <c:invertIfNegative val="0"/>
          <c:dLbls>
            <c:dLbl>
              <c:idx val="0"/>
              <c:tx>
                <c:rich>
                  <a:bodyPr/>
                  <a:lstStyle/>
                  <a:p>
                    <a:fld id="{B750561E-6A9E-474E-8259-E0CAD8EBF0C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A8E-4423-8B58-F733D6B60547}"/>
                </c:ext>
              </c:extLst>
            </c:dLbl>
            <c:dLbl>
              <c:idx val="1"/>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FA8E-4423-8B58-F733D6B60547}"/>
                </c:ext>
              </c:extLst>
            </c:dLbl>
            <c:dLbl>
              <c:idx val="2"/>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FA8E-4423-8B58-F733D6B60547}"/>
                </c:ext>
              </c:extLst>
            </c:dLbl>
            <c:dLbl>
              <c:idx val="3"/>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FA8E-4423-8B58-F733D6B60547}"/>
                </c:ext>
              </c:extLst>
            </c:dLbl>
            <c:dLbl>
              <c:idx val="4"/>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FA8E-4423-8B58-F733D6B60547}"/>
                </c:ext>
              </c:extLst>
            </c:dLbl>
            <c:dLbl>
              <c:idx val="5"/>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FA8E-4423-8B58-F733D6B60547}"/>
                </c:ext>
              </c:extLst>
            </c:dLbl>
            <c:dLbl>
              <c:idx val="6"/>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FA8E-4423-8B58-F733D6B60547}"/>
                </c:ext>
              </c:extLst>
            </c:dLbl>
            <c:dLbl>
              <c:idx val="7"/>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FA8E-4423-8B58-F733D6B60547}"/>
                </c:ext>
              </c:extLst>
            </c:dLbl>
            <c:dLbl>
              <c:idx val="8"/>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FA8E-4423-8B58-F733D6B60547}"/>
                </c:ext>
              </c:extLst>
            </c:dLbl>
            <c:dLbl>
              <c:idx val="9"/>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FA8E-4423-8B58-F733D6B60547}"/>
                </c:ext>
              </c:extLst>
            </c:dLbl>
            <c:dLbl>
              <c:idx val="10"/>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FA8E-4423-8B58-F733D6B60547}"/>
                </c:ext>
              </c:extLst>
            </c:dLbl>
            <c:dLbl>
              <c:idx val="11"/>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FA8E-4423-8B58-F733D6B605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[$$-C09]#,##0.00</c:formatCode>
                <c:ptCount val="12"/>
                <c:pt idx="0">
                  <c:v>1161.4799999999996</c:v>
                </c:pt>
                <c:pt idx="1">
                  <c:v>#N/A</c:v>
                </c:pt>
                <c:pt idx="2">
                  <c:v>#N/A</c:v>
                </c:pt>
                <c:pt idx="3">
                  <c:v>#N/A</c:v>
                </c:pt>
                <c:pt idx="4">
                  <c:v>#N/A</c:v>
                </c:pt>
                <c:pt idx="5">
                  <c:v>#N/A</c:v>
                </c:pt>
                <c:pt idx="6">
                  <c:v>#N/A</c:v>
                </c:pt>
                <c:pt idx="7">
                  <c:v>#N/A</c:v>
                </c:pt>
                <c:pt idx="8">
                  <c:v>#N/A</c:v>
                </c:pt>
                <c:pt idx="9">
                  <c:v>#N/A</c:v>
                </c:pt>
                <c:pt idx="10">
                  <c:v>#N/A</c:v>
                </c:pt>
                <c:pt idx="11">
                  <c:v>#N/A</c:v>
                </c:pt>
              </c:numCache>
            </c:numRef>
          </c:val>
          <c:extLst>
            <c:ext xmlns:c15="http://schemas.microsoft.com/office/drawing/2012/chart" uri="{02D57815-91ED-43cb-92C2-25804820EDAC}">
              <c15:datalabelsRange>
                <c15:f>Analysis!$N$4:$N$15</c15:f>
                <c15:dlblRangeCache>
                  <c:ptCount val="12"/>
                  <c:pt idx="0">
                    <c:v>18%</c:v>
                  </c:pt>
                  <c:pt idx="1">
                    <c:v>#N/A</c:v>
                  </c:pt>
                  <c:pt idx="2">
                    <c:v>#N/A</c:v>
                  </c:pt>
                  <c:pt idx="3">
                    <c:v>#N/A</c:v>
                  </c:pt>
                  <c:pt idx="4">
                    <c:v>#N/A</c:v>
                  </c:pt>
                  <c:pt idx="5">
                    <c:v>#N/A</c:v>
                  </c:pt>
                  <c:pt idx="6">
                    <c:v>#N/A</c:v>
                  </c:pt>
                  <c:pt idx="7">
                    <c:v>#N/A</c:v>
                  </c:pt>
                  <c:pt idx="8">
                    <c:v>#N/A</c:v>
                  </c:pt>
                  <c:pt idx="9">
                    <c:v>#N/A</c:v>
                  </c:pt>
                  <c:pt idx="10">
                    <c:v>#N/A</c:v>
                  </c:pt>
                  <c:pt idx="11">
                    <c:v>#N/A</c:v>
                  </c:pt>
                </c15:dlblRangeCache>
              </c15:datalabelsRange>
            </c:ext>
            <c:ext xmlns:c16="http://schemas.microsoft.com/office/drawing/2014/chart" uri="{C3380CC4-5D6E-409C-BE32-E72D297353CC}">
              <c16:uniqueId val="{0000000D-FA8E-4423-8B58-F733D6B60547}"/>
            </c:ext>
          </c:extLst>
        </c:ser>
        <c:dLbls>
          <c:showLegendKey val="0"/>
          <c:showVal val="0"/>
          <c:showCatName val="0"/>
          <c:showSerName val="0"/>
          <c:showPercent val="0"/>
          <c:showBubbleSize val="0"/>
        </c:dLbls>
        <c:gapWidth val="50"/>
        <c:overlap val="100"/>
        <c:axId val="315577471"/>
        <c:axId val="315580383"/>
      </c:barChart>
      <c:catAx>
        <c:axId val="31557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80383"/>
        <c:crosses val="autoZero"/>
        <c:auto val="1"/>
        <c:lblAlgn val="ctr"/>
        <c:lblOffset val="100"/>
        <c:noMultiLvlLbl val="0"/>
      </c:catAx>
      <c:valAx>
        <c:axId val="315580383"/>
        <c:scaling>
          <c:orientation val="minMax"/>
        </c:scaling>
        <c:delete val="0"/>
        <c:axPos val="l"/>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7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22719997214392848"/>
          <c:y val="6.9092879679090974E-2"/>
          <c:w val="0.69850688807200212"/>
          <c:h val="0.89814814814814814"/>
        </c:manualLayout>
      </c:layout>
      <c:barChart>
        <c:barDir val="bar"/>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Analysis!$Z$3:$Z$12</c:f>
              <c:strCache>
                <c:ptCount val="10"/>
                <c:pt idx="0">
                  <c:v>Product02</c:v>
                </c:pt>
                <c:pt idx="1">
                  <c:v>Product03</c:v>
                </c:pt>
                <c:pt idx="2">
                  <c:v>Product04</c:v>
                </c:pt>
                <c:pt idx="3">
                  <c:v>Product05</c:v>
                </c:pt>
                <c:pt idx="4">
                  <c:v>Product06</c:v>
                </c:pt>
                <c:pt idx="5">
                  <c:v>Product07</c:v>
                </c:pt>
                <c:pt idx="6">
                  <c:v>Product08</c:v>
                </c:pt>
                <c:pt idx="7">
                  <c:v>Product09</c:v>
                </c:pt>
                <c:pt idx="8">
                  <c:v>Product10</c:v>
                </c:pt>
                <c:pt idx="9">
                  <c:v>Product11</c:v>
                </c:pt>
              </c:strCache>
            </c:strRef>
          </c:cat>
          <c:val>
            <c:numRef>
              <c:f>Analysis!$AA$3:$AA$12</c:f>
              <c:numCache>
                <c:formatCode>[$$-C09]#,##0</c:formatCode>
                <c:ptCount val="10"/>
                <c:pt idx="0">
                  <c:v>13423.199999999999</c:v>
                </c:pt>
                <c:pt idx="1">
                  <c:v>6394.2599999999993</c:v>
                </c:pt>
                <c:pt idx="2">
                  <c:v>6056.1600000000008</c:v>
                </c:pt>
                <c:pt idx="3">
                  <c:v>15716.61</c:v>
                </c:pt>
                <c:pt idx="4">
                  <c:v>4531.5</c:v>
                </c:pt>
                <c:pt idx="5">
                  <c:v>2291.04</c:v>
                </c:pt>
                <c:pt idx="6">
                  <c:v>10502.820000000003</c:v>
                </c:pt>
                <c:pt idx="7">
                  <c:v>581.63999999999987</c:v>
                </c:pt>
                <c:pt idx="8">
                  <c:v>16428</c:v>
                </c:pt>
                <c:pt idx="9">
                  <c:v>5711.2</c:v>
                </c:pt>
              </c:numCache>
            </c:numRef>
          </c:val>
          <c:extLst>
            <c:ext xmlns:c16="http://schemas.microsoft.com/office/drawing/2014/chart" uri="{C3380CC4-5D6E-409C-BE32-E72D297353CC}">
              <c16:uniqueId val="{00000000-7798-419F-95A9-F65ACA71273A}"/>
            </c:ext>
          </c:extLst>
        </c:ser>
        <c:dLbls>
          <c:showLegendKey val="0"/>
          <c:showVal val="0"/>
          <c:showCatName val="0"/>
          <c:showSerName val="0"/>
          <c:showPercent val="0"/>
          <c:showBubbleSize val="0"/>
        </c:dLbls>
        <c:gapWidth val="50"/>
        <c:axId val="974176207"/>
        <c:axId val="974173295"/>
      </c:barChart>
      <c:catAx>
        <c:axId val="974176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73295"/>
        <c:crosses val="autoZero"/>
        <c:auto val="1"/>
        <c:lblAlgn val="ctr"/>
        <c:lblOffset val="100"/>
        <c:noMultiLvlLbl val="0"/>
      </c:catAx>
      <c:valAx>
        <c:axId val="974173295"/>
        <c:scaling>
          <c:orientation val="minMax"/>
        </c:scaling>
        <c:delete val="1"/>
        <c:axPos val="b"/>
        <c:numFmt formatCode="[$$-C09]#,##0" sourceLinked="1"/>
        <c:majorTickMark val="none"/>
        <c:minorTickMark val="none"/>
        <c:tickLblPos val="nextTo"/>
        <c:crossAx val="974176207"/>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(1)(AutoRecovered).xlsx]Analysis!PaymentMode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Analysis!$AO$1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8D-4878-887B-F7BD38C0E5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8D-4878-887B-F7BD38C0E5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Analysis!$AN$2</c:f>
              <c:strCache>
                <c:ptCount val="1"/>
                <c:pt idx="0">
                  <c:v>Cash</c:v>
                </c:pt>
              </c:strCache>
            </c:strRef>
          </c:cat>
          <c:val>
            <c:numRef>
              <c:f>Analysis!$AO$2</c:f>
              <c:numCache>
                <c:formatCode>General</c:formatCode>
                <c:ptCount val="1"/>
                <c:pt idx="0">
                  <c:v>7519.48</c:v>
                </c:pt>
              </c:numCache>
            </c:numRef>
          </c:val>
          <c:extLst>
            <c:ext xmlns:c16="http://schemas.microsoft.com/office/drawing/2014/chart" uri="{C3380CC4-5D6E-409C-BE32-E72D297353CC}">
              <c16:uniqueId val="{00000004-F58D-4878-887B-F7BD38C0E50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(1)(AutoRecovered).xlsx]Analysis!SaleType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manualLayout>
          <c:layoutTarget val="inner"/>
          <c:xMode val="edge"/>
          <c:yMode val="edge"/>
          <c:x val="0.14857183345039618"/>
          <c:y val="0.12878736007801397"/>
          <c:w val="0.7028563330992077"/>
          <c:h val="0.5917328021744318"/>
        </c:manualLayout>
      </c:layout>
      <c:pieChart>
        <c:varyColors val="1"/>
        <c:ser>
          <c:idx val="0"/>
          <c:order val="0"/>
          <c:tx>
            <c:strRef>
              <c:f>Analysis!$AL$1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98-4DA7-B379-762BB42ECB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Analysis!$AK$2</c:f>
              <c:strCache>
                <c:ptCount val="1"/>
                <c:pt idx="0">
                  <c:v>Online</c:v>
                </c:pt>
              </c:strCache>
            </c:strRef>
          </c:cat>
          <c:val>
            <c:numRef>
              <c:f>Analysis!$AL$2</c:f>
              <c:numCache>
                <c:formatCode>General</c:formatCode>
                <c:ptCount val="1"/>
                <c:pt idx="0">
                  <c:v>7519.48</c:v>
                </c:pt>
              </c:numCache>
            </c:numRef>
          </c:val>
          <c:extLst>
            <c:ext xmlns:c16="http://schemas.microsoft.com/office/drawing/2014/chart" uri="{C3380CC4-5D6E-409C-BE32-E72D297353CC}">
              <c16:uniqueId val="{00000002-0798-4DA7-B379-762BB42ECB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869243C-96BE-4241-8845-BAA5F3EC1FA7}">
          <cx:dataLabels pos="inEnd">
            <cx:visibility seriesName="0" categoryName="1" value="1"/>
            <cx:separator>
</cx:separator>
            <cx:dataLabel idx="1">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solidFill>
                      <a:latin typeface="Calibri" panose="020F0502020204030204"/>
                    </a:rPr>
                    <a:t>Catagory02
$1,645.36</a:t>
                  </a:r>
                </a:p>
              </cx:txPr>
              <cx:visibility seriesName="0" categoryName="1" value="1"/>
              <cx:separator>
</cx:separato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Analysis!$L$1" lockText="1" noThreeD="1"/>
</file>

<file path=xl/ctrlProps/ctrlProp2.xml><?xml version="1.0" encoding="utf-8"?>
<formControlPr xmlns="http://schemas.microsoft.com/office/spreadsheetml/2009/9/main" objectType="CheckBox" checked="Checked" fmlaLink="Analysis!$M$1" lockText="1" noThreeD="1"/>
</file>

<file path=xl/ctrlProps/ctrlProp3.xml><?xml version="1.0" encoding="utf-8"?>
<formControlPr xmlns="http://schemas.microsoft.com/office/spreadsheetml/2009/9/main" objectType="CheckBox" checked="Checked" fmlaLink="Analysis!$N$1" lockText="1" noThreeD="1"/>
</file>

<file path=xl/ctrlProps/ctrlProp4.xml><?xml version="1.0" encoding="utf-8"?>
<formControlPr xmlns="http://schemas.microsoft.com/office/spreadsheetml/2009/9/main" objectType="Scroll" dx="26" fmlaLink="Analysis!$Z$1" max="100" min="1" page="10"/>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3" Type="http://schemas.openxmlformats.org/officeDocument/2006/relationships/image" Target="../media/image3.png"/><Relationship Id="rId21" Type="http://schemas.openxmlformats.org/officeDocument/2006/relationships/chart" Target="../charts/chart3.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microsoft.com/office/2014/relationships/chartEx" Target="../charts/chartEx1.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5.xml"/><Relationship Id="rId10" Type="http://schemas.openxmlformats.org/officeDocument/2006/relationships/image" Target="../media/image10.svg"/><Relationship Id="rId19"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18</xdr:col>
      <xdr:colOff>15240</xdr:colOff>
      <xdr:row>32</xdr:row>
      <xdr:rowOff>152400</xdr:rowOff>
    </xdr:to>
    <xdr:pic>
      <xdr:nvPicPr>
        <xdr:cNvPr id="2" name="Graphic 1">
          <a:extLst>
            <a:ext uri="{FF2B5EF4-FFF2-40B4-BE49-F238E27FC236}">
              <a16:creationId xmlns:a16="http://schemas.microsoft.com/office/drawing/2014/main" id="{A3C02E7C-0932-4997-A3F2-12769AD6372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860" y="15240"/>
          <a:ext cx="10965180" cy="5989320"/>
        </a:xfrm>
        <a:prstGeom prst="rect">
          <a:avLst/>
        </a:prstGeom>
      </xdr:spPr>
    </xdr:pic>
    <xdr:clientData/>
  </xdr:twoCellAnchor>
  <xdr:twoCellAnchor>
    <xdr:from>
      <xdr:col>2</xdr:col>
      <xdr:colOff>571500</xdr:colOff>
      <xdr:row>8</xdr:row>
      <xdr:rowOff>121920</xdr:rowOff>
    </xdr:from>
    <xdr:to>
      <xdr:col>5</xdr:col>
      <xdr:colOff>30480</xdr:colOff>
      <xdr:row>10</xdr:row>
      <xdr:rowOff>68580</xdr:rowOff>
    </xdr:to>
    <xdr:sp macro="" textlink="Analysis!E4">
      <xdr:nvSpPr>
        <xdr:cNvPr id="48" name="TextBox 47">
          <a:extLst>
            <a:ext uri="{FF2B5EF4-FFF2-40B4-BE49-F238E27FC236}">
              <a16:creationId xmlns:a16="http://schemas.microsoft.com/office/drawing/2014/main" id="{6512B240-48CB-4A6D-A4E2-0AB98FD5F987}"/>
            </a:ext>
          </a:extLst>
        </xdr:cNvPr>
        <xdr:cNvSpPr txBox="1"/>
      </xdr:nvSpPr>
      <xdr:spPr>
        <a:xfrm>
          <a:off x="1790700" y="1584960"/>
          <a:ext cx="1287780" cy="31242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63255B-81F7-4438-B494-AADE9C10D3F6}" type="TxLink">
            <a:rPr lang="en-US" sz="1100" b="0" i="0" u="none" strike="noStrike">
              <a:solidFill>
                <a:srgbClr val="000000"/>
              </a:solidFill>
              <a:latin typeface="Calibri"/>
              <a:cs typeface="Calibri"/>
            </a:rPr>
            <a:t>$7,519.48</a:t>
          </a:fld>
          <a:endParaRPr lang="en-IN" sz="1100"/>
        </a:p>
      </xdr:txBody>
    </xdr:sp>
    <xdr:clientData/>
  </xdr:twoCellAnchor>
  <xdr:twoCellAnchor editAs="oneCell">
    <xdr:from>
      <xdr:col>0</xdr:col>
      <xdr:colOff>480060</xdr:colOff>
      <xdr:row>28</xdr:row>
      <xdr:rowOff>76200</xdr:rowOff>
    </xdr:from>
    <xdr:to>
      <xdr:col>1</xdr:col>
      <xdr:colOff>601980</xdr:colOff>
      <xdr:row>32</xdr:row>
      <xdr:rowOff>76200</xdr:rowOff>
    </xdr:to>
    <xdr:pic>
      <xdr:nvPicPr>
        <xdr:cNvPr id="4" name="Graphic 3" descr="Shopping cart">
          <a:extLst>
            <a:ext uri="{FF2B5EF4-FFF2-40B4-BE49-F238E27FC236}">
              <a16:creationId xmlns:a16="http://schemas.microsoft.com/office/drawing/2014/main" id="{825ADEB2-A3E3-41D1-AFE9-53D96C62F82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80060" y="5196840"/>
          <a:ext cx="731520" cy="731520"/>
        </a:xfrm>
        <a:prstGeom prst="rect">
          <a:avLst/>
        </a:prstGeom>
      </xdr:spPr>
    </xdr:pic>
    <xdr:clientData/>
  </xdr:twoCellAnchor>
  <xdr:twoCellAnchor editAs="oneCell">
    <xdr:from>
      <xdr:col>10</xdr:col>
      <xdr:colOff>106680</xdr:colOff>
      <xdr:row>6</xdr:row>
      <xdr:rowOff>45720</xdr:rowOff>
    </xdr:from>
    <xdr:to>
      <xdr:col>10</xdr:col>
      <xdr:colOff>594360</xdr:colOff>
      <xdr:row>9</xdr:row>
      <xdr:rowOff>144780</xdr:rowOff>
    </xdr:to>
    <xdr:pic>
      <xdr:nvPicPr>
        <xdr:cNvPr id="6" name="Graphic 5" descr="Bar graph with upward trend">
          <a:extLst>
            <a:ext uri="{FF2B5EF4-FFF2-40B4-BE49-F238E27FC236}">
              <a16:creationId xmlns:a16="http://schemas.microsoft.com/office/drawing/2014/main" id="{61FFFFC8-16E0-409F-85A6-0EF5B75E84A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202680" y="1143000"/>
          <a:ext cx="487680" cy="647700"/>
        </a:xfrm>
        <a:prstGeom prst="rect">
          <a:avLst/>
        </a:prstGeom>
      </xdr:spPr>
    </xdr:pic>
    <xdr:clientData/>
  </xdr:twoCellAnchor>
  <xdr:twoCellAnchor editAs="oneCell">
    <xdr:from>
      <xdr:col>0</xdr:col>
      <xdr:colOff>601980</xdr:colOff>
      <xdr:row>0</xdr:row>
      <xdr:rowOff>144780</xdr:rowOff>
    </xdr:from>
    <xdr:to>
      <xdr:col>2</xdr:col>
      <xdr:colOff>160020</xdr:colOff>
      <xdr:row>5</xdr:row>
      <xdr:rowOff>7620</xdr:rowOff>
    </xdr:to>
    <xdr:pic>
      <xdr:nvPicPr>
        <xdr:cNvPr id="8" name="Graphic 7" descr="Presentation with bar chart">
          <a:extLst>
            <a:ext uri="{FF2B5EF4-FFF2-40B4-BE49-F238E27FC236}">
              <a16:creationId xmlns:a16="http://schemas.microsoft.com/office/drawing/2014/main" id="{71DA72A2-8E07-49BD-B2F5-C115F803827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1980" y="144780"/>
          <a:ext cx="777240" cy="777240"/>
        </a:xfrm>
        <a:prstGeom prst="rect">
          <a:avLst/>
        </a:prstGeom>
      </xdr:spPr>
    </xdr:pic>
    <xdr:clientData/>
  </xdr:twoCellAnchor>
  <xdr:twoCellAnchor editAs="oneCell">
    <xdr:from>
      <xdr:col>14</xdr:col>
      <xdr:colOff>502920</xdr:colOff>
      <xdr:row>12</xdr:row>
      <xdr:rowOff>83820</xdr:rowOff>
    </xdr:from>
    <xdr:to>
      <xdr:col>15</xdr:col>
      <xdr:colOff>289560</xdr:colOff>
      <xdr:row>14</xdr:row>
      <xdr:rowOff>99060</xdr:rowOff>
    </xdr:to>
    <xdr:pic>
      <xdr:nvPicPr>
        <xdr:cNvPr id="14" name="Graphic 13" descr="Trophy">
          <a:extLst>
            <a:ext uri="{FF2B5EF4-FFF2-40B4-BE49-F238E27FC236}">
              <a16:creationId xmlns:a16="http://schemas.microsoft.com/office/drawing/2014/main" id="{1BE004EC-B5C8-411C-8FE5-89EC5CC476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037320" y="2278380"/>
          <a:ext cx="396240" cy="381000"/>
        </a:xfrm>
        <a:prstGeom prst="rect">
          <a:avLst/>
        </a:prstGeom>
      </xdr:spPr>
    </xdr:pic>
    <xdr:clientData/>
  </xdr:twoCellAnchor>
  <xdr:twoCellAnchor editAs="oneCell">
    <xdr:from>
      <xdr:col>5</xdr:col>
      <xdr:colOff>409474</xdr:colOff>
      <xdr:row>6</xdr:row>
      <xdr:rowOff>76200</xdr:rowOff>
    </xdr:from>
    <xdr:to>
      <xdr:col>6</xdr:col>
      <xdr:colOff>601979</xdr:colOff>
      <xdr:row>9</xdr:row>
      <xdr:rowOff>106680</xdr:rowOff>
    </xdr:to>
    <xdr:pic>
      <xdr:nvPicPr>
        <xdr:cNvPr id="18" name="Graphic 17" descr="Money">
          <a:extLst>
            <a:ext uri="{FF2B5EF4-FFF2-40B4-BE49-F238E27FC236}">
              <a16:creationId xmlns:a16="http://schemas.microsoft.com/office/drawing/2014/main" id="{FDFBFDB1-22CF-46CC-8824-53604C98A1B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457474" y="1173480"/>
          <a:ext cx="802105" cy="579120"/>
        </a:xfrm>
        <a:prstGeom prst="rect">
          <a:avLst/>
        </a:prstGeom>
      </xdr:spPr>
    </xdr:pic>
    <xdr:clientData/>
  </xdr:twoCellAnchor>
  <xdr:twoCellAnchor editAs="oneCell">
    <xdr:from>
      <xdr:col>13</xdr:col>
      <xdr:colOff>142380</xdr:colOff>
      <xdr:row>10</xdr:row>
      <xdr:rowOff>104280</xdr:rowOff>
    </xdr:from>
    <xdr:to>
      <xdr:col>14</xdr:col>
      <xdr:colOff>76200</xdr:colOff>
      <xdr:row>13</xdr:row>
      <xdr:rowOff>71889</xdr:rowOff>
    </xdr:to>
    <xdr:pic>
      <xdr:nvPicPr>
        <xdr:cNvPr id="20" name="Graphic 19" descr="Register">
          <a:extLst>
            <a:ext uri="{FF2B5EF4-FFF2-40B4-BE49-F238E27FC236}">
              <a16:creationId xmlns:a16="http://schemas.microsoft.com/office/drawing/2014/main" id="{1A9A7EB5-42C4-4031-990D-2E3377481F3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067180" y="1933080"/>
          <a:ext cx="543420" cy="516249"/>
        </a:xfrm>
        <a:prstGeom prst="rect">
          <a:avLst/>
        </a:prstGeom>
      </xdr:spPr>
    </xdr:pic>
    <xdr:clientData/>
  </xdr:twoCellAnchor>
  <xdr:twoCellAnchor editAs="oneCell">
    <xdr:from>
      <xdr:col>13</xdr:col>
      <xdr:colOff>7620</xdr:colOff>
      <xdr:row>7</xdr:row>
      <xdr:rowOff>2820</xdr:rowOff>
    </xdr:from>
    <xdr:to>
      <xdr:col>14</xdr:col>
      <xdr:colOff>79019</xdr:colOff>
      <xdr:row>10</xdr:row>
      <xdr:rowOff>22860</xdr:rowOff>
    </xdr:to>
    <xdr:pic>
      <xdr:nvPicPr>
        <xdr:cNvPr id="22" name="Graphic 21" descr="Piggy Bank">
          <a:extLst>
            <a:ext uri="{FF2B5EF4-FFF2-40B4-BE49-F238E27FC236}">
              <a16:creationId xmlns:a16="http://schemas.microsoft.com/office/drawing/2014/main" id="{0DDCBBCB-E61E-4555-B45B-237F0967DF4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932420" y="1282980"/>
          <a:ext cx="680999" cy="568680"/>
        </a:xfrm>
        <a:prstGeom prst="rect">
          <a:avLst/>
        </a:prstGeom>
      </xdr:spPr>
    </xdr:pic>
    <xdr:clientData/>
  </xdr:twoCellAnchor>
  <xdr:twoCellAnchor editAs="oneCell">
    <xdr:from>
      <xdr:col>5</xdr:col>
      <xdr:colOff>361797</xdr:colOff>
      <xdr:row>10</xdr:row>
      <xdr:rowOff>123931</xdr:rowOff>
    </xdr:from>
    <xdr:to>
      <xdr:col>6</xdr:col>
      <xdr:colOff>243268</xdr:colOff>
      <xdr:row>12</xdr:row>
      <xdr:rowOff>132367</xdr:rowOff>
    </xdr:to>
    <xdr:pic>
      <xdr:nvPicPr>
        <xdr:cNvPr id="27" name="Graphic 26" descr="Daily calendar">
          <a:extLst>
            <a:ext uri="{FF2B5EF4-FFF2-40B4-BE49-F238E27FC236}">
              <a16:creationId xmlns:a16="http://schemas.microsoft.com/office/drawing/2014/main" id="{816A5DB6-1FC2-473A-B046-F002CF16514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402642" y="1948438"/>
          <a:ext cx="489640" cy="373337"/>
        </a:xfrm>
        <a:prstGeom prst="rect">
          <a:avLst/>
        </a:prstGeom>
      </xdr:spPr>
    </xdr:pic>
    <xdr:clientData/>
  </xdr:twoCellAnchor>
  <xdr:twoCellAnchor>
    <xdr:from>
      <xdr:col>2</xdr:col>
      <xdr:colOff>213360</xdr:colOff>
      <xdr:row>1</xdr:row>
      <xdr:rowOff>53340</xdr:rowOff>
    </xdr:from>
    <xdr:to>
      <xdr:col>5</xdr:col>
      <xdr:colOff>53340</xdr:colOff>
      <xdr:row>2</xdr:row>
      <xdr:rowOff>137160</xdr:rowOff>
    </xdr:to>
    <xdr:sp macro="" textlink="">
      <xdr:nvSpPr>
        <xdr:cNvPr id="33" name="TextBox 32">
          <a:extLst>
            <a:ext uri="{FF2B5EF4-FFF2-40B4-BE49-F238E27FC236}">
              <a16:creationId xmlns:a16="http://schemas.microsoft.com/office/drawing/2014/main" id="{AA0B6B11-9DB8-44CF-BCB1-7C3033D85EA4}"/>
            </a:ext>
          </a:extLst>
        </xdr:cNvPr>
        <xdr:cNvSpPr txBox="1"/>
      </xdr:nvSpPr>
      <xdr:spPr>
        <a:xfrm>
          <a:off x="1432560" y="236220"/>
          <a:ext cx="1668780" cy="266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latin typeface="+mn-lt"/>
              <a:ea typeface="+mn-ea"/>
              <a:cs typeface="+mn-cs"/>
            </a:rPr>
            <a:t>Sales Dashboard</a:t>
          </a:r>
        </a:p>
      </xdr:txBody>
    </xdr:sp>
    <xdr:clientData/>
  </xdr:twoCellAnchor>
  <xdr:oneCellAnchor>
    <xdr:from>
      <xdr:col>2</xdr:col>
      <xdr:colOff>228600</xdr:colOff>
      <xdr:row>2</xdr:row>
      <xdr:rowOff>68580</xdr:rowOff>
    </xdr:from>
    <xdr:ext cx="2895600" cy="396240"/>
    <xdr:sp macro="" textlink="">
      <xdr:nvSpPr>
        <xdr:cNvPr id="36" name="TextBox 35">
          <a:extLst>
            <a:ext uri="{FF2B5EF4-FFF2-40B4-BE49-F238E27FC236}">
              <a16:creationId xmlns:a16="http://schemas.microsoft.com/office/drawing/2014/main" id="{AC578F3F-87D5-4757-A062-74E3517B6931}"/>
            </a:ext>
          </a:extLst>
        </xdr:cNvPr>
        <xdr:cNvSpPr txBox="1"/>
      </xdr:nvSpPr>
      <xdr:spPr>
        <a:xfrm>
          <a:off x="1447800" y="434340"/>
          <a:ext cx="289560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400" b="1">
              <a:solidFill>
                <a:srgbClr val="C00000"/>
              </a:solidFill>
            </a:rPr>
            <a:t>Supermarket</a:t>
          </a:r>
          <a:r>
            <a:rPr lang="en-IN" sz="2400" b="1" baseline="0">
              <a:solidFill>
                <a:srgbClr val="C00000"/>
              </a:solidFill>
            </a:rPr>
            <a:t> shop </a:t>
          </a:r>
          <a:endParaRPr lang="en-IN" sz="2400" b="1">
            <a:solidFill>
              <a:srgbClr val="C00000"/>
            </a:solidFill>
          </a:endParaRPr>
        </a:p>
      </xdr:txBody>
    </xdr:sp>
    <xdr:clientData/>
  </xdr:oneCellAnchor>
  <xdr:twoCellAnchor>
    <xdr:from>
      <xdr:col>3</xdr:col>
      <xdr:colOff>144780</xdr:colOff>
      <xdr:row>11</xdr:row>
      <xdr:rowOff>10732</xdr:rowOff>
    </xdr:from>
    <xdr:to>
      <xdr:col>5</xdr:col>
      <xdr:colOff>411480</xdr:colOff>
      <xdr:row>12</xdr:row>
      <xdr:rowOff>17888</xdr:rowOff>
    </xdr:to>
    <xdr:sp macro="" textlink="">
      <xdr:nvSpPr>
        <xdr:cNvPr id="37" name="TextBox 36">
          <a:extLst>
            <a:ext uri="{FF2B5EF4-FFF2-40B4-BE49-F238E27FC236}">
              <a16:creationId xmlns:a16="http://schemas.microsoft.com/office/drawing/2014/main" id="{E8CF08FA-4EDB-4A50-8A6A-BF341B43D349}"/>
            </a:ext>
          </a:extLst>
        </xdr:cNvPr>
        <xdr:cNvSpPr txBox="1"/>
      </xdr:nvSpPr>
      <xdr:spPr>
        <a:xfrm>
          <a:off x="1969287" y="2017690"/>
          <a:ext cx="1483038" cy="1896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C00000"/>
              </a:solidFill>
            </a:rPr>
            <a:t>MONHLY</a:t>
          </a:r>
        </a:p>
      </xdr:txBody>
    </xdr:sp>
    <xdr:clientData/>
  </xdr:twoCellAnchor>
  <xdr:twoCellAnchor>
    <xdr:from>
      <xdr:col>3</xdr:col>
      <xdr:colOff>15240</xdr:colOff>
      <xdr:row>6</xdr:row>
      <xdr:rowOff>15240</xdr:rowOff>
    </xdr:from>
    <xdr:to>
      <xdr:col>4</xdr:col>
      <xdr:colOff>365760</xdr:colOff>
      <xdr:row>7</xdr:row>
      <xdr:rowOff>45720</xdr:rowOff>
    </xdr:to>
    <xdr:sp macro="" textlink="">
      <xdr:nvSpPr>
        <xdr:cNvPr id="38" name="TextBox 37">
          <a:extLst>
            <a:ext uri="{FF2B5EF4-FFF2-40B4-BE49-F238E27FC236}">
              <a16:creationId xmlns:a16="http://schemas.microsoft.com/office/drawing/2014/main" id="{0075CEB3-D530-4B93-84D3-F6D76D924501}"/>
            </a:ext>
          </a:extLst>
        </xdr:cNvPr>
        <xdr:cNvSpPr txBox="1"/>
      </xdr:nvSpPr>
      <xdr:spPr>
        <a:xfrm>
          <a:off x="1844040" y="1112520"/>
          <a:ext cx="960120" cy="2133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C00000"/>
              </a:solidFill>
            </a:rPr>
            <a:t>TOTAL</a:t>
          </a:r>
          <a:r>
            <a:rPr lang="en-IN" sz="1100" b="1" baseline="0">
              <a:solidFill>
                <a:srgbClr val="C00000"/>
              </a:solidFill>
            </a:rPr>
            <a:t> SALE </a:t>
          </a:r>
          <a:endParaRPr lang="en-IN" sz="1100" b="1">
            <a:solidFill>
              <a:srgbClr val="C00000"/>
            </a:solidFill>
          </a:endParaRPr>
        </a:p>
      </xdr:txBody>
    </xdr:sp>
    <xdr:clientData/>
  </xdr:twoCellAnchor>
  <xdr:twoCellAnchor>
    <xdr:from>
      <xdr:col>7</xdr:col>
      <xdr:colOff>449580</xdr:colOff>
      <xdr:row>6</xdr:row>
      <xdr:rowOff>30480</xdr:rowOff>
    </xdr:from>
    <xdr:to>
      <xdr:col>9</xdr:col>
      <xdr:colOff>251460</xdr:colOff>
      <xdr:row>7</xdr:row>
      <xdr:rowOff>68580</xdr:rowOff>
    </xdr:to>
    <xdr:sp macro="" textlink="">
      <xdr:nvSpPr>
        <xdr:cNvPr id="39" name="TextBox 38">
          <a:extLst>
            <a:ext uri="{FF2B5EF4-FFF2-40B4-BE49-F238E27FC236}">
              <a16:creationId xmlns:a16="http://schemas.microsoft.com/office/drawing/2014/main" id="{2C0A5780-ADCD-47D7-865E-16D3B6F89778}"/>
            </a:ext>
          </a:extLst>
        </xdr:cNvPr>
        <xdr:cNvSpPr txBox="1"/>
      </xdr:nvSpPr>
      <xdr:spPr>
        <a:xfrm>
          <a:off x="4716780" y="1127760"/>
          <a:ext cx="1021080" cy="2209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C00000"/>
              </a:solidFill>
            </a:rPr>
            <a:t>TOTAL PROFIT</a:t>
          </a:r>
        </a:p>
      </xdr:txBody>
    </xdr:sp>
    <xdr:clientData/>
  </xdr:twoCellAnchor>
  <xdr:twoCellAnchor>
    <xdr:from>
      <xdr:col>11</xdr:col>
      <xdr:colOff>106680</xdr:colOff>
      <xdr:row>5</xdr:row>
      <xdr:rowOff>175260</xdr:rowOff>
    </xdr:from>
    <xdr:to>
      <xdr:col>12</xdr:col>
      <xdr:colOff>388620</xdr:colOff>
      <xdr:row>7</xdr:row>
      <xdr:rowOff>60960</xdr:rowOff>
    </xdr:to>
    <xdr:sp macro="" textlink="">
      <xdr:nvSpPr>
        <xdr:cNvPr id="40" name="TextBox 39">
          <a:extLst>
            <a:ext uri="{FF2B5EF4-FFF2-40B4-BE49-F238E27FC236}">
              <a16:creationId xmlns:a16="http://schemas.microsoft.com/office/drawing/2014/main" id="{CAB8A0A5-DC96-4518-8220-40E05F012C5F}"/>
            </a:ext>
          </a:extLst>
        </xdr:cNvPr>
        <xdr:cNvSpPr txBox="1"/>
      </xdr:nvSpPr>
      <xdr:spPr>
        <a:xfrm>
          <a:off x="6812280" y="1089660"/>
          <a:ext cx="891540" cy="2514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C00000"/>
              </a:solidFill>
            </a:rPr>
            <a:t>PROFIT %</a:t>
          </a:r>
        </a:p>
      </xdr:txBody>
    </xdr:sp>
    <xdr:clientData/>
  </xdr:twoCellAnchor>
  <xdr:twoCellAnchor>
    <xdr:from>
      <xdr:col>3</xdr:col>
      <xdr:colOff>121920</xdr:colOff>
      <xdr:row>22</xdr:row>
      <xdr:rowOff>38100</xdr:rowOff>
    </xdr:from>
    <xdr:to>
      <xdr:col>3</xdr:col>
      <xdr:colOff>327660</xdr:colOff>
      <xdr:row>31</xdr:row>
      <xdr:rowOff>53340</xdr:rowOff>
    </xdr:to>
    <xdr:sp macro="" textlink="">
      <xdr:nvSpPr>
        <xdr:cNvPr id="41" name="TextBox 40">
          <a:extLst>
            <a:ext uri="{FF2B5EF4-FFF2-40B4-BE49-F238E27FC236}">
              <a16:creationId xmlns:a16="http://schemas.microsoft.com/office/drawing/2014/main" id="{DFDED87D-8D88-47A5-846A-2160FDEAE97D}"/>
            </a:ext>
          </a:extLst>
        </xdr:cNvPr>
        <xdr:cNvSpPr txBox="1"/>
      </xdr:nvSpPr>
      <xdr:spPr>
        <a:xfrm>
          <a:off x="1950720" y="4061460"/>
          <a:ext cx="205740" cy="16611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C00000"/>
              </a:solidFill>
            </a:rPr>
            <a:t>DAILY</a:t>
          </a:r>
        </a:p>
      </xdr:txBody>
    </xdr:sp>
    <xdr:clientData/>
  </xdr:twoCellAnchor>
  <xdr:twoCellAnchor>
    <xdr:from>
      <xdr:col>11</xdr:col>
      <xdr:colOff>441960</xdr:colOff>
      <xdr:row>21</xdr:row>
      <xdr:rowOff>160020</xdr:rowOff>
    </xdr:from>
    <xdr:to>
      <xdr:col>13</xdr:col>
      <xdr:colOff>441960</xdr:colOff>
      <xdr:row>23</xdr:row>
      <xdr:rowOff>53340</xdr:rowOff>
    </xdr:to>
    <xdr:sp macro="" textlink="">
      <xdr:nvSpPr>
        <xdr:cNvPr id="42" name="TextBox 41">
          <a:extLst>
            <a:ext uri="{FF2B5EF4-FFF2-40B4-BE49-F238E27FC236}">
              <a16:creationId xmlns:a16="http://schemas.microsoft.com/office/drawing/2014/main" id="{812255D6-2516-4095-9612-7BA5451D421B}"/>
            </a:ext>
          </a:extLst>
        </xdr:cNvPr>
        <xdr:cNvSpPr txBox="1"/>
      </xdr:nvSpPr>
      <xdr:spPr>
        <a:xfrm>
          <a:off x="7147560" y="4000500"/>
          <a:ext cx="1219200" cy="2590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C00000"/>
              </a:solidFill>
            </a:rPr>
            <a:t>PAYMENT MODE</a:t>
          </a:r>
        </a:p>
      </xdr:txBody>
    </xdr:sp>
    <xdr:clientData/>
  </xdr:twoCellAnchor>
  <xdr:twoCellAnchor>
    <xdr:from>
      <xdr:col>14</xdr:col>
      <xdr:colOff>548640</xdr:colOff>
      <xdr:row>16</xdr:row>
      <xdr:rowOff>121920</xdr:rowOff>
    </xdr:from>
    <xdr:to>
      <xdr:col>16</xdr:col>
      <xdr:colOff>213360</xdr:colOff>
      <xdr:row>18</xdr:row>
      <xdr:rowOff>22860</xdr:rowOff>
    </xdr:to>
    <xdr:sp macro="" textlink="">
      <xdr:nvSpPr>
        <xdr:cNvPr id="43" name="TextBox 42">
          <a:extLst>
            <a:ext uri="{FF2B5EF4-FFF2-40B4-BE49-F238E27FC236}">
              <a16:creationId xmlns:a16="http://schemas.microsoft.com/office/drawing/2014/main" id="{C74E17CA-18A0-4A63-8ACE-CE9D5E0AF510}"/>
            </a:ext>
          </a:extLst>
        </xdr:cNvPr>
        <xdr:cNvSpPr txBox="1"/>
      </xdr:nvSpPr>
      <xdr:spPr>
        <a:xfrm>
          <a:off x="9083040" y="3048000"/>
          <a:ext cx="883920" cy="266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C00000"/>
              </a:solidFill>
            </a:rPr>
            <a:t>CATEGORY</a:t>
          </a:r>
        </a:p>
      </xdr:txBody>
    </xdr:sp>
    <xdr:clientData/>
  </xdr:twoCellAnchor>
  <xdr:twoCellAnchor>
    <xdr:from>
      <xdr:col>11</xdr:col>
      <xdr:colOff>365760</xdr:colOff>
      <xdr:row>11</xdr:row>
      <xdr:rowOff>22860</xdr:rowOff>
    </xdr:from>
    <xdr:to>
      <xdr:col>13</xdr:col>
      <xdr:colOff>91440</xdr:colOff>
      <xdr:row>12</xdr:row>
      <xdr:rowOff>121920</xdr:rowOff>
    </xdr:to>
    <xdr:sp macro="" textlink="">
      <xdr:nvSpPr>
        <xdr:cNvPr id="44" name="TextBox 43">
          <a:extLst>
            <a:ext uri="{FF2B5EF4-FFF2-40B4-BE49-F238E27FC236}">
              <a16:creationId xmlns:a16="http://schemas.microsoft.com/office/drawing/2014/main" id="{59B351F0-6063-4B97-A2C7-AB6794A431BB}"/>
            </a:ext>
          </a:extLst>
        </xdr:cNvPr>
        <xdr:cNvSpPr txBox="1"/>
      </xdr:nvSpPr>
      <xdr:spPr>
        <a:xfrm>
          <a:off x="7071360" y="2034540"/>
          <a:ext cx="944880" cy="2819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C00000"/>
              </a:solidFill>
            </a:rPr>
            <a:t>SALES TYPE</a:t>
          </a:r>
        </a:p>
      </xdr:txBody>
    </xdr:sp>
    <xdr:clientData/>
  </xdr:twoCellAnchor>
  <xdr:twoCellAnchor>
    <xdr:from>
      <xdr:col>7</xdr:col>
      <xdr:colOff>434340</xdr:colOff>
      <xdr:row>11</xdr:row>
      <xdr:rowOff>38100</xdr:rowOff>
    </xdr:from>
    <xdr:to>
      <xdr:col>9</xdr:col>
      <xdr:colOff>182880</xdr:colOff>
      <xdr:row>12</xdr:row>
      <xdr:rowOff>91440</xdr:rowOff>
    </xdr:to>
    <xdr:sp macro="" textlink="">
      <xdr:nvSpPr>
        <xdr:cNvPr id="45" name="TextBox 44">
          <a:extLst>
            <a:ext uri="{FF2B5EF4-FFF2-40B4-BE49-F238E27FC236}">
              <a16:creationId xmlns:a16="http://schemas.microsoft.com/office/drawing/2014/main" id="{188FCA27-93DE-4344-8372-60DEC25167ED}"/>
            </a:ext>
          </a:extLst>
        </xdr:cNvPr>
        <xdr:cNvSpPr txBox="1"/>
      </xdr:nvSpPr>
      <xdr:spPr>
        <a:xfrm>
          <a:off x="4701540" y="2049780"/>
          <a:ext cx="967740" cy="2362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C00000"/>
              </a:solidFill>
            </a:rPr>
            <a:t>PRODUCT</a:t>
          </a:r>
        </a:p>
      </xdr:txBody>
    </xdr:sp>
    <xdr:clientData/>
  </xdr:twoCellAnchor>
  <xdr:twoCellAnchor>
    <xdr:from>
      <xdr:col>14</xdr:col>
      <xdr:colOff>182880</xdr:colOff>
      <xdr:row>5</xdr:row>
      <xdr:rowOff>160020</xdr:rowOff>
    </xdr:from>
    <xdr:to>
      <xdr:col>15</xdr:col>
      <xdr:colOff>586740</xdr:colOff>
      <xdr:row>7</xdr:row>
      <xdr:rowOff>30480</xdr:rowOff>
    </xdr:to>
    <xdr:sp macro="" textlink="">
      <xdr:nvSpPr>
        <xdr:cNvPr id="46" name="TextBox 45">
          <a:extLst>
            <a:ext uri="{FF2B5EF4-FFF2-40B4-BE49-F238E27FC236}">
              <a16:creationId xmlns:a16="http://schemas.microsoft.com/office/drawing/2014/main" id="{35663196-E813-4576-B3D1-D563FC16B5D3}"/>
            </a:ext>
          </a:extLst>
        </xdr:cNvPr>
        <xdr:cNvSpPr txBox="1"/>
      </xdr:nvSpPr>
      <xdr:spPr>
        <a:xfrm>
          <a:off x="8717280" y="1074420"/>
          <a:ext cx="1013460" cy="2362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TOP PRODUCT</a:t>
          </a:r>
        </a:p>
      </xdr:txBody>
    </xdr:sp>
    <xdr:clientData/>
  </xdr:twoCellAnchor>
  <xdr:oneCellAnchor>
    <xdr:from>
      <xdr:col>16</xdr:col>
      <xdr:colOff>312420</xdr:colOff>
      <xdr:row>5</xdr:row>
      <xdr:rowOff>144780</xdr:rowOff>
    </xdr:from>
    <xdr:ext cx="800100" cy="198120"/>
    <xdr:sp macro="" textlink="">
      <xdr:nvSpPr>
        <xdr:cNvPr id="47" name="TextBox 46">
          <a:extLst>
            <a:ext uri="{FF2B5EF4-FFF2-40B4-BE49-F238E27FC236}">
              <a16:creationId xmlns:a16="http://schemas.microsoft.com/office/drawing/2014/main" id="{C22DD71C-30A9-4B4D-91D7-771527123EC1}"/>
            </a:ext>
          </a:extLst>
        </xdr:cNvPr>
        <xdr:cNvSpPr txBox="1"/>
      </xdr:nvSpPr>
      <xdr:spPr>
        <a:xfrm>
          <a:off x="10066020" y="1059180"/>
          <a:ext cx="800100" cy="198120"/>
        </a:xfrm>
        <a:prstGeom prst="rect">
          <a:avLst/>
        </a:prstGeom>
        <a:solidFill>
          <a:schemeClr val="bg1">
            <a:alpha val="14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TOP</a:t>
          </a:r>
          <a:r>
            <a:rPr lang="en-IN" sz="1100" baseline="0"/>
            <a:t> </a:t>
          </a:r>
          <a:r>
            <a:rPr lang="en-IN" sz="1100" baseline="0">
              <a:noFill/>
            </a:rPr>
            <a:t>CAT</a:t>
          </a:r>
          <a:r>
            <a:rPr lang="en-IN" sz="1100" baseline="0"/>
            <a:t>.</a:t>
          </a:r>
          <a:endParaRPr lang="en-IN" sz="1100"/>
        </a:p>
      </xdr:txBody>
    </xdr:sp>
    <xdr:clientData/>
  </xdr:oneCellAnchor>
  <xdr:twoCellAnchor>
    <xdr:from>
      <xdr:col>7</xdr:col>
      <xdr:colOff>426720</xdr:colOff>
      <xdr:row>8</xdr:row>
      <xdr:rowOff>53340</xdr:rowOff>
    </xdr:from>
    <xdr:to>
      <xdr:col>9</xdr:col>
      <xdr:colOff>434340</xdr:colOff>
      <xdr:row>9</xdr:row>
      <xdr:rowOff>137160</xdr:rowOff>
    </xdr:to>
    <xdr:sp macro="" textlink="Analysis!E5">
      <xdr:nvSpPr>
        <xdr:cNvPr id="49" name="TextBox 48">
          <a:extLst>
            <a:ext uri="{FF2B5EF4-FFF2-40B4-BE49-F238E27FC236}">
              <a16:creationId xmlns:a16="http://schemas.microsoft.com/office/drawing/2014/main" id="{F235E9A1-6797-4AB8-95F9-CCE8F3E1A91A}"/>
            </a:ext>
          </a:extLst>
        </xdr:cNvPr>
        <xdr:cNvSpPr txBox="1"/>
      </xdr:nvSpPr>
      <xdr:spPr>
        <a:xfrm>
          <a:off x="4693920" y="1516380"/>
          <a:ext cx="1226820" cy="266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CC0CAC-0130-4A48-8B44-4B2E9357C2F5}" type="TxLink">
            <a:rPr lang="en-US" sz="1600" b="1" i="0" u="none" strike="noStrike">
              <a:solidFill>
                <a:srgbClr val="000000"/>
              </a:solidFill>
              <a:latin typeface="Calibri"/>
              <a:cs typeface="Calibri"/>
            </a:rPr>
            <a:t>$1,161.48</a:t>
          </a:fld>
          <a:endParaRPr lang="en-IN" sz="1600" b="1"/>
        </a:p>
      </xdr:txBody>
    </xdr:sp>
    <xdr:clientData/>
  </xdr:twoCellAnchor>
  <xdr:twoCellAnchor>
    <xdr:from>
      <xdr:col>3</xdr:col>
      <xdr:colOff>0</xdr:colOff>
      <xdr:row>8</xdr:row>
      <xdr:rowOff>22860</xdr:rowOff>
    </xdr:from>
    <xdr:to>
      <xdr:col>5</xdr:col>
      <xdr:colOff>457200</xdr:colOff>
      <xdr:row>10</xdr:row>
      <xdr:rowOff>0</xdr:rowOff>
    </xdr:to>
    <xdr:sp macro="" textlink="Analysis!E4">
      <xdr:nvSpPr>
        <xdr:cNvPr id="50" name="TextBox 49">
          <a:extLst>
            <a:ext uri="{FF2B5EF4-FFF2-40B4-BE49-F238E27FC236}">
              <a16:creationId xmlns:a16="http://schemas.microsoft.com/office/drawing/2014/main" id="{51DE97E9-CF83-419B-AA2B-738C6479B2CB}"/>
            </a:ext>
          </a:extLst>
        </xdr:cNvPr>
        <xdr:cNvSpPr txBox="1"/>
      </xdr:nvSpPr>
      <xdr:spPr>
        <a:xfrm>
          <a:off x="1828800" y="1485900"/>
          <a:ext cx="1676400" cy="3429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8F2777-57DB-412F-B740-34B74C96733D}" type="TxLink">
            <a:rPr lang="en-US" sz="1600" b="1" i="0" u="none" strike="noStrike">
              <a:solidFill>
                <a:schemeClr val="tx1"/>
              </a:solidFill>
              <a:latin typeface="Calibri"/>
              <a:cs typeface="Calibri"/>
            </a:rPr>
            <a:t>$7,519.48</a:t>
          </a:fld>
          <a:endParaRPr lang="en-IN" sz="1600" b="1" u="none">
            <a:solidFill>
              <a:schemeClr val="tx1"/>
            </a:solidFill>
          </a:endParaRPr>
        </a:p>
      </xdr:txBody>
    </xdr:sp>
    <xdr:clientData/>
  </xdr:twoCellAnchor>
  <xdr:twoCellAnchor>
    <xdr:from>
      <xdr:col>11</xdr:col>
      <xdr:colOff>175260</xdr:colOff>
      <xdr:row>8</xdr:row>
      <xdr:rowOff>60960</xdr:rowOff>
    </xdr:from>
    <xdr:to>
      <xdr:col>12</xdr:col>
      <xdr:colOff>434340</xdr:colOff>
      <xdr:row>10</xdr:row>
      <xdr:rowOff>114300</xdr:rowOff>
    </xdr:to>
    <xdr:sp macro="" textlink="Analysis!E6">
      <xdr:nvSpPr>
        <xdr:cNvPr id="51" name="TextBox 50">
          <a:extLst>
            <a:ext uri="{FF2B5EF4-FFF2-40B4-BE49-F238E27FC236}">
              <a16:creationId xmlns:a16="http://schemas.microsoft.com/office/drawing/2014/main" id="{85F524EB-C274-4C8B-8890-87E7CCD456F4}"/>
            </a:ext>
          </a:extLst>
        </xdr:cNvPr>
        <xdr:cNvSpPr txBox="1"/>
      </xdr:nvSpPr>
      <xdr:spPr>
        <a:xfrm>
          <a:off x="6880860" y="1524000"/>
          <a:ext cx="868680" cy="4191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39492B-EE06-4E76-864D-DC802BB2B2D3}" type="TxLink">
            <a:rPr lang="en-US" sz="1600" b="1" i="0" u="none" strike="noStrike">
              <a:solidFill>
                <a:srgbClr val="000000"/>
              </a:solidFill>
              <a:latin typeface="Calibri"/>
              <a:cs typeface="Calibri"/>
            </a:rPr>
            <a:t>18.27%</a:t>
          </a:fld>
          <a:endParaRPr lang="en-IN" sz="1600" b="1"/>
        </a:p>
      </xdr:txBody>
    </xdr:sp>
    <xdr:clientData/>
  </xdr:twoCellAnchor>
  <xdr:twoCellAnchor>
    <xdr:from>
      <xdr:col>14</xdr:col>
      <xdr:colOff>426720</xdr:colOff>
      <xdr:row>8</xdr:row>
      <xdr:rowOff>22860</xdr:rowOff>
    </xdr:from>
    <xdr:to>
      <xdr:col>15</xdr:col>
      <xdr:colOff>449580</xdr:colOff>
      <xdr:row>10</xdr:row>
      <xdr:rowOff>99060</xdr:rowOff>
    </xdr:to>
    <xdr:sp macro="" textlink="Analysis!U1">
      <xdr:nvSpPr>
        <xdr:cNvPr id="52" name="TextBox 51">
          <a:extLst>
            <a:ext uri="{FF2B5EF4-FFF2-40B4-BE49-F238E27FC236}">
              <a16:creationId xmlns:a16="http://schemas.microsoft.com/office/drawing/2014/main" id="{6E9C1104-DC3C-4C1B-B16E-9E408D7D745C}"/>
            </a:ext>
          </a:extLst>
        </xdr:cNvPr>
        <xdr:cNvSpPr txBox="1"/>
      </xdr:nvSpPr>
      <xdr:spPr>
        <a:xfrm>
          <a:off x="8961120" y="1485900"/>
          <a:ext cx="632460" cy="4419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1E377A-37F9-4735-B1DD-9FC28BAF8D07}" type="TxLink">
            <a:rPr lang="en-US" sz="1100" b="1" i="0" u="none" strike="noStrike">
              <a:solidFill>
                <a:srgbClr val="000000"/>
              </a:solidFill>
              <a:latin typeface="Calibri"/>
              <a:cs typeface="Calibri"/>
            </a:rPr>
            <a:t>Product41</a:t>
          </a:fld>
          <a:endParaRPr lang="en-IN" sz="1100" b="1"/>
        </a:p>
      </xdr:txBody>
    </xdr:sp>
    <xdr:clientData/>
  </xdr:twoCellAnchor>
  <xdr:twoCellAnchor>
    <xdr:from>
      <xdr:col>14</xdr:col>
      <xdr:colOff>510540</xdr:colOff>
      <xdr:row>10</xdr:row>
      <xdr:rowOff>144780</xdr:rowOff>
    </xdr:from>
    <xdr:to>
      <xdr:col>15</xdr:col>
      <xdr:colOff>388620</xdr:colOff>
      <xdr:row>12</xdr:row>
      <xdr:rowOff>53340</xdr:rowOff>
    </xdr:to>
    <xdr:sp macro="" textlink="Analysis!X1">
      <xdr:nvSpPr>
        <xdr:cNvPr id="53" name="TextBox 52">
          <a:extLst>
            <a:ext uri="{FF2B5EF4-FFF2-40B4-BE49-F238E27FC236}">
              <a16:creationId xmlns:a16="http://schemas.microsoft.com/office/drawing/2014/main" id="{7C18C012-6423-4ABD-A726-F3239F536358}"/>
            </a:ext>
          </a:extLst>
        </xdr:cNvPr>
        <xdr:cNvSpPr txBox="1"/>
      </xdr:nvSpPr>
      <xdr:spPr>
        <a:xfrm>
          <a:off x="9044940" y="1973580"/>
          <a:ext cx="487680" cy="2743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A1A735-8770-4A1D-A671-0E5B28094AC3}" type="TxLink">
            <a:rPr lang="en-US" sz="1100" b="1" i="0" u="none" strike="noStrike">
              <a:solidFill>
                <a:srgbClr val="000000"/>
              </a:solidFill>
              <a:latin typeface="Calibri"/>
              <a:cs typeface="Calibri"/>
            </a:rPr>
            <a:t>18216</a:t>
          </a:fld>
          <a:endParaRPr lang="en-IN" sz="1100" b="1"/>
        </a:p>
      </xdr:txBody>
    </xdr:sp>
    <xdr:clientData/>
  </xdr:twoCellAnchor>
  <xdr:twoCellAnchor>
    <xdr:from>
      <xdr:col>16</xdr:col>
      <xdr:colOff>304800</xdr:colOff>
      <xdr:row>7</xdr:row>
      <xdr:rowOff>175260</xdr:rowOff>
    </xdr:from>
    <xdr:to>
      <xdr:col>17</xdr:col>
      <xdr:colOff>510540</xdr:colOff>
      <xdr:row>10</xdr:row>
      <xdr:rowOff>114300</xdr:rowOff>
    </xdr:to>
    <xdr:sp macro="" textlink="Analysis!AH1">
      <xdr:nvSpPr>
        <xdr:cNvPr id="54" name="TextBox 53">
          <a:extLst>
            <a:ext uri="{FF2B5EF4-FFF2-40B4-BE49-F238E27FC236}">
              <a16:creationId xmlns:a16="http://schemas.microsoft.com/office/drawing/2014/main" id="{F9C33DF8-6F16-4769-9810-087950B7DFB4}"/>
            </a:ext>
          </a:extLst>
        </xdr:cNvPr>
        <xdr:cNvSpPr txBox="1"/>
      </xdr:nvSpPr>
      <xdr:spPr>
        <a:xfrm>
          <a:off x="10058400" y="1455420"/>
          <a:ext cx="815340" cy="4876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D43E81-51BF-48F6-A96D-E100C10860D2}" type="TxLink">
            <a:rPr lang="en-US" sz="1100" b="1" i="0" u="none" strike="noStrike">
              <a:solidFill>
                <a:srgbClr val="000000"/>
              </a:solidFill>
              <a:latin typeface="Calibri"/>
              <a:cs typeface="Calibri"/>
            </a:rPr>
            <a:t>Catagory04</a:t>
          </a:fld>
          <a:endParaRPr lang="en-IN" sz="1100" b="1"/>
        </a:p>
      </xdr:txBody>
    </xdr:sp>
    <xdr:clientData/>
  </xdr:twoCellAnchor>
  <xdr:twoCellAnchor>
    <xdr:from>
      <xdr:col>16</xdr:col>
      <xdr:colOff>320040</xdr:colOff>
      <xdr:row>11</xdr:row>
      <xdr:rowOff>45720</xdr:rowOff>
    </xdr:from>
    <xdr:to>
      <xdr:col>17</xdr:col>
      <xdr:colOff>472440</xdr:colOff>
      <xdr:row>13</xdr:row>
      <xdr:rowOff>60960</xdr:rowOff>
    </xdr:to>
    <xdr:sp macro="" textlink="Analysis!AI1">
      <xdr:nvSpPr>
        <xdr:cNvPr id="55" name="TextBox 54">
          <a:extLst>
            <a:ext uri="{FF2B5EF4-FFF2-40B4-BE49-F238E27FC236}">
              <a16:creationId xmlns:a16="http://schemas.microsoft.com/office/drawing/2014/main" id="{F6B566C1-F61C-4D6B-A740-533344B66E54}"/>
            </a:ext>
          </a:extLst>
        </xdr:cNvPr>
        <xdr:cNvSpPr txBox="1"/>
      </xdr:nvSpPr>
      <xdr:spPr>
        <a:xfrm>
          <a:off x="10073640" y="2057400"/>
          <a:ext cx="762000" cy="3810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8FBA89-1DF0-49FC-8EDB-A8624BCA4AFF}" type="TxLink">
            <a:rPr lang="en-US" sz="1100" b="1" i="0" u="none" strike="noStrike">
              <a:solidFill>
                <a:srgbClr val="000000"/>
              </a:solidFill>
              <a:latin typeface="Calibri"/>
              <a:cs typeface="Calibri"/>
            </a:rPr>
            <a:t>$2,818.80</a:t>
          </a:fld>
          <a:endParaRPr lang="en-IN" sz="1100" b="1"/>
        </a:p>
      </xdr:txBody>
    </xdr:sp>
    <xdr:clientData/>
  </xdr:twoCellAnchor>
  <xdr:twoCellAnchor editAs="oneCell">
    <xdr:from>
      <xdr:col>0</xdr:col>
      <xdr:colOff>355369</xdr:colOff>
      <xdr:row>12</xdr:row>
      <xdr:rowOff>68580</xdr:rowOff>
    </xdr:from>
    <xdr:to>
      <xdr:col>2</xdr:col>
      <xdr:colOff>152400</xdr:colOff>
      <xdr:row>27</xdr:row>
      <xdr:rowOff>53339</xdr:rowOff>
    </xdr:to>
    <mc:AlternateContent xmlns:mc="http://schemas.openxmlformats.org/markup-compatibility/2006">
      <mc:Choice xmlns:a14="http://schemas.microsoft.com/office/drawing/2010/main" Requires="a14">
        <xdr:graphicFrame macro="">
          <xdr:nvGraphicFramePr>
            <xdr:cNvPr id="56" name="MONTH">
              <a:extLst>
                <a:ext uri="{FF2B5EF4-FFF2-40B4-BE49-F238E27FC236}">
                  <a16:creationId xmlns:a16="http://schemas.microsoft.com/office/drawing/2014/main" id="{42E8D37E-23F1-4A5B-B9BA-358C21FC1CC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55369" y="2263140"/>
              <a:ext cx="1016231" cy="2727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487680</xdr:colOff>
      <xdr:row>22</xdr:row>
      <xdr:rowOff>53340</xdr:rowOff>
    </xdr:from>
    <xdr:to>
      <xdr:col>10</xdr:col>
      <xdr:colOff>381000</xdr:colOff>
      <xdr:row>31</xdr:row>
      <xdr:rowOff>152400</xdr:rowOff>
    </xdr:to>
    <xdr:graphicFrame macro="">
      <xdr:nvGraphicFramePr>
        <xdr:cNvPr id="57" name="Chart 56">
          <a:extLst>
            <a:ext uri="{FF2B5EF4-FFF2-40B4-BE49-F238E27FC236}">
              <a16:creationId xmlns:a16="http://schemas.microsoft.com/office/drawing/2014/main" id="{AFC26AC2-1F2B-425A-9AA7-24C88BE77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8</xdr:col>
      <xdr:colOff>427054</xdr:colOff>
      <xdr:row>0</xdr:row>
      <xdr:rowOff>167472</xdr:rowOff>
    </xdr:from>
    <xdr:to>
      <xdr:col>13</xdr:col>
      <xdr:colOff>259582</xdr:colOff>
      <xdr:row>5</xdr:row>
      <xdr:rowOff>92109</xdr:rowOff>
    </xdr:to>
    <mc:AlternateContent xmlns:mc="http://schemas.openxmlformats.org/markup-compatibility/2006">
      <mc:Choice xmlns:a14="http://schemas.microsoft.com/office/drawing/2010/main" Requires="a14">
        <xdr:graphicFrame macro="">
          <xdr:nvGraphicFramePr>
            <xdr:cNvPr id="58" name="SALE TYPE">
              <a:extLst>
                <a:ext uri="{FF2B5EF4-FFF2-40B4-BE49-F238E27FC236}">
                  <a16:creationId xmlns:a16="http://schemas.microsoft.com/office/drawing/2014/main" id="{2451C275-00C7-4477-B6E5-CA7AA8D06296}"/>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5303854" y="167472"/>
              <a:ext cx="2880528" cy="839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276329</xdr:colOff>
      <xdr:row>0</xdr:row>
      <xdr:rowOff>180492</xdr:rowOff>
    </xdr:from>
    <xdr:to>
      <xdr:col>17</xdr:col>
      <xdr:colOff>410307</xdr:colOff>
      <xdr:row>5</xdr:row>
      <xdr:rowOff>0</xdr:rowOff>
    </xdr:to>
    <mc:AlternateContent xmlns:mc="http://schemas.openxmlformats.org/markup-compatibility/2006">
      <mc:Choice xmlns:a14="http://schemas.microsoft.com/office/drawing/2010/main" Requires="a14">
        <xdr:graphicFrame macro="">
          <xdr:nvGraphicFramePr>
            <xdr:cNvPr id="61" name="PAYMENT MODE 1">
              <a:extLst>
                <a:ext uri="{FF2B5EF4-FFF2-40B4-BE49-F238E27FC236}">
                  <a16:creationId xmlns:a16="http://schemas.microsoft.com/office/drawing/2014/main" id="{94C8D38B-D0DF-4C35-86DF-33F299D2AE71}"/>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8201129" y="180492"/>
              <a:ext cx="2572378" cy="733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299190</xdr:colOff>
      <xdr:row>5</xdr:row>
      <xdr:rowOff>132470</xdr:rowOff>
    </xdr:from>
    <xdr:to>
      <xdr:col>2</xdr:col>
      <xdr:colOff>150726</xdr:colOff>
      <xdr:row>11</xdr:row>
      <xdr:rowOff>83736</xdr:rowOff>
    </xdr:to>
    <mc:AlternateContent xmlns:mc="http://schemas.openxmlformats.org/markup-compatibility/2006">
      <mc:Choice xmlns:a14="http://schemas.microsoft.com/office/drawing/2010/main" Requires="a14">
        <xdr:graphicFrame macro="">
          <xdr:nvGraphicFramePr>
            <xdr:cNvPr id="63" name="YEAR">
              <a:extLst>
                <a:ext uri="{FF2B5EF4-FFF2-40B4-BE49-F238E27FC236}">
                  <a16:creationId xmlns:a16="http://schemas.microsoft.com/office/drawing/2014/main" id="{355F67AA-F527-4601-8882-3A134E35D5A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99190" y="1046870"/>
              <a:ext cx="1070736" cy="1048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10732</xdr:colOff>
      <xdr:row>12</xdr:row>
      <xdr:rowOff>114479</xdr:rowOff>
    </xdr:from>
    <xdr:to>
      <xdr:col>6</xdr:col>
      <xdr:colOff>339859</xdr:colOff>
      <xdr:row>20</xdr:row>
      <xdr:rowOff>28620</xdr:rowOff>
    </xdr:to>
    <xdr:graphicFrame macro="">
      <xdr:nvGraphicFramePr>
        <xdr:cNvPr id="64" name="Chart 63">
          <a:extLst>
            <a:ext uri="{FF2B5EF4-FFF2-40B4-BE49-F238E27FC236}">
              <a16:creationId xmlns:a16="http://schemas.microsoft.com/office/drawing/2014/main" id="{8BAE25A3-D6DC-478D-9289-390F1B22A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203914</xdr:colOff>
      <xdr:row>12</xdr:row>
      <xdr:rowOff>39353</xdr:rowOff>
    </xdr:from>
    <xdr:to>
      <xdr:col>10</xdr:col>
      <xdr:colOff>568817</xdr:colOff>
      <xdr:row>20</xdr:row>
      <xdr:rowOff>125211</xdr:rowOff>
    </xdr:to>
    <xdr:graphicFrame macro="">
      <xdr:nvGraphicFramePr>
        <xdr:cNvPr id="65" name="Chart 64">
          <a:extLst>
            <a:ext uri="{FF2B5EF4-FFF2-40B4-BE49-F238E27FC236}">
              <a16:creationId xmlns:a16="http://schemas.microsoft.com/office/drawing/2014/main" id="{D94C7078-D907-418C-9534-2CBDE06E3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281940</xdr:colOff>
      <xdr:row>23</xdr:row>
      <xdr:rowOff>60960</xdr:rowOff>
    </xdr:from>
    <xdr:to>
      <xdr:col>14</xdr:col>
      <xdr:colOff>83820</xdr:colOff>
      <xdr:row>32</xdr:row>
      <xdr:rowOff>45720</xdr:rowOff>
    </xdr:to>
    <xdr:graphicFrame macro="">
      <xdr:nvGraphicFramePr>
        <xdr:cNvPr id="66" name="Chart 65">
          <a:extLst>
            <a:ext uri="{FF2B5EF4-FFF2-40B4-BE49-F238E27FC236}">
              <a16:creationId xmlns:a16="http://schemas.microsoft.com/office/drawing/2014/main" id="{62A2EDD1-215E-49D6-A94B-A70178182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11</xdr:col>
      <xdr:colOff>358140</xdr:colOff>
      <xdr:row>12</xdr:row>
      <xdr:rowOff>121920</xdr:rowOff>
    </xdr:from>
    <xdr:to>
      <xdr:col>13</xdr:col>
      <xdr:colOff>594360</xdr:colOff>
      <xdr:row>20</xdr:row>
      <xdr:rowOff>76200</xdr:rowOff>
    </xdr:to>
    <xdr:graphicFrame macro="">
      <xdr:nvGraphicFramePr>
        <xdr:cNvPr id="67" name="Chart 66">
          <a:extLst>
            <a:ext uri="{FF2B5EF4-FFF2-40B4-BE49-F238E27FC236}">
              <a16:creationId xmlns:a16="http://schemas.microsoft.com/office/drawing/2014/main" id="{C0675D58-81A0-4376-8370-7E1FB06EF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266700</xdr:colOff>
      <xdr:row>18</xdr:row>
      <xdr:rowOff>68580</xdr:rowOff>
    </xdr:from>
    <xdr:to>
      <xdr:col>17</xdr:col>
      <xdr:colOff>533400</xdr:colOff>
      <xdr:row>32</xdr:row>
      <xdr:rowOff>91440</xdr:rowOff>
    </xdr:to>
    <mc:AlternateContent xmlns:mc="http://schemas.openxmlformats.org/markup-compatibility/2006">
      <mc:Choice xmlns:cx1="http://schemas.microsoft.com/office/drawing/2015/9/8/chartex" Requires="cx1">
        <xdr:graphicFrame macro="">
          <xdr:nvGraphicFramePr>
            <xdr:cNvPr id="68" name="Chart 67">
              <a:extLst>
                <a:ext uri="{FF2B5EF4-FFF2-40B4-BE49-F238E27FC236}">
                  <a16:creationId xmlns:a16="http://schemas.microsoft.com/office/drawing/2014/main" id="{2AFA1819-E6CC-4167-9D4B-352F858091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8801100" y="3360420"/>
              <a:ext cx="2095500" cy="2583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861060</xdr:colOff>
          <xdr:row>16</xdr:row>
          <xdr:rowOff>60960</xdr:rowOff>
        </xdr:from>
        <xdr:to>
          <xdr:col>10</xdr:col>
          <xdr:colOff>601980</xdr:colOff>
          <xdr:row>17</xdr:row>
          <xdr:rowOff>91440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251460</xdr:colOff>
          <xdr:row>17</xdr:row>
          <xdr:rowOff>83820</xdr:rowOff>
        </xdr:from>
        <xdr:to>
          <xdr:col>12</xdr:col>
          <xdr:colOff>213360</xdr:colOff>
          <xdr:row>18</xdr:row>
          <xdr:rowOff>114300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251460</xdr:colOff>
          <xdr:row>17</xdr:row>
          <xdr:rowOff>83820</xdr:rowOff>
        </xdr:from>
        <xdr:to>
          <xdr:col>13</xdr:col>
          <xdr:colOff>213360</xdr:colOff>
          <xdr:row>18</xdr:row>
          <xdr:rowOff>114300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152400</xdr:colOff>
          <xdr:row>12</xdr:row>
          <xdr:rowOff>91440</xdr:rowOff>
        </xdr:from>
        <xdr:to>
          <xdr:col>24</xdr:col>
          <xdr:colOff>312420</xdr:colOff>
          <xdr:row>27</xdr:row>
          <xdr:rowOff>53340</xdr:rowOff>
        </xdr:to>
        <xdr:sp macro="" textlink="">
          <xdr:nvSpPr>
            <xdr:cNvPr id="4103" name="Scroll Bar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633.001955902779" createdVersion="7" refreshedVersion="7" minRefreshableVersion="3" recordCount="526" xr:uid="{1D8A00C8-D4FD-4E8E-B0C4-BB67D38E86D2}">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0">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14">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125619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d v="2021-01-01T00:00:00"/>
    <s v="P0024"/>
    <n v="9"/>
    <x v="0"/>
    <x v="0"/>
    <n v="0"/>
    <x v="0"/>
    <x v="0"/>
    <x v="0"/>
    <n v="144"/>
    <n v="156.96"/>
    <n v="1296"/>
    <n v="1412.64"/>
    <x v="0"/>
    <x v="0"/>
    <x v="0"/>
  </r>
  <r>
    <d v="2021-01-02T00:00:00"/>
    <s v="P0038"/>
    <n v="15"/>
    <x v="1"/>
    <x v="1"/>
    <n v="0"/>
    <x v="1"/>
    <x v="1"/>
    <x v="0"/>
    <n v="72"/>
    <n v="79.92"/>
    <n v="1080"/>
    <n v="1198.8"/>
    <x v="1"/>
    <x v="0"/>
    <x v="0"/>
  </r>
  <r>
    <d v="2021-01-02T00:00:00"/>
    <s v="P0013"/>
    <n v="6"/>
    <x v="2"/>
    <x v="1"/>
    <n v="0"/>
    <x v="2"/>
    <x v="2"/>
    <x v="0"/>
    <n v="112"/>
    <n v="122.08"/>
    <n v="672"/>
    <n v="732.48"/>
    <x v="1"/>
    <x v="0"/>
    <x v="0"/>
  </r>
  <r>
    <d v="2021-01-03T00:00:00"/>
    <s v="P0004"/>
    <n v="5"/>
    <x v="2"/>
    <x v="0"/>
    <n v="0"/>
    <x v="3"/>
    <x v="3"/>
    <x v="0"/>
    <n v="44"/>
    <n v="48.84"/>
    <n v="220"/>
    <n v="244.20000000000002"/>
    <x v="2"/>
    <x v="0"/>
    <x v="0"/>
  </r>
  <r>
    <d v="2021-01-04T00:00:00"/>
    <s v="P0035"/>
    <n v="12"/>
    <x v="1"/>
    <x v="0"/>
    <n v="0"/>
    <x v="4"/>
    <x v="1"/>
    <x v="0"/>
    <n v="5"/>
    <n v="6.7"/>
    <n v="60"/>
    <n v="80.400000000000006"/>
    <x v="3"/>
    <x v="0"/>
    <x v="0"/>
  </r>
  <r>
    <d v="2021-01-09T00:00:00"/>
    <s v="P0031"/>
    <n v="1"/>
    <x v="2"/>
    <x v="1"/>
    <n v="0"/>
    <x v="5"/>
    <x v="1"/>
    <x v="0"/>
    <n v="93"/>
    <n v="104.16"/>
    <n v="93"/>
    <n v="104.16"/>
    <x v="4"/>
    <x v="0"/>
    <x v="0"/>
  </r>
  <r>
    <d v="2021-01-09T00:00:00"/>
    <s v="P0003"/>
    <n v="8"/>
    <x v="2"/>
    <x v="1"/>
    <n v="0"/>
    <x v="6"/>
    <x v="3"/>
    <x v="0"/>
    <n v="71"/>
    <n v="80.94"/>
    <n v="568"/>
    <n v="647.52"/>
    <x v="4"/>
    <x v="0"/>
    <x v="0"/>
  </r>
  <r>
    <d v="2021-01-09T00:00:00"/>
    <s v="P0025"/>
    <n v="4"/>
    <x v="2"/>
    <x v="0"/>
    <n v="0"/>
    <x v="7"/>
    <x v="1"/>
    <x v="0"/>
    <n v="7"/>
    <n v="8.33"/>
    <n v="28"/>
    <n v="33.32"/>
    <x v="4"/>
    <x v="0"/>
    <x v="0"/>
  </r>
  <r>
    <d v="2021-01-11T00:00:00"/>
    <s v="P0037"/>
    <n v="3"/>
    <x v="2"/>
    <x v="1"/>
    <n v="0"/>
    <x v="8"/>
    <x v="1"/>
    <x v="0"/>
    <n v="67"/>
    <n v="85.76"/>
    <n v="201"/>
    <n v="257.28000000000003"/>
    <x v="5"/>
    <x v="0"/>
    <x v="0"/>
  </r>
  <r>
    <d v="2021-01-11T00:00:00"/>
    <s v="P0014"/>
    <n v="4"/>
    <x v="0"/>
    <x v="0"/>
    <n v="0"/>
    <x v="9"/>
    <x v="2"/>
    <x v="0"/>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0"/>
    <n v="76"/>
    <n v="82.08"/>
    <n v="988"/>
    <n v="1067.04"/>
    <x v="7"/>
    <x v="0"/>
    <x v="0"/>
  </r>
  <r>
    <d v="2021-01-18T00:00:00"/>
    <s v="P0023"/>
    <n v="3"/>
    <x v="1"/>
    <x v="1"/>
    <n v="0"/>
    <x v="12"/>
    <x v="0"/>
    <x v="0"/>
    <n v="141"/>
    <n v="149.46"/>
    <n v="423"/>
    <n v="448.38"/>
    <x v="7"/>
    <x v="0"/>
    <x v="0"/>
  </r>
  <r>
    <d v="2021-01-19T00:00:00"/>
    <s v="P0035"/>
    <n v="6"/>
    <x v="2"/>
    <x v="1"/>
    <n v="0"/>
    <x v="4"/>
    <x v="1"/>
    <x v="0"/>
    <n v="5"/>
    <n v="6.7"/>
    <n v="30"/>
    <n v="40.200000000000003"/>
    <x v="8"/>
    <x v="0"/>
    <x v="0"/>
  </r>
  <r>
    <d v="2021-01-20T00:00:00"/>
    <s v="P0034"/>
    <n v="4"/>
    <x v="2"/>
    <x v="1"/>
    <n v="0"/>
    <x v="13"/>
    <x v="1"/>
    <x v="0"/>
    <n v="55"/>
    <n v="58.3"/>
    <n v="220"/>
    <n v="233.2"/>
    <x v="9"/>
    <x v="0"/>
    <x v="0"/>
  </r>
  <r>
    <d v="2021-01-20T00:00:00"/>
    <s v="P0020"/>
    <n v="4"/>
    <x v="2"/>
    <x v="1"/>
    <n v="0"/>
    <x v="14"/>
    <x v="0"/>
    <x v="0"/>
    <n v="61"/>
    <n v="76.25"/>
    <n v="244"/>
    <n v="305"/>
    <x v="9"/>
    <x v="0"/>
    <x v="0"/>
  </r>
  <r>
    <d v="2021-01-21T00:00:00"/>
    <s v="P0004"/>
    <n v="15"/>
    <x v="0"/>
    <x v="1"/>
    <n v="0"/>
    <x v="3"/>
    <x v="3"/>
    <x v="0"/>
    <n v="44"/>
    <n v="48.84"/>
    <n v="660"/>
    <n v="732.6"/>
    <x v="10"/>
    <x v="0"/>
    <x v="0"/>
  </r>
  <r>
    <d v="2021-01-21T00:00:00"/>
    <s v="P0003"/>
    <n v="9"/>
    <x v="2"/>
    <x v="0"/>
    <n v="0"/>
    <x v="6"/>
    <x v="3"/>
    <x v="0"/>
    <n v="71"/>
    <n v="80.94"/>
    <n v="639"/>
    <n v="728.46"/>
    <x v="10"/>
    <x v="0"/>
    <x v="0"/>
  </r>
  <r>
    <d v="2021-01-21T00:00:00"/>
    <s v="P0042"/>
    <n v="6"/>
    <x v="2"/>
    <x v="0"/>
    <n v="0"/>
    <x v="10"/>
    <x v="1"/>
    <x v="0"/>
    <n v="120"/>
    <n v="162"/>
    <n v="720"/>
    <n v="972"/>
    <x v="10"/>
    <x v="0"/>
    <x v="0"/>
  </r>
  <r>
    <d v="2021-01-25T00:00:00"/>
    <s v="P0034"/>
    <n v="6"/>
    <x v="2"/>
    <x v="1"/>
    <n v="0"/>
    <x v="13"/>
    <x v="1"/>
    <x v="0"/>
    <n v="55"/>
    <n v="58.3"/>
    <n v="330"/>
    <n v="349.79999999999995"/>
    <x v="11"/>
    <x v="0"/>
    <x v="0"/>
  </r>
  <r>
    <d v="2021-01-25T00:00:00"/>
    <s v="P0035"/>
    <n v="7"/>
    <x v="2"/>
    <x v="0"/>
    <n v="0"/>
    <x v="4"/>
    <x v="1"/>
    <x v="0"/>
    <n v="5"/>
    <n v="6.7"/>
    <n v="35"/>
    <n v="46.9"/>
    <x v="11"/>
    <x v="0"/>
    <x v="0"/>
  </r>
  <r>
    <d v="2021-01-25T00:00:00"/>
    <s v="P0031"/>
    <n v="14"/>
    <x v="2"/>
    <x v="0"/>
    <n v="0"/>
    <x v="5"/>
    <x v="1"/>
    <x v="0"/>
    <n v="93"/>
    <n v="104.16"/>
    <n v="1302"/>
    <n v="1458.24"/>
    <x v="11"/>
    <x v="0"/>
    <x v="0"/>
  </r>
  <r>
    <d v="2021-01-26T00:00:00"/>
    <s v="P0044"/>
    <n v="9"/>
    <x v="0"/>
    <x v="1"/>
    <n v="0"/>
    <x v="11"/>
    <x v="1"/>
    <x v="0"/>
    <n v="76"/>
    <n v="82.08"/>
    <n v="684"/>
    <n v="738.72"/>
    <x v="12"/>
    <x v="0"/>
    <x v="0"/>
  </r>
  <r>
    <d v="2021-01-26T00:00:00"/>
    <s v="P0006"/>
    <n v="7"/>
    <x v="1"/>
    <x v="1"/>
    <n v="0"/>
    <x v="15"/>
    <x v="3"/>
    <x v="0"/>
    <n v="75"/>
    <n v="85.5"/>
    <n v="525"/>
    <n v="598.5"/>
    <x v="12"/>
    <x v="0"/>
    <x v="0"/>
  </r>
  <r>
    <d v="2021-01-26T00:00:00"/>
    <s v="P0001"/>
    <n v="7"/>
    <x v="1"/>
    <x v="0"/>
    <n v="0"/>
    <x v="16"/>
    <x v="3"/>
    <x v="0"/>
    <n v="98"/>
    <n v="103.88"/>
    <n v="686"/>
    <n v="727.16"/>
    <x v="12"/>
    <x v="0"/>
    <x v="0"/>
  </r>
  <r>
    <d v="2021-01-27T00:00:00"/>
    <s v="P0040"/>
    <n v="7"/>
    <x v="0"/>
    <x v="0"/>
    <n v="0"/>
    <x v="17"/>
    <x v="1"/>
    <x v="0"/>
    <n v="90"/>
    <n v="115.2"/>
    <n v="630"/>
    <n v="806.4"/>
    <x v="13"/>
    <x v="0"/>
    <x v="0"/>
  </r>
  <r>
    <d v="2021-01-27T00:00:00"/>
    <s v="P0032"/>
    <n v="3"/>
    <x v="0"/>
    <x v="0"/>
    <n v="0"/>
    <x v="18"/>
    <x v="1"/>
    <x v="0"/>
    <n v="89"/>
    <n v="117.48"/>
    <n v="267"/>
    <n v="352.44"/>
    <x v="13"/>
    <x v="0"/>
    <x v="0"/>
  </r>
  <r>
    <d v="2021-01-28T00:00:00"/>
    <s v="P0004"/>
    <n v="10"/>
    <x v="1"/>
    <x v="1"/>
    <n v="0"/>
    <x v="3"/>
    <x v="3"/>
    <x v="0"/>
    <n v="44"/>
    <n v="48.84"/>
    <n v="440"/>
    <n v="488.40000000000003"/>
    <x v="14"/>
    <x v="0"/>
    <x v="0"/>
  </r>
  <r>
    <d v="2021-01-28T00:00:00"/>
    <s v="P0029"/>
    <n v="2"/>
    <x v="2"/>
    <x v="1"/>
    <n v="0"/>
    <x v="19"/>
    <x v="1"/>
    <x v="0"/>
    <n v="47"/>
    <n v="53.11"/>
    <n v="94"/>
    <n v="106.22"/>
    <x v="14"/>
    <x v="0"/>
    <x v="0"/>
  </r>
  <r>
    <d v="2021-02-02T00:00:00"/>
    <s v="P0010"/>
    <n v="7"/>
    <x v="1"/>
    <x v="0"/>
    <n v="0"/>
    <x v="20"/>
    <x v="2"/>
    <x v="0"/>
    <n v="148"/>
    <n v="164.28"/>
    <n v="1036"/>
    <n v="1149.96"/>
    <x v="1"/>
    <x v="1"/>
    <x v="0"/>
  </r>
  <r>
    <d v="2021-02-03T00:00:00"/>
    <s v="P0016"/>
    <n v="13"/>
    <x v="2"/>
    <x v="0"/>
    <n v="0"/>
    <x v="21"/>
    <x v="2"/>
    <x v="0"/>
    <n v="13"/>
    <n v="16.64"/>
    <n v="169"/>
    <n v="216.32"/>
    <x v="2"/>
    <x v="1"/>
    <x v="0"/>
  </r>
  <r>
    <d v="2021-02-03T00:00:00"/>
    <s v="P0022"/>
    <n v="2"/>
    <x v="0"/>
    <x v="1"/>
    <n v="0"/>
    <x v="22"/>
    <x v="0"/>
    <x v="0"/>
    <n v="121"/>
    <n v="141.57"/>
    <n v="242"/>
    <n v="283.14"/>
    <x v="2"/>
    <x v="1"/>
    <x v="0"/>
  </r>
  <r>
    <d v="2021-02-04T00:00:00"/>
    <s v="P0037"/>
    <n v="4"/>
    <x v="1"/>
    <x v="0"/>
    <n v="0"/>
    <x v="8"/>
    <x v="1"/>
    <x v="0"/>
    <n v="67"/>
    <n v="85.76"/>
    <n v="268"/>
    <n v="343.04"/>
    <x v="3"/>
    <x v="1"/>
    <x v="0"/>
  </r>
  <r>
    <d v="2021-02-05T00:00:00"/>
    <s v="P0043"/>
    <n v="7"/>
    <x v="1"/>
    <x v="1"/>
    <n v="0"/>
    <x v="23"/>
    <x v="1"/>
    <x v="0"/>
    <n v="67"/>
    <n v="83.08"/>
    <n v="469"/>
    <n v="581.55999999999995"/>
    <x v="15"/>
    <x v="1"/>
    <x v="0"/>
  </r>
  <r>
    <d v="2021-02-05T00:00:00"/>
    <s v="P0005"/>
    <n v="1"/>
    <x v="2"/>
    <x v="1"/>
    <n v="0"/>
    <x v="24"/>
    <x v="3"/>
    <x v="0"/>
    <n v="133"/>
    <n v="155.61000000000001"/>
    <n v="133"/>
    <n v="155.61000000000001"/>
    <x v="15"/>
    <x v="1"/>
    <x v="0"/>
  </r>
  <r>
    <d v="2021-02-05T00:00:00"/>
    <s v="P0043"/>
    <n v="9"/>
    <x v="2"/>
    <x v="1"/>
    <n v="0"/>
    <x v="23"/>
    <x v="1"/>
    <x v="0"/>
    <n v="67"/>
    <n v="83.08"/>
    <n v="603"/>
    <n v="747.72"/>
    <x v="15"/>
    <x v="1"/>
    <x v="0"/>
  </r>
  <r>
    <d v="2021-02-06T00:00:00"/>
    <s v="P0035"/>
    <n v="1"/>
    <x v="2"/>
    <x v="1"/>
    <n v="0"/>
    <x v="4"/>
    <x v="1"/>
    <x v="0"/>
    <n v="5"/>
    <n v="6.7"/>
    <n v="5"/>
    <n v="6.7"/>
    <x v="16"/>
    <x v="1"/>
    <x v="0"/>
  </r>
  <r>
    <d v="2021-02-09T00:00:00"/>
    <s v="P0034"/>
    <n v="14"/>
    <x v="2"/>
    <x v="0"/>
    <n v="0"/>
    <x v="13"/>
    <x v="1"/>
    <x v="0"/>
    <n v="55"/>
    <n v="58.3"/>
    <n v="770"/>
    <n v="816.19999999999993"/>
    <x v="4"/>
    <x v="1"/>
    <x v="0"/>
  </r>
  <r>
    <d v="2021-02-12T00:00:00"/>
    <s v="P0008"/>
    <n v="7"/>
    <x v="2"/>
    <x v="1"/>
    <n v="0"/>
    <x v="25"/>
    <x v="3"/>
    <x v="0"/>
    <n v="83"/>
    <n v="94.62"/>
    <n v="581"/>
    <n v="662.34"/>
    <x v="6"/>
    <x v="1"/>
    <x v="0"/>
  </r>
  <r>
    <d v="2021-02-12T00:00:00"/>
    <s v="P0023"/>
    <n v="9"/>
    <x v="1"/>
    <x v="1"/>
    <n v="0"/>
    <x v="12"/>
    <x v="0"/>
    <x v="0"/>
    <n v="141"/>
    <n v="149.46"/>
    <n v="1269"/>
    <n v="1345.14"/>
    <x v="6"/>
    <x v="1"/>
    <x v="0"/>
  </r>
  <r>
    <d v="2021-02-15T00:00:00"/>
    <s v="P0027"/>
    <n v="4"/>
    <x v="2"/>
    <x v="0"/>
    <n v="0"/>
    <x v="26"/>
    <x v="1"/>
    <x v="0"/>
    <n v="48"/>
    <n v="57.120000000000005"/>
    <n v="192"/>
    <n v="228.48000000000002"/>
    <x v="17"/>
    <x v="1"/>
    <x v="0"/>
  </r>
  <r>
    <d v="2021-02-18T00:00:00"/>
    <s v="P0015"/>
    <n v="6"/>
    <x v="1"/>
    <x v="1"/>
    <n v="0"/>
    <x v="27"/>
    <x v="2"/>
    <x v="0"/>
    <n v="12"/>
    <n v="15.719999999999999"/>
    <n v="72"/>
    <n v="94.32"/>
    <x v="7"/>
    <x v="1"/>
    <x v="0"/>
  </r>
  <r>
    <d v="2021-02-20T00:00:00"/>
    <s v="P0030"/>
    <n v="11"/>
    <x v="1"/>
    <x v="1"/>
    <n v="0"/>
    <x v="28"/>
    <x v="1"/>
    <x v="0"/>
    <n v="148"/>
    <n v="201.28"/>
    <n v="1628"/>
    <n v="2214.08"/>
    <x v="9"/>
    <x v="1"/>
    <x v="0"/>
  </r>
  <r>
    <d v="2021-02-22T00:00:00"/>
    <s v="P0013"/>
    <n v="5"/>
    <x v="1"/>
    <x v="1"/>
    <n v="0"/>
    <x v="2"/>
    <x v="2"/>
    <x v="0"/>
    <n v="112"/>
    <n v="122.08"/>
    <n v="560"/>
    <n v="610.4"/>
    <x v="18"/>
    <x v="1"/>
    <x v="0"/>
  </r>
  <r>
    <d v="2021-02-23T00:00:00"/>
    <s v="P0025"/>
    <n v="3"/>
    <x v="2"/>
    <x v="1"/>
    <n v="0"/>
    <x v="7"/>
    <x v="1"/>
    <x v="0"/>
    <n v="7"/>
    <n v="8.33"/>
    <n v="21"/>
    <n v="24.990000000000002"/>
    <x v="19"/>
    <x v="1"/>
    <x v="0"/>
  </r>
  <r>
    <d v="2021-02-23T00:00:00"/>
    <s v="P0005"/>
    <n v="2"/>
    <x v="2"/>
    <x v="0"/>
    <n v="0"/>
    <x v="24"/>
    <x v="3"/>
    <x v="0"/>
    <n v="133"/>
    <n v="155.61000000000001"/>
    <n v="266"/>
    <n v="311.22000000000003"/>
    <x v="19"/>
    <x v="1"/>
    <x v="0"/>
  </r>
  <r>
    <d v="2021-02-25T00:00:00"/>
    <s v="P0002"/>
    <n v="4"/>
    <x v="0"/>
    <x v="0"/>
    <n v="0"/>
    <x v="29"/>
    <x v="3"/>
    <x v="0"/>
    <n v="105"/>
    <n v="142.80000000000001"/>
    <n v="420"/>
    <n v="571.20000000000005"/>
    <x v="11"/>
    <x v="1"/>
    <x v="0"/>
  </r>
  <r>
    <d v="2021-02-25T00:00:00"/>
    <s v="P0032"/>
    <n v="11"/>
    <x v="1"/>
    <x v="1"/>
    <n v="0"/>
    <x v="18"/>
    <x v="1"/>
    <x v="0"/>
    <n v="89"/>
    <n v="117.48"/>
    <n v="979"/>
    <n v="1292.28"/>
    <x v="11"/>
    <x v="1"/>
    <x v="0"/>
  </r>
  <r>
    <d v="2021-02-25T00:00:00"/>
    <s v="P0030"/>
    <n v="2"/>
    <x v="2"/>
    <x v="0"/>
    <n v="0"/>
    <x v="28"/>
    <x v="1"/>
    <x v="0"/>
    <n v="148"/>
    <n v="201.28"/>
    <n v="296"/>
    <n v="402.56"/>
    <x v="11"/>
    <x v="1"/>
    <x v="0"/>
  </r>
  <r>
    <d v="2021-02-27T00:00:00"/>
    <s v="P0018"/>
    <n v="11"/>
    <x v="0"/>
    <x v="0"/>
    <n v="0"/>
    <x v="30"/>
    <x v="2"/>
    <x v="0"/>
    <n v="37"/>
    <n v="49.21"/>
    <n v="407"/>
    <n v="541.31000000000006"/>
    <x v="13"/>
    <x v="1"/>
    <x v="0"/>
  </r>
  <r>
    <d v="2021-03-03T00:00:00"/>
    <s v="P0011"/>
    <n v="1"/>
    <x v="2"/>
    <x v="0"/>
    <n v="0"/>
    <x v="31"/>
    <x v="2"/>
    <x v="0"/>
    <n v="44"/>
    <n v="48.4"/>
    <n v="44"/>
    <n v="48.4"/>
    <x v="2"/>
    <x v="2"/>
    <x v="0"/>
  </r>
  <r>
    <d v="2021-03-07T00:00:00"/>
    <s v="P0021"/>
    <n v="9"/>
    <x v="2"/>
    <x v="1"/>
    <n v="0"/>
    <x v="32"/>
    <x v="0"/>
    <x v="0"/>
    <n v="126"/>
    <n v="162.54"/>
    <n v="1134"/>
    <n v="1462.86"/>
    <x v="20"/>
    <x v="2"/>
    <x v="0"/>
  </r>
  <r>
    <d v="2021-03-08T00:00:00"/>
    <s v="P0027"/>
    <n v="6"/>
    <x v="1"/>
    <x v="1"/>
    <n v="0"/>
    <x v="26"/>
    <x v="1"/>
    <x v="0"/>
    <n v="48"/>
    <n v="57.120000000000005"/>
    <n v="288"/>
    <n v="342.72"/>
    <x v="21"/>
    <x v="2"/>
    <x v="0"/>
  </r>
  <r>
    <d v="2021-03-08T00:00:00"/>
    <s v="P0044"/>
    <n v="9"/>
    <x v="1"/>
    <x v="0"/>
    <n v="0"/>
    <x v="11"/>
    <x v="1"/>
    <x v="0"/>
    <n v="76"/>
    <n v="82.08"/>
    <n v="684"/>
    <n v="738.72"/>
    <x v="21"/>
    <x v="2"/>
    <x v="0"/>
  </r>
  <r>
    <d v="2021-03-09T00:00:00"/>
    <s v="P0029"/>
    <n v="6"/>
    <x v="0"/>
    <x v="0"/>
    <n v="0"/>
    <x v="19"/>
    <x v="1"/>
    <x v="0"/>
    <n v="47"/>
    <n v="53.11"/>
    <n v="282"/>
    <n v="318.65999999999997"/>
    <x v="4"/>
    <x v="2"/>
    <x v="0"/>
  </r>
  <r>
    <d v="2021-03-11T00:00:00"/>
    <s v="P0025"/>
    <n v="11"/>
    <x v="2"/>
    <x v="1"/>
    <n v="0"/>
    <x v="7"/>
    <x v="1"/>
    <x v="0"/>
    <n v="7"/>
    <n v="8.33"/>
    <n v="77"/>
    <n v="91.63"/>
    <x v="5"/>
    <x v="2"/>
    <x v="0"/>
  </r>
  <r>
    <d v="2021-03-13T00:00:00"/>
    <s v="P0028"/>
    <n v="10"/>
    <x v="0"/>
    <x v="1"/>
    <n v="0"/>
    <x v="33"/>
    <x v="1"/>
    <x v="0"/>
    <n v="37"/>
    <n v="41.81"/>
    <n v="370"/>
    <n v="418.1"/>
    <x v="22"/>
    <x v="2"/>
    <x v="0"/>
  </r>
  <r>
    <d v="2021-03-15T00:00:00"/>
    <s v="P0039"/>
    <n v="11"/>
    <x v="1"/>
    <x v="1"/>
    <n v="0"/>
    <x v="34"/>
    <x v="1"/>
    <x v="0"/>
    <n v="37"/>
    <n v="42.55"/>
    <n v="407"/>
    <n v="468.04999999999995"/>
    <x v="17"/>
    <x v="2"/>
    <x v="0"/>
  </r>
  <r>
    <d v="2021-03-16T00:00:00"/>
    <s v="P0012"/>
    <n v="14"/>
    <x v="2"/>
    <x v="1"/>
    <n v="0"/>
    <x v="35"/>
    <x v="2"/>
    <x v="0"/>
    <n v="73"/>
    <n v="94.17"/>
    <n v="1022"/>
    <n v="1318.38"/>
    <x v="23"/>
    <x v="2"/>
    <x v="0"/>
  </r>
  <r>
    <d v="2021-03-18T00:00:00"/>
    <s v="P0042"/>
    <n v="8"/>
    <x v="0"/>
    <x v="1"/>
    <n v="0"/>
    <x v="10"/>
    <x v="1"/>
    <x v="0"/>
    <n v="120"/>
    <n v="162"/>
    <n v="960"/>
    <n v="1296"/>
    <x v="7"/>
    <x v="2"/>
    <x v="0"/>
  </r>
  <r>
    <d v="2021-03-19T00:00:00"/>
    <s v="P0028"/>
    <n v="9"/>
    <x v="1"/>
    <x v="1"/>
    <n v="0"/>
    <x v="33"/>
    <x v="1"/>
    <x v="0"/>
    <n v="37"/>
    <n v="41.81"/>
    <n v="333"/>
    <n v="376.29"/>
    <x v="8"/>
    <x v="2"/>
    <x v="0"/>
  </r>
  <r>
    <d v="2021-03-21T00:00:00"/>
    <s v="P0020"/>
    <n v="13"/>
    <x v="1"/>
    <x v="0"/>
    <n v="0"/>
    <x v="14"/>
    <x v="0"/>
    <x v="0"/>
    <n v="61"/>
    <n v="76.25"/>
    <n v="793"/>
    <n v="991.25"/>
    <x v="10"/>
    <x v="2"/>
    <x v="0"/>
  </r>
  <r>
    <d v="2021-03-21T00:00:00"/>
    <s v="P0039"/>
    <n v="7"/>
    <x v="2"/>
    <x v="0"/>
    <n v="0"/>
    <x v="34"/>
    <x v="1"/>
    <x v="0"/>
    <n v="37"/>
    <n v="42.55"/>
    <n v="259"/>
    <n v="297.84999999999997"/>
    <x v="10"/>
    <x v="2"/>
    <x v="0"/>
  </r>
  <r>
    <d v="2021-03-22T00:00:00"/>
    <s v="P0002"/>
    <n v="8"/>
    <x v="1"/>
    <x v="0"/>
    <n v="0"/>
    <x v="29"/>
    <x v="3"/>
    <x v="0"/>
    <n v="105"/>
    <n v="142.80000000000001"/>
    <n v="840"/>
    <n v="1142.4000000000001"/>
    <x v="18"/>
    <x v="2"/>
    <x v="0"/>
  </r>
  <r>
    <d v="2021-03-22T00:00:00"/>
    <s v="P0012"/>
    <n v="4"/>
    <x v="1"/>
    <x v="0"/>
    <n v="0"/>
    <x v="35"/>
    <x v="2"/>
    <x v="0"/>
    <n v="73"/>
    <n v="94.17"/>
    <n v="292"/>
    <n v="376.68"/>
    <x v="18"/>
    <x v="2"/>
    <x v="0"/>
  </r>
  <r>
    <d v="2021-03-25T00:00:00"/>
    <s v="P0024"/>
    <n v="14"/>
    <x v="1"/>
    <x v="1"/>
    <n v="0"/>
    <x v="0"/>
    <x v="0"/>
    <x v="0"/>
    <n v="144"/>
    <n v="156.96"/>
    <n v="2016"/>
    <n v="2197.44"/>
    <x v="11"/>
    <x v="2"/>
    <x v="0"/>
  </r>
  <r>
    <d v="2021-03-25T00:00:00"/>
    <s v="P0006"/>
    <n v="4"/>
    <x v="2"/>
    <x v="1"/>
    <n v="0"/>
    <x v="15"/>
    <x v="3"/>
    <x v="0"/>
    <n v="75"/>
    <n v="85.5"/>
    <n v="300"/>
    <n v="342"/>
    <x v="11"/>
    <x v="2"/>
    <x v="0"/>
  </r>
  <r>
    <d v="2021-03-25T00:00:00"/>
    <s v="P0029"/>
    <n v="8"/>
    <x v="2"/>
    <x v="1"/>
    <n v="0"/>
    <x v="19"/>
    <x v="1"/>
    <x v="0"/>
    <n v="47"/>
    <n v="53.11"/>
    <n v="376"/>
    <n v="424.88"/>
    <x v="11"/>
    <x v="2"/>
    <x v="0"/>
  </r>
  <r>
    <d v="2021-03-25T00:00:00"/>
    <s v="P0038"/>
    <n v="2"/>
    <x v="2"/>
    <x v="0"/>
    <n v="0"/>
    <x v="1"/>
    <x v="1"/>
    <x v="0"/>
    <n v="72"/>
    <n v="79.92"/>
    <n v="144"/>
    <n v="159.84"/>
    <x v="11"/>
    <x v="2"/>
    <x v="0"/>
  </r>
  <r>
    <d v="2021-03-26T00:00:00"/>
    <s v="P0001"/>
    <n v="4"/>
    <x v="2"/>
    <x v="1"/>
    <n v="0"/>
    <x v="16"/>
    <x v="3"/>
    <x v="0"/>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1"/>
    <x v="0"/>
    <n v="148"/>
    <n v="201.28"/>
    <n v="444"/>
    <n v="603.84"/>
    <x v="13"/>
    <x v="2"/>
    <x v="0"/>
  </r>
  <r>
    <d v="2021-03-28T00:00:00"/>
    <s v="P0007"/>
    <n v="8"/>
    <x v="1"/>
    <x v="1"/>
    <n v="0"/>
    <x v="36"/>
    <x v="3"/>
    <x v="0"/>
    <n v="43"/>
    <n v="47.730000000000004"/>
    <n v="344"/>
    <n v="381.84000000000003"/>
    <x v="14"/>
    <x v="2"/>
    <x v="0"/>
  </r>
  <r>
    <d v="2021-03-30T00:00:00"/>
    <s v="P0038"/>
    <n v="1"/>
    <x v="1"/>
    <x v="1"/>
    <n v="0"/>
    <x v="1"/>
    <x v="1"/>
    <x v="0"/>
    <n v="72"/>
    <n v="79.92"/>
    <n v="72"/>
    <n v="79.92"/>
    <x v="24"/>
    <x v="2"/>
    <x v="0"/>
  </r>
  <r>
    <d v="2021-03-31T00:00:00"/>
    <s v="P0042"/>
    <n v="3"/>
    <x v="2"/>
    <x v="1"/>
    <n v="0"/>
    <x v="10"/>
    <x v="1"/>
    <x v="0"/>
    <n v="120"/>
    <n v="162"/>
    <n v="360"/>
    <n v="486"/>
    <x v="25"/>
    <x v="2"/>
    <x v="0"/>
  </r>
  <r>
    <d v="2021-04-04T00:00:00"/>
    <s v="P0040"/>
    <n v="4"/>
    <x v="2"/>
    <x v="1"/>
    <n v="0"/>
    <x v="17"/>
    <x v="1"/>
    <x v="0"/>
    <n v="90"/>
    <n v="115.2"/>
    <n v="360"/>
    <n v="460.8"/>
    <x v="3"/>
    <x v="3"/>
    <x v="0"/>
  </r>
  <r>
    <d v="2021-04-04T00:00:00"/>
    <s v="P0009"/>
    <n v="9"/>
    <x v="1"/>
    <x v="1"/>
    <n v="0"/>
    <x v="37"/>
    <x v="3"/>
    <x v="0"/>
    <n v="6"/>
    <n v="7.8599999999999994"/>
    <n v="54"/>
    <n v="70.739999999999995"/>
    <x v="3"/>
    <x v="3"/>
    <x v="0"/>
  </r>
  <r>
    <d v="2021-04-05T00:00:00"/>
    <s v="P0031"/>
    <n v="15"/>
    <x v="1"/>
    <x v="0"/>
    <n v="0"/>
    <x v="5"/>
    <x v="1"/>
    <x v="0"/>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0"/>
    <n v="67"/>
    <n v="85.76"/>
    <n v="201"/>
    <n v="257.28000000000003"/>
    <x v="6"/>
    <x v="3"/>
    <x v="0"/>
  </r>
  <r>
    <d v="2021-04-12T00:00:00"/>
    <s v="P0029"/>
    <n v="4"/>
    <x v="2"/>
    <x v="0"/>
    <n v="0"/>
    <x v="19"/>
    <x v="1"/>
    <x v="0"/>
    <n v="47"/>
    <n v="53.11"/>
    <n v="188"/>
    <n v="212.44"/>
    <x v="6"/>
    <x v="3"/>
    <x v="0"/>
  </r>
  <r>
    <d v="2021-04-12T00:00:00"/>
    <s v="P0027"/>
    <n v="9"/>
    <x v="2"/>
    <x v="0"/>
    <n v="0"/>
    <x v="26"/>
    <x v="1"/>
    <x v="0"/>
    <n v="48"/>
    <n v="57.120000000000005"/>
    <n v="432"/>
    <n v="514.08000000000004"/>
    <x v="6"/>
    <x v="3"/>
    <x v="0"/>
  </r>
  <r>
    <d v="2021-04-12T00:00:00"/>
    <s v="P0033"/>
    <n v="13"/>
    <x v="2"/>
    <x v="1"/>
    <n v="0"/>
    <x v="38"/>
    <x v="1"/>
    <x v="0"/>
    <n v="95"/>
    <n v="119.7"/>
    <n v="1235"/>
    <n v="1556.1000000000001"/>
    <x v="6"/>
    <x v="3"/>
    <x v="0"/>
  </r>
  <r>
    <d v="2021-04-15T00:00:00"/>
    <s v="P0017"/>
    <n v="3"/>
    <x v="2"/>
    <x v="0"/>
    <n v="0"/>
    <x v="39"/>
    <x v="2"/>
    <x v="0"/>
    <n v="134"/>
    <n v="156.78"/>
    <n v="402"/>
    <n v="470.34000000000003"/>
    <x v="17"/>
    <x v="3"/>
    <x v="0"/>
  </r>
  <r>
    <d v="2021-04-16T00:00:00"/>
    <s v="P0018"/>
    <n v="15"/>
    <x v="2"/>
    <x v="1"/>
    <n v="0"/>
    <x v="30"/>
    <x v="2"/>
    <x v="0"/>
    <n v="37"/>
    <n v="49.21"/>
    <n v="555"/>
    <n v="738.15"/>
    <x v="23"/>
    <x v="3"/>
    <x v="0"/>
  </r>
  <r>
    <d v="2021-04-18T00:00:00"/>
    <s v="P0038"/>
    <n v="9"/>
    <x v="0"/>
    <x v="0"/>
    <n v="0"/>
    <x v="1"/>
    <x v="1"/>
    <x v="0"/>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1"/>
    <x v="0"/>
    <n v="37"/>
    <n v="41.81"/>
    <n v="370"/>
    <n v="418.1"/>
    <x v="19"/>
    <x v="3"/>
    <x v="0"/>
  </r>
  <r>
    <d v="2021-04-24T00:00:00"/>
    <s v="P0030"/>
    <n v="2"/>
    <x v="1"/>
    <x v="0"/>
    <n v="0"/>
    <x v="28"/>
    <x v="1"/>
    <x v="0"/>
    <n v="148"/>
    <n v="201.28"/>
    <n v="296"/>
    <n v="402.56"/>
    <x v="27"/>
    <x v="3"/>
    <x v="0"/>
  </r>
  <r>
    <d v="2021-04-26T00:00:00"/>
    <s v="P0037"/>
    <n v="3"/>
    <x v="2"/>
    <x v="0"/>
    <n v="0"/>
    <x v="8"/>
    <x v="1"/>
    <x v="0"/>
    <n v="67"/>
    <n v="85.76"/>
    <n v="201"/>
    <n v="257.28000000000003"/>
    <x v="12"/>
    <x v="3"/>
    <x v="0"/>
  </r>
  <r>
    <d v="2021-04-29T00:00:00"/>
    <s v="P0030"/>
    <n v="7"/>
    <x v="2"/>
    <x v="0"/>
    <n v="0"/>
    <x v="28"/>
    <x v="1"/>
    <x v="0"/>
    <n v="148"/>
    <n v="201.28"/>
    <n v="1036"/>
    <n v="1408.96"/>
    <x v="28"/>
    <x v="3"/>
    <x v="0"/>
  </r>
  <r>
    <d v="2021-04-30T00:00:00"/>
    <s v="P0029"/>
    <n v="1"/>
    <x v="2"/>
    <x v="0"/>
    <n v="0"/>
    <x v="19"/>
    <x v="1"/>
    <x v="0"/>
    <n v="47"/>
    <n v="53.11"/>
    <n v="47"/>
    <n v="53.11"/>
    <x v="24"/>
    <x v="3"/>
    <x v="0"/>
  </r>
  <r>
    <d v="2021-05-01T00:00:00"/>
    <s v="P0018"/>
    <n v="3"/>
    <x v="1"/>
    <x v="1"/>
    <n v="0"/>
    <x v="30"/>
    <x v="2"/>
    <x v="0"/>
    <n v="37"/>
    <n v="49.21"/>
    <n v="111"/>
    <n v="147.63"/>
    <x v="0"/>
    <x v="4"/>
    <x v="0"/>
  </r>
  <r>
    <d v="2021-05-01T00:00:00"/>
    <s v="P0042"/>
    <n v="1"/>
    <x v="1"/>
    <x v="1"/>
    <n v="0"/>
    <x v="10"/>
    <x v="1"/>
    <x v="0"/>
    <n v="120"/>
    <n v="162"/>
    <n v="120"/>
    <n v="162"/>
    <x v="0"/>
    <x v="4"/>
    <x v="0"/>
  </r>
  <r>
    <d v="2021-05-03T00:00:00"/>
    <s v="P0034"/>
    <n v="3"/>
    <x v="1"/>
    <x v="0"/>
    <n v="0"/>
    <x v="13"/>
    <x v="1"/>
    <x v="0"/>
    <n v="55"/>
    <n v="58.3"/>
    <n v="165"/>
    <n v="174.89999999999998"/>
    <x v="2"/>
    <x v="4"/>
    <x v="0"/>
  </r>
  <r>
    <d v="2021-05-04T00:00:00"/>
    <s v="P0015"/>
    <n v="13"/>
    <x v="1"/>
    <x v="0"/>
    <n v="0"/>
    <x v="27"/>
    <x v="2"/>
    <x v="0"/>
    <n v="12"/>
    <n v="15.719999999999999"/>
    <n v="156"/>
    <n v="204.35999999999999"/>
    <x v="3"/>
    <x v="4"/>
    <x v="0"/>
  </r>
  <r>
    <d v="2021-05-04T00:00:00"/>
    <s v="P0014"/>
    <n v="4"/>
    <x v="2"/>
    <x v="1"/>
    <n v="0"/>
    <x v="9"/>
    <x v="2"/>
    <x v="0"/>
    <n v="112"/>
    <n v="146.72"/>
    <n v="448"/>
    <n v="586.88"/>
    <x v="3"/>
    <x v="4"/>
    <x v="0"/>
  </r>
  <r>
    <d v="2021-05-05T00:00:00"/>
    <s v="P0009"/>
    <n v="13"/>
    <x v="2"/>
    <x v="1"/>
    <n v="0"/>
    <x v="37"/>
    <x v="3"/>
    <x v="0"/>
    <n v="6"/>
    <n v="7.8599999999999994"/>
    <n v="78"/>
    <n v="102.17999999999999"/>
    <x v="15"/>
    <x v="4"/>
    <x v="0"/>
  </r>
  <r>
    <d v="2021-05-06T00:00:00"/>
    <s v="P0008"/>
    <n v="15"/>
    <x v="2"/>
    <x v="0"/>
    <n v="0"/>
    <x v="25"/>
    <x v="3"/>
    <x v="0"/>
    <n v="83"/>
    <n v="94.62"/>
    <n v="1245"/>
    <n v="1419.3000000000002"/>
    <x v="16"/>
    <x v="4"/>
    <x v="0"/>
  </r>
  <r>
    <d v="2021-05-06T00:00:00"/>
    <s v="P0009"/>
    <n v="6"/>
    <x v="1"/>
    <x v="0"/>
    <n v="0"/>
    <x v="37"/>
    <x v="3"/>
    <x v="0"/>
    <n v="6"/>
    <n v="7.8599999999999994"/>
    <n v="36"/>
    <n v="47.16"/>
    <x v="16"/>
    <x v="4"/>
    <x v="0"/>
  </r>
  <r>
    <d v="2021-05-07T00:00:00"/>
    <s v="P0018"/>
    <n v="1"/>
    <x v="2"/>
    <x v="1"/>
    <n v="0"/>
    <x v="30"/>
    <x v="2"/>
    <x v="0"/>
    <n v="37"/>
    <n v="49.21"/>
    <n v="37"/>
    <n v="49.21"/>
    <x v="20"/>
    <x v="4"/>
    <x v="0"/>
  </r>
  <r>
    <d v="2021-05-09T00:00:00"/>
    <s v="P0016"/>
    <n v="6"/>
    <x v="1"/>
    <x v="0"/>
    <n v="0"/>
    <x v="21"/>
    <x v="2"/>
    <x v="0"/>
    <n v="13"/>
    <n v="16.64"/>
    <n v="78"/>
    <n v="99.84"/>
    <x v="4"/>
    <x v="4"/>
    <x v="0"/>
  </r>
  <r>
    <d v="2021-05-09T00:00:00"/>
    <s v="P0028"/>
    <n v="8"/>
    <x v="2"/>
    <x v="1"/>
    <n v="0"/>
    <x v="33"/>
    <x v="1"/>
    <x v="0"/>
    <n v="37"/>
    <n v="41.81"/>
    <n v="296"/>
    <n v="334.48"/>
    <x v="4"/>
    <x v="4"/>
    <x v="0"/>
  </r>
  <r>
    <d v="2021-05-12T00:00:00"/>
    <s v="P0016"/>
    <n v="3"/>
    <x v="2"/>
    <x v="0"/>
    <n v="0"/>
    <x v="21"/>
    <x v="2"/>
    <x v="0"/>
    <n v="13"/>
    <n v="16.64"/>
    <n v="39"/>
    <n v="49.92"/>
    <x v="6"/>
    <x v="4"/>
    <x v="0"/>
  </r>
  <r>
    <d v="2021-05-12T00:00:00"/>
    <s v="P0035"/>
    <n v="15"/>
    <x v="2"/>
    <x v="0"/>
    <n v="0"/>
    <x v="4"/>
    <x v="1"/>
    <x v="0"/>
    <n v="5"/>
    <n v="6.7"/>
    <n v="75"/>
    <n v="100.5"/>
    <x v="6"/>
    <x v="4"/>
    <x v="0"/>
  </r>
  <r>
    <d v="2021-05-13T00:00:00"/>
    <s v="P0029"/>
    <n v="4"/>
    <x v="2"/>
    <x v="0"/>
    <n v="0"/>
    <x v="19"/>
    <x v="1"/>
    <x v="0"/>
    <n v="47"/>
    <n v="53.11"/>
    <n v="188"/>
    <n v="212.44"/>
    <x v="22"/>
    <x v="4"/>
    <x v="0"/>
  </r>
  <r>
    <d v="2021-05-20T00:00:00"/>
    <s v="P0042"/>
    <n v="2"/>
    <x v="1"/>
    <x v="1"/>
    <n v="0"/>
    <x v="10"/>
    <x v="1"/>
    <x v="0"/>
    <n v="120"/>
    <n v="162"/>
    <n v="240"/>
    <n v="324"/>
    <x v="9"/>
    <x v="4"/>
    <x v="0"/>
  </r>
  <r>
    <d v="2021-05-23T00:00:00"/>
    <s v="P0040"/>
    <n v="11"/>
    <x v="2"/>
    <x v="0"/>
    <n v="0"/>
    <x v="17"/>
    <x v="1"/>
    <x v="0"/>
    <n v="90"/>
    <n v="115.2"/>
    <n v="990"/>
    <n v="1267.2"/>
    <x v="19"/>
    <x v="4"/>
    <x v="0"/>
  </r>
  <r>
    <d v="2021-05-30T00:00:00"/>
    <s v="P0023"/>
    <n v="13"/>
    <x v="1"/>
    <x v="0"/>
    <n v="0"/>
    <x v="12"/>
    <x v="0"/>
    <x v="0"/>
    <n v="141"/>
    <n v="149.46"/>
    <n v="1833"/>
    <n v="1942.98"/>
    <x v="24"/>
    <x v="4"/>
    <x v="0"/>
  </r>
  <r>
    <d v="2021-05-30T00:00:00"/>
    <s v="P0013"/>
    <n v="6"/>
    <x v="1"/>
    <x v="1"/>
    <n v="0"/>
    <x v="2"/>
    <x v="2"/>
    <x v="0"/>
    <n v="112"/>
    <n v="122.08"/>
    <n v="672"/>
    <n v="732.48"/>
    <x v="24"/>
    <x v="4"/>
    <x v="0"/>
  </r>
  <r>
    <d v="2021-06-03T00:00:00"/>
    <s v="P0021"/>
    <n v="10"/>
    <x v="2"/>
    <x v="1"/>
    <n v="0"/>
    <x v="32"/>
    <x v="0"/>
    <x v="0"/>
    <n v="126"/>
    <n v="162.54"/>
    <n v="1260"/>
    <n v="1625.3999999999999"/>
    <x v="2"/>
    <x v="5"/>
    <x v="0"/>
  </r>
  <r>
    <d v="2021-06-04T00:00:00"/>
    <s v="P0020"/>
    <n v="8"/>
    <x v="0"/>
    <x v="0"/>
    <n v="0"/>
    <x v="14"/>
    <x v="0"/>
    <x v="0"/>
    <n v="61"/>
    <n v="76.25"/>
    <n v="488"/>
    <n v="610"/>
    <x v="3"/>
    <x v="5"/>
    <x v="0"/>
  </r>
  <r>
    <d v="2021-06-04T00:00:00"/>
    <s v="P0020"/>
    <n v="12"/>
    <x v="1"/>
    <x v="1"/>
    <n v="0"/>
    <x v="14"/>
    <x v="0"/>
    <x v="0"/>
    <n v="61"/>
    <n v="76.25"/>
    <n v="732"/>
    <n v="915"/>
    <x v="3"/>
    <x v="5"/>
    <x v="0"/>
  </r>
  <r>
    <d v="2021-06-05T00:00:00"/>
    <s v="P0022"/>
    <n v="15"/>
    <x v="0"/>
    <x v="0"/>
    <n v="0"/>
    <x v="22"/>
    <x v="0"/>
    <x v="0"/>
    <n v="121"/>
    <n v="141.57"/>
    <n v="1815"/>
    <n v="2123.5499999999997"/>
    <x v="15"/>
    <x v="5"/>
    <x v="0"/>
  </r>
  <r>
    <d v="2021-06-05T00:00:00"/>
    <s v="P0035"/>
    <n v="10"/>
    <x v="2"/>
    <x v="0"/>
    <n v="0"/>
    <x v="4"/>
    <x v="1"/>
    <x v="0"/>
    <n v="5"/>
    <n v="6.7"/>
    <n v="50"/>
    <n v="67"/>
    <x v="15"/>
    <x v="5"/>
    <x v="0"/>
  </r>
  <r>
    <d v="2021-06-06T00:00:00"/>
    <s v="P0033"/>
    <n v="6"/>
    <x v="2"/>
    <x v="0"/>
    <n v="0"/>
    <x v="38"/>
    <x v="1"/>
    <x v="0"/>
    <n v="95"/>
    <n v="119.7"/>
    <n v="570"/>
    <n v="718.2"/>
    <x v="16"/>
    <x v="5"/>
    <x v="0"/>
  </r>
  <r>
    <d v="2021-06-08T00:00:00"/>
    <s v="P0028"/>
    <n v="11"/>
    <x v="2"/>
    <x v="0"/>
    <n v="0"/>
    <x v="33"/>
    <x v="1"/>
    <x v="0"/>
    <n v="37"/>
    <n v="41.81"/>
    <n v="407"/>
    <n v="459.91"/>
    <x v="21"/>
    <x v="5"/>
    <x v="0"/>
  </r>
  <r>
    <d v="2021-06-08T00:00:00"/>
    <s v="P0004"/>
    <n v="11"/>
    <x v="0"/>
    <x v="1"/>
    <n v="0"/>
    <x v="3"/>
    <x v="3"/>
    <x v="0"/>
    <n v="44"/>
    <n v="48.84"/>
    <n v="484"/>
    <n v="537.24"/>
    <x v="21"/>
    <x v="5"/>
    <x v="0"/>
  </r>
  <r>
    <d v="2021-06-09T00:00:00"/>
    <s v="P0001"/>
    <n v="7"/>
    <x v="2"/>
    <x v="0"/>
    <n v="0"/>
    <x v="16"/>
    <x v="3"/>
    <x v="0"/>
    <n v="98"/>
    <n v="103.88"/>
    <n v="686"/>
    <n v="727.16"/>
    <x v="4"/>
    <x v="5"/>
    <x v="0"/>
  </r>
  <r>
    <d v="2021-06-11T00:00:00"/>
    <s v="P0032"/>
    <n v="12"/>
    <x v="0"/>
    <x v="1"/>
    <n v="0"/>
    <x v="18"/>
    <x v="1"/>
    <x v="0"/>
    <n v="89"/>
    <n v="117.48"/>
    <n v="1068"/>
    <n v="1409.76"/>
    <x v="5"/>
    <x v="5"/>
    <x v="0"/>
  </r>
  <r>
    <d v="2021-06-12T00:00:00"/>
    <s v="P0041"/>
    <n v="6"/>
    <x v="2"/>
    <x v="0"/>
    <n v="0"/>
    <x v="41"/>
    <x v="1"/>
    <x v="0"/>
    <n v="138"/>
    <n v="173.88"/>
    <n v="828"/>
    <n v="1043.28"/>
    <x v="6"/>
    <x v="5"/>
    <x v="0"/>
  </r>
  <r>
    <d v="2021-06-14T00:00:00"/>
    <s v="P0025"/>
    <n v="10"/>
    <x v="1"/>
    <x v="1"/>
    <n v="0"/>
    <x v="7"/>
    <x v="1"/>
    <x v="0"/>
    <n v="7"/>
    <n v="8.33"/>
    <n v="70"/>
    <n v="83.3"/>
    <x v="29"/>
    <x v="5"/>
    <x v="0"/>
  </r>
  <r>
    <d v="2021-06-16T00:00:00"/>
    <s v="P0019"/>
    <n v="5"/>
    <x v="0"/>
    <x v="1"/>
    <n v="0"/>
    <x v="40"/>
    <x v="2"/>
    <x v="0"/>
    <n v="150"/>
    <n v="210"/>
    <n v="750"/>
    <n v="1050"/>
    <x v="23"/>
    <x v="5"/>
    <x v="0"/>
  </r>
  <r>
    <d v="2021-06-16T00:00:00"/>
    <s v="P0015"/>
    <n v="12"/>
    <x v="1"/>
    <x v="1"/>
    <n v="0"/>
    <x v="27"/>
    <x v="2"/>
    <x v="0"/>
    <n v="12"/>
    <n v="15.719999999999999"/>
    <n v="144"/>
    <n v="188.64"/>
    <x v="23"/>
    <x v="5"/>
    <x v="0"/>
  </r>
  <r>
    <d v="2021-06-16T00:00:00"/>
    <s v="P0039"/>
    <n v="11"/>
    <x v="2"/>
    <x v="1"/>
    <n v="0"/>
    <x v="34"/>
    <x v="1"/>
    <x v="0"/>
    <n v="37"/>
    <n v="42.55"/>
    <n v="407"/>
    <n v="468.04999999999995"/>
    <x v="23"/>
    <x v="5"/>
    <x v="0"/>
  </r>
  <r>
    <d v="2021-06-18T00:00:00"/>
    <s v="P0025"/>
    <n v="13"/>
    <x v="2"/>
    <x v="1"/>
    <n v="0"/>
    <x v="7"/>
    <x v="1"/>
    <x v="0"/>
    <n v="7"/>
    <n v="8.33"/>
    <n v="91"/>
    <n v="108.29"/>
    <x v="7"/>
    <x v="5"/>
    <x v="0"/>
  </r>
  <r>
    <d v="2021-06-19T00:00:00"/>
    <s v="P0041"/>
    <n v="5"/>
    <x v="2"/>
    <x v="0"/>
    <n v="0"/>
    <x v="41"/>
    <x v="1"/>
    <x v="0"/>
    <n v="138"/>
    <n v="173.88"/>
    <n v="690"/>
    <n v="869.4"/>
    <x v="8"/>
    <x v="5"/>
    <x v="0"/>
  </r>
  <r>
    <d v="2021-06-20T00:00:00"/>
    <s v="P0016"/>
    <n v="1"/>
    <x v="0"/>
    <x v="1"/>
    <n v="0"/>
    <x v="21"/>
    <x v="2"/>
    <x v="0"/>
    <n v="13"/>
    <n v="16.64"/>
    <n v="13"/>
    <n v="16.64"/>
    <x v="9"/>
    <x v="5"/>
    <x v="0"/>
  </r>
  <r>
    <d v="2021-06-23T00:00:00"/>
    <s v="P0016"/>
    <n v="4"/>
    <x v="2"/>
    <x v="0"/>
    <n v="0"/>
    <x v="21"/>
    <x v="2"/>
    <x v="0"/>
    <n v="13"/>
    <n v="16.64"/>
    <n v="52"/>
    <n v="66.56"/>
    <x v="19"/>
    <x v="5"/>
    <x v="0"/>
  </r>
  <r>
    <d v="2021-06-24T00:00:00"/>
    <s v="P0011"/>
    <n v="13"/>
    <x v="2"/>
    <x v="0"/>
    <n v="0"/>
    <x v="31"/>
    <x v="2"/>
    <x v="0"/>
    <n v="44"/>
    <n v="48.4"/>
    <n v="572"/>
    <n v="629.19999999999993"/>
    <x v="27"/>
    <x v="5"/>
    <x v="0"/>
  </r>
  <r>
    <d v="2021-06-26T00:00:00"/>
    <s v="P0009"/>
    <n v="7"/>
    <x v="1"/>
    <x v="0"/>
    <n v="0"/>
    <x v="37"/>
    <x v="3"/>
    <x v="0"/>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1"/>
    <x v="0"/>
    <n v="5"/>
    <n v="6.7"/>
    <n v="35"/>
    <n v="46.9"/>
    <x v="14"/>
    <x v="5"/>
    <x v="0"/>
  </r>
  <r>
    <d v="2021-06-29T00:00:00"/>
    <s v="P0014"/>
    <n v="4"/>
    <x v="2"/>
    <x v="0"/>
    <n v="0"/>
    <x v="9"/>
    <x v="2"/>
    <x v="0"/>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1"/>
    <x v="0"/>
    <n v="95"/>
    <n v="119.7"/>
    <n v="855"/>
    <n v="1077.3"/>
    <x v="2"/>
    <x v="6"/>
    <x v="0"/>
  </r>
  <r>
    <d v="2021-07-03T00:00:00"/>
    <s v="P0003"/>
    <n v="8"/>
    <x v="1"/>
    <x v="1"/>
    <n v="0"/>
    <x v="6"/>
    <x v="3"/>
    <x v="0"/>
    <n v="71"/>
    <n v="80.94"/>
    <n v="568"/>
    <n v="647.52"/>
    <x v="2"/>
    <x v="6"/>
    <x v="0"/>
  </r>
  <r>
    <d v="2021-07-05T00:00:00"/>
    <s v="P0002"/>
    <n v="8"/>
    <x v="2"/>
    <x v="0"/>
    <n v="0"/>
    <x v="29"/>
    <x v="3"/>
    <x v="0"/>
    <n v="105"/>
    <n v="142.80000000000001"/>
    <n v="840"/>
    <n v="1142.4000000000001"/>
    <x v="15"/>
    <x v="6"/>
    <x v="0"/>
  </r>
  <r>
    <d v="2021-07-06T00:00:00"/>
    <s v="P0041"/>
    <n v="15"/>
    <x v="2"/>
    <x v="1"/>
    <n v="0"/>
    <x v="41"/>
    <x v="1"/>
    <x v="0"/>
    <n v="138"/>
    <n v="173.88"/>
    <n v="2070"/>
    <n v="2608.1999999999998"/>
    <x v="16"/>
    <x v="6"/>
    <x v="0"/>
  </r>
  <r>
    <d v="2021-07-08T00:00:00"/>
    <s v="P0004"/>
    <n v="10"/>
    <x v="2"/>
    <x v="0"/>
    <n v="0"/>
    <x v="3"/>
    <x v="3"/>
    <x v="0"/>
    <n v="44"/>
    <n v="48.84"/>
    <n v="440"/>
    <n v="488.40000000000003"/>
    <x v="21"/>
    <x v="6"/>
    <x v="0"/>
  </r>
  <r>
    <d v="2021-07-10T00:00:00"/>
    <s v="P0034"/>
    <n v="6"/>
    <x v="0"/>
    <x v="1"/>
    <n v="0"/>
    <x v="13"/>
    <x v="1"/>
    <x v="0"/>
    <n v="55"/>
    <n v="58.3"/>
    <n v="330"/>
    <n v="349.79999999999995"/>
    <x v="26"/>
    <x v="6"/>
    <x v="0"/>
  </r>
  <r>
    <d v="2021-07-11T00:00:00"/>
    <s v="P0009"/>
    <n v="4"/>
    <x v="0"/>
    <x v="0"/>
    <n v="0"/>
    <x v="37"/>
    <x v="3"/>
    <x v="0"/>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1"/>
    <x v="0"/>
    <n v="48"/>
    <n v="57.120000000000005"/>
    <n v="672"/>
    <n v="799.68000000000006"/>
    <x v="7"/>
    <x v="6"/>
    <x v="0"/>
  </r>
  <r>
    <d v="2021-07-20T00:00:00"/>
    <s v="P0038"/>
    <n v="11"/>
    <x v="1"/>
    <x v="0"/>
    <n v="0"/>
    <x v="1"/>
    <x v="1"/>
    <x v="0"/>
    <n v="72"/>
    <n v="79.92"/>
    <n v="792"/>
    <n v="879.12"/>
    <x v="9"/>
    <x v="6"/>
    <x v="0"/>
  </r>
  <r>
    <d v="2021-07-20T00:00:00"/>
    <s v="P0043"/>
    <n v="5"/>
    <x v="2"/>
    <x v="0"/>
    <n v="0"/>
    <x v="23"/>
    <x v="1"/>
    <x v="0"/>
    <n v="67"/>
    <n v="83.08"/>
    <n v="335"/>
    <n v="415.4"/>
    <x v="9"/>
    <x v="6"/>
    <x v="0"/>
  </r>
  <r>
    <d v="2021-07-21T00:00:00"/>
    <s v="P0029"/>
    <n v="15"/>
    <x v="2"/>
    <x v="0"/>
    <n v="0"/>
    <x v="19"/>
    <x v="1"/>
    <x v="0"/>
    <n v="47"/>
    <n v="53.11"/>
    <n v="705"/>
    <n v="796.65"/>
    <x v="10"/>
    <x v="6"/>
    <x v="0"/>
  </r>
  <r>
    <d v="2021-07-22T00:00:00"/>
    <s v="P0026"/>
    <n v="3"/>
    <x v="0"/>
    <x v="1"/>
    <n v="0"/>
    <x v="42"/>
    <x v="1"/>
    <x v="0"/>
    <n v="18"/>
    <n v="24.66"/>
    <n v="54"/>
    <n v="73.98"/>
    <x v="18"/>
    <x v="6"/>
    <x v="0"/>
  </r>
  <r>
    <d v="2021-07-22T00:00:00"/>
    <s v="P0024"/>
    <n v="14"/>
    <x v="1"/>
    <x v="1"/>
    <n v="0"/>
    <x v="0"/>
    <x v="0"/>
    <x v="0"/>
    <n v="144"/>
    <n v="156.96"/>
    <n v="2016"/>
    <n v="2197.44"/>
    <x v="18"/>
    <x v="6"/>
    <x v="0"/>
  </r>
  <r>
    <d v="2021-07-23T00:00:00"/>
    <s v="P0036"/>
    <n v="7"/>
    <x v="0"/>
    <x v="0"/>
    <n v="0"/>
    <x v="43"/>
    <x v="1"/>
    <x v="0"/>
    <n v="90"/>
    <n v="96.3"/>
    <n v="630"/>
    <n v="674.1"/>
    <x v="19"/>
    <x v="6"/>
    <x v="0"/>
  </r>
  <r>
    <d v="2021-07-23T00:00:00"/>
    <s v="P0037"/>
    <n v="8"/>
    <x v="2"/>
    <x v="0"/>
    <n v="0"/>
    <x v="8"/>
    <x v="1"/>
    <x v="0"/>
    <n v="67"/>
    <n v="85.76"/>
    <n v="536"/>
    <n v="686.08"/>
    <x v="19"/>
    <x v="6"/>
    <x v="0"/>
  </r>
  <r>
    <d v="2021-07-24T00:00:00"/>
    <s v="P0009"/>
    <n v="4"/>
    <x v="1"/>
    <x v="1"/>
    <n v="0"/>
    <x v="37"/>
    <x v="3"/>
    <x v="0"/>
    <n v="6"/>
    <n v="7.8599999999999994"/>
    <n v="24"/>
    <n v="31.439999999999998"/>
    <x v="27"/>
    <x v="6"/>
    <x v="0"/>
  </r>
  <r>
    <d v="2021-07-29T00:00:00"/>
    <s v="P0044"/>
    <n v="15"/>
    <x v="1"/>
    <x v="1"/>
    <n v="0"/>
    <x v="11"/>
    <x v="1"/>
    <x v="0"/>
    <n v="76"/>
    <n v="82.08"/>
    <n v="1140"/>
    <n v="1231.2"/>
    <x v="28"/>
    <x v="6"/>
    <x v="0"/>
  </r>
  <r>
    <d v="2021-08-01T00:00:00"/>
    <s v="P0001"/>
    <n v="11"/>
    <x v="2"/>
    <x v="1"/>
    <n v="0"/>
    <x v="16"/>
    <x v="3"/>
    <x v="0"/>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1"/>
    <x v="0"/>
    <n v="55"/>
    <n v="58.3"/>
    <n v="660"/>
    <n v="699.59999999999991"/>
    <x v="2"/>
    <x v="7"/>
    <x v="0"/>
  </r>
  <r>
    <d v="2021-08-05T00:00:00"/>
    <s v="P0028"/>
    <n v="14"/>
    <x v="2"/>
    <x v="1"/>
    <n v="0"/>
    <x v="33"/>
    <x v="1"/>
    <x v="0"/>
    <n v="37"/>
    <n v="41.81"/>
    <n v="518"/>
    <n v="585.34"/>
    <x v="15"/>
    <x v="7"/>
    <x v="0"/>
  </r>
  <r>
    <d v="2021-08-06T00:00:00"/>
    <s v="P0037"/>
    <n v="1"/>
    <x v="0"/>
    <x v="1"/>
    <n v="0"/>
    <x v="8"/>
    <x v="1"/>
    <x v="0"/>
    <n v="67"/>
    <n v="85.76"/>
    <n v="67"/>
    <n v="85.76"/>
    <x v="16"/>
    <x v="7"/>
    <x v="0"/>
  </r>
  <r>
    <d v="2021-08-10T00:00:00"/>
    <s v="P0005"/>
    <n v="4"/>
    <x v="0"/>
    <x v="1"/>
    <n v="0"/>
    <x v="24"/>
    <x v="3"/>
    <x v="0"/>
    <n v="133"/>
    <n v="155.61000000000001"/>
    <n v="532"/>
    <n v="622.44000000000005"/>
    <x v="26"/>
    <x v="7"/>
    <x v="0"/>
  </r>
  <r>
    <d v="2021-08-10T00:00:00"/>
    <s v="P0044"/>
    <n v="10"/>
    <x v="1"/>
    <x v="1"/>
    <n v="0"/>
    <x v="11"/>
    <x v="1"/>
    <x v="0"/>
    <n v="76"/>
    <n v="82.08"/>
    <n v="760"/>
    <n v="820.8"/>
    <x v="26"/>
    <x v="7"/>
    <x v="0"/>
  </r>
  <r>
    <d v="2021-08-10T00:00:00"/>
    <s v="P0006"/>
    <n v="6"/>
    <x v="2"/>
    <x v="1"/>
    <n v="0"/>
    <x v="15"/>
    <x v="3"/>
    <x v="0"/>
    <n v="75"/>
    <n v="85.5"/>
    <n v="450"/>
    <n v="513"/>
    <x v="26"/>
    <x v="7"/>
    <x v="0"/>
  </r>
  <r>
    <d v="2021-08-11T00:00:00"/>
    <s v="P0023"/>
    <n v="4"/>
    <x v="2"/>
    <x v="0"/>
    <n v="0"/>
    <x v="12"/>
    <x v="0"/>
    <x v="0"/>
    <n v="141"/>
    <n v="149.46"/>
    <n v="564"/>
    <n v="597.84"/>
    <x v="5"/>
    <x v="7"/>
    <x v="0"/>
  </r>
  <r>
    <d v="2021-08-13T00:00:00"/>
    <s v="P0011"/>
    <n v="13"/>
    <x v="2"/>
    <x v="0"/>
    <n v="0"/>
    <x v="31"/>
    <x v="2"/>
    <x v="0"/>
    <n v="44"/>
    <n v="48.4"/>
    <n v="572"/>
    <n v="629.19999999999993"/>
    <x v="22"/>
    <x v="7"/>
    <x v="0"/>
  </r>
  <r>
    <d v="2021-08-13T00:00:00"/>
    <s v="P0027"/>
    <n v="9"/>
    <x v="2"/>
    <x v="0"/>
    <n v="0"/>
    <x v="26"/>
    <x v="1"/>
    <x v="0"/>
    <n v="48"/>
    <n v="57.120000000000005"/>
    <n v="432"/>
    <n v="514.08000000000004"/>
    <x v="22"/>
    <x v="7"/>
    <x v="0"/>
  </r>
  <r>
    <d v="2021-08-16T00:00:00"/>
    <s v="P0003"/>
    <n v="3"/>
    <x v="1"/>
    <x v="0"/>
    <n v="0"/>
    <x v="6"/>
    <x v="3"/>
    <x v="0"/>
    <n v="71"/>
    <n v="80.94"/>
    <n v="213"/>
    <n v="242.82"/>
    <x v="23"/>
    <x v="7"/>
    <x v="0"/>
  </r>
  <r>
    <d v="2021-08-18T00:00:00"/>
    <s v="P0025"/>
    <n v="6"/>
    <x v="2"/>
    <x v="0"/>
    <n v="0"/>
    <x v="7"/>
    <x v="1"/>
    <x v="0"/>
    <n v="7"/>
    <n v="8.33"/>
    <n v="42"/>
    <n v="49.980000000000004"/>
    <x v="7"/>
    <x v="7"/>
    <x v="0"/>
  </r>
  <r>
    <d v="2021-08-20T00:00:00"/>
    <s v="P0020"/>
    <n v="15"/>
    <x v="2"/>
    <x v="1"/>
    <n v="0"/>
    <x v="14"/>
    <x v="0"/>
    <x v="0"/>
    <n v="61"/>
    <n v="76.25"/>
    <n v="915"/>
    <n v="1143.75"/>
    <x v="9"/>
    <x v="7"/>
    <x v="0"/>
  </r>
  <r>
    <d v="2021-08-20T00:00:00"/>
    <s v="P0031"/>
    <n v="9"/>
    <x v="2"/>
    <x v="0"/>
    <n v="0"/>
    <x v="5"/>
    <x v="1"/>
    <x v="0"/>
    <n v="93"/>
    <n v="104.16"/>
    <n v="837"/>
    <n v="937.43999999999994"/>
    <x v="9"/>
    <x v="7"/>
    <x v="0"/>
  </r>
  <r>
    <d v="2021-08-20T00:00:00"/>
    <s v="P0028"/>
    <n v="13"/>
    <x v="2"/>
    <x v="0"/>
    <n v="0"/>
    <x v="33"/>
    <x v="1"/>
    <x v="0"/>
    <n v="37"/>
    <n v="41.81"/>
    <n v="481"/>
    <n v="543.53"/>
    <x v="9"/>
    <x v="7"/>
    <x v="0"/>
  </r>
  <r>
    <d v="2021-08-26T00:00:00"/>
    <s v="P0039"/>
    <n v="4"/>
    <x v="2"/>
    <x v="0"/>
    <n v="0"/>
    <x v="34"/>
    <x v="1"/>
    <x v="0"/>
    <n v="37"/>
    <n v="42.55"/>
    <n v="148"/>
    <n v="170.2"/>
    <x v="12"/>
    <x v="7"/>
    <x v="0"/>
  </r>
  <r>
    <d v="2021-08-29T00:00:00"/>
    <s v="P0034"/>
    <n v="12"/>
    <x v="0"/>
    <x v="0"/>
    <n v="0"/>
    <x v="13"/>
    <x v="1"/>
    <x v="0"/>
    <n v="55"/>
    <n v="58.3"/>
    <n v="660"/>
    <n v="699.59999999999991"/>
    <x v="28"/>
    <x v="7"/>
    <x v="0"/>
  </r>
  <r>
    <d v="2021-08-30T00:00:00"/>
    <s v="P0013"/>
    <n v="13"/>
    <x v="2"/>
    <x v="0"/>
    <n v="0"/>
    <x v="2"/>
    <x v="2"/>
    <x v="0"/>
    <n v="112"/>
    <n v="122.08"/>
    <n v="1456"/>
    <n v="1587.04"/>
    <x v="24"/>
    <x v="7"/>
    <x v="0"/>
  </r>
  <r>
    <d v="2021-08-31T00:00:00"/>
    <s v="P0001"/>
    <n v="2"/>
    <x v="2"/>
    <x v="0"/>
    <n v="0"/>
    <x v="16"/>
    <x v="3"/>
    <x v="0"/>
    <n v="98"/>
    <n v="103.88"/>
    <n v="196"/>
    <n v="207.76"/>
    <x v="25"/>
    <x v="7"/>
    <x v="0"/>
  </r>
  <r>
    <d v="2021-08-31T00:00:00"/>
    <s v="P0035"/>
    <n v="11"/>
    <x v="2"/>
    <x v="0"/>
    <n v="0"/>
    <x v="4"/>
    <x v="1"/>
    <x v="0"/>
    <n v="5"/>
    <n v="6.7"/>
    <n v="55"/>
    <n v="73.7"/>
    <x v="25"/>
    <x v="7"/>
    <x v="0"/>
  </r>
  <r>
    <d v="2021-09-01T00:00:00"/>
    <s v="P0024"/>
    <n v="1"/>
    <x v="0"/>
    <x v="1"/>
    <n v="0"/>
    <x v="0"/>
    <x v="0"/>
    <x v="0"/>
    <n v="144"/>
    <n v="156.96"/>
    <n v="144"/>
    <n v="156.96"/>
    <x v="0"/>
    <x v="8"/>
    <x v="0"/>
  </r>
  <r>
    <d v="2021-09-01T00:00:00"/>
    <s v="P0003"/>
    <n v="14"/>
    <x v="1"/>
    <x v="0"/>
    <n v="0"/>
    <x v="6"/>
    <x v="3"/>
    <x v="0"/>
    <n v="71"/>
    <n v="80.94"/>
    <n v="994"/>
    <n v="1133.1599999999999"/>
    <x v="0"/>
    <x v="8"/>
    <x v="0"/>
  </r>
  <r>
    <d v="2021-09-03T00:00:00"/>
    <s v="P0041"/>
    <n v="8"/>
    <x v="2"/>
    <x v="0"/>
    <n v="0"/>
    <x v="41"/>
    <x v="1"/>
    <x v="0"/>
    <n v="138"/>
    <n v="173.88"/>
    <n v="1104"/>
    <n v="1391.04"/>
    <x v="2"/>
    <x v="8"/>
    <x v="0"/>
  </r>
  <r>
    <d v="2021-09-04T00:00:00"/>
    <s v="P0028"/>
    <n v="7"/>
    <x v="2"/>
    <x v="0"/>
    <n v="0"/>
    <x v="33"/>
    <x v="1"/>
    <x v="0"/>
    <n v="37"/>
    <n v="41.81"/>
    <n v="259"/>
    <n v="292.67"/>
    <x v="3"/>
    <x v="8"/>
    <x v="0"/>
  </r>
  <r>
    <d v="2021-09-04T00:00:00"/>
    <s v="P0023"/>
    <n v="15"/>
    <x v="2"/>
    <x v="0"/>
    <n v="0"/>
    <x v="12"/>
    <x v="0"/>
    <x v="0"/>
    <n v="141"/>
    <n v="149.46"/>
    <n v="2115"/>
    <n v="2241.9"/>
    <x v="3"/>
    <x v="8"/>
    <x v="0"/>
  </r>
  <r>
    <d v="2021-09-05T00:00:00"/>
    <s v="P0032"/>
    <n v="1"/>
    <x v="2"/>
    <x v="1"/>
    <n v="0"/>
    <x v="18"/>
    <x v="1"/>
    <x v="0"/>
    <n v="89"/>
    <n v="117.48"/>
    <n v="89"/>
    <n v="117.48"/>
    <x v="15"/>
    <x v="8"/>
    <x v="0"/>
  </r>
  <r>
    <d v="2021-09-07T00:00:00"/>
    <s v="P0019"/>
    <n v="5"/>
    <x v="2"/>
    <x v="0"/>
    <n v="0"/>
    <x v="40"/>
    <x v="2"/>
    <x v="0"/>
    <n v="150"/>
    <n v="210"/>
    <n v="750"/>
    <n v="1050"/>
    <x v="20"/>
    <x v="8"/>
    <x v="0"/>
  </r>
  <r>
    <d v="2021-09-09T00:00:00"/>
    <s v="P0044"/>
    <n v="4"/>
    <x v="2"/>
    <x v="0"/>
    <n v="0"/>
    <x v="11"/>
    <x v="1"/>
    <x v="0"/>
    <n v="76"/>
    <n v="82.08"/>
    <n v="304"/>
    <n v="328.32"/>
    <x v="4"/>
    <x v="8"/>
    <x v="0"/>
  </r>
  <r>
    <d v="2021-09-10T00:00:00"/>
    <s v="P0030"/>
    <n v="6"/>
    <x v="2"/>
    <x v="0"/>
    <n v="0"/>
    <x v="28"/>
    <x v="1"/>
    <x v="0"/>
    <n v="148"/>
    <n v="201.28"/>
    <n v="888"/>
    <n v="1207.68"/>
    <x v="26"/>
    <x v="8"/>
    <x v="0"/>
  </r>
  <r>
    <d v="2021-09-10T00:00:00"/>
    <s v="P0001"/>
    <n v="9"/>
    <x v="0"/>
    <x v="0"/>
    <n v="0"/>
    <x v="16"/>
    <x v="3"/>
    <x v="0"/>
    <n v="98"/>
    <n v="103.88"/>
    <n v="882"/>
    <n v="934.92"/>
    <x v="26"/>
    <x v="8"/>
    <x v="0"/>
  </r>
  <r>
    <d v="2021-09-10T00:00:00"/>
    <s v="P0026"/>
    <n v="2"/>
    <x v="2"/>
    <x v="0"/>
    <n v="0"/>
    <x v="42"/>
    <x v="1"/>
    <x v="0"/>
    <n v="18"/>
    <n v="24.66"/>
    <n v="36"/>
    <n v="49.32"/>
    <x v="26"/>
    <x v="8"/>
    <x v="0"/>
  </r>
  <r>
    <d v="2021-09-11T00:00:00"/>
    <s v="P0001"/>
    <n v="6"/>
    <x v="0"/>
    <x v="0"/>
    <n v="0"/>
    <x v="16"/>
    <x v="3"/>
    <x v="0"/>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0"/>
    <n v="61"/>
    <n v="76.25"/>
    <n v="427"/>
    <n v="533.75"/>
    <x v="10"/>
    <x v="8"/>
    <x v="0"/>
  </r>
  <r>
    <d v="2021-09-22T00:00:00"/>
    <s v="P0040"/>
    <n v="2"/>
    <x v="1"/>
    <x v="1"/>
    <n v="0"/>
    <x v="17"/>
    <x v="1"/>
    <x v="0"/>
    <n v="90"/>
    <n v="115.2"/>
    <n v="180"/>
    <n v="230.4"/>
    <x v="18"/>
    <x v="8"/>
    <x v="0"/>
  </r>
  <r>
    <d v="2021-09-22T00:00:00"/>
    <s v="P0002"/>
    <n v="4"/>
    <x v="2"/>
    <x v="1"/>
    <n v="0"/>
    <x v="29"/>
    <x v="3"/>
    <x v="0"/>
    <n v="105"/>
    <n v="142.80000000000001"/>
    <n v="420"/>
    <n v="571.20000000000005"/>
    <x v="18"/>
    <x v="8"/>
    <x v="0"/>
  </r>
  <r>
    <d v="2021-09-23T00:00:00"/>
    <s v="P0018"/>
    <n v="12"/>
    <x v="2"/>
    <x v="1"/>
    <n v="0"/>
    <x v="30"/>
    <x v="2"/>
    <x v="0"/>
    <n v="37"/>
    <n v="49.21"/>
    <n v="444"/>
    <n v="590.52"/>
    <x v="19"/>
    <x v="8"/>
    <x v="0"/>
  </r>
  <r>
    <d v="2021-09-23T00:00:00"/>
    <s v="P0021"/>
    <n v="7"/>
    <x v="1"/>
    <x v="0"/>
    <n v="0"/>
    <x v="32"/>
    <x v="0"/>
    <x v="0"/>
    <n v="126"/>
    <n v="162.54"/>
    <n v="882"/>
    <n v="1137.78"/>
    <x v="19"/>
    <x v="8"/>
    <x v="0"/>
  </r>
  <r>
    <d v="2021-09-27T00:00:00"/>
    <s v="P0034"/>
    <n v="1"/>
    <x v="2"/>
    <x v="1"/>
    <n v="0"/>
    <x v="13"/>
    <x v="1"/>
    <x v="0"/>
    <n v="55"/>
    <n v="58.3"/>
    <n v="55"/>
    <n v="58.3"/>
    <x v="13"/>
    <x v="8"/>
    <x v="0"/>
  </r>
  <r>
    <d v="2021-09-30T00:00:00"/>
    <s v="P0014"/>
    <n v="9"/>
    <x v="1"/>
    <x v="0"/>
    <n v="0"/>
    <x v="9"/>
    <x v="2"/>
    <x v="0"/>
    <n v="112"/>
    <n v="146.72"/>
    <n v="1008"/>
    <n v="1320.48"/>
    <x v="24"/>
    <x v="8"/>
    <x v="0"/>
  </r>
  <r>
    <d v="2021-09-30T00:00:00"/>
    <s v="P0006"/>
    <n v="5"/>
    <x v="1"/>
    <x v="0"/>
    <n v="0"/>
    <x v="15"/>
    <x v="3"/>
    <x v="0"/>
    <n v="75"/>
    <n v="85.5"/>
    <n v="375"/>
    <n v="427.5"/>
    <x v="24"/>
    <x v="8"/>
    <x v="0"/>
  </r>
  <r>
    <d v="2021-10-01T00:00:00"/>
    <s v="P0030"/>
    <n v="14"/>
    <x v="1"/>
    <x v="1"/>
    <n v="0"/>
    <x v="28"/>
    <x v="1"/>
    <x v="0"/>
    <n v="148"/>
    <n v="201.28"/>
    <n v="2072"/>
    <n v="2817.92"/>
    <x v="0"/>
    <x v="9"/>
    <x v="0"/>
  </r>
  <r>
    <d v="2021-10-02T00:00:00"/>
    <s v="P0014"/>
    <n v="15"/>
    <x v="2"/>
    <x v="0"/>
    <n v="0"/>
    <x v="9"/>
    <x v="2"/>
    <x v="0"/>
    <n v="112"/>
    <n v="146.72"/>
    <n v="1680"/>
    <n v="2200.8000000000002"/>
    <x v="1"/>
    <x v="9"/>
    <x v="0"/>
  </r>
  <r>
    <d v="2021-10-03T00:00:00"/>
    <s v="P0019"/>
    <n v="9"/>
    <x v="2"/>
    <x v="0"/>
    <n v="0"/>
    <x v="40"/>
    <x v="2"/>
    <x v="0"/>
    <n v="150"/>
    <n v="210"/>
    <n v="1350"/>
    <n v="1890"/>
    <x v="2"/>
    <x v="9"/>
    <x v="0"/>
  </r>
  <r>
    <d v="2021-10-06T00:00:00"/>
    <s v="P0035"/>
    <n v="1"/>
    <x v="2"/>
    <x v="0"/>
    <n v="0"/>
    <x v="4"/>
    <x v="1"/>
    <x v="0"/>
    <n v="5"/>
    <n v="6.7"/>
    <n v="5"/>
    <n v="6.7"/>
    <x v="16"/>
    <x v="9"/>
    <x v="0"/>
  </r>
  <r>
    <d v="2021-10-06T00:00:00"/>
    <s v="P0036"/>
    <n v="12"/>
    <x v="1"/>
    <x v="0"/>
    <n v="0"/>
    <x v="43"/>
    <x v="1"/>
    <x v="0"/>
    <n v="90"/>
    <n v="96.3"/>
    <n v="1080"/>
    <n v="1155.5999999999999"/>
    <x v="16"/>
    <x v="9"/>
    <x v="0"/>
  </r>
  <r>
    <d v="2021-10-07T00:00:00"/>
    <s v="P0026"/>
    <n v="6"/>
    <x v="2"/>
    <x v="1"/>
    <n v="0"/>
    <x v="42"/>
    <x v="1"/>
    <x v="0"/>
    <n v="18"/>
    <n v="24.66"/>
    <n v="108"/>
    <n v="147.96"/>
    <x v="20"/>
    <x v="9"/>
    <x v="0"/>
  </r>
  <r>
    <d v="2021-10-09T00:00:00"/>
    <s v="P0038"/>
    <n v="5"/>
    <x v="2"/>
    <x v="1"/>
    <n v="0"/>
    <x v="1"/>
    <x v="1"/>
    <x v="0"/>
    <n v="72"/>
    <n v="79.92"/>
    <n v="360"/>
    <n v="399.6"/>
    <x v="4"/>
    <x v="9"/>
    <x v="0"/>
  </r>
  <r>
    <d v="2021-10-09T00:00:00"/>
    <s v="P0032"/>
    <n v="11"/>
    <x v="1"/>
    <x v="1"/>
    <n v="0"/>
    <x v="18"/>
    <x v="1"/>
    <x v="0"/>
    <n v="89"/>
    <n v="117.48"/>
    <n v="979"/>
    <n v="1292.28"/>
    <x v="4"/>
    <x v="9"/>
    <x v="0"/>
  </r>
  <r>
    <d v="2021-10-10T00:00:00"/>
    <s v="P0035"/>
    <n v="14"/>
    <x v="2"/>
    <x v="1"/>
    <n v="0"/>
    <x v="4"/>
    <x v="1"/>
    <x v="0"/>
    <n v="5"/>
    <n v="6.7"/>
    <n v="70"/>
    <n v="93.8"/>
    <x v="26"/>
    <x v="9"/>
    <x v="0"/>
  </r>
  <r>
    <d v="2021-10-11T00:00:00"/>
    <s v="P0011"/>
    <n v="15"/>
    <x v="2"/>
    <x v="1"/>
    <n v="0"/>
    <x v="31"/>
    <x v="2"/>
    <x v="0"/>
    <n v="44"/>
    <n v="48.4"/>
    <n v="660"/>
    <n v="726"/>
    <x v="5"/>
    <x v="9"/>
    <x v="0"/>
  </r>
  <r>
    <d v="2021-10-12T00:00:00"/>
    <s v="P0027"/>
    <n v="8"/>
    <x v="1"/>
    <x v="0"/>
    <n v="0"/>
    <x v="26"/>
    <x v="1"/>
    <x v="0"/>
    <n v="48"/>
    <n v="57.120000000000005"/>
    <n v="384"/>
    <n v="456.96000000000004"/>
    <x v="6"/>
    <x v="9"/>
    <x v="0"/>
  </r>
  <r>
    <d v="2021-10-17T00:00:00"/>
    <s v="P0001"/>
    <n v="13"/>
    <x v="2"/>
    <x v="0"/>
    <n v="0"/>
    <x v="16"/>
    <x v="3"/>
    <x v="0"/>
    <n v="98"/>
    <n v="103.88"/>
    <n v="1274"/>
    <n v="1350.44"/>
    <x v="30"/>
    <x v="9"/>
    <x v="0"/>
  </r>
  <r>
    <d v="2021-10-18T00:00:00"/>
    <s v="P0025"/>
    <n v="6"/>
    <x v="1"/>
    <x v="1"/>
    <n v="0"/>
    <x v="7"/>
    <x v="1"/>
    <x v="0"/>
    <n v="7"/>
    <n v="8.33"/>
    <n v="42"/>
    <n v="49.980000000000004"/>
    <x v="7"/>
    <x v="9"/>
    <x v="0"/>
  </r>
  <r>
    <d v="2021-10-18T00:00:00"/>
    <s v="P0021"/>
    <n v="13"/>
    <x v="1"/>
    <x v="1"/>
    <n v="0"/>
    <x v="32"/>
    <x v="0"/>
    <x v="0"/>
    <n v="126"/>
    <n v="162.54"/>
    <n v="1638"/>
    <n v="2113.02"/>
    <x v="7"/>
    <x v="9"/>
    <x v="0"/>
  </r>
  <r>
    <d v="2021-10-22T00:00:00"/>
    <s v="P0011"/>
    <n v="7"/>
    <x v="2"/>
    <x v="1"/>
    <n v="0"/>
    <x v="31"/>
    <x v="2"/>
    <x v="0"/>
    <n v="44"/>
    <n v="48.4"/>
    <n v="308"/>
    <n v="338.8"/>
    <x v="18"/>
    <x v="9"/>
    <x v="0"/>
  </r>
  <r>
    <d v="2021-10-22T00:00:00"/>
    <s v="P0024"/>
    <n v="13"/>
    <x v="1"/>
    <x v="1"/>
    <n v="0"/>
    <x v="0"/>
    <x v="0"/>
    <x v="0"/>
    <n v="144"/>
    <n v="156.96"/>
    <n v="1872"/>
    <n v="2040.48"/>
    <x v="18"/>
    <x v="9"/>
    <x v="0"/>
  </r>
  <r>
    <d v="2021-10-22T00:00:00"/>
    <s v="P0009"/>
    <n v="1"/>
    <x v="2"/>
    <x v="1"/>
    <n v="0"/>
    <x v="37"/>
    <x v="3"/>
    <x v="0"/>
    <n v="6"/>
    <n v="7.8599999999999994"/>
    <n v="6"/>
    <n v="7.8599999999999994"/>
    <x v="18"/>
    <x v="9"/>
    <x v="0"/>
  </r>
  <r>
    <d v="2021-10-24T00:00:00"/>
    <s v="P0011"/>
    <n v="3"/>
    <x v="0"/>
    <x v="1"/>
    <n v="0"/>
    <x v="31"/>
    <x v="2"/>
    <x v="0"/>
    <n v="44"/>
    <n v="48.4"/>
    <n v="132"/>
    <n v="145.19999999999999"/>
    <x v="27"/>
    <x v="9"/>
    <x v="0"/>
  </r>
  <r>
    <d v="2021-10-25T00:00:00"/>
    <s v="P0044"/>
    <n v="9"/>
    <x v="1"/>
    <x v="1"/>
    <n v="0"/>
    <x v="11"/>
    <x v="1"/>
    <x v="0"/>
    <n v="76"/>
    <n v="82.08"/>
    <n v="684"/>
    <n v="738.72"/>
    <x v="11"/>
    <x v="9"/>
    <x v="0"/>
  </r>
  <r>
    <d v="2021-10-26T00:00:00"/>
    <s v="P0004"/>
    <n v="6"/>
    <x v="0"/>
    <x v="1"/>
    <n v="0"/>
    <x v="3"/>
    <x v="3"/>
    <x v="0"/>
    <n v="44"/>
    <n v="48.84"/>
    <n v="264"/>
    <n v="293.04000000000002"/>
    <x v="12"/>
    <x v="9"/>
    <x v="0"/>
  </r>
  <r>
    <d v="2021-10-28T00:00:00"/>
    <s v="P0008"/>
    <n v="1"/>
    <x v="2"/>
    <x v="1"/>
    <n v="0"/>
    <x v="25"/>
    <x v="3"/>
    <x v="0"/>
    <n v="83"/>
    <n v="94.62"/>
    <n v="83"/>
    <n v="94.62"/>
    <x v="14"/>
    <x v="9"/>
    <x v="0"/>
  </r>
  <r>
    <d v="2021-10-29T00:00:00"/>
    <s v="P0038"/>
    <n v="14"/>
    <x v="1"/>
    <x v="0"/>
    <n v="0"/>
    <x v="1"/>
    <x v="1"/>
    <x v="0"/>
    <n v="72"/>
    <n v="79.92"/>
    <n v="1008"/>
    <n v="1118.8800000000001"/>
    <x v="28"/>
    <x v="9"/>
    <x v="0"/>
  </r>
  <r>
    <d v="2021-10-31T00:00:00"/>
    <s v="P0021"/>
    <n v="6"/>
    <x v="1"/>
    <x v="1"/>
    <n v="0"/>
    <x v="32"/>
    <x v="0"/>
    <x v="0"/>
    <n v="126"/>
    <n v="162.54"/>
    <n v="756"/>
    <n v="975.24"/>
    <x v="25"/>
    <x v="9"/>
    <x v="0"/>
  </r>
  <r>
    <d v="2021-11-03T00:00:00"/>
    <s v="P0013"/>
    <n v="12"/>
    <x v="2"/>
    <x v="1"/>
    <n v="0"/>
    <x v="2"/>
    <x v="2"/>
    <x v="0"/>
    <n v="112"/>
    <n v="122.08"/>
    <n v="1344"/>
    <n v="1464.96"/>
    <x v="2"/>
    <x v="10"/>
    <x v="0"/>
  </r>
  <r>
    <d v="2021-11-06T00:00:00"/>
    <s v="P0036"/>
    <n v="10"/>
    <x v="2"/>
    <x v="0"/>
    <n v="0"/>
    <x v="43"/>
    <x v="1"/>
    <x v="0"/>
    <n v="90"/>
    <n v="96.3"/>
    <n v="900"/>
    <n v="963"/>
    <x v="16"/>
    <x v="10"/>
    <x v="0"/>
  </r>
  <r>
    <d v="2021-11-08T00:00:00"/>
    <s v="P0007"/>
    <n v="15"/>
    <x v="2"/>
    <x v="0"/>
    <n v="0"/>
    <x v="36"/>
    <x v="3"/>
    <x v="0"/>
    <n v="43"/>
    <n v="47.730000000000004"/>
    <n v="645"/>
    <n v="715.95"/>
    <x v="21"/>
    <x v="10"/>
    <x v="0"/>
  </r>
  <r>
    <d v="2021-11-10T00:00:00"/>
    <s v="P0042"/>
    <n v="6"/>
    <x v="1"/>
    <x v="1"/>
    <n v="0"/>
    <x v="10"/>
    <x v="1"/>
    <x v="0"/>
    <n v="120"/>
    <n v="162"/>
    <n v="720"/>
    <n v="972"/>
    <x v="26"/>
    <x v="10"/>
    <x v="0"/>
  </r>
  <r>
    <d v="2021-11-11T00:00:00"/>
    <s v="P0040"/>
    <n v="12"/>
    <x v="0"/>
    <x v="0"/>
    <n v="0"/>
    <x v="17"/>
    <x v="1"/>
    <x v="0"/>
    <n v="90"/>
    <n v="115.2"/>
    <n v="1080"/>
    <n v="1382.4"/>
    <x v="5"/>
    <x v="10"/>
    <x v="0"/>
  </r>
  <r>
    <d v="2021-11-12T00:00:00"/>
    <s v="P0010"/>
    <n v="3"/>
    <x v="1"/>
    <x v="1"/>
    <n v="0"/>
    <x v="20"/>
    <x v="2"/>
    <x v="0"/>
    <n v="148"/>
    <n v="164.28"/>
    <n v="444"/>
    <n v="492.84000000000003"/>
    <x v="6"/>
    <x v="10"/>
    <x v="0"/>
  </r>
  <r>
    <d v="2021-11-20T00:00:00"/>
    <s v="P0034"/>
    <n v="14"/>
    <x v="1"/>
    <x v="0"/>
    <n v="0"/>
    <x v="13"/>
    <x v="1"/>
    <x v="0"/>
    <n v="55"/>
    <n v="58.3"/>
    <n v="770"/>
    <n v="816.19999999999993"/>
    <x v="9"/>
    <x v="10"/>
    <x v="0"/>
  </r>
  <r>
    <d v="2021-11-20T00:00:00"/>
    <s v="P0008"/>
    <n v="11"/>
    <x v="1"/>
    <x v="1"/>
    <n v="0"/>
    <x v="25"/>
    <x v="3"/>
    <x v="0"/>
    <n v="83"/>
    <n v="94.62"/>
    <n v="913"/>
    <n v="1040.8200000000002"/>
    <x v="9"/>
    <x v="10"/>
    <x v="0"/>
  </r>
  <r>
    <d v="2021-11-21T00:00:00"/>
    <s v="P0014"/>
    <n v="1"/>
    <x v="0"/>
    <x v="0"/>
    <n v="0"/>
    <x v="9"/>
    <x v="2"/>
    <x v="0"/>
    <n v="112"/>
    <n v="146.72"/>
    <n v="112"/>
    <n v="146.72"/>
    <x v="10"/>
    <x v="10"/>
    <x v="0"/>
  </r>
  <r>
    <d v="2021-11-21T00:00:00"/>
    <s v="P0006"/>
    <n v="1"/>
    <x v="1"/>
    <x v="1"/>
    <n v="0"/>
    <x v="15"/>
    <x v="3"/>
    <x v="0"/>
    <n v="75"/>
    <n v="85.5"/>
    <n v="75"/>
    <n v="85.5"/>
    <x v="10"/>
    <x v="10"/>
    <x v="0"/>
  </r>
  <r>
    <d v="2021-11-27T00:00:00"/>
    <s v="P0012"/>
    <n v="8"/>
    <x v="1"/>
    <x v="0"/>
    <n v="0"/>
    <x v="35"/>
    <x v="2"/>
    <x v="0"/>
    <n v="73"/>
    <n v="94.17"/>
    <n v="584"/>
    <n v="753.36"/>
    <x v="13"/>
    <x v="10"/>
    <x v="0"/>
  </r>
  <r>
    <d v="2021-11-28T00:00:00"/>
    <s v="P0040"/>
    <n v="2"/>
    <x v="2"/>
    <x v="1"/>
    <n v="0"/>
    <x v="17"/>
    <x v="1"/>
    <x v="0"/>
    <n v="90"/>
    <n v="115.2"/>
    <n v="180"/>
    <n v="230.4"/>
    <x v="14"/>
    <x v="10"/>
    <x v="0"/>
  </r>
  <r>
    <d v="2021-11-30T00:00:00"/>
    <s v="P0039"/>
    <n v="15"/>
    <x v="2"/>
    <x v="0"/>
    <n v="0"/>
    <x v="34"/>
    <x v="1"/>
    <x v="0"/>
    <n v="37"/>
    <n v="42.55"/>
    <n v="555"/>
    <n v="638.25"/>
    <x v="24"/>
    <x v="10"/>
    <x v="0"/>
  </r>
  <r>
    <d v="2021-12-02T00:00:00"/>
    <s v="P0016"/>
    <n v="10"/>
    <x v="2"/>
    <x v="1"/>
    <n v="0"/>
    <x v="21"/>
    <x v="2"/>
    <x v="0"/>
    <n v="13"/>
    <n v="16.64"/>
    <n v="130"/>
    <n v="166.4"/>
    <x v="1"/>
    <x v="11"/>
    <x v="0"/>
  </r>
  <r>
    <d v="2021-12-03T00:00:00"/>
    <s v="P0034"/>
    <n v="2"/>
    <x v="1"/>
    <x v="1"/>
    <n v="0"/>
    <x v="13"/>
    <x v="1"/>
    <x v="0"/>
    <n v="55"/>
    <n v="58.3"/>
    <n v="110"/>
    <n v="116.6"/>
    <x v="2"/>
    <x v="11"/>
    <x v="0"/>
  </r>
  <r>
    <d v="2021-12-03T00:00:00"/>
    <s v="P0019"/>
    <n v="8"/>
    <x v="1"/>
    <x v="0"/>
    <n v="0"/>
    <x v="40"/>
    <x v="2"/>
    <x v="0"/>
    <n v="150"/>
    <n v="210"/>
    <n v="1200"/>
    <n v="1680"/>
    <x v="2"/>
    <x v="11"/>
    <x v="0"/>
  </r>
  <r>
    <d v="2021-12-05T00:00:00"/>
    <s v="P0004"/>
    <n v="15"/>
    <x v="2"/>
    <x v="1"/>
    <n v="0"/>
    <x v="3"/>
    <x v="3"/>
    <x v="0"/>
    <n v="44"/>
    <n v="48.84"/>
    <n v="660"/>
    <n v="732.6"/>
    <x v="15"/>
    <x v="11"/>
    <x v="0"/>
  </r>
  <r>
    <d v="2021-12-05T00:00:00"/>
    <s v="P0010"/>
    <n v="1"/>
    <x v="2"/>
    <x v="0"/>
    <n v="0"/>
    <x v="20"/>
    <x v="2"/>
    <x v="0"/>
    <n v="148"/>
    <n v="164.28"/>
    <n v="148"/>
    <n v="164.28"/>
    <x v="15"/>
    <x v="11"/>
    <x v="0"/>
  </r>
  <r>
    <d v="2021-12-07T00:00:00"/>
    <s v="P0013"/>
    <n v="8"/>
    <x v="2"/>
    <x v="0"/>
    <n v="0"/>
    <x v="2"/>
    <x v="2"/>
    <x v="0"/>
    <n v="112"/>
    <n v="122.08"/>
    <n v="896"/>
    <n v="976.64"/>
    <x v="20"/>
    <x v="11"/>
    <x v="0"/>
  </r>
  <r>
    <d v="2021-12-08T00:00:00"/>
    <s v="P0044"/>
    <n v="14"/>
    <x v="2"/>
    <x v="0"/>
    <n v="0"/>
    <x v="11"/>
    <x v="1"/>
    <x v="0"/>
    <n v="76"/>
    <n v="82.08"/>
    <n v="1064"/>
    <n v="1149.1199999999999"/>
    <x v="21"/>
    <x v="11"/>
    <x v="0"/>
  </r>
  <r>
    <d v="2021-12-14T00:00:00"/>
    <s v="P0042"/>
    <n v="4"/>
    <x v="2"/>
    <x v="0"/>
    <n v="0"/>
    <x v="10"/>
    <x v="1"/>
    <x v="0"/>
    <n v="120"/>
    <n v="162"/>
    <n v="480"/>
    <n v="648"/>
    <x v="29"/>
    <x v="11"/>
    <x v="0"/>
  </r>
  <r>
    <d v="2021-12-18T00:00:00"/>
    <s v="P0003"/>
    <n v="2"/>
    <x v="2"/>
    <x v="1"/>
    <n v="0"/>
    <x v="6"/>
    <x v="3"/>
    <x v="0"/>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1"/>
    <x v="0"/>
    <n v="47"/>
    <n v="53.11"/>
    <n v="141"/>
    <n v="159.32999999999998"/>
    <x v="8"/>
    <x v="11"/>
    <x v="0"/>
  </r>
  <r>
    <d v="2021-12-19T00:00:00"/>
    <s v="P0011"/>
    <n v="10"/>
    <x v="1"/>
    <x v="0"/>
    <n v="0"/>
    <x v="31"/>
    <x v="2"/>
    <x v="0"/>
    <n v="44"/>
    <n v="48.4"/>
    <n v="440"/>
    <n v="484"/>
    <x v="8"/>
    <x v="11"/>
    <x v="0"/>
  </r>
  <r>
    <d v="2021-12-20T00:00:00"/>
    <s v="P0012"/>
    <n v="14"/>
    <x v="2"/>
    <x v="0"/>
    <n v="0"/>
    <x v="35"/>
    <x v="2"/>
    <x v="0"/>
    <n v="73"/>
    <n v="94.17"/>
    <n v="1022"/>
    <n v="1318.38"/>
    <x v="9"/>
    <x v="11"/>
    <x v="0"/>
  </r>
  <r>
    <d v="2021-12-21T00:00:00"/>
    <s v="P0026"/>
    <n v="10"/>
    <x v="1"/>
    <x v="1"/>
    <n v="0"/>
    <x v="42"/>
    <x v="1"/>
    <x v="0"/>
    <n v="18"/>
    <n v="24.66"/>
    <n v="180"/>
    <n v="246.6"/>
    <x v="10"/>
    <x v="11"/>
    <x v="0"/>
  </r>
  <r>
    <d v="2021-12-24T00:00:00"/>
    <s v="P0042"/>
    <n v="8"/>
    <x v="0"/>
    <x v="1"/>
    <n v="0"/>
    <x v="10"/>
    <x v="1"/>
    <x v="0"/>
    <n v="120"/>
    <n v="162"/>
    <n v="960"/>
    <n v="1296"/>
    <x v="27"/>
    <x v="11"/>
    <x v="0"/>
  </r>
  <r>
    <d v="2021-12-24T00:00:00"/>
    <s v="P0036"/>
    <n v="8"/>
    <x v="0"/>
    <x v="0"/>
    <n v="0"/>
    <x v="43"/>
    <x v="1"/>
    <x v="0"/>
    <n v="90"/>
    <n v="96.3"/>
    <n v="720"/>
    <n v="770.4"/>
    <x v="27"/>
    <x v="11"/>
    <x v="0"/>
  </r>
  <r>
    <d v="2021-12-26T00:00:00"/>
    <s v="P0041"/>
    <n v="14"/>
    <x v="1"/>
    <x v="1"/>
    <n v="0"/>
    <x v="41"/>
    <x v="1"/>
    <x v="0"/>
    <n v="138"/>
    <n v="173.88"/>
    <n v="1932"/>
    <n v="2434.3199999999997"/>
    <x v="12"/>
    <x v="11"/>
    <x v="0"/>
  </r>
  <r>
    <d v="2021-12-27T00:00:00"/>
    <s v="P0029"/>
    <n v="14"/>
    <x v="2"/>
    <x v="1"/>
    <n v="0"/>
    <x v="19"/>
    <x v="1"/>
    <x v="0"/>
    <n v="47"/>
    <n v="53.11"/>
    <n v="658"/>
    <n v="743.54"/>
    <x v="13"/>
    <x v="11"/>
    <x v="0"/>
  </r>
  <r>
    <d v="2021-12-28T00:00:00"/>
    <s v="P0029"/>
    <n v="6"/>
    <x v="2"/>
    <x v="1"/>
    <n v="0"/>
    <x v="19"/>
    <x v="1"/>
    <x v="0"/>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0"/>
    <n v="12"/>
    <n v="15.719999999999999"/>
    <n v="24"/>
    <n v="31.439999999999998"/>
    <x v="1"/>
    <x v="0"/>
    <x v="1"/>
  </r>
  <r>
    <d v="2022-01-02T00:00:00"/>
    <s v="P0033"/>
    <n v="1"/>
    <x v="2"/>
    <x v="1"/>
    <n v="0"/>
    <x v="38"/>
    <x v="1"/>
    <x v="0"/>
    <n v="95"/>
    <n v="119.7"/>
    <n v="95"/>
    <n v="119.7"/>
    <x v="1"/>
    <x v="0"/>
    <x v="1"/>
  </r>
  <r>
    <d v="2022-01-03T00:00:00"/>
    <s v="P0043"/>
    <n v="9"/>
    <x v="2"/>
    <x v="1"/>
    <n v="0"/>
    <x v="23"/>
    <x v="1"/>
    <x v="0"/>
    <n v="67"/>
    <n v="83.08"/>
    <n v="603"/>
    <n v="747.72"/>
    <x v="2"/>
    <x v="0"/>
    <x v="1"/>
  </r>
  <r>
    <d v="2022-01-04T00:00:00"/>
    <s v="P0012"/>
    <n v="8"/>
    <x v="2"/>
    <x v="0"/>
    <n v="0"/>
    <x v="35"/>
    <x v="2"/>
    <x v="0"/>
    <n v="73"/>
    <n v="94.17"/>
    <n v="584"/>
    <n v="753.36"/>
    <x v="3"/>
    <x v="0"/>
    <x v="1"/>
  </r>
  <r>
    <d v="2022-01-04T00:00:00"/>
    <s v="P0029"/>
    <n v="1"/>
    <x v="1"/>
    <x v="0"/>
    <n v="0"/>
    <x v="19"/>
    <x v="1"/>
    <x v="0"/>
    <n v="47"/>
    <n v="53.11"/>
    <n v="47"/>
    <n v="53.11"/>
    <x v="3"/>
    <x v="0"/>
    <x v="1"/>
  </r>
  <r>
    <d v="2022-01-09T00:00:00"/>
    <s v="P0032"/>
    <n v="12"/>
    <x v="2"/>
    <x v="0"/>
    <n v="0"/>
    <x v="18"/>
    <x v="1"/>
    <x v="0"/>
    <n v="89"/>
    <n v="117.48"/>
    <n v="1068"/>
    <n v="1409.76"/>
    <x v="4"/>
    <x v="0"/>
    <x v="1"/>
  </r>
  <r>
    <d v="2022-01-10T00:00:00"/>
    <s v="P0034"/>
    <n v="14"/>
    <x v="1"/>
    <x v="0"/>
    <n v="0"/>
    <x v="13"/>
    <x v="1"/>
    <x v="0"/>
    <n v="55"/>
    <n v="58.3"/>
    <n v="770"/>
    <n v="816.19999999999993"/>
    <x v="26"/>
    <x v="0"/>
    <x v="1"/>
  </r>
  <r>
    <d v="2022-01-11T00:00:00"/>
    <s v="P0032"/>
    <n v="2"/>
    <x v="2"/>
    <x v="0"/>
    <n v="0"/>
    <x v="18"/>
    <x v="1"/>
    <x v="0"/>
    <n v="89"/>
    <n v="117.48"/>
    <n v="178"/>
    <n v="234.96"/>
    <x v="5"/>
    <x v="0"/>
    <x v="1"/>
  </r>
  <r>
    <d v="2022-01-13T00:00:00"/>
    <s v="P0019"/>
    <n v="6"/>
    <x v="1"/>
    <x v="0"/>
    <n v="0"/>
    <x v="40"/>
    <x v="2"/>
    <x v="0"/>
    <n v="150"/>
    <n v="210"/>
    <n v="900"/>
    <n v="1260"/>
    <x v="22"/>
    <x v="0"/>
    <x v="1"/>
  </r>
  <r>
    <d v="2022-01-14T00:00:00"/>
    <s v="P0011"/>
    <n v="14"/>
    <x v="2"/>
    <x v="0"/>
    <n v="0"/>
    <x v="31"/>
    <x v="2"/>
    <x v="0"/>
    <n v="44"/>
    <n v="48.4"/>
    <n v="616"/>
    <n v="677.6"/>
    <x v="29"/>
    <x v="0"/>
    <x v="1"/>
  </r>
  <r>
    <d v="2022-01-15T00:00:00"/>
    <s v="P0022"/>
    <n v="10"/>
    <x v="2"/>
    <x v="1"/>
    <n v="0"/>
    <x v="22"/>
    <x v="0"/>
    <x v="0"/>
    <n v="121"/>
    <n v="141.57"/>
    <n v="1210"/>
    <n v="1415.6999999999998"/>
    <x v="17"/>
    <x v="0"/>
    <x v="1"/>
  </r>
  <r>
    <d v="2022-01-16T00:00:00"/>
    <s v="P0014"/>
    <n v="11"/>
    <x v="1"/>
    <x v="1"/>
    <n v="0"/>
    <x v="9"/>
    <x v="2"/>
    <x v="0"/>
    <n v="112"/>
    <n v="146.72"/>
    <n v="1232"/>
    <n v="1613.92"/>
    <x v="23"/>
    <x v="0"/>
    <x v="1"/>
  </r>
  <r>
    <d v="2022-01-17T00:00:00"/>
    <s v="P0040"/>
    <n v="4"/>
    <x v="1"/>
    <x v="0"/>
    <n v="0"/>
    <x v="17"/>
    <x v="1"/>
    <x v="0"/>
    <n v="90"/>
    <n v="115.2"/>
    <n v="360"/>
    <n v="460.8"/>
    <x v="30"/>
    <x v="0"/>
    <x v="1"/>
  </r>
  <r>
    <d v="2022-01-18T00:00:00"/>
    <s v="P0008"/>
    <n v="9"/>
    <x v="0"/>
    <x v="1"/>
    <n v="0"/>
    <x v="25"/>
    <x v="3"/>
    <x v="0"/>
    <n v="83"/>
    <n v="94.62"/>
    <n v="747"/>
    <n v="851.58"/>
    <x v="7"/>
    <x v="0"/>
    <x v="1"/>
  </r>
  <r>
    <d v="2022-01-20T00:00:00"/>
    <s v="P0021"/>
    <n v="2"/>
    <x v="2"/>
    <x v="1"/>
    <n v="0"/>
    <x v="32"/>
    <x v="0"/>
    <x v="0"/>
    <n v="126"/>
    <n v="162.54"/>
    <n v="252"/>
    <n v="325.08"/>
    <x v="9"/>
    <x v="0"/>
    <x v="1"/>
  </r>
  <r>
    <d v="2022-01-20T00:00:00"/>
    <s v="P0014"/>
    <n v="7"/>
    <x v="1"/>
    <x v="0"/>
    <n v="0"/>
    <x v="9"/>
    <x v="2"/>
    <x v="0"/>
    <n v="112"/>
    <n v="146.72"/>
    <n v="784"/>
    <n v="1027.04"/>
    <x v="9"/>
    <x v="0"/>
    <x v="1"/>
  </r>
  <r>
    <d v="2022-01-22T00:00:00"/>
    <s v="P0001"/>
    <n v="6"/>
    <x v="1"/>
    <x v="1"/>
    <n v="0"/>
    <x v="16"/>
    <x v="3"/>
    <x v="0"/>
    <n v="98"/>
    <n v="103.88"/>
    <n v="588"/>
    <n v="623.28"/>
    <x v="18"/>
    <x v="0"/>
    <x v="1"/>
  </r>
  <r>
    <d v="2022-01-23T00:00:00"/>
    <s v="P0002"/>
    <n v="5"/>
    <x v="0"/>
    <x v="1"/>
    <n v="0"/>
    <x v="29"/>
    <x v="3"/>
    <x v="0"/>
    <n v="105"/>
    <n v="142.80000000000001"/>
    <n v="525"/>
    <n v="714"/>
    <x v="19"/>
    <x v="0"/>
    <x v="1"/>
  </r>
  <r>
    <d v="2022-01-23T00:00:00"/>
    <s v="P0042"/>
    <n v="8"/>
    <x v="2"/>
    <x v="0"/>
    <n v="0"/>
    <x v="10"/>
    <x v="1"/>
    <x v="0"/>
    <n v="120"/>
    <n v="162"/>
    <n v="960"/>
    <n v="1296"/>
    <x v="19"/>
    <x v="0"/>
    <x v="1"/>
  </r>
  <r>
    <d v="2022-01-24T00:00:00"/>
    <s v="P0030"/>
    <n v="15"/>
    <x v="1"/>
    <x v="0"/>
    <n v="0"/>
    <x v="28"/>
    <x v="1"/>
    <x v="0"/>
    <n v="148"/>
    <n v="201.28"/>
    <n v="2220"/>
    <n v="3019.2"/>
    <x v="27"/>
    <x v="0"/>
    <x v="1"/>
  </r>
  <r>
    <d v="2022-01-25T00:00:00"/>
    <s v="P0017"/>
    <n v="14"/>
    <x v="2"/>
    <x v="1"/>
    <n v="0"/>
    <x v="39"/>
    <x v="2"/>
    <x v="0"/>
    <n v="134"/>
    <n v="156.78"/>
    <n v="1876"/>
    <n v="2194.92"/>
    <x v="11"/>
    <x v="0"/>
    <x v="1"/>
  </r>
  <r>
    <d v="2022-01-28T00:00:00"/>
    <s v="P0016"/>
    <n v="11"/>
    <x v="2"/>
    <x v="0"/>
    <n v="0"/>
    <x v="21"/>
    <x v="2"/>
    <x v="0"/>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0"/>
    <n v="112"/>
    <n v="146.72"/>
    <n v="896"/>
    <n v="1173.76"/>
    <x v="2"/>
    <x v="1"/>
    <x v="1"/>
  </r>
  <r>
    <d v="2022-02-05T00:00:00"/>
    <s v="P0018"/>
    <n v="6"/>
    <x v="2"/>
    <x v="1"/>
    <n v="0"/>
    <x v="30"/>
    <x v="2"/>
    <x v="0"/>
    <n v="37"/>
    <n v="49.21"/>
    <n v="222"/>
    <n v="295.26"/>
    <x v="15"/>
    <x v="1"/>
    <x v="1"/>
  </r>
  <r>
    <d v="2022-02-06T00:00:00"/>
    <s v="P0002"/>
    <n v="6"/>
    <x v="2"/>
    <x v="1"/>
    <n v="0"/>
    <x v="29"/>
    <x v="3"/>
    <x v="0"/>
    <n v="105"/>
    <n v="142.80000000000001"/>
    <n v="630"/>
    <n v="856.80000000000007"/>
    <x v="16"/>
    <x v="1"/>
    <x v="1"/>
  </r>
  <r>
    <d v="2022-02-08T00:00:00"/>
    <s v="P0005"/>
    <n v="11"/>
    <x v="1"/>
    <x v="1"/>
    <n v="0"/>
    <x v="24"/>
    <x v="3"/>
    <x v="0"/>
    <n v="133"/>
    <n v="155.61000000000001"/>
    <n v="1463"/>
    <n v="1711.71"/>
    <x v="21"/>
    <x v="1"/>
    <x v="1"/>
  </r>
  <r>
    <d v="2022-02-08T00:00:00"/>
    <s v="P0004"/>
    <n v="3"/>
    <x v="1"/>
    <x v="1"/>
    <n v="0"/>
    <x v="3"/>
    <x v="3"/>
    <x v="0"/>
    <n v="44"/>
    <n v="48.84"/>
    <n v="132"/>
    <n v="146.52000000000001"/>
    <x v="21"/>
    <x v="1"/>
    <x v="1"/>
  </r>
  <r>
    <d v="2022-02-09T00:00:00"/>
    <s v="P0032"/>
    <n v="14"/>
    <x v="1"/>
    <x v="0"/>
    <n v="0"/>
    <x v="18"/>
    <x v="1"/>
    <x v="0"/>
    <n v="89"/>
    <n v="117.48"/>
    <n v="1246"/>
    <n v="1644.72"/>
    <x v="4"/>
    <x v="1"/>
    <x v="1"/>
  </r>
  <r>
    <d v="2022-02-12T00:00:00"/>
    <s v="P0010"/>
    <n v="13"/>
    <x v="2"/>
    <x v="1"/>
    <n v="0"/>
    <x v="20"/>
    <x v="2"/>
    <x v="0"/>
    <n v="148"/>
    <n v="164.28"/>
    <n v="1924"/>
    <n v="2135.64"/>
    <x v="6"/>
    <x v="1"/>
    <x v="1"/>
  </r>
  <r>
    <d v="2022-02-14T00:00:00"/>
    <s v="P0026"/>
    <n v="8"/>
    <x v="1"/>
    <x v="1"/>
    <n v="0"/>
    <x v="42"/>
    <x v="1"/>
    <x v="0"/>
    <n v="18"/>
    <n v="24.66"/>
    <n v="144"/>
    <n v="197.28"/>
    <x v="29"/>
    <x v="1"/>
    <x v="1"/>
  </r>
  <r>
    <d v="2022-02-14T00:00:00"/>
    <s v="P0028"/>
    <n v="3"/>
    <x v="2"/>
    <x v="1"/>
    <n v="0"/>
    <x v="33"/>
    <x v="1"/>
    <x v="0"/>
    <n v="37"/>
    <n v="41.81"/>
    <n v="111"/>
    <n v="125.43"/>
    <x v="29"/>
    <x v="1"/>
    <x v="1"/>
  </r>
  <r>
    <d v="2022-02-16T00:00:00"/>
    <s v="P0032"/>
    <n v="1"/>
    <x v="1"/>
    <x v="1"/>
    <n v="0"/>
    <x v="18"/>
    <x v="1"/>
    <x v="0"/>
    <n v="89"/>
    <n v="117.48"/>
    <n v="89"/>
    <n v="117.48"/>
    <x v="23"/>
    <x v="1"/>
    <x v="1"/>
  </r>
  <r>
    <d v="2022-02-19T00:00:00"/>
    <s v="P0002"/>
    <n v="13"/>
    <x v="1"/>
    <x v="1"/>
    <n v="0"/>
    <x v="29"/>
    <x v="3"/>
    <x v="0"/>
    <n v="105"/>
    <n v="142.80000000000001"/>
    <n v="1365"/>
    <n v="1856.4"/>
    <x v="8"/>
    <x v="1"/>
    <x v="1"/>
  </r>
  <r>
    <d v="2022-02-20T00:00:00"/>
    <s v="P0012"/>
    <n v="6"/>
    <x v="2"/>
    <x v="1"/>
    <n v="0"/>
    <x v="35"/>
    <x v="2"/>
    <x v="0"/>
    <n v="73"/>
    <n v="94.17"/>
    <n v="438"/>
    <n v="565.02"/>
    <x v="9"/>
    <x v="1"/>
    <x v="1"/>
  </r>
  <r>
    <d v="2022-02-23T00:00:00"/>
    <s v="P0013"/>
    <n v="6"/>
    <x v="1"/>
    <x v="0"/>
    <n v="0"/>
    <x v="2"/>
    <x v="2"/>
    <x v="0"/>
    <n v="112"/>
    <n v="122.08"/>
    <n v="672"/>
    <n v="732.48"/>
    <x v="19"/>
    <x v="1"/>
    <x v="1"/>
  </r>
  <r>
    <d v="2022-02-23T00:00:00"/>
    <s v="P0016"/>
    <n v="15"/>
    <x v="1"/>
    <x v="1"/>
    <n v="0"/>
    <x v="21"/>
    <x v="2"/>
    <x v="0"/>
    <n v="13"/>
    <n v="16.64"/>
    <n v="195"/>
    <n v="249.60000000000002"/>
    <x v="19"/>
    <x v="1"/>
    <x v="1"/>
  </r>
  <r>
    <d v="2022-02-23T00:00:00"/>
    <s v="P0036"/>
    <n v="8"/>
    <x v="2"/>
    <x v="0"/>
    <n v="0"/>
    <x v="43"/>
    <x v="1"/>
    <x v="0"/>
    <n v="90"/>
    <n v="96.3"/>
    <n v="720"/>
    <n v="770.4"/>
    <x v="19"/>
    <x v="1"/>
    <x v="1"/>
  </r>
  <r>
    <d v="2022-02-27T00:00:00"/>
    <s v="P0012"/>
    <n v="7"/>
    <x v="2"/>
    <x v="1"/>
    <n v="0"/>
    <x v="35"/>
    <x v="2"/>
    <x v="0"/>
    <n v="73"/>
    <n v="94.17"/>
    <n v="511"/>
    <n v="659.19"/>
    <x v="13"/>
    <x v="1"/>
    <x v="1"/>
  </r>
  <r>
    <d v="2022-02-27T00:00:00"/>
    <s v="P0005"/>
    <n v="15"/>
    <x v="2"/>
    <x v="0"/>
    <n v="0"/>
    <x v="24"/>
    <x v="3"/>
    <x v="0"/>
    <n v="133"/>
    <n v="155.61000000000001"/>
    <n v="1995"/>
    <n v="2334.15"/>
    <x v="13"/>
    <x v="1"/>
    <x v="1"/>
  </r>
  <r>
    <d v="2022-02-28T00:00:00"/>
    <s v="P0037"/>
    <n v="15"/>
    <x v="2"/>
    <x v="1"/>
    <n v="0"/>
    <x v="8"/>
    <x v="1"/>
    <x v="0"/>
    <n v="67"/>
    <n v="85.76"/>
    <n v="1005"/>
    <n v="1286.4000000000001"/>
    <x v="14"/>
    <x v="1"/>
    <x v="1"/>
  </r>
  <r>
    <d v="2022-03-04T00:00:00"/>
    <s v="P0026"/>
    <n v="13"/>
    <x v="0"/>
    <x v="0"/>
    <n v="0"/>
    <x v="42"/>
    <x v="1"/>
    <x v="0"/>
    <n v="18"/>
    <n v="24.66"/>
    <n v="234"/>
    <n v="320.58"/>
    <x v="3"/>
    <x v="2"/>
    <x v="1"/>
  </r>
  <r>
    <d v="2022-03-06T00:00:00"/>
    <s v="P0004"/>
    <n v="2"/>
    <x v="2"/>
    <x v="1"/>
    <n v="0"/>
    <x v="3"/>
    <x v="3"/>
    <x v="0"/>
    <n v="44"/>
    <n v="48.84"/>
    <n v="88"/>
    <n v="97.68"/>
    <x v="16"/>
    <x v="2"/>
    <x v="1"/>
  </r>
  <r>
    <d v="2022-03-07T00:00:00"/>
    <s v="P0003"/>
    <n v="1"/>
    <x v="2"/>
    <x v="1"/>
    <n v="0"/>
    <x v="6"/>
    <x v="3"/>
    <x v="0"/>
    <n v="71"/>
    <n v="80.94"/>
    <n v="71"/>
    <n v="80.94"/>
    <x v="20"/>
    <x v="2"/>
    <x v="1"/>
  </r>
  <r>
    <d v="2022-03-08T00:00:00"/>
    <s v="P0044"/>
    <n v="6"/>
    <x v="2"/>
    <x v="0"/>
    <n v="0"/>
    <x v="11"/>
    <x v="1"/>
    <x v="0"/>
    <n v="76"/>
    <n v="82.08"/>
    <n v="456"/>
    <n v="492.48"/>
    <x v="21"/>
    <x v="2"/>
    <x v="1"/>
  </r>
  <r>
    <d v="2022-03-09T00:00:00"/>
    <s v="P0030"/>
    <n v="3"/>
    <x v="2"/>
    <x v="0"/>
    <n v="0"/>
    <x v="28"/>
    <x v="1"/>
    <x v="0"/>
    <n v="148"/>
    <n v="201.28"/>
    <n v="444"/>
    <n v="603.84"/>
    <x v="4"/>
    <x v="2"/>
    <x v="1"/>
  </r>
  <r>
    <d v="2022-03-09T00:00:00"/>
    <s v="P0004"/>
    <n v="11"/>
    <x v="1"/>
    <x v="1"/>
    <n v="0"/>
    <x v="3"/>
    <x v="3"/>
    <x v="0"/>
    <n v="44"/>
    <n v="48.84"/>
    <n v="484"/>
    <n v="537.24"/>
    <x v="4"/>
    <x v="2"/>
    <x v="1"/>
  </r>
  <r>
    <d v="2022-03-10T00:00:00"/>
    <s v="P0033"/>
    <n v="12"/>
    <x v="0"/>
    <x v="0"/>
    <n v="0"/>
    <x v="38"/>
    <x v="1"/>
    <x v="0"/>
    <n v="95"/>
    <n v="119.7"/>
    <n v="1140"/>
    <n v="1436.4"/>
    <x v="26"/>
    <x v="2"/>
    <x v="1"/>
  </r>
  <r>
    <d v="2022-03-14T00:00:00"/>
    <s v="P0016"/>
    <n v="2"/>
    <x v="2"/>
    <x v="1"/>
    <n v="0"/>
    <x v="21"/>
    <x v="2"/>
    <x v="0"/>
    <n v="13"/>
    <n v="16.64"/>
    <n v="26"/>
    <n v="33.28"/>
    <x v="29"/>
    <x v="2"/>
    <x v="1"/>
  </r>
  <r>
    <d v="2022-03-14T00:00:00"/>
    <s v="P0026"/>
    <n v="13"/>
    <x v="2"/>
    <x v="0"/>
    <n v="0"/>
    <x v="42"/>
    <x v="1"/>
    <x v="0"/>
    <n v="18"/>
    <n v="24.66"/>
    <n v="234"/>
    <n v="320.58"/>
    <x v="29"/>
    <x v="2"/>
    <x v="1"/>
  </r>
  <r>
    <d v="2022-03-18T00:00:00"/>
    <s v="P0019"/>
    <n v="2"/>
    <x v="1"/>
    <x v="1"/>
    <n v="0"/>
    <x v="40"/>
    <x v="2"/>
    <x v="0"/>
    <n v="150"/>
    <n v="210"/>
    <n v="300"/>
    <n v="420"/>
    <x v="7"/>
    <x v="2"/>
    <x v="1"/>
  </r>
  <r>
    <d v="2022-03-18T00:00:00"/>
    <s v="P0027"/>
    <n v="10"/>
    <x v="2"/>
    <x v="1"/>
    <n v="0"/>
    <x v="26"/>
    <x v="1"/>
    <x v="0"/>
    <n v="48"/>
    <n v="57.120000000000005"/>
    <n v="480"/>
    <n v="571.20000000000005"/>
    <x v="7"/>
    <x v="2"/>
    <x v="1"/>
  </r>
  <r>
    <d v="2022-03-19T00:00:00"/>
    <s v="P0041"/>
    <n v="6"/>
    <x v="0"/>
    <x v="1"/>
    <n v="0"/>
    <x v="41"/>
    <x v="1"/>
    <x v="0"/>
    <n v="138"/>
    <n v="173.88"/>
    <n v="828"/>
    <n v="1043.28"/>
    <x v="8"/>
    <x v="2"/>
    <x v="1"/>
  </r>
  <r>
    <d v="2022-03-23T00:00:00"/>
    <s v="P0032"/>
    <n v="9"/>
    <x v="2"/>
    <x v="1"/>
    <n v="0"/>
    <x v="18"/>
    <x v="1"/>
    <x v="0"/>
    <n v="89"/>
    <n v="117.48"/>
    <n v="801"/>
    <n v="1057.32"/>
    <x v="19"/>
    <x v="2"/>
    <x v="1"/>
  </r>
  <r>
    <d v="2022-03-25T00:00:00"/>
    <s v="P0001"/>
    <n v="2"/>
    <x v="0"/>
    <x v="0"/>
    <n v="0"/>
    <x v="16"/>
    <x v="3"/>
    <x v="0"/>
    <n v="98"/>
    <n v="103.88"/>
    <n v="196"/>
    <n v="207.76"/>
    <x v="11"/>
    <x v="2"/>
    <x v="1"/>
  </r>
  <r>
    <d v="2022-03-25T00:00:00"/>
    <s v="P0030"/>
    <n v="11"/>
    <x v="2"/>
    <x v="0"/>
    <n v="0"/>
    <x v="28"/>
    <x v="1"/>
    <x v="0"/>
    <n v="148"/>
    <n v="201.28"/>
    <n v="1628"/>
    <n v="2214.08"/>
    <x v="11"/>
    <x v="2"/>
    <x v="1"/>
  </r>
  <r>
    <d v="2022-03-29T00:00:00"/>
    <s v="P0032"/>
    <n v="12"/>
    <x v="1"/>
    <x v="0"/>
    <n v="0"/>
    <x v="18"/>
    <x v="1"/>
    <x v="0"/>
    <n v="89"/>
    <n v="117.48"/>
    <n v="1068"/>
    <n v="1409.76"/>
    <x v="28"/>
    <x v="2"/>
    <x v="1"/>
  </r>
  <r>
    <d v="2022-03-30T00:00:00"/>
    <s v="P0001"/>
    <n v="13"/>
    <x v="1"/>
    <x v="1"/>
    <n v="0"/>
    <x v="16"/>
    <x v="3"/>
    <x v="0"/>
    <n v="98"/>
    <n v="103.88"/>
    <n v="1274"/>
    <n v="1350.44"/>
    <x v="24"/>
    <x v="2"/>
    <x v="1"/>
  </r>
  <r>
    <d v="2022-04-01T00:00:00"/>
    <s v="P0002"/>
    <n v="2"/>
    <x v="1"/>
    <x v="1"/>
    <n v="0"/>
    <x v="29"/>
    <x v="3"/>
    <x v="0"/>
    <n v="105"/>
    <n v="142.80000000000001"/>
    <n v="210"/>
    <n v="285.60000000000002"/>
    <x v="0"/>
    <x v="3"/>
    <x v="1"/>
  </r>
  <r>
    <d v="2022-04-02T00:00:00"/>
    <s v="P0002"/>
    <n v="3"/>
    <x v="2"/>
    <x v="1"/>
    <n v="0"/>
    <x v="29"/>
    <x v="3"/>
    <x v="0"/>
    <n v="105"/>
    <n v="142.80000000000001"/>
    <n v="315"/>
    <n v="428.40000000000003"/>
    <x v="1"/>
    <x v="3"/>
    <x v="1"/>
  </r>
  <r>
    <d v="2022-04-06T00:00:00"/>
    <s v="P0040"/>
    <n v="2"/>
    <x v="0"/>
    <x v="1"/>
    <n v="0"/>
    <x v="17"/>
    <x v="1"/>
    <x v="0"/>
    <n v="90"/>
    <n v="115.2"/>
    <n v="180"/>
    <n v="230.4"/>
    <x v="16"/>
    <x v="3"/>
    <x v="1"/>
  </r>
  <r>
    <d v="2022-04-07T00:00:00"/>
    <s v="P0026"/>
    <n v="7"/>
    <x v="2"/>
    <x v="0"/>
    <n v="0"/>
    <x v="42"/>
    <x v="1"/>
    <x v="0"/>
    <n v="18"/>
    <n v="24.66"/>
    <n v="126"/>
    <n v="172.62"/>
    <x v="20"/>
    <x v="3"/>
    <x v="1"/>
  </r>
  <r>
    <d v="2022-04-09T00:00:00"/>
    <s v="P0039"/>
    <n v="12"/>
    <x v="0"/>
    <x v="1"/>
    <n v="0"/>
    <x v="34"/>
    <x v="1"/>
    <x v="0"/>
    <n v="37"/>
    <n v="42.55"/>
    <n v="444"/>
    <n v="510.59999999999997"/>
    <x v="4"/>
    <x v="3"/>
    <x v="1"/>
  </r>
  <r>
    <d v="2022-04-09T00:00:00"/>
    <s v="P0002"/>
    <n v="9"/>
    <x v="1"/>
    <x v="0"/>
    <n v="0"/>
    <x v="29"/>
    <x v="3"/>
    <x v="0"/>
    <n v="105"/>
    <n v="142.80000000000001"/>
    <n v="945"/>
    <n v="1285.2"/>
    <x v="4"/>
    <x v="3"/>
    <x v="1"/>
  </r>
  <r>
    <d v="2022-04-13T00:00:00"/>
    <s v="P0016"/>
    <n v="14"/>
    <x v="0"/>
    <x v="0"/>
    <n v="0"/>
    <x v="21"/>
    <x v="2"/>
    <x v="0"/>
    <n v="13"/>
    <n v="16.64"/>
    <n v="182"/>
    <n v="232.96"/>
    <x v="22"/>
    <x v="3"/>
    <x v="1"/>
  </r>
  <r>
    <d v="2022-04-18T00:00:00"/>
    <s v="P0041"/>
    <n v="9"/>
    <x v="2"/>
    <x v="1"/>
    <n v="0"/>
    <x v="41"/>
    <x v="1"/>
    <x v="0"/>
    <n v="138"/>
    <n v="173.88"/>
    <n v="1242"/>
    <n v="1564.92"/>
    <x v="7"/>
    <x v="3"/>
    <x v="1"/>
  </r>
  <r>
    <d v="2022-04-20T00:00:00"/>
    <s v="P0018"/>
    <n v="2"/>
    <x v="0"/>
    <x v="0"/>
    <n v="0"/>
    <x v="30"/>
    <x v="2"/>
    <x v="0"/>
    <n v="37"/>
    <n v="49.21"/>
    <n v="74"/>
    <n v="98.42"/>
    <x v="9"/>
    <x v="3"/>
    <x v="1"/>
  </r>
  <r>
    <d v="2022-04-20T00:00:00"/>
    <s v="P0012"/>
    <n v="4"/>
    <x v="2"/>
    <x v="0"/>
    <n v="0"/>
    <x v="35"/>
    <x v="2"/>
    <x v="0"/>
    <n v="73"/>
    <n v="94.17"/>
    <n v="292"/>
    <n v="376.68"/>
    <x v="9"/>
    <x v="3"/>
    <x v="1"/>
  </r>
  <r>
    <d v="2022-04-21T00:00:00"/>
    <s v="P0030"/>
    <n v="2"/>
    <x v="2"/>
    <x v="1"/>
    <n v="0"/>
    <x v="28"/>
    <x v="1"/>
    <x v="0"/>
    <n v="148"/>
    <n v="201.28"/>
    <n v="296"/>
    <n v="402.56"/>
    <x v="10"/>
    <x v="3"/>
    <x v="1"/>
  </r>
  <r>
    <d v="2022-04-21T00:00:00"/>
    <s v="P0026"/>
    <n v="14"/>
    <x v="1"/>
    <x v="0"/>
    <n v="0"/>
    <x v="42"/>
    <x v="1"/>
    <x v="0"/>
    <n v="18"/>
    <n v="24.66"/>
    <n v="252"/>
    <n v="345.24"/>
    <x v="10"/>
    <x v="3"/>
    <x v="1"/>
  </r>
  <r>
    <d v="2022-04-23T00:00:00"/>
    <s v="P0044"/>
    <n v="15"/>
    <x v="1"/>
    <x v="0"/>
    <n v="0"/>
    <x v="11"/>
    <x v="1"/>
    <x v="0"/>
    <n v="76"/>
    <n v="82.08"/>
    <n v="1140"/>
    <n v="1231.2"/>
    <x v="19"/>
    <x v="3"/>
    <x v="1"/>
  </r>
  <r>
    <d v="2022-04-24T00:00:00"/>
    <s v="P0034"/>
    <n v="4"/>
    <x v="2"/>
    <x v="0"/>
    <n v="0"/>
    <x v="13"/>
    <x v="1"/>
    <x v="0"/>
    <n v="55"/>
    <n v="58.3"/>
    <n v="220"/>
    <n v="233.2"/>
    <x v="27"/>
    <x v="3"/>
    <x v="1"/>
  </r>
  <r>
    <d v="2022-04-25T00:00:00"/>
    <s v="P0004"/>
    <n v="9"/>
    <x v="2"/>
    <x v="1"/>
    <n v="0"/>
    <x v="3"/>
    <x v="3"/>
    <x v="0"/>
    <n v="44"/>
    <n v="48.84"/>
    <n v="396"/>
    <n v="439.56000000000006"/>
    <x v="11"/>
    <x v="3"/>
    <x v="1"/>
  </r>
  <r>
    <d v="2022-04-25T00:00:00"/>
    <s v="P0003"/>
    <n v="8"/>
    <x v="1"/>
    <x v="0"/>
    <n v="0"/>
    <x v="6"/>
    <x v="3"/>
    <x v="0"/>
    <n v="71"/>
    <n v="80.94"/>
    <n v="568"/>
    <n v="647.52"/>
    <x v="11"/>
    <x v="3"/>
    <x v="1"/>
  </r>
  <r>
    <d v="2022-04-26T00:00:00"/>
    <s v="P0027"/>
    <n v="2"/>
    <x v="2"/>
    <x v="1"/>
    <n v="0"/>
    <x v="26"/>
    <x v="1"/>
    <x v="0"/>
    <n v="48"/>
    <n v="57.120000000000005"/>
    <n v="96"/>
    <n v="114.24000000000001"/>
    <x v="12"/>
    <x v="3"/>
    <x v="1"/>
  </r>
  <r>
    <d v="2022-04-28T00:00:00"/>
    <s v="P0014"/>
    <n v="14"/>
    <x v="2"/>
    <x v="1"/>
    <n v="0"/>
    <x v="9"/>
    <x v="2"/>
    <x v="0"/>
    <n v="112"/>
    <n v="146.72"/>
    <n v="1568"/>
    <n v="2054.08"/>
    <x v="14"/>
    <x v="3"/>
    <x v="1"/>
  </r>
  <r>
    <d v="2022-04-30T00:00:00"/>
    <s v="P0016"/>
    <n v="13"/>
    <x v="1"/>
    <x v="0"/>
    <n v="0"/>
    <x v="21"/>
    <x v="2"/>
    <x v="0"/>
    <n v="13"/>
    <n v="16.64"/>
    <n v="169"/>
    <n v="216.32"/>
    <x v="24"/>
    <x v="3"/>
    <x v="1"/>
  </r>
  <r>
    <d v="2022-04-30T00:00:00"/>
    <s v="P0027"/>
    <n v="8"/>
    <x v="2"/>
    <x v="0"/>
    <n v="0"/>
    <x v="26"/>
    <x v="1"/>
    <x v="0"/>
    <n v="48"/>
    <n v="57.120000000000005"/>
    <n v="384"/>
    <n v="456.96000000000004"/>
    <x v="24"/>
    <x v="3"/>
    <x v="1"/>
  </r>
  <r>
    <d v="2022-05-01T00:00:00"/>
    <s v="P0034"/>
    <n v="9"/>
    <x v="0"/>
    <x v="0"/>
    <n v="0"/>
    <x v="13"/>
    <x v="1"/>
    <x v="0"/>
    <n v="55"/>
    <n v="58.3"/>
    <n v="495"/>
    <n v="524.69999999999993"/>
    <x v="0"/>
    <x v="4"/>
    <x v="1"/>
  </r>
  <r>
    <d v="2022-05-01T00:00:00"/>
    <s v="P0033"/>
    <n v="6"/>
    <x v="1"/>
    <x v="0"/>
    <n v="0"/>
    <x v="38"/>
    <x v="1"/>
    <x v="0"/>
    <n v="95"/>
    <n v="119.7"/>
    <n v="570"/>
    <n v="718.2"/>
    <x v="0"/>
    <x v="4"/>
    <x v="1"/>
  </r>
  <r>
    <d v="2022-05-02T00:00:00"/>
    <s v="P0013"/>
    <n v="4"/>
    <x v="1"/>
    <x v="1"/>
    <n v="0"/>
    <x v="2"/>
    <x v="2"/>
    <x v="0"/>
    <n v="112"/>
    <n v="122.08"/>
    <n v="448"/>
    <n v="488.32"/>
    <x v="1"/>
    <x v="4"/>
    <x v="1"/>
  </r>
  <r>
    <d v="2022-05-04T00:00:00"/>
    <s v="P0020"/>
    <n v="10"/>
    <x v="2"/>
    <x v="0"/>
    <n v="0"/>
    <x v="14"/>
    <x v="0"/>
    <x v="0"/>
    <n v="61"/>
    <n v="76.25"/>
    <n v="610"/>
    <n v="762.5"/>
    <x v="3"/>
    <x v="4"/>
    <x v="1"/>
  </r>
  <r>
    <d v="2022-05-06T00:00:00"/>
    <s v="P0034"/>
    <n v="7"/>
    <x v="2"/>
    <x v="0"/>
    <n v="0"/>
    <x v="13"/>
    <x v="1"/>
    <x v="0"/>
    <n v="55"/>
    <n v="58.3"/>
    <n v="385"/>
    <n v="408.09999999999997"/>
    <x v="16"/>
    <x v="4"/>
    <x v="1"/>
  </r>
  <r>
    <d v="2022-05-07T00:00:00"/>
    <s v="P0015"/>
    <n v="4"/>
    <x v="1"/>
    <x v="1"/>
    <n v="0"/>
    <x v="27"/>
    <x v="2"/>
    <x v="0"/>
    <n v="12"/>
    <n v="15.719999999999999"/>
    <n v="48"/>
    <n v="62.879999999999995"/>
    <x v="20"/>
    <x v="4"/>
    <x v="1"/>
  </r>
  <r>
    <d v="2022-05-07T00:00:00"/>
    <s v="P0027"/>
    <n v="1"/>
    <x v="1"/>
    <x v="0"/>
    <n v="0"/>
    <x v="26"/>
    <x v="1"/>
    <x v="0"/>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0"/>
    <n v="6"/>
    <n v="7.8599999999999994"/>
    <n v="36"/>
    <n v="47.16"/>
    <x v="26"/>
    <x v="4"/>
    <x v="1"/>
  </r>
  <r>
    <d v="2022-05-12T00:00:00"/>
    <s v="P0011"/>
    <n v="7"/>
    <x v="1"/>
    <x v="1"/>
    <n v="0"/>
    <x v="31"/>
    <x v="2"/>
    <x v="0"/>
    <n v="44"/>
    <n v="48.4"/>
    <n v="308"/>
    <n v="338.8"/>
    <x v="6"/>
    <x v="4"/>
    <x v="1"/>
  </r>
  <r>
    <d v="2022-05-13T00:00:00"/>
    <s v="P0012"/>
    <n v="5"/>
    <x v="2"/>
    <x v="0"/>
    <n v="0"/>
    <x v="35"/>
    <x v="2"/>
    <x v="0"/>
    <n v="73"/>
    <n v="94.17"/>
    <n v="365"/>
    <n v="470.85"/>
    <x v="22"/>
    <x v="4"/>
    <x v="1"/>
  </r>
  <r>
    <d v="2022-05-14T00:00:00"/>
    <s v="P0008"/>
    <n v="14"/>
    <x v="2"/>
    <x v="1"/>
    <n v="0"/>
    <x v="25"/>
    <x v="3"/>
    <x v="0"/>
    <n v="83"/>
    <n v="94.62"/>
    <n v="1162"/>
    <n v="1324.68"/>
    <x v="29"/>
    <x v="4"/>
    <x v="1"/>
  </r>
  <r>
    <d v="2022-05-15T00:00:00"/>
    <s v="P0020"/>
    <n v="5"/>
    <x v="1"/>
    <x v="0"/>
    <n v="0"/>
    <x v="14"/>
    <x v="0"/>
    <x v="0"/>
    <n v="61"/>
    <n v="76.25"/>
    <n v="305"/>
    <n v="381.25"/>
    <x v="17"/>
    <x v="4"/>
    <x v="1"/>
  </r>
  <r>
    <d v="2022-05-16T00:00:00"/>
    <s v="P0010"/>
    <n v="13"/>
    <x v="2"/>
    <x v="1"/>
    <n v="0"/>
    <x v="20"/>
    <x v="2"/>
    <x v="0"/>
    <n v="148"/>
    <n v="164.28"/>
    <n v="1924"/>
    <n v="2135.64"/>
    <x v="23"/>
    <x v="4"/>
    <x v="1"/>
  </r>
  <r>
    <d v="2022-05-16T00:00:00"/>
    <s v="P0031"/>
    <n v="13"/>
    <x v="1"/>
    <x v="0"/>
    <n v="0"/>
    <x v="5"/>
    <x v="1"/>
    <x v="0"/>
    <n v="93"/>
    <n v="104.16"/>
    <n v="1209"/>
    <n v="1354.08"/>
    <x v="23"/>
    <x v="4"/>
    <x v="1"/>
  </r>
  <r>
    <d v="2022-05-17T00:00:00"/>
    <s v="P0027"/>
    <n v="8"/>
    <x v="2"/>
    <x v="1"/>
    <n v="0"/>
    <x v="26"/>
    <x v="1"/>
    <x v="0"/>
    <n v="48"/>
    <n v="57.120000000000005"/>
    <n v="384"/>
    <n v="456.96000000000004"/>
    <x v="30"/>
    <x v="4"/>
    <x v="1"/>
  </r>
  <r>
    <d v="2022-05-18T00:00:00"/>
    <s v="P0027"/>
    <n v="4"/>
    <x v="0"/>
    <x v="0"/>
    <n v="0"/>
    <x v="26"/>
    <x v="1"/>
    <x v="0"/>
    <n v="48"/>
    <n v="57.120000000000005"/>
    <n v="192"/>
    <n v="228.48000000000002"/>
    <x v="7"/>
    <x v="4"/>
    <x v="1"/>
  </r>
  <r>
    <d v="2022-05-18T00:00:00"/>
    <s v="P0038"/>
    <n v="8"/>
    <x v="0"/>
    <x v="0"/>
    <n v="0"/>
    <x v="1"/>
    <x v="1"/>
    <x v="0"/>
    <n v="72"/>
    <n v="79.92"/>
    <n v="576"/>
    <n v="639.36"/>
    <x v="7"/>
    <x v="4"/>
    <x v="1"/>
  </r>
  <r>
    <d v="2022-05-20T00:00:00"/>
    <s v="P0044"/>
    <n v="15"/>
    <x v="1"/>
    <x v="1"/>
    <n v="0"/>
    <x v="11"/>
    <x v="1"/>
    <x v="0"/>
    <n v="76"/>
    <n v="82.08"/>
    <n v="1140"/>
    <n v="1231.2"/>
    <x v="9"/>
    <x v="4"/>
    <x v="1"/>
  </r>
  <r>
    <d v="2022-05-22T00:00:00"/>
    <s v="P0015"/>
    <n v="12"/>
    <x v="2"/>
    <x v="0"/>
    <n v="0"/>
    <x v="27"/>
    <x v="2"/>
    <x v="0"/>
    <n v="12"/>
    <n v="15.719999999999999"/>
    <n v="144"/>
    <n v="188.64"/>
    <x v="18"/>
    <x v="4"/>
    <x v="1"/>
  </r>
  <r>
    <d v="2022-05-25T00:00:00"/>
    <s v="P0002"/>
    <n v="7"/>
    <x v="1"/>
    <x v="0"/>
    <n v="0"/>
    <x v="29"/>
    <x v="3"/>
    <x v="0"/>
    <n v="105"/>
    <n v="142.80000000000001"/>
    <n v="735"/>
    <n v="999.60000000000014"/>
    <x v="11"/>
    <x v="4"/>
    <x v="1"/>
  </r>
  <r>
    <d v="2022-05-26T00:00:00"/>
    <s v="P0028"/>
    <n v="2"/>
    <x v="2"/>
    <x v="0"/>
    <n v="0"/>
    <x v="33"/>
    <x v="1"/>
    <x v="0"/>
    <n v="37"/>
    <n v="41.81"/>
    <n v="74"/>
    <n v="83.62"/>
    <x v="12"/>
    <x v="4"/>
    <x v="1"/>
  </r>
  <r>
    <d v="2022-05-26T00:00:00"/>
    <s v="P0027"/>
    <n v="2"/>
    <x v="1"/>
    <x v="0"/>
    <n v="0"/>
    <x v="26"/>
    <x v="1"/>
    <x v="0"/>
    <n v="48"/>
    <n v="57.120000000000005"/>
    <n v="96"/>
    <n v="114.24000000000001"/>
    <x v="12"/>
    <x v="4"/>
    <x v="1"/>
  </r>
  <r>
    <d v="2022-05-28T00:00:00"/>
    <s v="P0041"/>
    <n v="10"/>
    <x v="0"/>
    <x v="1"/>
    <n v="0"/>
    <x v="41"/>
    <x v="1"/>
    <x v="0"/>
    <n v="138"/>
    <n v="173.88"/>
    <n v="1380"/>
    <n v="1738.8"/>
    <x v="14"/>
    <x v="4"/>
    <x v="1"/>
  </r>
  <r>
    <d v="2022-05-28T00:00:00"/>
    <s v="P0008"/>
    <n v="5"/>
    <x v="0"/>
    <x v="0"/>
    <n v="0"/>
    <x v="25"/>
    <x v="3"/>
    <x v="0"/>
    <n v="83"/>
    <n v="94.62"/>
    <n v="415"/>
    <n v="473.1"/>
    <x v="14"/>
    <x v="4"/>
    <x v="1"/>
  </r>
  <r>
    <d v="2022-05-28T00:00:00"/>
    <s v="P0010"/>
    <n v="9"/>
    <x v="1"/>
    <x v="1"/>
    <n v="0"/>
    <x v="20"/>
    <x v="2"/>
    <x v="0"/>
    <n v="148"/>
    <n v="164.28"/>
    <n v="1332"/>
    <n v="1478.52"/>
    <x v="14"/>
    <x v="4"/>
    <x v="1"/>
  </r>
  <r>
    <d v="2022-05-28T00:00:00"/>
    <s v="P0004"/>
    <n v="12"/>
    <x v="1"/>
    <x v="0"/>
    <n v="0"/>
    <x v="3"/>
    <x v="3"/>
    <x v="0"/>
    <n v="44"/>
    <n v="48.84"/>
    <n v="528"/>
    <n v="586.08000000000004"/>
    <x v="14"/>
    <x v="4"/>
    <x v="1"/>
  </r>
  <r>
    <d v="2022-05-28T00:00:00"/>
    <s v="P0020"/>
    <n v="14"/>
    <x v="2"/>
    <x v="1"/>
    <n v="0"/>
    <x v="14"/>
    <x v="0"/>
    <x v="0"/>
    <n v="61"/>
    <n v="76.25"/>
    <n v="854"/>
    <n v="1067.5"/>
    <x v="14"/>
    <x v="4"/>
    <x v="1"/>
  </r>
  <r>
    <d v="2022-05-30T00:00:00"/>
    <s v="P0044"/>
    <n v="9"/>
    <x v="2"/>
    <x v="0"/>
    <n v="0"/>
    <x v="11"/>
    <x v="1"/>
    <x v="0"/>
    <n v="76"/>
    <n v="82.08"/>
    <n v="684"/>
    <n v="738.72"/>
    <x v="24"/>
    <x v="4"/>
    <x v="1"/>
  </r>
  <r>
    <d v="2022-05-30T00:00:00"/>
    <s v="P0005"/>
    <n v="4"/>
    <x v="0"/>
    <x v="1"/>
    <n v="0"/>
    <x v="24"/>
    <x v="3"/>
    <x v="0"/>
    <n v="133"/>
    <n v="155.61000000000001"/>
    <n v="532"/>
    <n v="622.44000000000005"/>
    <x v="24"/>
    <x v="4"/>
    <x v="1"/>
  </r>
  <r>
    <d v="2022-05-30T00:00:00"/>
    <s v="P0033"/>
    <n v="3"/>
    <x v="1"/>
    <x v="1"/>
    <n v="0"/>
    <x v="38"/>
    <x v="1"/>
    <x v="0"/>
    <n v="95"/>
    <n v="119.7"/>
    <n v="285"/>
    <n v="359.1"/>
    <x v="24"/>
    <x v="4"/>
    <x v="1"/>
  </r>
  <r>
    <d v="2022-06-03T00:00:00"/>
    <s v="P0008"/>
    <n v="14"/>
    <x v="1"/>
    <x v="0"/>
    <n v="0"/>
    <x v="25"/>
    <x v="3"/>
    <x v="0"/>
    <n v="83"/>
    <n v="94.62"/>
    <n v="1162"/>
    <n v="1324.68"/>
    <x v="2"/>
    <x v="5"/>
    <x v="1"/>
  </r>
  <r>
    <d v="2022-06-10T00:00:00"/>
    <s v="P0028"/>
    <n v="8"/>
    <x v="0"/>
    <x v="0"/>
    <n v="0"/>
    <x v="33"/>
    <x v="1"/>
    <x v="0"/>
    <n v="37"/>
    <n v="41.81"/>
    <n v="296"/>
    <n v="334.48"/>
    <x v="26"/>
    <x v="5"/>
    <x v="1"/>
  </r>
  <r>
    <d v="2022-06-11T00:00:00"/>
    <s v="P0039"/>
    <n v="13"/>
    <x v="1"/>
    <x v="1"/>
    <n v="0"/>
    <x v="34"/>
    <x v="1"/>
    <x v="0"/>
    <n v="37"/>
    <n v="42.55"/>
    <n v="481"/>
    <n v="553.15"/>
    <x v="5"/>
    <x v="5"/>
    <x v="1"/>
  </r>
  <r>
    <d v="2022-06-11T00:00:00"/>
    <s v="P0021"/>
    <n v="6"/>
    <x v="2"/>
    <x v="0"/>
    <n v="0"/>
    <x v="32"/>
    <x v="0"/>
    <x v="0"/>
    <n v="126"/>
    <n v="162.54"/>
    <n v="756"/>
    <n v="975.24"/>
    <x v="5"/>
    <x v="5"/>
    <x v="1"/>
  </r>
  <r>
    <d v="2022-06-13T00:00:00"/>
    <s v="P0026"/>
    <n v="6"/>
    <x v="2"/>
    <x v="1"/>
    <n v="0"/>
    <x v="42"/>
    <x v="1"/>
    <x v="0"/>
    <n v="18"/>
    <n v="24.66"/>
    <n v="108"/>
    <n v="147.96"/>
    <x v="22"/>
    <x v="5"/>
    <x v="1"/>
  </r>
  <r>
    <d v="2022-06-15T00:00:00"/>
    <s v="P0042"/>
    <n v="15"/>
    <x v="0"/>
    <x v="0"/>
    <n v="0"/>
    <x v="10"/>
    <x v="1"/>
    <x v="0"/>
    <n v="120"/>
    <n v="162"/>
    <n v="1800"/>
    <n v="2430"/>
    <x v="17"/>
    <x v="5"/>
    <x v="1"/>
  </r>
  <r>
    <d v="2022-06-16T00:00:00"/>
    <s v="P0029"/>
    <n v="15"/>
    <x v="1"/>
    <x v="1"/>
    <n v="0"/>
    <x v="19"/>
    <x v="1"/>
    <x v="0"/>
    <n v="47"/>
    <n v="53.11"/>
    <n v="705"/>
    <n v="796.65"/>
    <x v="23"/>
    <x v="5"/>
    <x v="1"/>
  </r>
  <r>
    <d v="2022-06-19T00:00:00"/>
    <s v="P0002"/>
    <n v="8"/>
    <x v="2"/>
    <x v="1"/>
    <n v="0"/>
    <x v="29"/>
    <x v="3"/>
    <x v="0"/>
    <n v="105"/>
    <n v="142.80000000000001"/>
    <n v="840"/>
    <n v="1142.4000000000001"/>
    <x v="8"/>
    <x v="5"/>
    <x v="1"/>
  </r>
  <r>
    <d v="2022-06-21T00:00:00"/>
    <s v="P0017"/>
    <n v="14"/>
    <x v="2"/>
    <x v="1"/>
    <n v="0"/>
    <x v="39"/>
    <x v="2"/>
    <x v="0"/>
    <n v="134"/>
    <n v="156.78"/>
    <n v="1876"/>
    <n v="2194.92"/>
    <x v="10"/>
    <x v="5"/>
    <x v="1"/>
  </r>
  <r>
    <d v="2022-06-22T00:00:00"/>
    <s v="P0040"/>
    <n v="10"/>
    <x v="1"/>
    <x v="1"/>
    <n v="0"/>
    <x v="17"/>
    <x v="1"/>
    <x v="0"/>
    <n v="90"/>
    <n v="115.2"/>
    <n v="900"/>
    <n v="1152"/>
    <x v="18"/>
    <x v="5"/>
    <x v="1"/>
  </r>
  <r>
    <d v="2022-06-22T00:00:00"/>
    <s v="P0001"/>
    <n v="4"/>
    <x v="2"/>
    <x v="1"/>
    <n v="0"/>
    <x v="16"/>
    <x v="3"/>
    <x v="0"/>
    <n v="98"/>
    <n v="103.88"/>
    <n v="392"/>
    <n v="415.52"/>
    <x v="18"/>
    <x v="5"/>
    <x v="1"/>
  </r>
  <r>
    <d v="2022-06-23T00:00:00"/>
    <s v="P0004"/>
    <n v="8"/>
    <x v="2"/>
    <x v="0"/>
    <n v="0"/>
    <x v="3"/>
    <x v="3"/>
    <x v="0"/>
    <n v="44"/>
    <n v="48.84"/>
    <n v="352"/>
    <n v="390.72"/>
    <x v="19"/>
    <x v="5"/>
    <x v="1"/>
  </r>
  <r>
    <d v="2022-06-24T00:00:00"/>
    <s v="P0018"/>
    <n v="7"/>
    <x v="2"/>
    <x v="1"/>
    <n v="0"/>
    <x v="30"/>
    <x v="2"/>
    <x v="0"/>
    <n v="37"/>
    <n v="49.21"/>
    <n v="259"/>
    <n v="344.47"/>
    <x v="27"/>
    <x v="5"/>
    <x v="1"/>
  </r>
  <r>
    <d v="2022-06-25T00:00:00"/>
    <s v="P0012"/>
    <n v="7"/>
    <x v="1"/>
    <x v="0"/>
    <n v="0"/>
    <x v="35"/>
    <x v="2"/>
    <x v="0"/>
    <n v="73"/>
    <n v="94.17"/>
    <n v="511"/>
    <n v="659.19"/>
    <x v="11"/>
    <x v="5"/>
    <x v="1"/>
  </r>
  <r>
    <d v="2022-06-26T00:00:00"/>
    <s v="P0034"/>
    <n v="4"/>
    <x v="2"/>
    <x v="1"/>
    <n v="0"/>
    <x v="13"/>
    <x v="1"/>
    <x v="0"/>
    <n v="55"/>
    <n v="58.3"/>
    <n v="220"/>
    <n v="233.2"/>
    <x v="12"/>
    <x v="5"/>
    <x v="1"/>
  </r>
  <r>
    <d v="2022-06-26T00:00:00"/>
    <s v="P0043"/>
    <n v="12"/>
    <x v="2"/>
    <x v="0"/>
    <n v="0"/>
    <x v="23"/>
    <x v="1"/>
    <x v="0"/>
    <n v="67"/>
    <n v="83.08"/>
    <n v="804"/>
    <n v="996.96"/>
    <x v="12"/>
    <x v="5"/>
    <x v="1"/>
  </r>
  <r>
    <d v="2022-07-03T00:00:00"/>
    <s v="P0033"/>
    <n v="15"/>
    <x v="2"/>
    <x v="1"/>
    <n v="0"/>
    <x v="38"/>
    <x v="1"/>
    <x v="0"/>
    <n v="95"/>
    <n v="119.7"/>
    <n v="1425"/>
    <n v="1795.5"/>
    <x v="2"/>
    <x v="6"/>
    <x v="1"/>
  </r>
  <r>
    <d v="2022-07-04T00:00:00"/>
    <s v="P0007"/>
    <n v="7"/>
    <x v="2"/>
    <x v="0"/>
    <n v="0"/>
    <x v="36"/>
    <x v="3"/>
    <x v="0"/>
    <n v="43"/>
    <n v="47.730000000000004"/>
    <n v="301"/>
    <n v="334.11"/>
    <x v="3"/>
    <x v="6"/>
    <x v="1"/>
  </r>
  <r>
    <d v="2022-07-05T00:00:00"/>
    <s v="P0025"/>
    <n v="7"/>
    <x v="1"/>
    <x v="1"/>
    <n v="0"/>
    <x v="7"/>
    <x v="1"/>
    <x v="0"/>
    <n v="7"/>
    <n v="8.33"/>
    <n v="49"/>
    <n v="58.31"/>
    <x v="15"/>
    <x v="6"/>
    <x v="1"/>
  </r>
  <r>
    <d v="2022-07-05T00:00:00"/>
    <s v="P0015"/>
    <n v="8"/>
    <x v="2"/>
    <x v="0"/>
    <n v="0"/>
    <x v="27"/>
    <x v="2"/>
    <x v="0"/>
    <n v="12"/>
    <n v="15.719999999999999"/>
    <n v="96"/>
    <n v="125.75999999999999"/>
    <x v="15"/>
    <x v="6"/>
    <x v="1"/>
  </r>
  <r>
    <d v="2022-07-06T00:00:00"/>
    <s v="P0041"/>
    <n v="2"/>
    <x v="2"/>
    <x v="1"/>
    <n v="0"/>
    <x v="41"/>
    <x v="1"/>
    <x v="0"/>
    <n v="138"/>
    <n v="173.88"/>
    <n v="276"/>
    <n v="347.76"/>
    <x v="16"/>
    <x v="6"/>
    <x v="1"/>
  </r>
  <r>
    <d v="2022-07-08T00:00:00"/>
    <s v="P0018"/>
    <n v="2"/>
    <x v="2"/>
    <x v="0"/>
    <n v="0"/>
    <x v="30"/>
    <x v="2"/>
    <x v="0"/>
    <n v="37"/>
    <n v="49.21"/>
    <n v="74"/>
    <n v="98.42"/>
    <x v="21"/>
    <x v="6"/>
    <x v="1"/>
  </r>
  <r>
    <d v="2022-07-10T00:00:00"/>
    <s v="P0032"/>
    <n v="12"/>
    <x v="1"/>
    <x v="1"/>
    <n v="0"/>
    <x v="18"/>
    <x v="1"/>
    <x v="0"/>
    <n v="89"/>
    <n v="117.48"/>
    <n v="1068"/>
    <n v="1409.76"/>
    <x v="26"/>
    <x v="6"/>
    <x v="1"/>
  </r>
  <r>
    <d v="2022-07-12T00:00:00"/>
    <s v="P0028"/>
    <n v="12"/>
    <x v="2"/>
    <x v="1"/>
    <n v="0"/>
    <x v="33"/>
    <x v="1"/>
    <x v="0"/>
    <n v="37"/>
    <n v="41.81"/>
    <n v="444"/>
    <n v="501.72"/>
    <x v="6"/>
    <x v="6"/>
    <x v="1"/>
  </r>
  <r>
    <d v="2022-07-13T00:00:00"/>
    <s v="P0025"/>
    <n v="7"/>
    <x v="2"/>
    <x v="0"/>
    <n v="0"/>
    <x v="7"/>
    <x v="1"/>
    <x v="0"/>
    <n v="7"/>
    <n v="8.33"/>
    <n v="49"/>
    <n v="58.31"/>
    <x v="22"/>
    <x v="6"/>
    <x v="1"/>
  </r>
  <r>
    <d v="2022-07-14T00:00:00"/>
    <s v="P0033"/>
    <n v="9"/>
    <x v="2"/>
    <x v="0"/>
    <n v="0"/>
    <x v="38"/>
    <x v="1"/>
    <x v="0"/>
    <n v="95"/>
    <n v="119.7"/>
    <n v="855"/>
    <n v="1077.3"/>
    <x v="29"/>
    <x v="6"/>
    <x v="1"/>
  </r>
  <r>
    <d v="2022-07-15T00:00:00"/>
    <s v="P0004"/>
    <n v="2"/>
    <x v="1"/>
    <x v="0"/>
    <n v="0"/>
    <x v="3"/>
    <x v="3"/>
    <x v="0"/>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1"/>
    <x v="0"/>
    <n v="55"/>
    <n v="58.3"/>
    <n v="330"/>
    <n v="349.79999999999995"/>
    <x v="18"/>
    <x v="6"/>
    <x v="1"/>
  </r>
  <r>
    <d v="2022-07-23T00:00:00"/>
    <s v="P0018"/>
    <n v="2"/>
    <x v="1"/>
    <x v="0"/>
    <n v="0"/>
    <x v="30"/>
    <x v="2"/>
    <x v="0"/>
    <n v="37"/>
    <n v="49.21"/>
    <n v="74"/>
    <n v="98.42"/>
    <x v="19"/>
    <x v="6"/>
    <x v="1"/>
  </r>
  <r>
    <d v="2022-07-24T00:00:00"/>
    <s v="P0006"/>
    <n v="14"/>
    <x v="2"/>
    <x v="1"/>
    <n v="0"/>
    <x v="15"/>
    <x v="3"/>
    <x v="0"/>
    <n v="75"/>
    <n v="85.5"/>
    <n v="1050"/>
    <n v="1197"/>
    <x v="27"/>
    <x v="6"/>
    <x v="1"/>
  </r>
  <r>
    <d v="2022-07-24T00:00:00"/>
    <s v="P0027"/>
    <n v="1"/>
    <x v="1"/>
    <x v="0"/>
    <n v="0"/>
    <x v="26"/>
    <x v="1"/>
    <x v="0"/>
    <n v="48"/>
    <n v="57.120000000000005"/>
    <n v="48"/>
    <n v="57.120000000000005"/>
    <x v="27"/>
    <x v="6"/>
    <x v="1"/>
  </r>
  <r>
    <d v="2022-07-25T00:00:00"/>
    <s v="P0044"/>
    <n v="2"/>
    <x v="2"/>
    <x v="1"/>
    <n v="0"/>
    <x v="11"/>
    <x v="1"/>
    <x v="0"/>
    <n v="76"/>
    <n v="82.08"/>
    <n v="152"/>
    <n v="164.16"/>
    <x v="11"/>
    <x v="6"/>
    <x v="1"/>
  </r>
  <r>
    <d v="2022-07-25T00:00:00"/>
    <s v="P0017"/>
    <n v="12"/>
    <x v="2"/>
    <x v="1"/>
    <n v="0"/>
    <x v="39"/>
    <x v="2"/>
    <x v="0"/>
    <n v="134"/>
    <n v="156.78"/>
    <n v="1608"/>
    <n v="1881.3600000000001"/>
    <x v="11"/>
    <x v="6"/>
    <x v="1"/>
  </r>
  <r>
    <d v="2022-07-25T00:00:00"/>
    <s v="P0003"/>
    <n v="13"/>
    <x v="1"/>
    <x v="1"/>
    <n v="0"/>
    <x v="6"/>
    <x v="3"/>
    <x v="0"/>
    <n v="71"/>
    <n v="80.94"/>
    <n v="923"/>
    <n v="1052.22"/>
    <x v="11"/>
    <x v="6"/>
    <x v="1"/>
  </r>
  <r>
    <d v="2022-07-26T00:00:00"/>
    <s v="P0003"/>
    <n v="10"/>
    <x v="1"/>
    <x v="0"/>
    <n v="0"/>
    <x v="6"/>
    <x v="3"/>
    <x v="0"/>
    <n v="71"/>
    <n v="80.94"/>
    <n v="710"/>
    <n v="809.4"/>
    <x v="12"/>
    <x v="6"/>
    <x v="1"/>
  </r>
  <r>
    <d v="2022-07-26T00:00:00"/>
    <s v="P0026"/>
    <n v="1"/>
    <x v="1"/>
    <x v="1"/>
    <n v="0"/>
    <x v="42"/>
    <x v="1"/>
    <x v="0"/>
    <n v="18"/>
    <n v="24.66"/>
    <n v="18"/>
    <n v="24.66"/>
    <x v="12"/>
    <x v="6"/>
    <x v="1"/>
  </r>
  <r>
    <d v="2022-08-03T00:00:00"/>
    <s v="P0012"/>
    <n v="5"/>
    <x v="2"/>
    <x v="1"/>
    <n v="0"/>
    <x v="35"/>
    <x v="2"/>
    <x v="0"/>
    <n v="73"/>
    <n v="94.17"/>
    <n v="365"/>
    <n v="470.85"/>
    <x v="2"/>
    <x v="7"/>
    <x v="1"/>
  </r>
  <r>
    <d v="2022-08-06T00:00:00"/>
    <s v="P0016"/>
    <n v="9"/>
    <x v="1"/>
    <x v="0"/>
    <n v="0"/>
    <x v="21"/>
    <x v="2"/>
    <x v="0"/>
    <n v="13"/>
    <n v="16.64"/>
    <n v="117"/>
    <n v="149.76"/>
    <x v="16"/>
    <x v="7"/>
    <x v="1"/>
  </r>
  <r>
    <d v="2022-08-08T00:00:00"/>
    <s v="P0016"/>
    <n v="2"/>
    <x v="2"/>
    <x v="0"/>
    <n v="0"/>
    <x v="21"/>
    <x v="2"/>
    <x v="0"/>
    <n v="13"/>
    <n v="16.64"/>
    <n v="26"/>
    <n v="33.28"/>
    <x v="21"/>
    <x v="7"/>
    <x v="1"/>
  </r>
  <r>
    <d v="2022-08-08T00:00:00"/>
    <s v="P0032"/>
    <n v="12"/>
    <x v="2"/>
    <x v="1"/>
    <n v="0"/>
    <x v="18"/>
    <x v="1"/>
    <x v="0"/>
    <n v="89"/>
    <n v="117.48"/>
    <n v="1068"/>
    <n v="1409.76"/>
    <x v="21"/>
    <x v="7"/>
    <x v="1"/>
  </r>
  <r>
    <d v="2022-08-08T00:00:00"/>
    <s v="P0021"/>
    <n v="11"/>
    <x v="2"/>
    <x v="1"/>
    <n v="0"/>
    <x v="32"/>
    <x v="0"/>
    <x v="0"/>
    <n v="126"/>
    <n v="162.54"/>
    <n v="1386"/>
    <n v="1787.9399999999998"/>
    <x v="21"/>
    <x v="7"/>
    <x v="1"/>
  </r>
  <r>
    <d v="2022-08-14T00:00:00"/>
    <s v="P0030"/>
    <n v="14"/>
    <x v="2"/>
    <x v="1"/>
    <n v="0"/>
    <x v="28"/>
    <x v="1"/>
    <x v="0"/>
    <n v="148"/>
    <n v="201.28"/>
    <n v="2072"/>
    <n v="2817.92"/>
    <x v="29"/>
    <x v="7"/>
    <x v="1"/>
  </r>
  <r>
    <d v="2022-08-15T00:00:00"/>
    <s v="P0011"/>
    <n v="10"/>
    <x v="0"/>
    <x v="1"/>
    <n v="0"/>
    <x v="31"/>
    <x v="2"/>
    <x v="0"/>
    <n v="44"/>
    <n v="48.4"/>
    <n v="440"/>
    <n v="484"/>
    <x v="17"/>
    <x v="7"/>
    <x v="1"/>
  </r>
  <r>
    <d v="2022-08-15T00:00:00"/>
    <s v="P0015"/>
    <n v="7"/>
    <x v="2"/>
    <x v="0"/>
    <n v="0"/>
    <x v="27"/>
    <x v="2"/>
    <x v="0"/>
    <n v="12"/>
    <n v="15.719999999999999"/>
    <n v="84"/>
    <n v="110.03999999999999"/>
    <x v="17"/>
    <x v="7"/>
    <x v="1"/>
  </r>
  <r>
    <d v="2022-08-18T00:00:00"/>
    <s v="P0029"/>
    <n v="8"/>
    <x v="1"/>
    <x v="0"/>
    <n v="0"/>
    <x v="19"/>
    <x v="1"/>
    <x v="0"/>
    <n v="47"/>
    <n v="53.11"/>
    <n v="376"/>
    <n v="424.88"/>
    <x v="7"/>
    <x v="7"/>
    <x v="1"/>
  </r>
  <r>
    <d v="2022-08-18T00:00:00"/>
    <s v="P0010"/>
    <n v="2"/>
    <x v="1"/>
    <x v="1"/>
    <n v="0"/>
    <x v="20"/>
    <x v="2"/>
    <x v="0"/>
    <n v="148"/>
    <n v="164.28"/>
    <n v="296"/>
    <n v="328.56"/>
    <x v="7"/>
    <x v="7"/>
    <x v="1"/>
  </r>
  <r>
    <d v="2022-08-19T00:00:00"/>
    <s v="P0007"/>
    <n v="3"/>
    <x v="1"/>
    <x v="0"/>
    <n v="0"/>
    <x v="36"/>
    <x v="3"/>
    <x v="0"/>
    <n v="43"/>
    <n v="47.730000000000004"/>
    <n v="129"/>
    <n v="143.19"/>
    <x v="8"/>
    <x v="7"/>
    <x v="1"/>
  </r>
  <r>
    <d v="2022-08-20T00:00:00"/>
    <s v="P0023"/>
    <n v="13"/>
    <x v="2"/>
    <x v="0"/>
    <n v="0"/>
    <x v="12"/>
    <x v="0"/>
    <x v="0"/>
    <n v="141"/>
    <n v="149.46"/>
    <n v="1833"/>
    <n v="1942.98"/>
    <x v="9"/>
    <x v="7"/>
    <x v="1"/>
  </r>
  <r>
    <d v="2022-08-20T00:00:00"/>
    <s v="P0033"/>
    <n v="14"/>
    <x v="2"/>
    <x v="0"/>
    <n v="0"/>
    <x v="38"/>
    <x v="1"/>
    <x v="0"/>
    <n v="95"/>
    <n v="119.7"/>
    <n v="1330"/>
    <n v="1675.8"/>
    <x v="9"/>
    <x v="7"/>
    <x v="1"/>
  </r>
  <r>
    <d v="2022-08-21T00:00:00"/>
    <s v="P0016"/>
    <n v="4"/>
    <x v="2"/>
    <x v="0"/>
    <n v="0"/>
    <x v="21"/>
    <x v="2"/>
    <x v="0"/>
    <n v="13"/>
    <n v="16.64"/>
    <n v="52"/>
    <n v="66.56"/>
    <x v="10"/>
    <x v="7"/>
    <x v="1"/>
  </r>
  <r>
    <d v="2022-08-23T00:00:00"/>
    <s v="P0044"/>
    <n v="11"/>
    <x v="1"/>
    <x v="0"/>
    <n v="0"/>
    <x v="11"/>
    <x v="1"/>
    <x v="0"/>
    <n v="76"/>
    <n v="82.08"/>
    <n v="836"/>
    <n v="902.88"/>
    <x v="19"/>
    <x v="7"/>
    <x v="1"/>
  </r>
  <r>
    <d v="2022-08-23T00:00:00"/>
    <s v="P0029"/>
    <n v="14"/>
    <x v="2"/>
    <x v="1"/>
    <n v="0"/>
    <x v="19"/>
    <x v="1"/>
    <x v="0"/>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0"/>
    <n v="67"/>
    <n v="85.76"/>
    <n v="536"/>
    <n v="686.08"/>
    <x v="12"/>
    <x v="7"/>
    <x v="1"/>
  </r>
  <r>
    <d v="2022-08-27T00:00:00"/>
    <s v="P0039"/>
    <n v="15"/>
    <x v="0"/>
    <x v="0"/>
    <n v="0"/>
    <x v="34"/>
    <x v="1"/>
    <x v="0"/>
    <n v="37"/>
    <n v="42.55"/>
    <n v="555"/>
    <n v="638.25"/>
    <x v="13"/>
    <x v="7"/>
    <x v="1"/>
  </r>
  <r>
    <d v="2022-08-28T00:00:00"/>
    <s v="P0005"/>
    <n v="9"/>
    <x v="1"/>
    <x v="0"/>
    <n v="0"/>
    <x v="24"/>
    <x v="3"/>
    <x v="0"/>
    <n v="133"/>
    <n v="155.61000000000001"/>
    <n v="1197"/>
    <n v="1400.4900000000002"/>
    <x v="14"/>
    <x v="7"/>
    <x v="1"/>
  </r>
  <r>
    <d v="2022-08-28T00:00:00"/>
    <s v="P0039"/>
    <n v="5"/>
    <x v="2"/>
    <x v="0"/>
    <n v="0"/>
    <x v="34"/>
    <x v="1"/>
    <x v="0"/>
    <n v="37"/>
    <n v="42.55"/>
    <n v="185"/>
    <n v="212.75"/>
    <x v="14"/>
    <x v="7"/>
    <x v="1"/>
  </r>
  <r>
    <d v="2022-08-30T00:00:00"/>
    <s v="P0006"/>
    <n v="6"/>
    <x v="1"/>
    <x v="1"/>
    <n v="0"/>
    <x v="15"/>
    <x v="3"/>
    <x v="0"/>
    <n v="75"/>
    <n v="85.5"/>
    <n v="450"/>
    <n v="513"/>
    <x v="24"/>
    <x v="7"/>
    <x v="1"/>
  </r>
  <r>
    <d v="2022-08-30T00:00:00"/>
    <s v="P0043"/>
    <n v="6"/>
    <x v="2"/>
    <x v="1"/>
    <n v="0"/>
    <x v="23"/>
    <x v="1"/>
    <x v="0"/>
    <n v="67"/>
    <n v="83.08"/>
    <n v="402"/>
    <n v="498.48"/>
    <x v="24"/>
    <x v="7"/>
    <x v="1"/>
  </r>
  <r>
    <d v="2022-08-30T00:00:00"/>
    <s v="P0025"/>
    <n v="5"/>
    <x v="2"/>
    <x v="1"/>
    <n v="0"/>
    <x v="7"/>
    <x v="1"/>
    <x v="0"/>
    <n v="7"/>
    <n v="8.33"/>
    <n v="35"/>
    <n v="41.65"/>
    <x v="24"/>
    <x v="7"/>
    <x v="1"/>
  </r>
  <r>
    <d v="2022-08-31T00:00:00"/>
    <s v="P0015"/>
    <n v="13"/>
    <x v="2"/>
    <x v="1"/>
    <n v="0"/>
    <x v="27"/>
    <x v="2"/>
    <x v="0"/>
    <n v="12"/>
    <n v="15.719999999999999"/>
    <n v="156"/>
    <n v="204.35999999999999"/>
    <x v="25"/>
    <x v="7"/>
    <x v="1"/>
  </r>
  <r>
    <d v="2022-09-04T00:00:00"/>
    <s v="P0002"/>
    <n v="1"/>
    <x v="2"/>
    <x v="1"/>
    <n v="0"/>
    <x v="29"/>
    <x v="3"/>
    <x v="0"/>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0"/>
    <n v="71"/>
    <n v="80.94"/>
    <n v="213"/>
    <n v="242.82"/>
    <x v="4"/>
    <x v="8"/>
    <x v="1"/>
  </r>
  <r>
    <d v="2022-09-10T00:00:00"/>
    <s v="P0035"/>
    <n v="15"/>
    <x v="1"/>
    <x v="1"/>
    <n v="0"/>
    <x v="4"/>
    <x v="1"/>
    <x v="0"/>
    <n v="5"/>
    <n v="6.7"/>
    <n v="75"/>
    <n v="100.5"/>
    <x v="26"/>
    <x v="8"/>
    <x v="1"/>
  </r>
  <r>
    <d v="2022-09-10T00:00:00"/>
    <s v="P0038"/>
    <n v="4"/>
    <x v="2"/>
    <x v="1"/>
    <n v="0"/>
    <x v="1"/>
    <x v="1"/>
    <x v="0"/>
    <n v="72"/>
    <n v="79.92"/>
    <n v="288"/>
    <n v="319.68"/>
    <x v="26"/>
    <x v="8"/>
    <x v="1"/>
  </r>
  <r>
    <d v="2022-09-14T00:00:00"/>
    <s v="P0029"/>
    <n v="3"/>
    <x v="2"/>
    <x v="1"/>
    <n v="0"/>
    <x v="19"/>
    <x v="1"/>
    <x v="0"/>
    <n v="47"/>
    <n v="53.11"/>
    <n v="141"/>
    <n v="159.32999999999998"/>
    <x v="29"/>
    <x v="8"/>
    <x v="1"/>
  </r>
  <r>
    <d v="2022-09-15T00:00:00"/>
    <s v="P0037"/>
    <n v="15"/>
    <x v="1"/>
    <x v="0"/>
    <n v="0"/>
    <x v="8"/>
    <x v="1"/>
    <x v="0"/>
    <n v="67"/>
    <n v="85.76"/>
    <n v="1005"/>
    <n v="1286.4000000000001"/>
    <x v="17"/>
    <x v="8"/>
    <x v="1"/>
  </r>
  <r>
    <d v="2022-09-18T00:00:00"/>
    <s v="P0026"/>
    <n v="14"/>
    <x v="1"/>
    <x v="1"/>
    <n v="0"/>
    <x v="42"/>
    <x v="1"/>
    <x v="0"/>
    <n v="18"/>
    <n v="24.66"/>
    <n v="252"/>
    <n v="345.24"/>
    <x v="7"/>
    <x v="8"/>
    <x v="1"/>
  </r>
  <r>
    <d v="2022-09-19T00:00:00"/>
    <s v="P0033"/>
    <n v="8"/>
    <x v="0"/>
    <x v="1"/>
    <n v="0"/>
    <x v="38"/>
    <x v="1"/>
    <x v="0"/>
    <n v="95"/>
    <n v="119.7"/>
    <n v="760"/>
    <n v="957.6"/>
    <x v="8"/>
    <x v="8"/>
    <x v="1"/>
  </r>
  <r>
    <d v="2022-09-20T00:00:00"/>
    <s v="P0033"/>
    <n v="6"/>
    <x v="2"/>
    <x v="0"/>
    <n v="0"/>
    <x v="38"/>
    <x v="1"/>
    <x v="0"/>
    <n v="95"/>
    <n v="119.7"/>
    <n v="570"/>
    <n v="718.2"/>
    <x v="9"/>
    <x v="8"/>
    <x v="1"/>
  </r>
  <r>
    <d v="2022-09-20T00:00:00"/>
    <s v="P0001"/>
    <n v="10"/>
    <x v="2"/>
    <x v="0"/>
    <n v="0"/>
    <x v="16"/>
    <x v="3"/>
    <x v="0"/>
    <n v="98"/>
    <n v="103.88"/>
    <n v="980"/>
    <n v="1038.8"/>
    <x v="9"/>
    <x v="8"/>
    <x v="1"/>
  </r>
  <r>
    <d v="2022-09-21T00:00:00"/>
    <s v="P0018"/>
    <n v="14"/>
    <x v="1"/>
    <x v="0"/>
    <n v="0"/>
    <x v="30"/>
    <x v="2"/>
    <x v="0"/>
    <n v="37"/>
    <n v="49.21"/>
    <n v="518"/>
    <n v="688.94"/>
    <x v="10"/>
    <x v="8"/>
    <x v="1"/>
  </r>
  <r>
    <d v="2022-09-21T00:00:00"/>
    <s v="P0026"/>
    <n v="5"/>
    <x v="2"/>
    <x v="1"/>
    <n v="0"/>
    <x v="42"/>
    <x v="1"/>
    <x v="0"/>
    <n v="18"/>
    <n v="24.66"/>
    <n v="90"/>
    <n v="123.3"/>
    <x v="10"/>
    <x v="8"/>
    <x v="1"/>
  </r>
  <r>
    <d v="2022-09-22T00:00:00"/>
    <s v="P0043"/>
    <n v="12"/>
    <x v="1"/>
    <x v="0"/>
    <n v="0"/>
    <x v="23"/>
    <x v="1"/>
    <x v="0"/>
    <n v="67"/>
    <n v="83.08"/>
    <n v="804"/>
    <n v="996.96"/>
    <x v="18"/>
    <x v="8"/>
    <x v="1"/>
  </r>
  <r>
    <d v="2022-09-23T00:00:00"/>
    <s v="P0012"/>
    <n v="12"/>
    <x v="2"/>
    <x v="0"/>
    <n v="0"/>
    <x v="35"/>
    <x v="2"/>
    <x v="0"/>
    <n v="73"/>
    <n v="94.17"/>
    <n v="876"/>
    <n v="1130.04"/>
    <x v="19"/>
    <x v="8"/>
    <x v="1"/>
  </r>
  <r>
    <d v="2022-09-24T00:00:00"/>
    <s v="P0032"/>
    <n v="14"/>
    <x v="2"/>
    <x v="0"/>
    <n v="0"/>
    <x v="18"/>
    <x v="1"/>
    <x v="0"/>
    <n v="89"/>
    <n v="117.48"/>
    <n v="1246"/>
    <n v="1644.72"/>
    <x v="27"/>
    <x v="8"/>
    <x v="1"/>
  </r>
  <r>
    <d v="2022-09-24T00:00:00"/>
    <s v="P0032"/>
    <n v="8"/>
    <x v="2"/>
    <x v="1"/>
    <n v="0"/>
    <x v="18"/>
    <x v="1"/>
    <x v="0"/>
    <n v="89"/>
    <n v="117.48"/>
    <n v="712"/>
    <n v="939.84"/>
    <x v="27"/>
    <x v="8"/>
    <x v="1"/>
  </r>
  <r>
    <d v="2022-09-27T00:00:00"/>
    <s v="P0036"/>
    <n v="4"/>
    <x v="2"/>
    <x v="1"/>
    <n v="0"/>
    <x v="43"/>
    <x v="1"/>
    <x v="0"/>
    <n v="90"/>
    <n v="96.3"/>
    <n v="360"/>
    <n v="385.2"/>
    <x v="13"/>
    <x v="8"/>
    <x v="1"/>
  </r>
  <r>
    <d v="2022-09-27T00:00:00"/>
    <s v="P0044"/>
    <n v="9"/>
    <x v="2"/>
    <x v="1"/>
    <n v="0"/>
    <x v="11"/>
    <x v="1"/>
    <x v="0"/>
    <n v="76"/>
    <n v="82.08"/>
    <n v="684"/>
    <n v="738.72"/>
    <x v="13"/>
    <x v="8"/>
    <x v="1"/>
  </r>
  <r>
    <d v="2022-09-27T00:00:00"/>
    <s v="P0038"/>
    <n v="3"/>
    <x v="0"/>
    <x v="1"/>
    <n v="0"/>
    <x v="1"/>
    <x v="1"/>
    <x v="0"/>
    <n v="72"/>
    <n v="79.92"/>
    <n v="216"/>
    <n v="239.76"/>
    <x v="13"/>
    <x v="8"/>
    <x v="1"/>
  </r>
  <r>
    <d v="2022-09-29T00:00:00"/>
    <s v="P0034"/>
    <n v="13"/>
    <x v="2"/>
    <x v="0"/>
    <n v="0"/>
    <x v="13"/>
    <x v="1"/>
    <x v="0"/>
    <n v="55"/>
    <n v="58.3"/>
    <n v="715"/>
    <n v="757.9"/>
    <x v="28"/>
    <x v="8"/>
    <x v="1"/>
  </r>
  <r>
    <d v="2022-10-03T00:00:00"/>
    <s v="P0011"/>
    <n v="5"/>
    <x v="2"/>
    <x v="1"/>
    <n v="0"/>
    <x v="31"/>
    <x v="2"/>
    <x v="0"/>
    <n v="44"/>
    <n v="48.4"/>
    <n v="220"/>
    <n v="242"/>
    <x v="2"/>
    <x v="9"/>
    <x v="1"/>
  </r>
  <r>
    <d v="2022-10-04T00:00:00"/>
    <s v="P0007"/>
    <n v="15"/>
    <x v="2"/>
    <x v="0"/>
    <n v="0"/>
    <x v="36"/>
    <x v="3"/>
    <x v="0"/>
    <n v="43"/>
    <n v="47.730000000000004"/>
    <n v="645"/>
    <n v="715.95"/>
    <x v="3"/>
    <x v="9"/>
    <x v="1"/>
  </r>
  <r>
    <d v="2022-10-06T00:00:00"/>
    <s v="P0035"/>
    <n v="1"/>
    <x v="2"/>
    <x v="0"/>
    <n v="0"/>
    <x v="4"/>
    <x v="1"/>
    <x v="0"/>
    <n v="5"/>
    <n v="6.7"/>
    <n v="5"/>
    <n v="6.7"/>
    <x v="16"/>
    <x v="9"/>
    <x v="1"/>
  </r>
  <r>
    <d v="2022-10-09T00:00:00"/>
    <s v="P0038"/>
    <n v="14"/>
    <x v="1"/>
    <x v="0"/>
    <n v="0"/>
    <x v="1"/>
    <x v="1"/>
    <x v="0"/>
    <n v="72"/>
    <n v="79.92"/>
    <n v="1008"/>
    <n v="1118.8800000000001"/>
    <x v="4"/>
    <x v="9"/>
    <x v="1"/>
  </r>
  <r>
    <d v="2022-10-10T00:00:00"/>
    <s v="P0019"/>
    <n v="9"/>
    <x v="2"/>
    <x v="0"/>
    <n v="0"/>
    <x v="40"/>
    <x v="2"/>
    <x v="0"/>
    <n v="150"/>
    <n v="210"/>
    <n v="1350"/>
    <n v="1890"/>
    <x v="26"/>
    <x v="9"/>
    <x v="1"/>
  </r>
  <r>
    <d v="2022-10-10T00:00:00"/>
    <s v="P0044"/>
    <n v="12"/>
    <x v="1"/>
    <x v="0"/>
    <n v="0"/>
    <x v="11"/>
    <x v="1"/>
    <x v="0"/>
    <n v="76"/>
    <n v="82.08"/>
    <n v="912"/>
    <n v="984.96"/>
    <x v="26"/>
    <x v="9"/>
    <x v="1"/>
  </r>
  <r>
    <d v="2022-10-11T00:00:00"/>
    <s v="P0008"/>
    <n v="10"/>
    <x v="2"/>
    <x v="0"/>
    <n v="0"/>
    <x v="25"/>
    <x v="3"/>
    <x v="0"/>
    <n v="83"/>
    <n v="94.62"/>
    <n v="830"/>
    <n v="946.2"/>
    <x v="5"/>
    <x v="9"/>
    <x v="1"/>
  </r>
  <r>
    <d v="2022-10-13T00:00:00"/>
    <s v="P0002"/>
    <n v="15"/>
    <x v="1"/>
    <x v="0"/>
    <n v="0"/>
    <x v="29"/>
    <x v="3"/>
    <x v="0"/>
    <n v="105"/>
    <n v="142.80000000000001"/>
    <n v="1575"/>
    <n v="2142"/>
    <x v="22"/>
    <x v="9"/>
    <x v="1"/>
  </r>
  <r>
    <d v="2022-10-14T00:00:00"/>
    <s v="P0044"/>
    <n v="15"/>
    <x v="0"/>
    <x v="0"/>
    <n v="0"/>
    <x v="11"/>
    <x v="1"/>
    <x v="0"/>
    <n v="76"/>
    <n v="82.08"/>
    <n v="1140"/>
    <n v="1231.2"/>
    <x v="29"/>
    <x v="9"/>
    <x v="1"/>
  </r>
  <r>
    <d v="2022-10-15T00:00:00"/>
    <s v="P0015"/>
    <n v="10"/>
    <x v="2"/>
    <x v="1"/>
    <n v="0"/>
    <x v="27"/>
    <x v="2"/>
    <x v="0"/>
    <n v="12"/>
    <n v="15.719999999999999"/>
    <n v="120"/>
    <n v="157.19999999999999"/>
    <x v="17"/>
    <x v="9"/>
    <x v="1"/>
  </r>
  <r>
    <d v="2022-10-16T00:00:00"/>
    <s v="P0036"/>
    <n v="3"/>
    <x v="1"/>
    <x v="0"/>
    <n v="0"/>
    <x v="43"/>
    <x v="1"/>
    <x v="0"/>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0"/>
    <n v="72"/>
    <n v="79.92"/>
    <n v="576"/>
    <n v="639.36"/>
    <x v="25"/>
    <x v="9"/>
    <x v="1"/>
  </r>
  <r>
    <d v="2022-11-01T00:00:00"/>
    <s v="P0012"/>
    <n v="15"/>
    <x v="0"/>
    <x v="0"/>
    <n v="0"/>
    <x v="35"/>
    <x v="2"/>
    <x v="0"/>
    <n v="73"/>
    <n v="94.17"/>
    <n v="1095"/>
    <n v="1412.55"/>
    <x v="0"/>
    <x v="10"/>
    <x v="1"/>
  </r>
  <r>
    <d v="2022-11-02T00:00:00"/>
    <s v="P0015"/>
    <n v="15"/>
    <x v="0"/>
    <x v="1"/>
    <n v="0"/>
    <x v="27"/>
    <x v="2"/>
    <x v="0"/>
    <n v="12"/>
    <n v="15.719999999999999"/>
    <n v="180"/>
    <n v="235.79999999999998"/>
    <x v="1"/>
    <x v="10"/>
    <x v="1"/>
  </r>
  <r>
    <d v="2022-11-02T00:00:00"/>
    <s v="P0030"/>
    <n v="15"/>
    <x v="2"/>
    <x v="1"/>
    <n v="0"/>
    <x v="28"/>
    <x v="1"/>
    <x v="0"/>
    <n v="148"/>
    <n v="201.28"/>
    <n v="2220"/>
    <n v="3019.2"/>
    <x v="1"/>
    <x v="10"/>
    <x v="1"/>
  </r>
  <r>
    <d v="2022-11-02T00:00:00"/>
    <s v="P0035"/>
    <n v="5"/>
    <x v="2"/>
    <x v="1"/>
    <n v="0"/>
    <x v="4"/>
    <x v="1"/>
    <x v="0"/>
    <n v="5"/>
    <n v="6.7"/>
    <n v="25"/>
    <n v="33.5"/>
    <x v="1"/>
    <x v="10"/>
    <x v="1"/>
  </r>
  <r>
    <d v="2022-11-03T00:00:00"/>
    <s v="P0020"/>
    <n v="11"/>
    <x v="1"/>
    <x v="0"/>
    <n v="0"/>
    <x v="14"/>
    <x v="0"/>
    <x v="0"/>
    <n v="61"/>
    <n v="76.25"/>
    <n v="671"/>
    <n v="838.75"/>
    <x v="2"/>
    <x v="10"/>
    <x v="1"/>
  </r>
  <r>
    <d v="2022-11-04T00:00:00"/>
    <s v="P0008"/>
    <n v="10"/>
    <x v="2"/>
    <x v="0"/>
    <n v="0"/>
    <x v="25"/>
    <x v="3"/>
    <x v="0"/>
    <n v="83"/>
    <n v="94.62"/>
    <n v="830"/>
    <n v="946.2"/>
    <x v="3"/>
    <x v="10"/>
    <x v="1"/>
  </r>
  <r>
    <d v="2022-11-05T00:00:00"/>
    <s v="P0019"/>
    <n v="15"/>
    <x v="2"/>
    <x v="1"/>
    <n v="0"/>
    <x v="40"/>
    <x v="2"/>
    <x v="0"/>
    <n v="150"/>
    <n v="210"/>
    <n v="2250"/>
    <n v="3150"/>
    <x v="15"/>
    <x v="10"/>
    <x v="1"/>
  </r>
  <r>
    <d v="2022-11-06T00:00:00"/>
    <s v="P0043"/>
    <n v="13"/>
    <x v="2"/>
    <x v="1"/>
    <n v="0"/>
    <x v="23"/>
    <x v="1"/>
    <x v="0"/>
    <n v="67"/>
    <n v="83.08"/>
    <n v="871"/>
    <n v="1080.04"/>
    <x v="16"/>
    <x v="10"/>
    <x v="1"/>
  </r>
  <r>
    <d v="2022-11-06T00:00:00"/>
    <s v="P0015"/>
    <n v="13"/>
    <x v="1"/>
    <x v="0"/>
    <n v="0"/>
    <x v="27"/>
    <x v="2"/>
    <x v="0"/>
    <n v="12"/>
    <n v="15.719999999999999"/>
    <n v="156"/>
    <n v="204.35999999999999"/>
    <x v="16"/>
    <x v="10"/>
    <x v="1"/>
  </r>
  <r>
    <d v="2022-11-06T00:00:00"/>
    <s v="P0042"/>
    <n v="13"/>
    <x v="2"/>
    <x v="1"/>
    <n v="0"/>
    <x v="10"/>
    <x v="1"/>
    <x v="0"/>
    <n v="120"/>
    <n v="162"/>
    <n v="1560"/>
    <n v="2106"/>
    <x v="16"/>
    <x v="10"/>
    <x v="1"/>
  </r>
  <r>
    <d v="2022-11-07T00:00:00"/>
    <s v="P0040"/>
    <n v="13"/>
    <x v="1"/>
    <x v="1"/>
    <n v="0"/>
    <x v="17"/>
    <x v="1"/>
    <x v="0"/>
    <n v="90"/>
    <n v="115.2"/>
    <n v="1170"/>
    <n v="1497.6000000000001"/>
    <x v="20"/>
    <x v="10"/>
    <x v="1"/>
  </r>
  <r>
    <d v="2022-11-08T00:00:00"/>
    <s v="P0036"/>
    <n v="11"/>
    <x v="0"/>
    <x v="1"/>
    <n v="0"/>
    <x v="43"/>
    <x v="1"/>
    <x v="0"/>
    <n v="90"/>
    <n v="96.3"/>
    <n v="990"/>
    <n v="1059.3"/>
    <x v="21"/>
    <x v="10"/>
    <x v="1"/>
  </r>
  <r>
    <d v="2022-11-08T00:00:00"/>
    <s v="P0019"/>
    <n v="10"/>
    <x v="0"/>
    <x v="0"/>
    <n v="0"/>
    <x v="40"/>
    <x v="2"/>
    <x v="0"/>
    <n v="150"/>
    <n v="210"/>
    <n v="1500"/>
    <n v="2100"/>
    <x v="21"/>
    <x v="10"/>
    <x v="1"/>
  </r>
  <r>
    <d v="2022-11-09T00:00:00"/>
    <s v="P0027"/>
    <n v="8"/>
    <x v="1"/>
    <x v="1"/>
    <n v="0"/>
    <x v="26"/>
    <x v="1"/>
    <x v="0"/>
    <n v="48"/>
    <n v="57.120000000000005"/>
    <n v="384"/>
    <n v="456.96000000000004"/>
    <x v="4"/>
    <x v="10"/>
    <x v="1"/>
  </r>
  <r>
    <d v="2022-11-10T00:00:00"/>
    <s v="P0018"/>
    <n v="7"/>
    <x v="2"/>
    <x v="0"/>
    <n v="0"/>
    <x v="30"/>
    <x v="2"/>
    <x v="0"/>
    <n v="37"/>
    <n v="49.21"/>
    <n v="259"/>
    <n v="344.47"/>
    <x v="26"/>
    <x v="10"/>
    <x v="1"/>
  </r>
  <r>
    <d v="2022-11-13T00:00:00"/>
    <s v="P0027"/>
    <n v="10"/>
    <x v="0"/>
    <x v="1"/>
    <n v="0"/>
    <x v="26"/>
    <x v="1"/>
    <x v="0"/>
    <n v="48"/>
    <n v="57.120000000000005"/>
    <n v="480"/>
    <n v="571.20000000000005"/>
    <x v="22"/>
    <x v="10"/>
    <x v="1"/>
  </r>
  <r>
    <d v="2022-11-14T00:00:00"/>
    <s v="P0002"/>
    <n v="1"/>
    <x v="2"/>
    <x v="1"/>
    <n v="0"/>
    <x v="29"/>
    <x v="3"/>
    <x v="0"/>
    <n v="105"/>
    <n v="142.80000000000001"/>
    <n v="105"/>
    <n v="142.80000000000001"/>
    <x v="29"/>
    <x v="10"/>
    <x v="1"/>
  </r>
  <r>
    <d v="2022-11-15T00:00:00"/>
    <s v="P0012"/>
    <n v="14"/>
    <x v="2"/>
    <x v="1"/>
    <n v="0"/>
    <x v="35"/>
    <x v="2"/>
    <x v="0"/>
    <n v="73"/>
    <n v="94.17"/>
    <n v="1022"/>
    <n v="1318.38"/>
    <x v="17"/>
    <x v="10"/>
    <x v="1"/>
  </r>
  <r>
    <d v="2022-11-16T00:00:00"/>
    <s v="P0017"/>
    <n v="8"/>
    <x v="1"/>
    <x v="0"/>
    <n v="0"/>
    <x v="39"/>
    <x v="2"/>
    <x v="0"/>
    <n v="134"/>
    <n v="156.78"/>
    <n v="1072"/>
    <n v="1254.24"/>
    <x v="23"/>
    <x v="10"/>
    <x v="1"/>
  </r>
  <r>
    <d v="2022-11-18T00:00:00"/>
    <s v="P0034"/>
    <n v="8"/>
    <x v="2"/>
    <x v="1"/>
    <n v="0"/>
    <x v="13"/>
    <x v="1"/>
    <x v="0"/>
    <n v="55"/>
    <n v="58.3"/>
    <n v="440"/>
    <n v="466.4"/>
    <x v="7"/>
    <x v="10"/>
    <x v="1"/>
  </r>
  <r>
    <d v="2022-11-21T00:00:00"/>
    <s v="P0020"/>
    <n v="6"/>
    <x v="2"/>
    <x v="1"/>
    <n v="0"/>
    <x v="14"/>
    <x v="0"/>
    <x v="0"/>
    <n v="61"/>
    <n v="76.25"/>
    <n v="366"/>
    <n v="457.5"/>
    <x v="10"/>
    <x v="10"/>
    <x v="1"/>
  </r>
  <r>
    <d v="2022-11-23T00:00:00"/>
    <s v="P0036"/>
    <n v="12"/>
    <x v="1"/>
    <x v="0"/>
    <n v="0"/>
    <x v="43"/>
    <x v="1"/>
    <x v="0"/>
    <n v="90"/>
    <n v="96.3"/>
    <n v="1080"/>
    <n v="1155.5999999999999"/>
    <x v="19"/>
    <x v="10"/>
    <x v="1"/>
  </r>
  <r>
    <d v="2022-11-25T00:00:00"/>
    <s v="P0004"/>
    <n v="5"/>
    <x v="2"/>
    <x v="1"/>
    <n v="0"/>
    <x v="3"/>
    <x v="3"/>
    <x v="0"/>
    <n v="44"/>
    <n v="48.84"/>
    <n v="220"/>
    <n v="244.20000000000002"/>
    <x v="11"/>
    <x v="10"/>
    <x v="1"/>
  </r>
  <r>
    <d v="2022-11-26T00:00:00"/>
    <s v="P0032"/>
    <n v="5"/>
    <x v="2"/>
    <x v="0"/>
    <n v="0"/>
    <x v="18"/>
    <x v="1"/>
    <x v="0"/>
    <n v="89"/>
    <n v="117.48"/>
    <n v="445"/>
    <n v="587.4"/>
    <x v="12"/>
    <x v="10"/>
    <x v="1"/>
  </r>
  <r>
    <d v="2022-11-27T00:00:00"/>
    <s v="P0034"/>
    <n v="15"/>
    <x v="2"/>
    <x v="0"/>
    <n v="0"/>
    <x v="13"/>
    <x v="1"/>
    <x v="0"/>
    <n v="55"/>
    <n v="58.3"/>
    <n v="825"/>
    <n v="874.5"/>
    <x v="13"/>
    <x v="10"/>
    <x v="1"/>
  </r>
  <r>
    <d v="2022-11-28T00:00:00"/>
    <s v="P0031"/>
    <n v="8"/>
    <x v="2"/>
    <x v="1"/>
    <n v="0"/>
    <x v="5"/>
    <x v="1"/>
    <x v="0"/>
    <n v="93"/>
    <n v="104.16"/>
    <n v="744"/>
    <n v="833.28"/>
    <x v="14"/>
    <x v="10"/>
    <x v="1"/>
  </r>
  <r>
    <d v="2022-11-30T00:00:00"/>
    <s v="P0015"/>
    <n v="2"/>
    <x v="2"/>
    <x v="0"/>
    <n v="0"/>
    <x v="27"/>
    <x v="2"/>
    <x v="0"/>
    <n v="12"/>
    <n v="15.719999999999999"/>
    <n v="24"/>
    <n v="31.439999999999998"/>
    <x v="24"/>
    <x v="10"/>
    <x v="1"/>
  </r>
  <r>
    <d v="2022-12-03T00:00:00"/>
    <s v="P0028"/>
    <n v="5"/>
    <x v="0"/>
    <x v="1"/>
    <n v="0"/>
    <x v="33"/>
    <x v="1"/>
    <x v="0"/>
    <n v="37"/>
    <n v="41.81"/>
    <n v="185"/>
    <n v="209.05"/>
    <x v="2"/>
    <x v="11"/>
    <x v="1"/>
  </r>
  <r>
    <d v="2022-12-04T00:00:00"/>
    <s v="P0026"/>
    <n v="10"/>
    <x v="2"/>
    <x v="1"/>
    <n v="0"/>
    <x v="42"/>
    <x v="1"/>
    <x v="0"/>
    <n v="18"/>
    <n v="24.66"/>
    <n v="180"/>
    <n v="246.6"/>
    <x v="3"/>
    <x v="11"/>
    <x v="1"/>
  </r>
  <r>
    <d v="2022-12-04T00:00:00"/>
    <s v="P0044"/>
    <n v="15"/>
    <x v="2"/>
    <x v="1"/>
    <n v="0"/>
    <x v="11"/>
    <x v="1"/>
    <x v="0"/>
    <n v="76"/>
    <n v="82.08"/>
    <n v="1140"/>
    <n v="1231.2"/>
    <x v="3"/>
    <x v="11"/>
    <x v="1"/>
  </r>
  <r>
    <d v="2022-12-07T00:00:00"/>
    <s v="P0038"/>
    <n v="12"/>
    <x v="2"/>
    <x v="1"/>
    <n v="0"/>
    <x v="1"/>
    <x v="1"/>
    <x v="0"/>
    <n v="72"/>
    <n v="79.92"/>
    <n v="864"/>
    <n v="959.04"/>
    <x v="20"/>
    <x v="11"/>
    <x v="1"/>
  </r>
  <r>
    <d v="2022-12-07T00:00:00"/>
    <s v="P0016"/>
    <n v="13"/>
    <x v="2"/>
    <x v="0"/>
    <n v="0"/>
    <x v="21"/>
    <x v="2"/>
    <x v="0"/>
    <n v="13"/>
    <n v="16.64"/>
    <n v="169"/>
    <n v="216.32"/>
    <x v="20"/>
    <x v="11"/>
    <x v="1"/>
  </r>
  <r>
    <d v="2022-12-07T00:00:00"/>
    <s v="P0038"/>
    <n v="5"/>
    <x v="2"/>
    <x v="1"/>
    <n v="0"/>
    <x v="1"/>
    <x v="1"/>
    <x v="0"/>
    <n v="72"/>
    <n v="79.92"/>
    <n v="360"/>
    <n v="399.6"/>
    <x v="20"/>
    <x v="11"/>
    <x v="1"/>
  </r>
  <r>
    <d v="2022-12-11T00:00:00"/>
    <s v="P0027"/>
    <n v="5"/>
    <x v="2"/>
    <x v="0"/>
    <n v="0"/>
    <x v="26"/>
    <x v="1"/>
    <x v="0"/>
    <n v="48"/>
    <n v="57.120000000000005"/>
    <n v="240"/>
    <n v="285.60000000000002"/>
    <x v="5"/>
    <x v="11"/>
    <x v="1"/>
  </r>
  <r>
    <d v="2022-12-11T00:00:00"/>
    <s v="P0013"/>
    <n v="9"/>
    <x v="0"/>
    <x v="0"/>
    <n v="0"/>
    <x v="2"/>
    <x v="2"/>
    <x v="0"/>
    <n v="112"/>
    <n v="122.08"/>
    <n v="1008"/>
    <n v="1098.72"/>
    <x v="5"/>
    <x v="11"/>
    <x v="1"/>
  </r>
  <r>
    <d v="2022-12-11T00:00:00"/>
    <s v="P0014"/>
    <n v="10"/>
    <x v="1"/>
    <x v="1"/>
    <n v="0"/>
    <x v="9"/>
    <x v="2"/>
    <x v="0"/>
    <n v="112"/>
    <n v="146.72"/>
    <n v="1120"/>
    <n v="1467.2"/>
    <x v="5"/>
    <x v="11"/>
    <x v="1"/>
  </r>
  <r>
    <d v="2022-12-12T00:00:00"/>
    <s v="P0030"/>
    <n v="9"/>
    <x v="0"/>
    <x v="1"/>
    <n v="0"/>
    <x v="28"/>
    <x v="1"/>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0"/>
    <n v="6"/>
    <n v="7.8599999999999994"/>
    <n v="78"/>
    <n v="102.17999999999999"/>
    <x v="17"/>
    <x v="11"/>
    <x v="1"/>
  </r>
  <r>
    <d v="2022-12-19T00:00:00"/>
    <s v="P0044"/>
    <n v="7"/>
    <x v="2"/>
    <x v="0"/>
    <n v="0"/>
    <x v="11"/>
    <x v="1"/>
    <x v="0"/>
    <n v="76"/>
    <n v="82.08"/>
    <n v="532"/>
    <n v="574.55999999999995"/>
    <x v="8"/>
    <x v="11"/>
    <x v="1"/>
  </r>
  <r>
    <d v="2022-12-19T00:00:00"/>
    <s v="P0011"/>
    <n v="14"/>
    <x v="2"/>
    <x v="1"/>
    <n v="0"/>
    <x v="31"/>
    <x v="2"/>
    <x v="0"/>
    <n v="44"/>
    <n v="48.4"/>
    <n v="616"/>
    <n v="677.6"/>
    <x v="8"/>
    <x v="11"/>
    <x v="1"/>
  </r>
  <r>
    <d v="2022-12-19T00:00:00"/>
    <s v="P0009"/>
    <n v="11"/>
    <x v="1"/>
    <x v="0"/>
    <n v="0"/>
    <x v="37"/>
    <x v="3"/>
    <x v="0"/>
    <n v="6"/>
    <n v="7.8599999999999994"/>
    <n v="66"/>
    <n v="86.46"/>
    <x v="8"/>
    <x v="11"/>
    <x v="1"/>
  </r>
  <r>
    <d v="2022-12-21T00:00:00"/>
    <s v="P0006"/>
    <n v="10"/>
    <x v="2"/>
    <x v="0"/>
    <n v="0"/>
    <x v="15"/>
    <x v="3"/>
    <x v="0"/>
    <n v="75"/>
    <n v="85.5"/>
    <n v="750"/>
    <n v="855"/>
    <x v="10"/>
    <x v="11"/>
    <x v="1"/>
  </r>
  <r>
    <d v="2022-12-29T00:00:00"/>
    <s v="P0008"/>
    <n v="15"/>
    <x v="2"/>
    <x v="0"/>
    <n v="0"/>
    <x v="25"/>
    <x v="3"/>
    <x v="0"/>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1"/>
    <x v="0"/>
    <n v="95"/>
    <n v="119.7"/>
    <n v="1140"/>
    <n v="1436.4"/>
    <x v="25"/>
    <x v="11"/>
    <x v="1"/>
  </r>
  <r>
    <d v="2022-12-31T00:00:00"/>
    <s v="P0011"/>
    <n v="6"/>
    <x v="1"/>
    <x v="0"/>
    <n v="0"/>
    <x v="31"/>
    <x v="2"/>
    <x v="0"/>
    <n v="44"/>
    <n v="48.4"/>
    <n v="264"/>
    <n v="290.39999999999998"/>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C73117-56E4-4BB8-9DC0-5FADFD80E9B5}" name="Month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DAYS">
  <location ref="G1:I2" firstHeaderRow="0" firstDataRow="1" firstDataCol="1"/>
  <pivotFields count="16">
    <pivotField numFmtId="14" showAll="0"/>
    <pivotField showAll="0"/>
    <pivotField showAll="0"/>
    <pivotField showAll="0">
      <items count="4">
        <item h="1" x="2"/>
        <item x="1"/>
        <item h="1" x="0"/>
        <item t="default"/>
      </items>
    </pivotField>
    <pivotField showAll="0">
      <items count="3">
        <item x="1"/>
        <item h="1" x="0"/>
        <item t="default"/>
      </items>
    </pivotField>
    <pivotField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13">
        <item x="0"/>
        <item h="1" x="1"/>
        <item h="1" x="2"/>
        <item h="1" x="3"/>
        <item h="1" x="4"/>
        <item h="1" x="5"/>
        <item h="1" x="6"/>
        <item h="1" x="7"/>
        <item h="1" x="8"/>
        <item h="1" x="9"/>
        <item h="1" x="10"/>
        <item h="1" x="11"/>
        <item t="default"/>
      </items>
    </pivotField>
    <pivotField showAll="0">
      <items count="3">
        <item x="0"/>
        <item x="1"/>
        <item t="default"/>
      </items>
    </pivotField>
  </pivotFields>
  <rowFields count="1">
    <field x="14"/>
  </rowFields>
  <rowItems count="1">
    <i>
      <x/>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F33A88-B064-4AE3-82C5-0E5A7B9AD506}" name="Dai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DAYS">
  <location ref="A1:B9" firstHeaderRow="1" firstDataRow="1" firstDataCol="1"/>
  <pivotFields count="16">
    <pivotField numFmtId="14" showAll="0"/>
    <pivotField showAll="0"/>
    <pivotField showAll="0"/>
    <pivotField showAll="0">
      <items count="4">
        <item h="1" x="2"/>
        <item x="1"/>
        <item h="1" x="0"/>
        <item t="default"/>
      </items>
    </pivotField>
    <pivotField showAll="0">
      <items count="3">
        <item x="1"/>
        <item h="1" x="0"/>
        <item t="default"/>
      </items>
    </pivotField>
    <pivotField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h="1" x="1"/>
        <item h="1" x="2"/>
        <item h="1" x="3"/>
        <item h="1" x="4"/>
        <item h="1" x="5"/>
        <item h="1" x="6"/>
        <item h="1" x="7"/>
        <item h="1" x="8"/>
        <item h="1" x="9"/>
        <item h="1" x="10"/>
        <item h="1" x="11"/>
        <item t="default"/>
      </items>
    </pivotField>
    <pivotField showAll="0">
      <items count="3">
        <item x="0"/>
        <item x="1"/>
        <item t="default"/>
      </items>
    </pivotField>
  </pivotFields>
  <rowFields count="1">
    <field x="13"/>
  </rowFields>
  <rowItems count="8">
    <i>
      <x v="1"/>
    </i>
    <i>
      <x v="11"/>
    </i>
    <i>
      <x v="15"/>
    </i>
    <i>
      <x v="17"/>
    </i>
    <i>
      <x v="21"/>
    </i>
    <i>
      <x v="25"/>
    </i>
    <i>
      <x v="27"/>
    </i>
    <i>
      <x v="30"/>
    </i>
  </rowItems>
  <colItems count="1">
    <i/>
  </colItems>
  <dataFields count="1">
    <dataField name="Sum of TOTAL SELLING VALUE" fld="12" baseField="0" baseItem="0" numFmtId="165"/>
  </dataFields>
  <formats count="1">
    <format dxfId="10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D524F2-E787-4F74-8E0D-E45A3FC0B12F}"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Q2:S45" firstHeaderRow="0" firstDataRow="1" firstDataCol="1"/>
  <pivotFields count="16">
    <pivotField numFmtId="14" showAll="0"/>
    <pivotField showAll="0"/>
    <pivotField showAll="0"/>
    <pivotField showAll="0"/>
    <pivotField showAll="0"/>
    <pivotField showAll="0"/>
    <pivotField axis="axisRow" showAll="0">
      <items count="45">
        <item h="1" x="16"/>
        <item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 t="default"/>
      </items>
    </pivotField>
    <pivotField showAll="0"/>
    <pivotField showAll="0" defaultSubtotal="0">
      <items count="1">
        <item x="0"/>
      </items>
    </pivotField>
    <pivotField numFmtId="165" showAll="0"/>
    <pivotField numFmtId="165" showAll="0"/>
    <pivotField dataField="1" numFmtId="165" showAll="0"/>
    <pivotField dataField="1" numFmtId="165" showAll="0"/>
    <pivotField showAll="0"/>
    <pivotField showAll="0"/>
    <pivotField showAll="0"/>
  </pivotFields>
  <rowFields count="1">
    <field x="6"/>
  </rowFields>
  <rowItems count="43">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979E4D-40A0-47BF-BB9F-2DF80F75701F}" name="CatagoryWis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DAYS">
  <location ref="AD1:AE5" firstHeaderRow="1" firstDataRow="1" firstDataCol="1"/>
  <pivotFields count="16">
    <pivotField numFmtId="14" showAll="0"/>
    <pivotField showAll="0"/>
    <pivotField showAll="0"/>
    <pivotField showAll="0">
      <items count="4">
        <item h="1" x="2"/>
        <item x="1"/>
        <item h="1" x="0"/>
        <item t="default"/>
      </items>
    </pivotField>
    <pivotField showAll="0">
      <items count="3">
        <item x="1"/>
        <item h="1" x="0"/>
        <item t="default"/>
      </items>
    </pivotField>
    <pivotField showAll="0"/>
    <pivotField showAll="0"/>
    <pivotField axis="axisRow" showAll="0">
      <items count="5">
        <item x="3"/>
        <item x="2"/>
        <item x="0"/>
        <item x="1"/>
        <item t="default"/>
      </items>
    </pivotField>
    <pivotField showAll="0"/>
    <pivotField numFmtId="165" showAll="0"/>
    <pivotField numFmtId="165" showAll="0"/>
    <pivotField numFmtId="165" showAll="0"/>
    <pivotField dataField="1" numFmtId="165" showAll="0"/>
    <pivotField showAll="0"/>
    <pivotField showAll="0">
      <items count="13">
        <item x="0"/>
        <item h="1" x="1"/>
        <item h="1" x="2"/>
        <item h="1" x="3"/>
        <item h="1" x="4"/>
        <item h="1" x="5"/>
        <item h="1" x="6"/>
        <item h="1" x="7"/>
        <item h="1" x="8"/>
        <item h="1" x="9"/>
        <item h="1" x="10"/>
        <item h="1" x="11"/>
        <item t="default"/>
      </items>
    </pivotField>
    <pivotField showAll="0">
      <items count="3">
        <item x="0"/>
        <item x="1"/>
        <item t="default"/>
      </items>
    </pivotField>
  </pivotFields>
  <rowFields count="1">
    <field x="7"/>
  </rowFields>
  <rowItems count="4">
    <i>
      <x/>
    </i>
    <i>
      <x v="1"/>
    </i>
    <i>
      <x v="2"/>
    </i>
    <i>
      <x v="3"/>
    </i>
  </rowItems>
  <colItems count="1">
    <i/>
  </colItems>
  <dataFields count="1">
    <dataField name="Sum of TOTAL SELLING VALUE" fld="12" baseField="0" baseItem="0" numFmtId="165"/>
  </dataFields>
  <formats count="1">
    <format dxfId="1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2136E1-2E1F-4E2D-8CA5-793EBC240B48}" name="Total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AYS">
  <location ref="D1:E2" firstHeaderRow="0" firstDataRow="1" firstDataCol="0"/>
  <pivotFields count="16">
    <pivotField numFmtId="14" showAll="0"/>
    <pivotField showAll="0"/>
    <pivotField showAll="0"/>
    <pivotField showAll="0">
      <items count="4">
        <item h="1" x="2"/>
        <item x="1"/>
        <item h="1" x="0"/>
        <item t="default"/>
      </items>
    </pivotField>
    <pivotField showAll="0">
      <items count="3">
        <item x="1"/>
        <item h="1" x="0"/>
        <item t="default"/>
      </items>
    </pivotField>
    <pivotField showAll="0"/>
    <pivotField showAll="0"/>
    <pivotField showAll="0"/>
    <pivotField showAll="0"/>
    <pivotField numFmtId="165" showAll="0"/>
    <pivotField numFmtId="165" showAll="0"/>
    <pivotField dataField="1" numFmtId="165" showAll="0"/>
    <pivotField dataField="1" numFmtId="165" showAll="0"/>
    <pivotField showAll="0"/>
    <pivotField showAll="0">
      <items count="13">
        <item x="0"/>
        <item h="1" x="1"/>
        <item h="1" x="2"/>
        <item h="1" x="3"/>
        <item h="1" x="4"/>
        <item h="1" x="5"/>
        <item h="1" x="6"/>
        <item h="1" x="7"/>
        <item h="1" x="8"/>
        <item h="1" x="9"/>
        <item h="1" x="10"/>
        <item h="1"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numFmtId="2"/>
    <dataField name="Sum of TOTAL BUYING VALUE" fld="11" baseField="0" baseItem="0" numFmtId="2"/>
  </dataFields>
  <formats count="2">
    <format dxfId="100">
      <pivotArea outline="0" collapsedLevelsAreSubtotals="1" fieldPosition="0">
        <references count="1">
          <reference field="4294967294" count="1" selected="0">
            <x v="1"/>
          </reference>
        </references>
      </pivotArea>
    </format>
    <format dxfId="10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A1F59A-E5C1-425E-B2AB-7809D254EBFF}" name="PaymentMod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DAYS">
  <location ref="AN1:AO2" firstHeaderRow="1" firstDataRow="1" firstDataCol="1"/>
  <pivotFields count="16">
    <pivotField numFmtId="14" showAll="0"/>
    <pivotField showAll="0"/>
    <pivotField showAll="0"/>
    <pivotField showAll="0">
      <items count="4">
        <item h="1" x="2"/>
        <item x="1"/>
        <item h="1" x="0"/>
        <item t="default"/>
      </items>
    </pivotField>
    <pivotField axis="axisRow" showAll="0">
      <items count="3">
        <item x="1"/>
        <item h="1" x="0"/>
        <item t="default"/>
      </items>
    </pivotField>
    <pivotField showAll="0"/>
    <pivotField showAll="0"/>
    <pivotField showAll="0"/>
    <pivotField showAll="0"/>
    <pivotField numFmtId="165" showAll="0"/>
    <pivotField numFmtId="165" showAll="0"/>
    <pivotField numFmtId="165" showAll="0"/>
    <pivotField dataField="1" numFmtId="165" showAll="0"/>
    <pivotField showAll="0"/>
    <pivotField showAll="0">
      <items count="13">
        <item x="0"/>
        <item h="1" x="1"/>
        <item h="1" x="2"/>
        <item h="1" x="3"/>
        <item h="1" x="4"/>
        <item h="1" x="5"/>
        <item h="1" x="6"/>
        <item h="1" x="7"/>
        <item h="1" x="8"/>
        <item h="1" x="9"/>
        <item h="1" x="10"/>
        <item h="1" x="11"/>
        <item t="default"/>
      </items>
    </pivotField>
    <pivotField showAll="0">
      <items count="3">
        <item x="0"/>
        <item x="1"/>
        <item t="default"/>
      </items>
    </pivotField>
  </pivotFields>
  <rowFields count="1">
    <field x="4"/>
  </rowFields>
  <rowItems count="1">
    <i>
      <x/>
    </i>
  </rowItems>
  <colItems count="1">
    <i/>
  </colItems>
  <dataFields count="1">
    <dataField name="Sum of TOTAL SELLING VALUE" fld="12"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6316AA-AE39-4760-A711-194069AAAF63}" name="SaleTyp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DAYS">
  <location ref="AK1:AL2" firstHeaderRow="1" firstDataRow="1" firstDataCol="1"/>
  <pivotFields count="16">
    <pivotField numFmtId="14" showAll="0"/>
    <pivotField showAll="0"/>
    <pivotField showAll="0"/>
    <pivotField axis="axisRow" showAll="0">
      <items count="4">
        <item h="1" x="2"/>
        <item x="1"/>
        <item h="1" x="0"/>
        <item t="default"/>
      </items>
    </pivotField>
    <pivotField showAll="0">
      <items count="3">
        <item x="1"/>
        <item h="1" x="0"/>
        <item t="default"/>
      </items>
    </pivotField>
    <pivotField showAll="0"/>
    <pivotField showAll="0"/>
    <pivotField showAll="0"/>
    <pivotField showAll="0"/>
    <pivotField numFmtId="165" showAll="0"/>
    <pivotField numFmtId="165" showAll="0"/>
    <pivotField numFmtId="165" showAll="0"/>
    <pivotField dataField="1" numFmtId="165" showAll="0"/>
    <pivotField showAll="0"/>
    <pivotField showAll="0">
      <items count="13">
        <item x="0"/>
        <item h="1" x="1"/>
        <item h="1" x="2"/>
        <item h="1" x="3"/>
        <item h="1" x="4"/>
        <item h="1" x="5"/>
        <item h="1" x="6"/>
        <item h="1" x="7"/>
        <item h="1" x="8"/>
        <item h="1" x="9"/>
        <item h="1" x="10"/>
        <item h="1" x="11"/>
        <item t="default"/>
      </items>
    </pivotField>
    <pivotField showAll="0">
      <items count="3">
        <item x="0"/>
        <item x="1"/>
        <item t="default"/>
      </items>
    </pivotField>
  </pivotFields>
  <rowFields count="1">
    <field x="3"/>
  </rowFields>
  <rowItems count="1">
    <i>
      <x v="1"/>
    </i>
  </rowItems>
  <colItems count="1">
    <i/>
  </colItems>
  <dataFields count="1">
    <dataField name="Sum of TOTAL SELLING VALUE" fld="12" baseField="0" baseItem="0"/>
  </dataFields>
  <chartFormats count="3">
    <chartFormat chart="4"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4F63EAD-6A81-40BA-9C50-80766743D1F1}" sourceName="MONTH">
  <pivotTables>
    <pivotTable tabId="6" name="Daily"/>
    <pivotTable tabId="6" name="CatagoryWise"/>
    <pivotTable tabId="6" name="Monthly"/>
    <pivotTable tabId="6" name="PaymentMode"/>
    <pivotTable tabId="6" name="SaleType"/>
    <pivotTable tabId="6" name="TotalSales"/>
  </pivotTables>
  <data>
    <tabular pivotCacheId="1125619454">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0578D381-A099-4F5A-B07D-068C1007605B}" sourceName="SALE TYPE">
  <pivotTables>
    <pivotTable tabId="6" name="Daily"/>
    <pivotTable tabId="6" name="CatagoryWise"/>
    <pivotTable tabId="6" name="Monthly"/>
    <pivotTable tabId="6" name="PaymentMode"/>
    <pivotTable tabId="6" name="SaleType"/>
    <pivotTable tabId="6" name="TotalSales"/>
  </pivotTables>
  <data>
    <tabular pivotCacheId="1125619454">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A0FFEF13-E228-483F-BD8F-D71568F43A79}" sourceName="PAYMENT MODE">
  <pivotTables>
    <pivotTable tabId="6" name="Daily"/>
    <pivotTable tabId="6" name="CatagoryWise"/>
    <pivotTable tabId="6" name="Monthly"/>
    <pivotTable tabId="6" name="PaymentMode"/>
    <pivotTable tabId="6" name="SaleType"/>
    <pivotTable tabId="6" name="TotalSales"/>
  </pivotTables>
  <data>
    <tabular pivotCacheId="1125619454">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3794A07-F248-41AD-8FC7-EBDE26196463}" sourceName="YEAR">
  <pivotTables>
    <pivotTable tabId="6" name="Daily"/>
    <pivotTable tabId="6" name="CatagoryWise"/>
    <pivotTable tabId="6" name="Monthly"/>
    <pivotTable tabId="6" name="PaymentMode"/>
    <pivotTable tabId="6" name="SaleType"/>
    <pivotTable tabId="6" name="TotalSales"/>
  </pivotTables>
  <data>
    <tabular pivotCacheId="112561945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5557F5A-7F94-4ED0-BD95-FAE3E34BA748}" cache="Slicer_MONTH" caption="MONTH" rowHeight="247650"/>
  <slicer name="SALE TYPE" xr10:uid="{77AB98B7-84E7-4BC8-8D67-3DDC63614BC2}" cache="Slicer_SALE_TYPE" caption="SALE TYPE" columnCount="3" rowHeight="247650"/>
  <slicer name="PAYMENT MODE 1" xr10:uid="{E7716EE7-3535-483D-8432-3DE4ADC63569}" cache="Slicer_PAYMENT_MODE" caption="PAYMENT MODE" columnCount="2" rowHeight="247650"/>
  <slicer name="YEAR" xr10:uid="{E2ED23ED-FC25-441A-8AE8-56B9856A0F43}" cache="Slicer_YEAR" caption="YEA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77A9F-3A5E-43C1-A5FD-7B0DAAA3681A}" name="Table1" displayName="Table1" ref="A1:F45" totalsRowShown="0" headerRowDxfId="118" headerRowBorderDxfId="117">
  <autoFilter ref="A1:F45" xr:uid="{5DE3B418-6CFB-454A-96C5-1440EB1DE225}"/>
  <tableColumns count="6">
    <tableColumn id="1" xr3:uid="{4E37A007-C6FE-4740-808E-83A47EB6FC10}" name="PRODUCT ID"/>
    <tableColumn id="2" xr3:uid="{671C7975-1300-4FD2-9272-2517FEFCAF4B}" name="PRODUCT"/>
    <tableColumn id="3" xr3:uid="{E2098D9C-9BEF-4AC8-8A60-534909E909B8}" name="CATEGORY"/>
    <tableColumn id="4" xr3:uid="{8930FAC1-D5FE-4749-B23C-FDCB1A14E18B}" name="UOM"/>
    <tableColumn id="5" xr3:uid="{EFD731C4-DC78-42EF-9702-C4CA2D5DCF4B}" name="BUYING PRIZE"/>
    <tableColumn id="6" xr3:uid="{74A6C23B-4AE0-494B-8437-B14B17F22CF6}" name="SELLING PRICE"/>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4E2ED4-2EFC-46F6-A7E4-9A4CADE4F99D}" name="Table2" displayName="Table2" ref="A1:P527" totalsRowShown="0" headerRowDxfId="116" headerRowBorderDxfId="115">
  <autoFilter ref="A1:P527" xr:uid="{C74E2ED4-2EFC-46F6-A7E4-9A4CADE4F99D}"/>
  <sortState xmlns:xlrd2="http://schemas.microsoft.com/office/spreadsheetml/2017/richdata2" ref="A2:E527">
    <sortCondition ref="A1:A527"/>
  </sortState>
  <tableColumns count="16">
    <tableColumn id="1" xr3:uid="{7BD20CE7-A5D6-4539-979B-AE30575DACC5}" name="DATE" dataDxfId="114"/>
    <tableColumn id="3" xr3:uid="{1304FD53-59F7-4917-93C9-F4634F32C3A4}" name="PRODUCT ID"/>
    <tableColumn id="2" xr3:uid="{B87880FF-AB3E-4783-B3E4-86D396090A3A}" name="QUANTITY"/>
    <tableColumn id="4" xr3:uid="{8B4BBF58-ADB6-40F8-94EA-836D5F775F20}" name="SALE TYPE"/>
    <tableColumn id="5" xr3:uid="{752D4EE9-2417-4125-AEB7-AD95E244A60F}" name="PAYMENT MODE"/>
    <tableColumn id="6" xr3:uid="{27AFE35A-CE46-46DA-AD33-271F5A270CAE}" name="DISCOUNT %"/>
    <tableColumn id="8" xr3:uid="{BE21AB3B-0160-4542-86EB-CD1C4C003E1E}" name="PRODUCT" dataDxfId="113">
      <calculatedColumnFormula>VLOOKUP(Table2[[#This Row],[PRODUCT ID]],Table1[],2,0)</calculatedColumnFormula>
    </tableColumn>
    <tableColumn id="9" xr3:uid="{3E4F72A7-1D3B-41F9-8CA4-7F3B14D5F30F}" name="CATEGORY" dataDxfId="112">
      <calculatedColumnFormula>VLOOKUP(Table2[[#This Row],[PRODUCT ID]],Table1[],3,0)</calculatedColumnFormula>
    </tableColumn>
    <tableColumn id="10" xr3:uid="{3B13F9CB-44DC-4199-93CD-78DA3C1D8694}" name="UOM" dataDxfId="111">
      <calculatedColumnFormula>VLOOKUP(Table2[[#This Row],[PRODUCT ID]],Table1[],4,0)</calculatedColumnFormula>
    </tableColumn>
    <tableColumn id="11" xr3:uid="{4FC3D28A-D1A1-4F84-9F71-8F9A22727D3D}" name="BUYING PRIZE" dataDxfId="110">
      <calculatedColumnFormula>VLOOKUP(Table2[[#This Row],[PRODUCT ID]],Table1[],5,0)</calculatedColumnFormula>
    </tableColumn>
    <tableColumn id="12" xr3:uid="{89F5E441-7EC2-4D7A-8A62-87F07F603826}" name="SELLING PRICE" dataDxfId="109">
      <calculatedColumnFormula>VLOOKUP(Table2[[#This Row],[PRODUCT ID]],Table1[],6,0)</calculatedColumnFormula>
    </tableColumn>
    <tableColumn id="13" xr3:uid="{903D78FB-D3BA-4ABC-8E44-00A597898885}" name="TOTAL BUYING VALUE" dataDxfId="108">
      <calculatedColumnFormula>Table2[[#This Row],[BUYING PRIZE]]*Table2[[#This Row],[QUANTITY]]</calculatedColumnFormula>
    </tableColumn>
    <tableColumn id="14" xr3:uid="{921894AE-9908-4104-B482-7CA4EF4DECC5}" name="TOTAL SELLING VALUE" dataDxfId="107">
      <calculatedColumnFormula>Table2[[#This Row],[SELLING PRICE]]*Table2[[#This Row],[QUANTITY]]*1-Table2[[#This Row],[DISCOUNT %]]</calculatedColumnFormula>
    </tableColumn>
    <tableColumn id="15" xr3:uid="{37D89231-2CA4-4073-B3CD-D63269829741}" name="DAY" dataDxfId="106">
      <calculatedColumnFormula>DAY(Table2[[#This Row],[DATE]])</calculatedColumnFormula>
    </tableColumn>
    <tableColumn id="16" xr3:uid="{38AF73E8-DAB0-47DC-A094-9E7B68614CF0}" name="MONTH" dataDxfId="105">
      <calculatedColumnFormula>TEXT(Table2[[#This Row],[DATE]],"mmm")</calculatedColumnFormula>
    </tableColumn>
    <tableColumn id="17" xr3:uid="{976F6CC9-3645-4821-A2F6-ED519607D2EE}" name="YEAR" dataDxfId="104">
      <calculatedColumnFormula>YEAR(Table2[[#This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2.xml"/><Relationship Id="rId1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4F18-D861-4258-8969-FE8191862096}">
  <dimension ref="A1"/>
  <sheetViews>
    <sheetView tabSelected="1" topLeftCell="A7" zoomScaleNormal="100" workbookViewId="0">
      <selection activeCell="U10" sqref="U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B418-6CFB-454A-96C5-1440EB1DE225}">
  <sheetPr codeName="Sheet3"/>
  <dimension ref="A1:F45"/>
  <sheetViews>
    <sheetView workbookViewId="0">
      <selection activeCell="D2" sqref="D2:D45"/>
    </sheetView>
  </sheetViews>
  <sheetFormatPr defaultRowHeight="14.4" x14ac:dyDescent="0.3"/>
  <cols>
    <col min="1" max="1" width="15.88671875" bestFit="1" customWidth="1"/>
    <col min="2" max="2" width="16.44140625" customWidth="1"/>
    <col min="3" max="3" width="16.88671875" customWidth="1"/>
    <col min="4" max="4" width="12.33203125" customWidth="1"/>
    <col min="5" max="5" width="19.109375" customWidth="1"/>
    <col min="6" max="6" width="18.6640625" customWidth="1"/>
  </cols>
  <sheetData>
    <row r="1" spans="1:6" ht="15" thickBot="1" x14ac:dyDescent="0.35">
      <c r="A1" s="2" t="s">
        <v>2</v>
      </c>
      <c r="B1" s="2" t="s">
        <v>1</v>
      </c>
      <c r="C1" s="2" t="s">
        <v>0</v>
      </c>
      <c r="D1" s="2" t="s">
        <v>3</v>
      </c>
      <c r="E1" s="2" t="s">
        <v>4</v>
      </c>
      <c r="F1" s="2" t="s">
        <v>5</v>
      </c>
    </row>
    <row r="2" spans="1:6" x14ac:dyDescent="0.3">
      <c r="A2" t="s">
        <v>59</v>
      </c>
      <c r="B2" t="s">
        <v>11</v>
      </c>
      <c r="C2" t="s">
        <v>10</v>
      </c>
      <c r="D2" t="s">
        <v>9</v>
      </c>
      <c r="E2">
        <v>98</v>
      </c>
      <c r="F2">
        <v>103.88</v>
      </c>
    </row>
    <row r="3" spans="1:6" x14ac:dyDescent="0.3">
      <c r="A3" t="s">
        <v>60</v>
      </c>
      <c r="B3" t="s">
        <v>12</v>
      </c>
      <c r="C3" t="s">
        <v>10</v>
      </c>
      <c r="D3" t="s">
        <v>9</v>
      </c>
      <c r="E3">
        <v>105</v>
      </c>
      <c r="F3">
        <v>142.80000000000001</v>
      </c>
    </row>
    <row r="4" spans="1:6" x14ac:dyDescent="0.3">
      <c r="A4" t="s">
        <v>61</v>
      </c>
      <c r="B4" t="s">
        <v>13</v>
      </c>
      <c r="C4" t="s">
        <v>10</v>
      </c>
      <c r="D4" t="s">
        <v>9</v>
      </c>
      <c r="E4">
        <v>71</v>
      </c>
      <c r="F4">
        <v>80.94</v>
      </c>
    </row>
    <row r="5" spans="1:6" x14ac:dyDescent="0.3">
      <c r="A5" t="s">
        <v>62</v>
      </c>
      <c r="B5" t="s">
        <v>14</v>
      </c>
      <c r="C5" t="s">
        <v>10</v>
      </c>
      <c r="D5" t="s">
        <v>9</v>
      </c>
      <c r="E5">
        <v>44</v>
      </c>
      <c r="F5">
        <v>48.84</v>
      </c>
    </row>
    <row r="6" spans="1:6" x14ac:dyDescent="0.3">
      <c r="A6" t="s">
        <v>63</v>
      </c>
      <c r="B6" t="s">
        <v>15</v>
      </c>
      <c r="C6" t="s">
        <v>10</v>
      </c>
      <c r="D6" t="s">
        <v>9</v>
      </c>
      <c r="E6">
        <v>133</v>
      </c>
      <c r="F6">
        <v>155.61000000000001</v>
      </c>
    </row>
    <row r="7" spans="1:6" x14ac:dyDescent="0.3">
      <c r="A7" t="s">
        <v>64</v>
      </c>
      <c r="B7" t="s">
        <v>16</v>
      </c>
      <c r="C7" t="s">
        <v>10</v>
      </c>
      <c r="D7" t="s">
        <v>9</v>
      </c>
      <c r="E7">
        <v>75</v>
      </c>
      <c r="F7">
        <v>85.5</v>
      </c>
    </row>
    <row r="8" spans="1:6" x14ac:dyDescent="0.3">
      <c r="A8" t="s">
        <v>65</v>
      </c>
      <c r="B8" t="s">
        <v>17</v>
      </c>
      <c r="C8" t="s">
        <v>10</v>
      </c>
      <c r="D8" t="s">
        <v>9</v>
      </c>
      <c r="E8">
        <v>43</v>
      </c>
      <c r="F8">
        <v>47.730000000000004</v>
      </c>
    </row>
    <row r="9" spans="1:6" x14ac:dyDescent="0.3">
      <c r="A9" t="s">
        <v>66</v>
      </c>
      <c r="B9" t="s">
        <v>18</v>
      </c>
      <c r="C9" t="s">
        <v>10</v>
      </c>
      <c r="D9" t="s">
        <v>9</v>
      </c>
      <c r="E9">
        <v>83</v>
      </c>
      <c r="F9">
        <v>94.62</v>
      </c>
    </row>
    <row r="10" spans="1:6" x14ac:dyDescent="0.3">
      <c r="A10" t="s">
        <v>67</v>
      </c>
      <c r="B10" t="s">
        <v>19</v>
      </c>
      <c r="C10" t="s">
        <v>10</v>
      </c>
      <c r="D10" t="s">
        <v>9</v>
      </c>
      <c r="E10">
        <v>6</v>
      </c>
      <c r="F10">
        <v>7.8599999999999994</v>
      </c>
    </row>
    <row r="11" spans="1:6" x14ac:dyDescent="0.3">
      <c r="A11" t="s">
        <v>68</v>
      </c>
      <c r="B11" t="s">
        <v>20</v>
      </c>
      <c r="C11" t="s">
        <v>55</v>
      </c>
      <c r="D11" t="s">
        <v>9</v>
      </c>
      <c r="E11">
        <v>148</v>
      </c>
      <c r="F11">
        <v>164.28</v>
      </c>
    </row>
    <row r="12" spans="1:6" x14ac:dyDescent="0.3">
      <c r="A12" t="s">
        <v>69</v>
      </c>
      <c r="B12" t="s">
        <v>21</v>
      </c>
      <c r="C12" t="s">
        <v>55</v>
      </c>
      <c r="D12" t="s">
        <v>9</v>
      </c>
      <c r="E12">
        <v>44</v>
      </c>
      <c r="F12">
        <v>48.4</v>
      </c>
    </row>
    <row r="13" spans="1:6" x14ac:dyDescent="0.3">
      <c r="A13" t="s">
        <v>70</v>
      </c>
      <c r="B13" t="s">
        <v>22</v>
      </c>
      <c r="C13" t="s">
        <v>55</v>
      </c>
      <c r="D13" t="s">
        <v>9</v>
      </c>
      <c r="E13">
        <v>73</v>
      </c>
      <c r="F13">
        <v>94.17</v>
      </c>
    </row>
    <row r="14" spans="1:6" x14ac:dyDescent="0.3">
      <c r="A14" t="s">
        <v>71</v>
      </c>
      <c r="B14" t="s">
        <v>23</v>
      </c>
      <c r="C14" t="s">
        <v>55</v>
      </c>
      <c r="D14" t="s">
        <v>9</v>
      </c>
      <c r="E14">
        <v>112</v>
      </c>
      <c r="F14">
        <v>122.08</v>
      </c>
    </row>
    <row r="15" spans="1:6" x14ac:dyDescent="0.3">
      <c r="A15" t="s">
        <v>72</v>
      </c>
      <c r="B15" t="s">
        <v>24</v>
      </c>
      <c r="C15" t="s">
        <v>55</v>
      </c>
      <c r="D15" t="s">
        <v>9</v>
      </c>
      <c r="E15">
        <v>112</v>
      </c>
      <c r="F15">
        <v>146.72</v>
      </c>
    </row>
    <row r="16" spans="1:6" x14ac:dyDescent="0.3">
      <c r="A16" t="s">
        <v>73</v>
      </c>
      <c r="B16" t="s">
        <v>25</v>
      </c>
      <c r="C16" t="s">
        <v>55</v>
      </c>
      <c r="D16" t="s">
        <v>9</v>
      </c>
      <c r="E16">
        <v>12</v>
      </c>
      <c r="F16">
        <v>15.719999999999999</v>
      </c>
    </row>
    <row r="17" spans="1:6" x14ac:dyDescent="0.3">
      <c r="A17" t="s">
        <v>74</v>
      </c>
      <c r="B17" t="s">
        <v>26</v>
      </c>
      <c r="C17" t="s">
        <v>55</v>
      </c>
      <c r="D17" t="s">
        <v>9</v>
      </c>
      <c r="E17">
        <v>13</v>
      </c>
      <c r="F17">
        <v>16.64</v>
      </c>
    </row>
    <row r="18" spans="1:6" x14ac:dyDescent="0.3">
      <c r="A18" t="s">
        <v>75</v>
      </c>
      <c r="B18" t="s">
        <v>27</v>
      </c>
      <c r="C18" t="s">
        <v>55</v>
      </c>
      <c r="D18" t="s">
        <v>9</v>
      </c>
      <c r="E18">
        <v>134</v>
      </c>
      <c r="F18">
        <v>156.78</v>
      </c>
    </row>
    <row r="19" spans="1:6" x14ac:dyDescent="0.3">
      <c r="A19" t="s">
        <v>76</v>
      </c>
      <c r="B19" t="s">
        <v>28</v>
      </c>
      <c r="C19" t="s">
        <v>55</v>
      </c>
      <c r="D19" t="s">
        <v>9</v>
      </c>
      <c r="E19">
        <v>37</v>
      </c>
      <c r="F19">
        <v>49.21</v>
      </c>
    </row>
    <row r="20" spans="1:6" x14ac:dyDescent="0.3">
      <c r="A20" t="s">
        <v>77</v>
      </c>
      <c r="B20" t="s">
        <v>29</v>
      </c>
      <c r="C20" t="s">
        <v>55</v>
      </c>
      <c r="D20" t="s">
        <v>9</v>
      </c>
      <c r="E20">
        <v>150</v>
      </c>
      <c r="F20">
        <v>210</v>
      </c>
    </row>
    <row r="21" spans="1:6" x14ac:dyDescent="0.3">
      <c r="A21" t="s">
        <v>78</v>
      </c>
      <c r="B21" t="s">
        <v>30</v>
      </c>
      <c r="C21" t="s">
        <v>56</v>
      </c>
      <c r="D21" t="s">
        <v>9</v>
      </c>
      <c r="E21">
        <v>61</v>
      </c>
      <c r="F21">
        <v>76.25</v>
      </c>
    </row>
    <row r="22" spans="1:6" x14ac:dyDescent="0.3">
      <c r="A22" t="s">
        <v>79</v>
      </c>
      <c r="B22" t="s">
        <v>31</v>
      </c>
      <c r="C22" t="s">
        <v>56</v>
      </c>
      <c r="D22" t="s">
        <v>9</v>
      </c>
      <c r="E22">
        <v>126</v>
      </c>
      <c r="F22">
        <v>162.54</v>
      </c>
    </row>
    <row r="23" spans="1:6" x14ac:dyDescent="0.3">
      <c r="A23" t="s">
        <v>80</v>
      </c>
      <c r="B23" t="s">
        <v>32</v>
      </c>
      <c r="C23" t="s">
        <v>56</v>
      </c>
      <c r="D23" t="s">
        <v>9</v>
      </c>
      <c r="E23">
        <v>121</v>
      </c>
      <c r="F23">
        <v>141.57</v>
      </c>
    </row>
    <row r="24" spans="1:6" x14ac:dyDescent="0.3">
      <c r="A24" t="s">
        <v>81</v>
      </c>
      <c r="B24" t="s">
        <v>33</v>
      </c>
      <c r="C24" t="s">
        <v>56</v>
      </c>
      <c r="D24" t="s">
        <v>9</v>
      </c>
      <c r="E24">
        <v>141</v>
      </c>
      <c r="F24">
        <v>149.46</v>
      </c>
    </row>
    <row r="25" spans="1:6" x14ac:dyDescent="0.3">
      <c r="A25" t="s">
        <v>82</v>
      </c>
      <c r="B25" t="s">
        <v>34</v>
      </c>
      <c r="C25" t="s">
        <v>56</v>
      </c>
      <c r="D25" t="s">
        <v>9</v>
      </c>
      <c r="E25">
        <v>144</v>
      </c>
      <c r="F25">
        <v>156.96</v>
      </c>
    </row>
    <row r="26" spans="1:6" x14ac:dyDescent="0.3">
      <c r="A26" t="s">
        <v>83</v>
      </c>
      <c r="B26" t="s">
        <v>35</v>
      </c>
      <c r="C26" t="s">
        <v>57</v>
      </c>
      <c r="D26" t="s">
        <v>9</v>
      </c>
      <c r="E26">
        <v>7</v>
      </c>
      <c r="F26">
        <v>8.33</v>
      </c>
    </row>
    <row r="27" spans="1:6" x14ac:dyDescent="0.3">
      <c r="A27" t="s">
        <v>84</v>
      </c>
      <c r="B27" t="s">
        <v>36</v>
      </c>
      <c r="C27" t="s">
        <v>57</v>
      </c>
      <c r="D27" t="s">
        <v>9</v>
      </c>
      <c r="E27">
        <v>18</v>
      </c>
      <c r="F27">
        <v>24.66</v>
      </c>
    </row>
    <row r="28" spans="1:6" x14ac:dyDescent="0.3">
      <c r="A28" t="s">
        <v>85</v>
      </c>
      <c r="B28" t="s">
        <v>37</v>
      </c>
      <c r="C28" t="s">
        <v>57</v>
      </c>
      <c r="D28" t="s">
        <v>9</v>
      </c>
      <c r="E28">
        <v>48</v>
      </c>
      <c r="F28">
        <v>57.120000000000005</v>
      </c>
    </row>
    <row r="29" spans="1:6" x14ac:dyDescent="0.3">
      <c r="A29" t="s">
        <v>86</v>
      </c>
      <c r="B29" t="s">
        <v>38</v>
      </c>
      <c r="C29" t="s">
        <v>57</v>
      </c>
      <c r="D29" t="s">
        <v>9</v>
      </c>
      <c r="E29">
        <v>37</v>
      </c>
      <c r="F29">
        <v>41.81</v>
      </c>
    </row>
    <row r="30" spans="1:6" x14ac:dyDescent="0.3">
      <c r="A30" t="s">
        <v>87</v>
      </c>
      <c r="B30" t="s">
        <v>39</v>
      </c>
      <c r="C30" t="s">
        <v>57</v>
      </c>
      <c r="D30" t="s">
        <v>9</v>
      </c>
      <c r="E30">
        <v>47</v>
      </c>
      <c r="F30">
        <v>53.11</v>
      </c>
    </row>
    <row r="31" spans="1:6" x14ac:dyDescent="0.3">
      <c r="A31" t="s">
        <v>88</v>
      </c>
      <c r="B31" t="s">
        <v>40</v>
      </c>
      <c r="C31" t="s">
        <v>57</v>
      </c>
      <c r="D31" t="s">
        <v>9</v>
      </c>
      <c r="E31">
        <v>148</v>
      </c>
      <c r="F31">
        <v>201.28</v>
      </c>
    </row>
    <row r="32" spans="1:6" x14ac:dyDescent="0.3">
      <c r="A32" t="s">
        <v>89</v>
      </c>
      <c r="B32" t="s">
        <v>41</v>
      </c>
      <c r="C32" t="s">
        <v>57</v>
      </c>
      <c r="D32" t="s">
        <v>9</v>
      </c>
      <c r="E32">
        <v>93</v>
      </c>
      <c r="F32">
        <v>104.16</v>
      </c>
    </row>
    <row r="33" spans="1:6" x14ac:dyDescent="0.3">
      <c r="A33" t="s">
        <v>90</v>
      </c>
      <c r="B33" t="s">
        <v>42</v>
      </c>
      <c r="C33" t="s">
        <v>57</v>
      </c>
      <c r="D33" t="s">
        <v>9</v>
      </c>
      <c r="E33">
        <v>89</v>
      </c>
      <c r="F33">
        <v>117.48</v>
      </c>
    </row>
    <row r="34" spans="1:6" x14ac:dyDescent="0.3">
      <c r="A34" t="s">
        <v>91</v>
      </c>
      <c r="B34" t="s">
        <v>43</v>
      </c>
      <c r="C34" t="s">
        <v>57</v>
      </c>
      <c r="D34" t="s">
        <v>9</v>
      </c>
      <c r="E34">
        <v>95</v>
      </c>
      <c r="F34">
        <v>119.7</v>
      </c>
    </row>
    <row r="35" spans="1:6" x14ac:dyDescent="0.3">
      <c r="A35" t="s">
        <v>92</v>
      </c>
      <c r="B35" t="s">
        <v>44</v>
      </c>
      <c r="C35" t="s">
        <v>57</v>
      </c>
      <c r="D35" t="s">
        <v>9</v>
      </c>
      <c r="E35">
        <v>55</v>
      </c>
      <c r="F35">
        <v>58.3</v>
      </c>
    </row>
    <row r="36" spans="1:6" x14ac:dyDescent="0.3">
      <c r="A36" t="s">
        <v>93</v>
      </c>
      <c r="B36" t="s">
        <v>45</v>
      </c>
      <c r="C36" t="s">
        <v>57</v>
      </c>
      <c r="D36" t="s">
        <v>9</v>
      </c>
      <c r="E36">
        <v>5</v>
      </c>
      <c r="F36">
        <v>6.7</v>
      </c>
    </row>
    <row r="37" spans="1:6" x14ac:dyDescent="0.3">
      <c r="A37" t="s">
        <v>94</v>
      </c>
      <c r="B37" t="s">
        <v>46</v>
      </c>
      <c r="C37" t="s">
        <v>57</v>
      </c>
      <c r="D37" t="s">
        <v>9</v>
      </c>
      <c r="E37">
        <v>90</v>
      </c>
      <c r="F37">
        <v>96.3</v>
      </c>
    </row>
    <row r="38" spans="1:6" x14ac:dyDescent="0.3">
      <c r="A38" t="s">
        <v>95</v>
      </c>
      <c r="B38" t="s">
        <v>47</v>
      </c>
      <c r="C38" t="s">
        <v>57</v>
      </c>
      <c r="D38" t="s">
        <v>9</v>
      </c>
      <c r="E38">
        <v>67</v>
      </c>
      <c r="F38">
        <v>85.76</v>
      </c>
    </row>
    <row r="39" spans="1:6" x14ac:dyDescent="0.3">
      <c r="A39" t="s">
        <v>96</v>
      </c>
      <c r="B39" t="s">
        <v>48</v>
      </c>
      <c r="C39" t="s">
        <v>57</v>
      </c>
      <c r="D39" t="s">
        <v>9</v>
      </c>
      <c r="E39">
        <v>72</v>
      </c>
      <c r="F39">
        <v>79.92</v>
      </c>
    </row>
    <row r="40" spans="1:6" x14ac:dyDescent="0.3">
      <c r="A40" t="s">
        <v>97</v>
      </c>
      <c r="B40" t="s">
        <v>49</v>
      </c>
      <c r="C40" t="s">
        <v>57</v>
      </c>
      <c r="D40" t="s">
        <v>9</v>
      </c>
      <c r="E40">
        <v>37</v>
      </c>
      <c r="F40">
        <v>42.55</v>
      </c>
    </row>
    <row r="41" spans="1:6" x14ac:dyDescent="0.3">
      <c r="A41" t="s">
        <v>98</v>
      </c>
      <c r="B41" t="s">
        <v>50</v>
      </c>
      <c r="C41" t="s">
        <v>57</v>
      </c>
      <c r="D41" t="s">
        <v>9</v>
      </c>
      <c r="E41">
        <v>90</v>
      </c>
      <c r="F41">
        <v>115.2</v>
      </c>
    </row>
    <row r="42" spans="1:6" x14ac:dyDescent="0.3">
      <c r="A42" t="s">
        <v>99</v>
      </c>
      <c r="B42" t="s">
        <v>51</v>
      </c>
      <c r="C42" t="s">
        <v>57</v>
      </c>
      <c r="D42" t="s">
        <v>9</v>
      </c>
      <c r="E42">
        <v>138</v>
      </c>
      <c r="F42">
        <v>173.88</v>
      </c>
    </row>
    <row r="43" spans="1:6" x14ac:dyDescent="0.3">
      <c r="A43" t="s">
        <v>100</v>
      </c>
      <c r="B43" t="s">
        <v>52</v>
      </c>
      <c r="C43" t="s">
        <v>57</v>
      </c>
      <c r="D43" t="s">
        <v>9</v>
      </c>
      <c r="E43">
        <v>120</v>
      </c>
      <c r="F43">
        <v>162</v>
      </c>
    </row>
    <row r="44" spans="1:6" x14ac:dyDescent="0.3">
      <c r="A44" t="s">
        <v>101</v>
      </c>
      <c r="B44" t="s">
        <v>53</v>
      </c>
      <c r="C44" t="s">
        <v>57</v>
      </c>
      <c r="D44" t="s">
        <v>9</v>
      </c>
      <c r="E44">
        <v>67</v>
      </c>
      <c r="F44">
        <v>83.08</v>
      </c>
    </row>
    <row r="45" spans="1:6" x14ac:dyDescent="0.3">
      <c r="A45" t="s">
        <v>102</v>
      </c>
      <c r="B45" t="s">
        <v>54</v>
      </c>
      <c r="C45" t="s">
        <v>57</v>
      </c>
      <c r="D45" t="s">
        <v>9</v>
      </c>
      <c r="E45">
        <v>76</v>
      </c>
      <c r="F45">
        <v>82.08</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F71DD-A3D3-4707-B120-CBAFF4BD9E06}">
  <sheetPr codeName="Sheet4"/>
  <dimension ref="A1:P527"/>
  <sheetViews>
    <sheetView topLeftCell="C1" workbookViewId="0">
      <selection activeCell="I2" sqref="I2:I527"/>
    </sheetView>
  </sheetViews>
  <sheetFormatPr defaultRowHeight="14.4" x14ac:dyDescent="0.3"/>
  <cols>
    <col min="1" max="1" width="16.5546875" bestFit="1" customWidth="1"/>
    <col min="2" max="2" width="15.88671875" bestFit="1" customWidth="1"/>
    <col min="3" max="3" width="14.21875" bestFit="1" customWidth="1"/>
    <col min="4" max="4" width="14.109375" bestFit="1" customWidth="1"/>
    <col min="5" max="5" width="18.21875" customWidth="1"/>
    <col min="6" max="6" width="12.88671875" customWidth="1"/>
    <col min="7" max="7" width="14.5546875" customWidth="1"/>
    <col min="8" max="8" width="14" customWidth="1"/>
    <col min="9" max="9" width="9" customWidth="1"/>
    <col min="10" max="10" width="13.88671875" customWidth="1"/>
    <col min="11" max="11" width="14.21875" customWidth="1"/>
    <col min="12" max="12" width="17.21875" customWidth="1"/>
    <col min="13" max="13" width="17.77734375" customWidth="1"/>
    <col min="14" max="14" width="12.109375" customWidth="1"/>
    <col min="15" max="15" width="11.44140625" customWidth="1"/>
  </cols>
  <sheetData>
    <row r="1" spans="1:16" ht="15" thickBot="1" x14ac:dyDescent="0.35">
      <c r="A1" s="1" t="s">
        <v>7</v>
      </c>
      <c r="B1" s="1" t="s">
        <v>2</v>
      </c>
      <c r="C1" s="1" t="s">
        <v>6</v>
      </c>
      <c r="D1" s="1" t="s">
        <v>105</v>
      </c>
      <c r="E1" s="1" t="s">
        <v>106</v>
      </c>
      <c r="F1" s="1" t="s">
        <v>107</v>
      </c>
      <c r="G1" s="1" t="s">
        <v>1</v>
      </c>
      <c r="H1" s="1" t="s">
        <v>0</v>
      </c>
      <c r="I1" s="1" t="s">
        <v>3</v>
      </c>
      <c r="J1" s="1" t="s">
        <v>4</v>
      </c>
      <c r="K1" s="1" t="s">
        <v>5</v>
      </c>
      <c r="L1" s="1" t="s">
        <v>108</v>
      </c>
      <c r="M1" s="1" t="s">
        <v>109</v>
      </c>
      <c r="N1" s="1" t="s">
        <v>110</v>
      </c>
      <c r="O1" s="1" t="s">
        <v>111</v>
      </c>
      <c r="P1" s="1" t="s">
        <v>112</v>
      </c>
    </row>
    <row r="2" spans="1:16" x14ac:dyDescent="0.3">
      <c r="A2" s="4">
        <v>44197</v>
      </c>
      <c r="B2" t="s">
        <v>82</v>
      </c>
      <c r="C2">
        <v>9</v>
      </c>
      <c r="D2" t="s">
        <v>8</v>
      </c>
      <c r="E2" t="s">
        <v>58</v>
      </c>
      <c r="F2">
        <v>0</v>
      </c>
      <c r="G2" t="str">
        <f>VLOOKUP(Table2[[#This Row],[PRODUCT ID]],Table1[],2,0)</f>
        <v>Product24</v>
      </c>
      <c r="H2" t="str">
        <f>VLOOKUP(Table2[[#This Row],[PRODUCT ID]],Table1[],3,0)</f>
        <v>Catagory03</v>
      </c>
      <c r="I2" t="str">
        <f>VLOOKUP(Table2[[#This Row],[PRODUCT ID]],Table1[],4,0)</f>
        <v>Kg</v>
      </c>
      <c r="J2" s="5">
        <f>VLOOKUP(Table2[[#This Row],[PRODUCT ID]],Table1[],5,0)</f>
        <v>144</v>
      </c>
      <c r="K2" s="5">
        <f>VLOOKUP(Table2[[#This Row],[PRODUCT ID]],Table1[],6,0)</f>
        <v>156.96</v>
      </c>
      <c r="L2" s="5">
        <f>Table2[[#This Row],[BUYING PRIZE]]*Table2[[#This Row],[QUANTITY]]</f>
        <v>1296</v>
      </c>
      <c r="M2" s="5">
        <f>Table2[[#This Row],[SELLING PRICE]]*Table2[[#This Row],[QUANTITY]]*1-Table2[[#This Row],[DISCOUNT %]]</f>
        <v>1412.64</v>
      </c>
      <c r="N2">
        <f>DAY(Table2[[#This Row],[DATE]])</f>
        <v>1</v>
      </c>
      <c r="O2" s="4" t="str">
        <f>TEXT(Table2[[#This Row],[DATE]],"mmm")</f>
        <v>Jan</v>
      </c>
      <c r="P2" s="3">
        <f>YEAR(Table2[[#This Row],[DATE]])</f>
        <v>2021</v>
      </c>
    </row>
    <row r="3" spans="1:16" x14ac:dyDescent="0.3">
      <c r="A3" s="4">
        <v>44198</v>
      </c>
      <c r="B3" t="s">
        <v>96</v>
      </c>
      <c r="C3">
        <v>15</v>
      </c>
      <c r="D3" t="s">
        <v>58</v>
      </c>
      <c r="E3" t="s">
        <v>103</v>
      </c>
      <c r="F3">
        <v>0</v>
      </c>
      <c r="G3" t="str">
        <f>VLOOKUP(Table2[[#This Row],[PRODUCT ID]],Table1[],2,0)</f>
        <v>Product38</v>
      </c>
      <c r="H3" t="str">
        <f>VLOOKUP(Table2[[#This Row],[PRODUCT ID]],Table1[],3,0)</f>
        <v>Catagory04</v>
      </c>
      <c r="I3" t="str">
        <f>VLOOKUP(Table2[[#This Row],[PRODUCT ID]],Table1[],4,0)</f>
        <v>Kg</v>
      </c>
      <c r="J3" s="5">
        <f>VLOOKUP(Table2[[#This Row],[PRODUCT ID]],Table1[],5,0)</f>
        <v>72</v>
      </c>
      <c r="K3" s="5">
        <f>VLOOKUP(Table2[[#This Row],[PRODUCT ID]],Table1[],6,0)</f>
        <v>79.92</v>
      </c>
      <c r="L3" s="5">
        <f>Table2[[#This Row],[BUYING PRIZE]]*Table2[[#This Row],[QUANTITY]]</f>
        <v>1080</v>
      </c>
      <c r="M3" s="5">
        <f>Table2[[#This Row],[SELLING PRICE]]*Table2[[#This Row],[QUANTITY]]*1-Table2[[#This Row],[DISCOUNT %]]</f>
        <v>1198.8</v>
      </c>
      <c r="N3">
        <f>DAY(Table2[[#This Row],[DATE]])</f>
        <v>2</v>
      </c>
      <c r="O3" s="4" t="str">
        <f>TEXT(Table2[[#This Row],[DATE]],"mmm")</f>
        <v>Jan</v>
      </c>
      <c r="P3" s="3">
        <f>YEAR(Table2[[#This Row],[DATE]])</f>
        <v>2021</v>
      </c>
    </row>
    <row r="4" spans="1:16" x14ac:dyDescent="0.3">
      <c r="A4" s="4">
        <v>44198</v>
      </c>
      <c r="B4" t="s">
        <v>71</v>
      </c>
      <c r="C4">
        <v>6</v>
      </c>
      <c r="D4" t="s">
        <v>104</v>
      </c>
      <c r="E4" t="s">
        <v>103</v>
      </c>
      <c r="F4">
        <v>0</v>
      </c>
      <c r="G4" t="str">
        <f>VLOOKUP(Table2[[#This Row],[PRODUCT ID]],Table1[],2,0)</f>
        <v>Product13</v>
      </c>
      <c r="H4" t="str">
        <f>VLOOKUP(Table2[[#This Row],[PRODUCT ID]],Table1[],3,0)</f>
        <v>Catagory02</v>
      </c>
      <c r="I4" t="str">
        <f>VLOOKUP(Table2[[#This Row],[PRODUCT ID]],Table1[],4,0)</f>
        <v>Kg</v>
      </c>
      <c r="J4" s="5">
        <f>VLOOKUP(Table2[[#This Row],[PRODUCT ID]],Table1[],5,0)</f>
        <v>112</v>
      </c>
      <c r="K4" s="5">
        <f>VLOOKUP(Table2[[#This Row],[PRODUCT ID]],Table1[],6,0)</f>
        <v>122.08</v>
      </c>
      <c r="L4" s="5">
        <f>Table2[[#This Row],[BUYING PRIZE]]*Table2[[#This Row],[QUANTITY]]</f>
        <v>672</v>
      </c>
      <c r="M4" s="5">
        <f>Table2[[#This Row],[SELLING PRICE]]*Table2[[#This Row],[QUANTITY]]*1-Table2[[#This Row],[DISCOUNT %]]</f>
        <v>732.48</v>
      </c>
      <c r="N4">
        <f>DAY(Table2[[#This Row],[DATE]])</f>
        <v>2</v>
      </c>
      <c r="O4" s="4" t="str">
        <f>TEXT(Table2[[#This Row],[DATE]],"mmm")</f>
        <v>Jan</v>
      </c>
      <c r="P4" s="3">
        <f>YEAR(Table2[[#This Row],[DATE]])</f>
        <v>2021</v>
      </c>
    </row>
    <row r="5" spans="1:16" x14ac:dyDescent="0.3">
      <c r="A5" s="4">
        <v>44199</v>
      </c>
      <c r="B5" t="s">
        <v>62</v>
      </c>
      <c r="C5">
        <v>5</v>
      </c>
      <c r="D5" t="s">
        <v>104</v>
      </c>
      <c r="E5" t="s">
        <v>58</v>
      </c>
      <c r="F5">
        <v>0</v>
      </c>
      <c r="G5" t="str">
        <f>VLOOKUP(Table2[[#This Row],[PRODUCT ID]],Table1[],2,0)</f>
        <v>Product04</v>
      </c>
      <c r="H5" t="str">
        <f>VLOOKUP(Table2[[#This Row],[PRODUCT ID]],Table1[],3,0)</f>
        <v>Catagory01</v>
      </c>
      <c r="I5" t="str">
        <f>VLOOKUP(Table2[[#This Row],[PRODUCT ID]],Table1[],4,0)</f>
        <v>Kg</v>
      </c>
      <c r="J5" s="5">
        <f>VLOOKUP(Table2[[#This Row],[PRODUCT ID]],Table1[],5,0)</f>
        <v>44</v>
      </c>
      <c r="K5" s="5">
        <f>VLOOKUP(Table2[[#This Row],[PRODUCT ID]],Table1[],6,0)</f>
        <v>48.84</v>
      </c>
      <c r="L5" s="5">
        <f>Table2[[#This Row],[BUYING PRIZE]]*Table2[[#This Row],[QUANTITY]]</f>
        <v>220</v>
      </c>
      <c r="M5" s="5">
        <f>Table2[[#This Row],[SELLING PRICE]]*Table2[[#This Row],[QUANTITY]]*1-Table2[[#This Row],[DISCOUNT %]]</f>
        <v>244.20000000000002</v>
      </c>
      <c r="N5">
        <f>DAY(Table2[[#This Row],[DATE]])</f>
        <v>3</v>
      </c>
      <c r="O5" s="4" t="str">
        <f>TEXT(Table2[[#This Row],[DATE]],"mmm")</f>
        <v>Jan</v>
      </c>
      <c r="P5" s="3">
        <f>YEAR(Table2[[#This Row],[DATE]])</f>
        <v>2021</v>
      </c>
    </row>
    <row r="6" spans="1:16" x14ac:dyDescent="0.3">
      <c r="A6" s="4">
        <v>44200</v>
      </c>
      <c r="B6" t="s">
        <v>93</v>
      </c>
      <c r="C6">
        <v>12</v>
      </c>
      <c r="D6" t="s">
        <v>58</v>
      </c>
      <c r="E6" t="s">
        <v>58</v>
      </c>
      <c r="F6">
        <v>0</v>
      </c>
      <c r="G6" t="str">
        <f>VLOOKUP(Table2[[#This Row],[PRODUCT ID]],Table1[],2,0)</f>
        <v>Product35</v>
      </c>
      <c r="H6" t="str">
        <f>VLOOKUP(Table2[[#This Row],[PRODUCT ID]],Table1[],3,0)</f>
        <v>Catagory04</v>
      </c>
      <c r="I6" t="str">
        <f>VLOOKUP(Table2[[#This Row],[PRODUCT ID]],Table1[],4,0)</f>
        <v>Kg</v>
      </c>
      <c r="J6" s="5">
        <f>VLOOKUP(Table2[[#This Row],[PRODUCT ID]],Table1[],5,0)</f>
        <v>5</v>
      </c>
      <c r="K6" s="5">
        <f>VLOOKUP(Table2[[#This Row],[PRODUCT ID]],Table1[],6,0)</f>
        <v>6.7</v>
      </c>
      <c r="L6" s="5">
        <f>Table2[[#This Row],[BUYING PRIZE]]*Table2[[#This Row],[QUANTITY]]</f>
        <v>60</v>
      </c>
      <c r="M6" s="5">
        <f>Table2[[#This Row],[SELLING PRICE]]*Table2[[#This Row],[QUANTITY]]*1-Table2[[#This Row],[DISCOUNT %]]</f>
        <v>80.400000000000006</v>
      </c>
      <c r="N6">
        <f>DAY(Table2[[#This Row],[DATE]])</f>
        <v>4</v>
      </c>
      <c r="O6" s="4" t="str">
        <f>TEXT(Table2[[#This Row],[DATE]],"mmm")</f>
        <v>Jan</v>
      </c>
      <c r="P6" s="3">
        <f>YEAR(Table2[[#This Row],[DATE]])</f>
        <v>2021</v>
      </c>
    </row>
    <row r="7" spans="1:16" x14ac:dyDescent="0.3">
      <c r="A7" s="4">
        <v>44205</v>
      </c>
      <c r="B7" t="s">
        <v>89</v>
      </c>
      <c r="C7">
        <v>1</v>
      </c>
      <c r="D7" t="s">
        <v>104</v>
      </c>
      <c r="E7" t="s">
        <v>103</v>
      </c>
      <c r="F7">
        <v>0</v>
      </c>
      <c r="G7" t="str">
        <f>VLOOKUP(Table2[[#This Row],[PRODUCT ID]],Table1[],2,0)</f>
        <v>Product31</v>
      </c>
      <c r="H7" t="str">
        <f>VLOOKUP(Table2[[#This Row],[PRODUCT ID]],Table1[],3,0)</f>
        <v>Catagory04</v>
      </c>
      <c r="I7" t="str">
        <f>VLOOKUP(Table2[[#This Row],[PRODUCT ID]],Table1[],4,0)</f>
        <v>Kg</v>
      </c>
      <c r="J7" s="5">
        <f>VLOOKUP(Table2[[#This Row],[PRODUCT ID]],Table1[],5,0)</f>
        <v>93</v>
      </c>
      <c r="K7" s="5">
        <f>VLOOKUP(Table2[[#This Row],[PRODUCT ID]],Table1[],6,0)</f>
        <v>104.16</v>
      </c>
      <c r="L7" s="5">
        <f>Table2[[#This Row],[BUYING PRIZE]]*Table2[[#This Row],[QUANTITY]]</f>
        <v>93</v>
      </c>
      <c r="M7" s="5">
        <f>Table2[[#This Row],[SELLING PRICE]]*Table2[[#This Row],[QUANTITY]]*1-Table2[[#This Row],[DISCOUNT %]]</f>
        <v>104.16</v>
      </c>
      <c r="N7">
        <f>DAY(Table2[[#This Row],[DATE]])</f>
        <v>9</v>
      </c>
      <c r="O7" s="4" t="str">
        <f>TEXT(Table2[[#This Row],[DATE]],"mmm")</f>
        <v>Jan</v>
      </c>
      <c r="P7" s="3">
        <f>YEAR(Table2[[#This Row],[DATE]])</f>
        <v>2021</v>
      </c>
    </row>
    <row r="8" spans="1:16" x14ac:dyDescent="0.3">
      <c r="A8" s="4">
        <v>44205</v>
      </c>
      <c r="B8" t="s">
        <v>61</v>
      </c>
      <c r="C8">
        <v>8</v>
      </c>
      <c r="D8" t="s">
        <v>104</v>
      </c>
      <c r="E8" t="s">
        <v>103</v>
      </c>
      <c r="F8">
        <v>0</v>
      </c>
      <c r="G8" t="str">
        <f>VLOOKUP(Table2[[#This Row],[PRODUCT ID]],Table1[],2,0)</f>
        <v>Product03</v>
      </c>
      <c r="H8" t="str">
        <f>VLOOKUP(Table2[[#This Row],[PRODUCT ID]],Table1[],3,0)</f>
        <v>Catagory01</v>
      </c>
      <c r="I8" t="str">
        <f>VLOOKUP(Table2[[#This Row],[PRODUCT ID]],Table1[],4,0)</f>
        <v>Kg</v>
      </c>
      <c r="J8" s="5">
        <f>VLOOKUP(Table2[[#This Row],[PRODUCT ID]],Table1[],5,0)</f>
        <v>71</v>
      </c>
      <c r="K8" s="5">
        <f>VLOOKUP(Table2[[#This Row],[PRODUCT ID]],Table1[],6,0)</f>
        <v>80.94</v>
      </c>
      <c r="L8" s="5">
        <f>Table2[[#This Row],[BUYING PRIZE]]*Table2[[#This Row],[QUANTITY]]</f>
        <v>568</v>
      </c>
      <c r="M8" s="5">
        <f>Table2[[#This Row],[SELLING PRICE]]*Table2[[#This Row],[QUANTITY]]*1-Table2[[#This Row],[DISCOUNT %]]</f>
        <v>647.52</v>
      </c>
      <c r="N8">
        <f>DAY(Table2[[#This Row],[DATE]])</f>
        <v>9</v>
      </c>
      <c r="O8" s="4" t="str">
        <f>TEXT(Table2[[#This Row],[DATE]],"mmm")</f>
        <v>Jan</v>
      </c>
      <c r="P8" s="3">
        <f>YEAR(Table2[[#This Row],[DATE]])</f>
        <v>2021</v>
      </c>
    </row>
    <row r="9" spans="1:16" x14ac:dyDescent="0.3">
      <c r="A9" s="4">
        <v>44205</v>
      </c>
      <c r="B9" t="s">
        <v>83</v>
      </c>
      <c r="C9">
        <v>4</v>
      </c>
      <c r="D9" t="s">
        <v>104</v>
      </c>
      <c r="E9" t="s">
        <v>58</v>
      </c>
      <c r="F9">
        <v>0</v>
      </c>
      <c r="G9" t="str">
        <f>VLOOKUP(Table2[[#This Row],[PRODUCT ID]],Table1[],2,0)</f>
        <v>Product25</v>
      </c>
      <c r="H9" t="str">
        <f>VLOOKUP(Table2[[#This Row],[PRODUCT ID]],Table1[],3,0)</f>
        <v>Catagory04</v>
      </c>
      <c r="I9" t="str">
        <f>VLOOKUP(Table2[[#This Row],[PRODUCT ID]],Table1[],4,0)</f>
        <v>Kg</v>
      </c>
      <c r="J9" s="5">
        <f>VLOOKUP(Table2[[#This Row],[PRODUCT ID]],Table1[],5,0)</f>
        <v>7</v>
      </c>
      <c r="K9" s="5">
        <f>VLOOKUP(Table2[[#This Row],[PRODUCT ID]],Table1[],6,0)</f>
        <v>8.33</v>
      </c>
      <c r="L9" s="5">
        <f>Table2[[#This Row],[BUYING PRIZE]]*Table2[[#This Row],[QUANTITY]]</f>
        <v>28</v>
      </c>
      <c r="M9" s="5">
        <f>Table2[[#This Row],[SELLING PRICE]]*Table2[[#This Row],[QUANTITY]]*1-Table2[[#This Row],[DISCOUNT %]]</f>
        <v>33.32</v>
      </c>
      <c r="N9">
        <f>DAY(Table2[[#This Row],[DATE]])</f>
        <v>9</v>
      </c>
      <c r="O9" s="4" t="str">
        <f>TEXT(Table2[[#This Row],[DATE]],"mmm")</f>
        <v>Jan</v>
      </c>
      <c r="P9" s="3">
        <f>YEAR(Table2[[#This Row],[DATE]])</f>
        <v>2021</v>
      </c>
    </row>
    <row r="10" spans="1:16" x14ac:dyDescent="0.3">
      <c r="A10" s="4">
        <v>44207</v>
      </c>
      <c r="B10" t="s">
        <v>95</v>
      </c>
      <c r="C10">
        <v>3</v>
      </c>
      <c r="D10" t="s">
        <v>104</v>
      </c>
      <c r="E10" t="s">
        <v>103</v>
      </c>
      <c r="F10">
        <v>0</v>
      </c>
      <c r="G10" t="str">
        <f>VLOOKUP(Table2[[#This Row],[PRODUCT ID]],Table1[],2,0)</f>
        <v>Product37</v>
      </c>
      <c r="H10" t="str">
        <f>VLOOKUP(Table2[[#This Row],[PRODUCT ID]],Table1[],3,0)</f>
        <v>Catagory04</v>
      </c>
      <c r="I10" t="str">
        <f>VLOOKUP(Table2[[#This Row],[PRODUCT ID]],Table1[],4,0)</f>
        <v>Kg</v>
      </c>
      <c r="J10" s="5">
        <f>VLOOKUP(Table2[[#This Row],[PRODUCT ID]],Table1[],5,0)</f>
        <v>67</v>
      </c>
      <c r="K10" s="5">
        <f>VLOOKUP(Table2[[#This Row],[PRODUCT ID]],Table1[],6,0)</f>
        <v>85.76</v>
      </c>
      <c r="L10" s="5">
        <f>Table2[[#This Row],[BUYING PRIZE]]*Table2[[#This Row],[QUANTITY]]</f>
        <v>201</v>
      </c>
      <c r="M10" s="5">
        <f>Table2[[#This Row],[SELLING PRICE]]*Table2[[#This Row],[QUANTITY]]*1-Table2[[#This Row],[DISCOUNT %]]</f>
        <v>257.28000000000003</v>
      </c>
      <c r="N10">
        <f>DAY(Table2[[#This Row],[DATE]])</f>
        <v>11</v>
      </c>
      <c r="O10" s="4" t="str">
        <f>TEXT(Table2[[#This Row],[DATE]],"mmm")</f>
        <v>Jan</v>
      </c>
      <c r="P10" s="3">
        <f>YEAR(Table2[[#This Row],[DATE]])</f>
        <v>2021</v>
      </c>
    </row>
    <row r="11" spans="1:16" x14ac:dyDescent="0.3">
      <c r="A11" s="4">
        <v>44207</v>
      </c>
      <c r="B11" t="s">
        <v>72</v>
      </c>
      <c r="C11">
        <v>4</v>
      </c>
      <c r="D11" t="s">
        <v>8</v>
      </c>
      <c r="E11" t="s">
        <v>58</v>
      </c>
      <c r="F11">
        <v>0</v>
      </c>
      <c r="G11" t="str">
        <f>VLOOKUP(Table2[[#This Row],[PRODUCT ID]],Table1[],2,0)</f>
        <v>Product14</v>
      </c>
      <c r="H11" t="str">
        <f>VLOOKUP(Table2[[#This Row],[PRODUCT ID]],Table1[],3,0)</f>
        <v>Catagory02</v>
      </c>
      <c r="I11" t="str">
        <f>VLOOKUP(Table2[[#This Row],[PRODUCT ID]],Table1[],4,0)</f>
        <v>Kg</v>
      </c>
      <c r="J11" s="5">
        <f>VLOOKUP(Table2[[#This Row],[PRODUCT ID]],Table1[],5,0)</f>
        <v>112</v>
      </c>
      <c r="K11" s="5">
        <f>VLOOKUP(Table2[[#This Row],[PRODUCT ID]],Table1[],6,0)</f>
        <v>146.72</v>
      </c>
      <c r="L11" s="5">
        <f>Table2[[#This Row],[BUYING PRIZE]]*Table2[[#This Row],[QUANTITY]]</f>
        <v>448</v>
      </c>
      <c r="M11" s="5">
        <f>Table2[[#This Row],[SELLING PRICE]]*Table2[[#This Row],[QUANTITY]]*1-Table2[[#This Row],[DISCOUNT %]]</f>
        <v>586.88</v>
      </c>
      <c r="N11">
        <f>DAY(Table2[[#This Row],[DATE]])</f>
        <v>11</v>
      </c>
      <c r="O11" s="4" t="str">
        <f>TEXT(Table2[[#This Row],[DATE]],"mmm")</f>
        <v>Jan</v>
      </c>
      <c r="P11" s="3">
        <f>YEAR(Table2[[#This Row],[DATE]])</f>
        <v>2021</v>
      </c>
    </row>
    <row r="12" spans="1:16" x14ac:dyDescent="0.3">
      <c r="A12" s="4">
        <v>44207</v>
      </c>
      <c r="B12" t="s">
        <v>100</v>
      </c>
      <c r="C12">
        <v>4</v>
      </c>
      <c r="D12" t="s">
        <v>104</v>
      </c>
      <c r="E12" t="s">
        <v>58</v>
      </c>
      <c r="F12">
        <v>0</v>
      </c>
      <c r="G12" t="str">
        <f>VLOOKUP(Table2[[#This Row],[PRODUCT ID]],Table1[],2,0)</f>
        <v>Product42</v>
      </c>
      <c r="H12" t="str">
        <f>VLOOKUP(Table2[[#This Row],[PRODUCT ID]],Table1[],3,0)</f>
        <v>Catagory04</v>
      </c>
      <c r="I12" t="str">
        <f>VLOOKUP(Table2[[#This Row],[PRODUCT ID]],Table1[],4,0)</f>
        <v>Kg</v>
      </c>
      <c r="J12" s="5">
        <f>VLOOKUP(Table2[[#This Row],[PRODUCT ID]],Table1[],5,0)</f>
        <v>120</v>
      </c>
      <c r="K12" s="5">
        <f>VLOOKUP(Table2[[#This Row],[PRODUCT ID]],Table1[],6,0)</f>
        <v>162</v>
      </c>
      <c r="L12" s="5">
        <f>Table2[[#This Row],[BUYING PRIZE]]*Table2[[#This Row],[QUANTITY]]</f>
        <v>480</v>
      </c>
      <c r="M12" s="5">
        <f>Table2[[#This Row],[SELLING PRICE]]*Table2[[#This Row],[QUANTITY]]*1-Table2[[#This Row],[DISCOUNT %]]</f>
        <v>648</v>
      </c>
      <c r="N12">
        <f>DAY(Table2[[#This Row],[DATE]])</f>
        <v>11</v>
      </c>
      <c r="O12" s="4" t="str">
        <f>TEXT(Table2[[#This Row],[DATE]],"mmm")</f>
        <v>Jan</v>
      </c>
      <c r="P12" s="3">
        <f>YEAR(Table2[[#This Row],[DATE]])</f>
        <v>2021</v>
      </c>
    </row>
    <row r="13" spans="1:16" x14ac:dyDescent="0.3">
      <c r="A13" s="4">
        <v>44208</v>
      </c>
      <c r="B13" t="s">
        <v>100</v>
      </c>
      <c r="C13">
        <v>10</v>
      </c>
      <c r="D13" t="s">
        <v>58</v>
      </c>
      <c r="E13" t="s">
        <v>103</v>
      </c>
      <c r="F13">
        <v>0</v>
      </c>
      <c r="G13" t="str">
        <f>VLOOKUP(Table2[[#This Row],[PRODUCT ID]],Table1[],2,0)</f>
        <v>Product42</v>
      </c>
      <c r="H13" t="str">
        <f>VLOOKUP(Table2[[#This Row],[PRODUCT ID]],Table1[],3,0)</f>
        <v>Catagory04</v>
      </c>
      <c r="I13" t="str">
        <f>VLOOKUP(Table2[[#This Row],[PRODUCT ID]],Table1[],4,0)</f>
        <v>Kg</v>
      </c>
      <c r="J13" s="5">
        <f>VLOOKUP(Table2[[#This Row],[PRODUCT ID]],Table1[],5,0)</f>
        <v>120</v>
      </c>
      <c r="K13" s="5">
        <f>VLOOKUP(Table2[[#This Row],[PRODUCT ID]],Table1[],6,0)</f>
        <v>162</v>
      </c>
      <c r="L13" s="5">
        <f>Table2[[#This Row],[BUYING PRIZE]]*Table2[[#This Row],[QUANTITY]]</f>
        <v>1200</v>
      </c>
      <c r="M13" s="5">
        <f>Table2[[#This Row],[SELLING PRICE]]*Table2[[#This Row],[QUANTITY]]*1-Table2[[#This Row],[DISCOUNT %]]</f>
        <v>1620</v>
      </c>
      <c r="N13">
        <f>DAY(Table2[[#This Row],[DATE]])</f>
        <v>12</v>
      </c>
      <c r="O13" s="4" t="str">
        <f>TEXT(Table2[[#This Row],[DATE]],"mmm")</f>
        <v>Jan</v>
      </c>
      <c r="P13" s="3">
        <f>YEAR(Table2[[#This Row],[DATE]])</f>
        <v>2021</v>
      </c>
    </row>
    <row r="14" spans="1:16" x14ac:dyDescent="0.3">
      <c r="A14" s="4">
        <v>44214</v>
      </c>
      <c r="B14" t="s">
        <v>102</v>
      </c>
      <c r="C14">
        <v>13</v>
      </c>
      <c r="D14" t="s">
        <v>104</v>
      </c>
      <c r="E14" t="s">
        <v>58</v>
      </c>
      <c r="F14">
        <v>0</v>
      </c>
      <c r="G14" t="str">
        <f>VLOOKUP(Table2[[#This Row],[PRODUCT ID]],Table1[],2,0)</f>
        <v>Product44</v>
      </c>
      <c r="H14" t="str">
        <f>VLOOKUP(Table2[[#This Row],[PRODUCT ID]],Table1[],3,0)</f>
        <v>Catagory04</v>
      </c>
      <c r="I14" t="str">
        <f>VLOOKUP(Table2[[#This Row],[PRODUCT ID]],Table1[],4,0)</f>
        <v>Kg</v>
      </c>
      <c r="J14" s="5">
        <f>VLOOKUP(Table2[[#This Row],[PRODUCT ID]],Table1[],5,0)</f>
        <v>76</v>
      </c>
      <c r="K14" s="5">
        <f>VLOOKUP(Table2[[#This Row],[PRODUCT ID]],Table1[],6,0)</f>
        <v>82.08</v>
      </c>
      <c r="L14" s="5">
        <f>Table2[[#This Row],[BUYING PRIZE]]*Table2[[#This Row],[QUANTITY]]</f>
        <v>988</v>
      </c>
      <c r="M14" s="5">
        <f>Table2[[#This Row],[SELLING PRICE]]*Table2[[#This Row],[QUANTITY]]*1-Table2[[#This Row],[DISCOUNT %]]</f>
        <v>1067.04</v>
      </c>
      <c r="N14">
        <f>DAY(Table2[[#This Row],[DATE]])</f>
        <v>18</v>
      </c>
      <c r="O14" s="4" t="str">
        <f>TEXT(Table2[[#This Row],[DATE]],"mmm")</f>
        <v>Jan</v>
      </c>
      <c r="P14" s="3">
        <f>YEAR(Table2[[#This Row],[DATE]])</f>
        <v>2021</v>
      </c>
    </row>
    <row r="15" spans="1:16" x14ac:dyDescent="0.3">
      <c r="A15" s="4">
        <v>44214</v>
      </c>
      <c r="B15" t="s">
        <v>81</v>
      </c>
      <c r="C15">
        <v>3</v>
      </c>
      <c r="D15" t="s">
        <v>58</v>
      </c>
      <c r="E15" t="s">
        <v>103</v>
      </c>
      <c r="F15">
        <v>0</v>
      </c>
      <c r="G15" t="str">
        <f>VLOOKUP(Table2[[#This Row],[PRODUCT ID]],Table1[],2,0)</f>
        <v>Product23</v>
      </c>
      <c r="H15" t="str">
        <f>VLOOKUP(Table2[[#This Row],[PRODUCT ID]],Table1[],3,0)</f>
        <v>Catagory03</v>
      </c>
      <c r="I15" t="str">
        <f>VLOOKUP(Table2[[#This Row],[PRODUCT ID]],Table1[],4,0)</f>
        <v>Kg</v>
      </c>
      <c r="J15" s="5">
        <f>VLOOKUP(Table2[[#This Row],[PRODUCT ID]],Table1[],5,0)</f>
        <v>141</v>
      </c>
      <c r="K15" s="5">
        <f>VLOOKUP(Table2[[#This Row],[PRODUCT ID]],Table1[],6,0)</f>
        <v>149.46</v>
      </c>
      <c r="L15" s="5">
        <f>Table2[[#This Row],[BUYING PRIZE]]*Table2[[#This Row],[QUANTITY]]</f>
        <v>423</v>
      </c>
      <c r="M15" s="5">
        <f>Table2[[#This Row],[SELLING PRICE]]*Table2[[#This Row],[QUANTITY]]*1-Table2[[#This Row],[DISCOUNT %]]</f>
        <v>448.38</v>
      </c>
      <c r="N15">
        <f>DAY(Table2[[#This Row],[DATE]])</f>
        <v>18</v>
      </c>
      <c r="O15" s="4" t="str">
        <f>TEXT(Table2[[#This Row],[DATE]],"mmm")</f>
        <v>Jan</v>
      </c>
      <c r="P15" s="3">
        <f>YEAR(Table2[[#This Row],[DATE]])</f>
        <v>2021</v>
      </c>
    </row>
    <row r="16" spans="1:16" x14ac:dyDescent="0.3">
      <c r="A16" s="4">
        <v>44215</v>
      </c>
      <c r="B16" t="s">
        <v>93</v>
      </c>
      <c r="C16">
        <v>6</v>
      </c>
      <c r="D16" t="s">
        <v>104</v>
      </c>
      <c r="E16" t="s">
        <v>103</v>
      </c>
      <c r="F16">
        <v>0</v>
      </c>
      <c r="G16" t="str">
        <f>VLOOKUP(Table2[[#This Row],[PRODUCT ID]],Table1[],2,0)</f>
        <v>Product35</v>
      </c>
      <c r="H16" t="str">
        <f>VLOOKUP(Table2[[#This Row],[PRODUCT ID]],Table1[],3,0)</f>
        <v>Catagory04</v>
      </c>
      <c r="I16" t="str">
        <f>VLOOKUP(Table2[[#This Row],[PRODUCT ID]],Table1[],4,0)</f>
        <v>Kg</v>
      </c>
      <c r="J16" s="5">
        <f>VLOOKUP(Table2[[#This Row],[PRODUCT ID]],Table1[],5,0)</f>
        <v>5</v>
      </c>
      <c r="K16" s="5">
        <f>VLOOKUP(Table2[[#This Row],[PRODUCT ID]],Table1[],6,0)</f>
        <v>6.7</v>
      </c>
      <c r="L16" s="5">
        <f>Table2[[#This Row],[BUYING PRIZE]]*Table2[[#This Row],[QUANTITY]]</f>
        <v>30</v>
      </c>
      <c r="M16" s="5">
        <f>Table2[[#This Row],[SELLING PRICE]]*Table2[[#This Row],[QUANTITY]]*1-Table2[[#This Row],[DISCOUNT %]]</f>
        <v>40.200000000000003</v>
      </c>
      <c r="N16">
        <f>DAY(Table2[[#This Row],[DATE]])</f>
        <v>19</v>
      </c>
      <c r="O16" s="4" t="str">
        <f>TEXT(Table2[[#This Row],[DATE]],"mmm")</f>
        <v>Jan</v>
      </c>
      <c r="P16" s="3">
        <f>YEAR(Table2[[#This Row],[DATE]])</f>
        <v>2021</v>
      </c>
    </row>
    <row r="17" spans="1:16" x14ac:dyDescent="0.3">
      <c r="A17" s="4">
        <v>44216</v>
      </c>
      <c r="B17" t="s">
        <v>92</v>
      </c>
      <c r="C17">
        <v>4</v>
      </c>
      <c r="D17" t="s">
        <v>104</v>
      </c>
      <c r="E17" t="s">
        <v>103</v>
      </c>
      <c r="F17">
        <v>0</v>
      </c>
      <c r="G17" t="str">
        <f>VLOOKUP(Table2[[#This Row],[PRODUCT ID]],Table1[],2,0)</f>
        <v>Product34</v>
      </c>
      <c r="H17" t="str">
        <f>VLOOKUP(Table2[[#This Row],[PRODUCT ID]],Table1[],3,0)</f>
        <v>Catagory04</v>
      </c>
      <c r="I17" t="str">
        <f>VLOOKUP(Table2[[#This Row],[PRODUCT ID]],Table1[],4,0)</f>
        <v>Kg</v>
      </c>
      <c r="J17" s="5">
        <f>VLOOKUP(Table2[[#This Row],[PRODUCT ID]],Table1[],5,0)</f>
        <v>55</v>
      </c>
      <c r="K17" s="5">
        <f>VLOOKUP(Table2[[#This Row],[PRODUCT ID]],Table1[],6,0)</f>
        <v>58.3</v>
      </c>
      <c r="L17" s="5">
        <f>Table2[[#This Row],[BUYING PRIZE]]*Table2[[#This Row],[QUANTITY]]</f>
        <v>220</v>
      </c>
      <c r="M17" s="5">
        <f>Table2[[#This Row],[SELLING PRICE]]*Table2[[#This Row],[QUANTITY]]*1-Table2[[#This Row],[DISCOUNT %]]</f>
        <v>233.2</v>
      </c>
      <c r="N17">
        <f>DAY(Table2[[#This Row],[DATE]])</f>
        <v>20</v>
      </c>
      <c r="O17" s="4" t="str">
        <f>TEXT(Table2[[#This Row],[DATE]],"mmm")</f>
        <v>Jan</v>
      </c>
      <c r="P17" s="3">
        <f>YEAR(Table2[[#This Row],[DATE]])</f>
        <v>2021</v>
      </c>
    </row>
    <row r="18" spans="1:16" x14ac:dyDescent="0.3">
      <c r="A18" s="4">
        <v>44216</v>
      </c>
      <c r="B18" t="s">
        <v>78</v>
      </c>
      <c r="C18">
        <v>4</v>
      </c>
      <c r="D18" t="s">
        <v>104</v>
      </c>
      <c r="E18" t="s">
        <v>103</v>
      </c>
      <c r="F18">
        <v>0</v>
      </c>
      <c r="G18" t="str">
        <f>VLOOKUP(Table2[[#This Row],[PRODUCT ID]],Table1[],2,0)</f>
        <v>Product20</v>
      </c>
      <c r="H18" t="str">
        <f>VLOOKUP(Table2[[#This Row],[PRODUCT ID]],Table1[],3,0)</f>
        <v>Catagory03</v>
      </c>
      <c r="I18" t="str">
        <f>VLOOKUP(Table2[[#This Row],[PRODUCT ID]],Table1[],4,0)</f>
        <v>Kg</v>
      </c>
      <c r="J18" s="5">
        <f>VLOOKUP(Table2[[#This Row],[PRODUCT ID]],Table1[],5,0)</f>
        <v>61</v>
      </c>
      <c r="K18" s="5">
        <f>VLOOKUP(Table2[[#This Row],[PRODUCT ID]],Table1[],6,0)</f>
        <v>76.25</v>
      </c>
      <c r="L18" s="5">
        <f>Table2[[#This Row],[BUYING PRIZE]]*Table2[[#This Row],[QUANTITY]]</f>
        <v>244</v>
      </c>
      <c r="M18" s="5">
        <f>Table2[[#This Row],[SELLING PRICE]]*Table2[[#This Row],[QUANTITY]]*1-Table2[[#This Row],[DISCOUNT %]]</f>
        <v>305</v>
      </c>
      <c r="N18">
        <f>DAY(Table2[[#This Row],[DATE]])</f>
        <v>20</v>
      </c>
      <c r="O18" s="4" t="str">
        <f>TEXT(Table2[[#This Row],[DATE]],"mmm")</f>
        <v>Jan</v>
      </c>
      <c r="P18" s="3">
        <f>YEAR(Table2[[#This Row],[DATE]])</f>
        <v>2021</v>
      </c>
    </row>
    <row r="19" spans="1:16" x14ac:dyDescent="0.3">
      <c r="A19" s="4">
        <v>44217</v>
      </c>
      <c r="B19" t="s">
        <v>62</v>
      </c>
      <c r="C19">
        <v>15</v>
      </c>
      <c r="D19" t="s">
        <v>8</v>
      </c>
      <c r="E19" t="s">
        <v>103</v>
      </c>
      <c r="F19">
        <v>0</v>
      </c>
      <c r="G19" t="str">
        <f>VLOOKUP(Table2[[#This Row],[PRODUCT ID]],Table1[],2,0)</f>
        <v>Product04</v>
      </c>
      <c r="H19" t="str">
        <f>VLOOKUP(Table2[[#This Row],[PRODUCT ID]],Table1[],3,0)</f>
        <v>Catagory01</v>
      </c>
      <c r="I19" t="str">
        <f>VLOOKUP(Table2[[#This Row],[PRODUCT ID]],Table1[],4,0)</f>
        <v>Kg</v>
      </c>
      <c r="J19" s="5">
        <f>VLOOKUP(Table2[[#This Row],[PRODUCT ID]],Table1[],5,0)</f>
        <v>44</v>
      </c>
      <c r="K19" s="5">
        <f>VLOOKUP(Table2[[#This Row],[PRODUCT ID]],Table1[],6,0)</f>
        <v>48.84</v>
      </c>
      <c r="L19" s="5">
        <f>Table2[[#This Row],[BUYING PRIZE]]*Table2[[#This Row],[QUANTITY]]</f>
        <v>660</v>
      </c>
      <c r="M19" s="5">
        <f>Table2[[#This Row],[SELLING PRICE]]*Table2[[#This Row],[QUANTITY]]*1-Table2[[#This Row],[DISCOUNT %]]</f>
        <v>732.6</v>
      </c>
      <c r="N19">
        <f>DAY(Table2[[#This Row],[DATE]])</f>
        <v>21</v>
      </c>
      <c r="O19" s="4" t="str">
        <f>TEXT(Table2[[#This Row],[DATE]],"mmm")</f>
        <v>Jan</v>
      </c>
      <c r="P19" s="3">
        <f>YEAR(Table2[[#This Row],[DATE]])</f>
        <v>2021</v>
      </c>
    </row>
    <row r="20" spans="1:16" x14ac:dyDescent="0.3">
      <c r="A20" s="4">
        <v>44217</v>
      </c>
      <c r="B20" t="s">
        <v>61</v>
      </c>
      <c r="C20">
        <v>9</v>
      </c>
      <c r="D20" t="s">
        <v>104</v>
      </c>
      <c r="E20" t="s">
        <v>58</v>
      </c>
      <c r="F20">
        <v>0</v>
      </c>
      <c r="G20" t="str">
        <f>VLOOKUP(Table2[[#This Row],[PRODUCT ID]],Table1[],2,0)</f>
        <v>Product03</v>
      </c>
      <c r="H20" t="str">
        <f>VLOOKUP(Table2[[#This Row],[PRODUCT ID]],Table1[],3,0)</f>
        <v>Catagory01</v>
      </c>
      <c r="I20" t="str">
        <f>VLOOKUP(Table2[[#This Row],[PRODUCT ID]],Table1[],4,0)</f>
        <v>Kg</v>
      </c>
      <c r="J20" s="5">
        <f>VLOOKUP(Table2[[#This Row],[PRODUCT ID]],Table1[],5,0)</f>
        <v>71</v>
      </c>
      <c r="K20" s="5">
        <f>VLOOKUP(Table2[[#This Row],[PRODUCT ID]],Table1[],6,0)</f>
        <v>80.94</v>
      </c>
      <c r="L20" s="5">
        <f>Table2[[#This Row],[BUYING PRIZE]]*Table2[[#This Row],[QUANTITY]]</f>
        <v>639</v>
      </c>
      <c r="M20" s="5">
        <f>Table2[[#This Row],[SELLING PRICE]]*Table2[[#This Row],[QUANTITY]]*1-Table2[[#This Row],[DISCOUNT %]]</f>
        <v>728.46</v>
      </c>
      <c r="N20">
        <f>DAY(Table2[[#This Row],[DATE]])</f>
        <v>21</v>
      </c>
      <c r="O20" s="4" t="str">
        <f>TEXT(Table2[[#This Row],[DATE]],"mmm")</f>
        <v>Jan</v>
      </c>
      <c r="P20" s="3">
        <f>YEAR(Table2[[#This Row],[DATE]])</f>
        <v>2021</v>
      </c>
    </row>
    <row r="21" spans="1:16" x14ac:dyDescent="0.3">
      <c r="A21" s="4">
        <v>44217</v>
      </c>
      <c r="B21" t="s">
        <v>100</v>
      </c>
      <c r="C21">
        <v>6</v>
      </c>
      <c r="D21" t="s">
        <v>104</v>
      </c>
      <c r="E21" t="s">
        <v>58</v>
      </c>
      <c r="F21">
        <v>0</v>
      </c>
      <c r="G21" t="str">
        <f>VLOOKUP(Table2[[#This Row],[PRODUCT ID]],Table1[],2,0)</f>
        <v>Product42</v>
      </c>
      <c r="H21" t="str">
        <f>VLOOKUP(Table2[[#This Row],[PRODUCT ID]],Table1[],3,0)</f>
        <v>Catagory04</v>
      </c>
      <c r="I21" t="str">
        <f>VLOOKUP(Table2[[#This Row],[PRODUCT ID]],Table1[],4,0)</f>
        <v>Kg</v>
      </c>
      <c r="J21" s="5">
        <f>VLOOKUP(Table2[[#This Row],[PRODUCT ID]],Table1[],5,0)</f>
        <v>120</v>
      </c>
      <c r="K21" s="5">
        <f>VLOOKUP(Table2[[#This Row],[PRODUCT ID]],Table1[],6,0)</f>
        <v>162</v>
      </c>
      <c r="L21" s="5">
        <f>Table2[[#This Row],[BUYING PRIZE]]*Table2[[#This Row],[QUANTITY]]</f>
        <v>720</v>
      </c>
      <c r="M21" s="5">
        <f>Table2[[#This Row],[SELLING PRICE]]*Table2[[#This Row],[QUANTITY]]*1-Table2[[#This Row],[DISCOUNT %]]</f>
        <v>972</v>
      </c>
      <c r="N21">
        <f>DAY(Table2[[#This Row],[DATE]])</f>
        <v>21</v>
      </c>
      <c r="O21" s="4" t="str">
        <f>TEXT(Table2[[#This Row],[DATE]],"mmm")</f>
        <v>Jan</v>
      </c>
      <c r="P21" s="3">
        <f>YEAR(Table2[[#This Row],[DATE]])</f>
        <v>2021</v>
      </c>
    </row>
    <row r="22" spans="1:16" x14ac:dyDescent="0.3">
      <c r="A22" s="4">
        <v>44221</v>
      </c>
      <c r="B22" t="s">
        <v>92</v>
      </c>
      <c r="C22">
        <v>6</v>
      </c>
      <c r="D22" t="s">
        <v>104</v>
      </c>
      <c r="E22" t="s">
        <v>103</v>
      </c>
      <c r="F22">
        <v>0</v>
      </c>
      <c r="G22" t="str">
        <f>VLOOKUP(Table2[[#This Row],[PRODUCT ID]],Table1[],2,0)</f>
        <v>Product34</v>
      </c>
      <c r="H22" t="str">
        <f>VLOOKUP(Table2[[#This Row],[PRODUCT ID]],Table1[],3,0)</f>
        <v>Catagory04</v>
      </c>
      <c r="I22" t="str">
        <f>VLOOKUP(Table2[[#This Row],[PRODUCT ID]],Table1[],4,0)</f>
        <v>Kg</v>
      </c>
      <c r="J22" s="5">
        <f>VLOOKUP(Table2[[#This Row],[PRODUCT ID]],Table1[],5,0)</f>
        <v>55</v>
      </c>
      <c r="K22" s="5">
        <f>VLOOKUP(Table2[[#This Row],[PRODUCT ID]],Table1[],6,0)</f>
        <v>58.3</v>
      </c>
      <c r="L22" s="5">
        <f>Table2[[#This Row],[BUYING PRIZE]]*Table2[[#This Row],[QUANTITY]]</f>
        <v>330</v>
      </c>
      <c r="M22" s="5">
        <f>Table2[[#This Row],[SELLING PRICE]]*Table2[[#This Row],[QUANTITY]]*1-Table2[[#This Row],[DISCOUNT %]]</f>
        <v>349.79999999999995</v>
      </c>
      <c r="N22">
        <f>DAY(Table2[[#This Row],[DATE]])</f>
        <v>25</v>
      </c>
      <c r="O22" s="4" t="str">
        <f>TEXT(Table2[[#This Row],[DATE]],"mmm")</f>
        <v>Jan</v>
      </c>
      <c r="P22" s="3">
        <f>YEAR(Table2[[#This Row],[DATE]])</f>
        <v>2021</v>
      </c>
    </row>
    <row r="23" spans="1:16" x14ac:dyDescent="0.3">
      <c r="A23" s="4">
        <v>44221</v>
      </c>
      <c r="B23" t="s">
        <v>93</v>
      </c>
      <c r="C23">
        <v>7</v>
      </c>
      <c r="D23" t="s">
        <v>104</v>
      </c>
      <c r="E23" t="s">
        <v>58</v>
      </c>
      <c r="F23">
        <v>0</v>
      </c>
      <c r="G23" t="str">
        <f>VLOOKUP(Table2[[#This Row],[PRODUCT ID]],Table1[],2,0)</f>
        <v>Product35</v>
      </c>
      <c r="H23" t="str">
        <f>VLOOKUP(Table2[[#This Row],[PRODUCT ID]],Table1[],3,0)</f>
        <v>Catagory04</v>
      </c>
      <c r="I23" t="str">
        <f>VLOOKUP(Table2[[#This Row],[PRODUCT ID]],Table1[],4,0)</f>
        <v>Kg</v>
      </c>
      <c r="J23" s="5">
        <f>VLOOKUP(Table2[[#This Row],[PRODUCT ID]],Table1[],5,0)</f>
        <v>5</v>
      </c>
      <c r="K23" s="5">
        <f>VLOOKUP(Table2[[#This Row],[PRODUCT ID]],Table1[],6,0)</f>
        <v>6.7</v>
      </c>
      <c r="L23" s="5">
        <f>Table2[[#This Row],[BUYING PRIZE]]*Table2[[#This Row],[QUANTITY]]</f>
        <v>35</v>
      </c>
      <c r="M23" s="5">
        <f>Table2[[#This Row],[SELLING PRICE]]*Table2[[#This Row],[QUANTITY]]*1-Table2[[#This Row],[DISCOUNT %]]</f>
        <v>46.9</v>
      </c>
      <c r="N23">
        <f>DAY(Table2[[#This Row],[DATE]])</f>
        <v>25</v>
      </c>
      <c r="O23" s="4" t="str">
        <f>TEXT(Table2[[#This Row],[DATE]],"mmm")</f>
        <v>Jan</v>
      </c>
      <c r="P23" s="3">
        <f>YEAR(Table2[[#This Row],[DATE]])</f>
        <v>2021</v>
      </c>
    </row>
    <row r="24" spans="1:16" x14ac:dyDescent="0.3">
      <c r="A24" s="4">
        <v>44221</v>
      </c>
      <c r="B24" t="s">
        <v>89</v>
      </c>
      <c r="C24">
        <v>14</v>
      </c>
      <c r="D24" t="s">
        <v>104</v>
      </c>
      <c r="E24" t="s">
        <v>58</v>
      </c>
      <c r="F24">
        <v>0</v>
      </c>
      <c r="G24" t="str">
        <f>VLOOKUP(Table2[[#This Row],[PRODUCT ID]],Table1[],2,0)</f>
        <v>Product31</v>
      </c>
      <c r="H24" t="str">
        <f>VLOOKUP(Table2[[#This Row],[PRODUCT ID]],Table1[],3,0)</f>
        <v>Catagory04</v>
      </c>
      <c r="I24" t="str">
        <f>VLOOKUP(Table2[[#This Row],[PRODUCT ID]],Table1[],4,0)</f>
        <v>Kg</v>
      </c>
      <c r="J24" s="5">
        <f>VLOOKUP(Table2[[#This Row],[PRODUCT ID]],Table1[],5,0)</f>
        <v>93</v>
      </c>
      <c r="K24" s="5">
        <f>VLOOKUP(Table2[[#This Row],[PRODUCT ID]],Table1[],6,0)</f>
        <v>104.16</v>
      </c>
      <c r="L24" s="5">
        <f>Table2[[#This Row],[BUYING PRIZE]]*Table2[[#This Row],[QUANTITY]]</f>
        <v>1302</v>
      </c>
      <c r="M24" s="5">
        <f>Table2[[#This Row],[SELLING PRICE]]*Table2[[#This Row],[QUANTITY]]*1-Table2[[#This Row],[DISCOUNT %]]</f>
        <v>1458.24</v>
      </c>
      <c r="N24">
        <f>DAY(Table2[[#This Row],[DATE]])</f>
        <v>25</v>
      </c>
      <c r="O24" s="4" t="str">
        <f>TEXT(Table2[[#This Row],[DATE]],"mmm")</f>
        <v>Jan</v>
      </c>
      <c r="P24" s="3">
        <f>YEAR(Table2[[#This Row],[DATE]])</f>
        <v>2021</v>
      </c>
    </row>
    <row r="25" spans="1:16" x14ac:dyDescent="0.3">
      <c r="A25" s="4">
        <v>44222</v>
      </c>
      <c r="B25" t="s">
        <v>102</v>
      </c>
      <c r="C25">
        <v>9</v>
      </c>
      <c r="D25" t="s">
        <v>8</v>
      </c>
      <c r="E25" t="s">
        <v>103</v>
      </c>
      <c r="F25">
        <v>0</v>
      </c>
      <c r="G25" t="str">
        <f>VLOOKUP(Table2[[#This Row],[PRODUCT ID]],Table1[],2,0)</f>
        <v>Product44</v>
      </c>
      <c r="H25" t="str">
        <f>VLOOKUP(Table2[[#This Row],[PRODUCT ID]],Table1[],3,0)</f>
        <v>Catagory04</v>
      </c>
      <c r="I25" t="str">
        <f>VLOOKUP(Table2[[#This Row],[PRODUCT ID]],Table1[],4,0)</f>
        <v>Kg</v>
      </c>
      <c r="J25" s="5">
        <f>VLOOKUP(Table2[[#This Row],[PRODUCT ID]],Table1[],5,0)</f>
        <v>76</v>
      </c>
      <c r="K25" s="5">
        <f>VLOOKUP(Table2[[#This Row],[PRODUCT ID]],Table1[],6,0)</f>
        <v>82.08</v>
      </c>
      <c r="L25" s="5">
        <f>Table2[[#This Row],[BUYING PRIZE]]*Table2[[#This Row],[QUANTITY]]</f>
        <v>684</v>
      </c>
      <c r="M25" s="5">
        <f>Table2[[#This Row],[SELLING PRICE]]*Table2[[#This Row],[QUANTITY]]*1-Table2[[#This Row],[DISCOUNT %]]</f>
        <v>738.72</v>
      </c>
      <c r="N25">
        <f>DAY(Table2[[#This Row],[DATE]])</f>
        <v>26</v>
      </c>
      <c r="O25" s="4" t="str">
        <f>TEXT(Table2[[#This Row],[DATE]],"mmm")</f>
        <v>Jan</v>
      </c>
      <c r="P25" s="3">
        <f>YEAR(Table2[[#This Row],[DATE]])</f>
        <v>2021</v>
      </c>
    </row>
    <row r="26" spans="1:16" x14ac:dyDescent="0.3">
      <c r="A26" s="4">
        <v>44222</v>
      </c>
      <c r="B26" t="s">
        <v>64</v>
      </c>
      <c r="C26">
        <v>7</v>
      </c>
      <c r="D26" t="s">
        <v>58</v>
      </c>
      <c r="E26" t="s">
        <v>103</v>
      </c>
      <c r="F26">
        <v>0</v>
      </c>
      <c r="G26" t="str">
        <f>VLOOKUP(Table2[[#This Row],[PRODUCT ID]],Table1[],2,0)</f>
        <v>Product06</v>
      </c>
      <c r="H26" t="str">
        <f>VLOOKUP(Table2[[#This Row],[PRODUCT ID]],Table1[],3,0)</f>
        <v>Catagory01</v>
      </c>
      <c r="I26" t="str">
        <f>VLOOKUP(Table2[[#This Row],[PRODUCT ID]],Table1[],4,0)</f>
        <v>Kg</v>
      </c>
      <c r="J26" s="5">
        <f>VLOOKUP(Table2[[#This Row],[PRODUCT ID]],Table1[],5,0)</f>
        <v>75</v>
      </c>
      <c r="K26" s="5">
        <f>VLOOKUP(Table2[[#This Row],[PRODUCT ID]],Table1[],6,0)</f>
        <v>85.5</v>
      </c>
      <c r="L26" s="5">
        <f>Table2[[#This Row],[BUYING PRIZE]]*Table2[[#This Row],[QUANTITY]]</f>
        <v>525</v>
      </c>
      <c r="M26" s="5">
        <f>Table2[[#This Row],[SELLING PRICE]]*Table2[[#This Row],[QUANTITY]]*1-Table2[[#This Row],[DISCOUNT %]]</f>
        <v>598.5</v>
      </c>
      <c r="N26">
        <f>DAY(Table2[[#This Row],[DATE]])</f>
        <v>26</v>
      </c>
      <c r="O26" s="4" t="str">
        <f>TEXT(Table2[[#This Row],[DATE]],"mmm")</f>
        <v>Jan</v>
      </c>
      <c r="P26" s="3">
        <f>YEAR(Table2[[#This Row],[DATE]])</f>
        <v>2021</v>
      </c>
    </row>
    <row r="27" spans="1:16" x14ac:dyDescent="0.3">
      <c r="A27" s="4">
        <v>44222</v>
      </c>
      <c r="B27" t="s">
        <v>59</v>
      </c>
      <c r="C27">
        <v>7</v>
      </c>
      <c r="D27" t="s">
        <v>58</v>
      </c>
      <c r="E27" t="s">
        <v>58</v>
      </c>
      <c r="F27">
        <v>0</v>
      </c>
      <c r="G27" t="str">
        <f>VLOOKUP(Table2[[#This Row],[PRODUCT ID]],Table1[],2,0)</f>
        <v>Product01</v>
      </c>
      <c r="H27" t="str">
        <f>VLOOKUP(Table2[[#This Row],[PRODUCT ID]],Table1[],3,0)</f>
        <v>Catagory01</v>
      </c>
      <c r="I27" t="str">
        <f>VLOOKUP(Table2[[#This Row],[PRODUCT ID]],Table1[],4,0)</f>
        <v>Kg</v>
      </c>
      <c r="J27" s="5">
        <f>VLOOKUP(Table2[[#This Row],[PRODUCT ID]],Table1[],5,0)</f>
        <v>98</v>
      </c>
      <c r="K27" s="5">
        <f>VLOOKUP(Table2[[#This Row],[PRODUCT ID]],Table1[],6,0)</f>
        <v>103.88</v>
      </c>
      <c r="L27" s="5">
        <f>Table2[[#This Row],[BUYING PRIZE]]*Table2[[#This Row],[QUANTITY]]</f>
        <v>686</v>
      </c>
      <c r="M27" s="5">
        <f>Table2[[#This Row],[SELLING PRICE]]*Table2[[#This Row],[QUANTITY]]*1-Table2[[#This Row],[DISCOUNT %]]</f>
        <v>727.16</v>
      </c>
      <c r="N27">
        <f>DAY(Table2[[#This Row],[DATE]])</f>
        <v>26</v>
      </c>
      <c r="O27" s="4" t="str">
        <f>TEXT(Table2[[#This Row],[DATE]],"mmm")</f>
        <v>Jan</v>
      </c>
      <c r="P27" s="3">
        <f>YEAR(Table2[[#This Row],[DATE]])</f>
        <v>2021</v>
      </c>
    </row>
    <row r="28" spans="1:16" x14ac:dyDescent="0.3">
      <c r="A28" s="4">
        <v>44223</v>
      </c>
      <c r="B28" t="s">
        <v>98</v>
      </c>
      <c r="C28">
        <v>7</v>
      </c>
      <c r="D28" t="s">
        <v>8</v>
      </c>
      <c r="E28" t="s">
        <v>58</v>
      </c>
      <c r="F28">
        <v>0</v>
      </c>
      <c r="G28" t="str">
        <f>VLOOKUP(Table2[[#This Row],[PRODUCT ID]],Table1[],2,0)</f>
        <v>Product40</v>
      </c>
      <c r="H28" t="str">
        <f>VLOOKUP(Table2[[#This Row],[PRODUCT ID]],Table1[],3,0)</f>
        <v>Catagory04</v>
      </c>
      <c r="I28" t="str">
        <f>VLOOKUP(Table2[[#This Row],[PRODUCT ID]],Table1[],4,0)</f>
        <v>Kg</v>
      </c>
      <c r="J28" s="5">
        <f>VLOOKUP(Table2[[#This Row],[PRODUCT ID]],Table1[],5,0)</f>
        <v>90</v>
      </c>
      <c r="K28" s="5">
        <f>VLOOKUP(Table2[[#This Row],[PRODUCT ID]],Table1[],6,0)</f>
        <v>115.2</v>
      </c>
      <c r="L28" s="5">
        <f>Table2[[#This Row],[BUYING PRIZE]]*Table2[[#This Row],[QUANTITY]]</f>
        <v>630</v>
      </c>
      <c r="M28" s="5">
        <f>Table2[[#This Row],[SELLING PRICE]]*Table2[[#This Row],[QUANTITY]]*1-Table2[[#This Row],[DISCOUNT %]]</f>
        <v>806.4</v>
      </c>
      <c r="N28">
        <f>DAY(Table2[[#This Row],[DATE]])</f>
        <v>27</v>
      </c>
      <c r="O28" s="4" t="str">
        <f>TEXT(Table2[[#This Row],[DATE]],"mmm")</f>
        <v>Jan</v>
      </c>
      <c r="P28" s="3">
        <f>YEAR(Table2[[#This Row],[DATE]])</f>
        <v>2021</v>
      </c>
    </row>
    <row r="29" spans="1:16" x14ac:dyDescent="0.3">
      <c r="A29" s="4">
        <v>44223</v>
      </c>
      <c r="B29" t="s">
        <v>90</v>
      </c>
      <c r="C29">
        <v>3</v>
      </c>
      <c r="D29" t="s">
        <v>8</v>
      </c>
      <c r="E29" t="s">
        <v>58</v>
      </c>
      <c r="F29">
        <v>0</v>
      </c>
      <c r="G29" t="str">
        <f>VLOOKUP(Table2[[#This Row],[PRODUCT ID]],Table1[],2,0)</f>
        <v>Product32</v>
      </c>
      <c r="H29" t="str">
        <f>VLOOKUP(Table2[[#This Row],[PRODUCT ID]],Table1[],3,0)</f>
        <v>Catagory04</v>
      </c>
      <c r="I29" t="str">
        <f>VLOOKUP(Table2[[#This Row],[PRODUCT ID]],Table1[],4,0)</f>
        <v>Kg</v>
      </c>
      <c r="J29" s="5">
        <f>VLOOKUP(Table2[[#This Row],[PRODUCT ID]],Table1[],5,0)</f>
        <v>89</v>
      </c>
      <c r="K29" s="5">
        <f>VLOOKUP(Table2[[#This Row],[PRODUCT ID]],Table1[],6,0)</f>
        <v>117.48</v>
      </c>
      <c r="L29" s="5">
        <f>Table2[[#This Row],[BUYING PRIZE]]*Table2[[#This Row],[QUANTITY]]</f>
        <v>267</v>
      </c>
      <c r="M29" s="5">
        <f>Table2[[#This Row],[SELLING PRICE]]*Table2[[#This Row],[QUANTITY]]*1-Table2[[#This Row],[DISCOUNT %]]</f>
        <v>352.44</v>
      </c>
      <c r="N29">
        <f>DAY(Table2[[#This Row],[DATE]])</f>
        <v>27</v>
      </c>
      <c r="O29" s="4" t="str">
        <f>TEXT(Table2[[#This Row],[DATE]],"mmm")</f>
        <v>Jan</v>
      </c>
      <c r="P29" s="3">
        <f>YEAR(Table2[[#This Row],[DATE]])</f>
        <v>2021</v>
      </c>
    </row>
    <row r="30" spans="1:16" x14ac:dyDescent="0.3">
      <c r="A30" s="4">
        <v>44224</v>
      </c>
      <c r="B30" t="s">
        <v>62</v>
      </c>
      <c r="C30">
        <v>10</v>
      </c>
      <c r="D30" t="s">
        <v>58</v>
      </c>
      <c r="E30" t="s">
        <v>103</v>
      </c>
      <c r="F30">
        <v>0</v>
      </c>
      <c r="G30" t="str">
        <f>VLOOKUP(Table2[[#This Row],[PRODUCT ID]],Table1[],2,0)</f>
        <v>Product04</v>
      </c>
      <c r="H30" t="str">
        <f>VLOOKUP(Table2[[#This Row],[PRODUCT ID]],Table1[],3,0)</f>
        <v>Catagory01</v>
      </c>
      <c r="I30" t="str">
        <f>VLOOKUP(Table2[[#This Row],[PRODUCT ID]],Table1[],4,0)</f>
        <v>Kg</v>
      </c>
      <c r="J30" s="5">
        <f>VLOOKUP(Table2[[#This Row],[PRODUCT ID]],Table1[],5,0)</f>
        <v>44</v>
      </c>
      <c r="K30" s="5">
        <f>VLOOKUP(Table2[[#This Row],[PRODUCT ID]],Table1[],6,0)</f>
        <v>48.84</v>
      </c>
      <c r="L30" s="5">
        <f>Table2[[#This Row],[BUYING PRIZE]]*Table2[[#This Row],[QUANTITY]]</f>
        <v>440</v>
      </c>
      <c r="M30" s="5">
        <f>Table2[[#This Row],[SELLING PRICE]]*Table2[[#This Row],[QUANTITY]]*1-Table2[[#This Row],[DISCOUNT %]]</f>
        <v>488.40000000000003</v>
      </c>
      <c r="N30">
        <f>DAY(Table2[[#This Row],[DATE]])</f>
        <v>28</v>
      </c>
      <c r="O30" s="4" t="str">
        <f>TEXT(Table2[[#This Row],[DATE]],"mmm")</f>
        <v>Jan</v>
      </c>
      <c r="P30" s="3">
        <f>YEAR(Table2[[#This Row],[DATE]])</f>
        <v>2021</v>
      </c>
    </row>
    <row r="31" spans="1:16" x14ac:dyDescent="0.3">
      <c r="A31" s="4">
        <v>44224</v>
      </c>
      <c r="B31" t="s">
        <v>87</v>
      </c>
      <c r="C31">
        <v>2</v>
      </c>
      <c r="D31" t="s">
        <v>104</v>
      </c>
      <c r="E31" t="s">
        <v>103</v>
      </c>
      <c r="F31">
        <v>0</v>
      </c>
      <c r="G31" t="str">
        <f>VLOOKUP(Table2[[#This Row],[PRODUCT ID]],Table1[],2,0)</f>
        <v>Product29</v>
      </c>
      <c r="H31" t="str">
        <f>VLOOKUP(Table2[[#This Row],[PRODUCT ID]],Table1[],3,0)</f>
        <v>Catagory04</v>
      </c>
      <c r="I31" t="str">
        <f>VLOOKUP(Table2[[#This Row],[PRODUCT ID]],Table1[],4,0)</f>
        <v>Kg</v>
      </c>
      <c r="J31" s="5">
        <f>VLOOKUP(Table2[[#This Row],[PRODUCT ID]],Table1[],5,0)</f>
        <v>47</v>
      </c>
      <c r="K31" s="5">
        <f>VLOOKUP(Table2[[#This Row],[PRODUCT ID]],Table1[],6,0)</f>
        <v>53.11</v>
      </c>
      <c r="L31" s="5">
        <f>Table2[[#This Row],[BUYING PRIZE]]*Table2[[#This Row],[QUANTITY]]</f>
        <v>94</v>
      </c>
      <c r="M31" s="5">
        <f>Table2[[#This Row],[SELLING PRICE]]*Table2[[#This Row],[QUANTITY]]*1-Table2[[#This Row],[DISCOUNT %]]</f>
        <v>106.22</v>
      </c>
      <c r="N31">
        <f>DAY(Table2[[#This Row],[DATE]])</f>
        <v>28</v>
      </c>
      <c r="O31" s="4" t="str">
        <f>TEXT(Table2[[#This Row],[DATE]],"mmm")</f>
        <v>Jan</v>
      </c>
      <c r="P31" s="3">
        <f>YEAR(Table2[[#This Row],[DATE]])</f>
        <v>2021</v>
      </c>
    </row>
    <row r="32" spans="1:16" x14ac:dyDescent="0.3">
      <c r="A32" s="4">
        <v>44229</v>
      </c>
      <c r="B32" t="s">
        <v>68</v>
      </c>
      <c r="C32">
        <v>7</v>
      </c>
      <c r="D32" t="s">
        <v>58</v>
      </c>
      <c r="E32" t="s">
        <v>58</v>
      </c>
      <c r="F32">
        <v>0</v>
      </c>
      <c r="G32" t="str">
        <f>VLOOKUP(Table2[[#This Row],[PRODUCT ID]],Table1[],2,0)</f>
        <v>Product10</v>
      </c>
      <c r="H32" t="str">
        <f>VLOOKUP(Table2[[#This Row],[PRODUCT ID]],Table1[],3,0)</f>
        <v>Catagory02</v>
      </c>
      <c r="I32" t="str">
        <f>VLOOKUP(Table2[[#This Row],[PRODUCT ID]],Table1[],4,0)</f>
        <v>Kg</v>
      </c>
      <c r="J32" s="5">
        <f>VLOOKUP(Table2[[#This Row],[PRODUCT ID]],Table1[],5,0)</f>
        <v>148</v>
      </c>
      <c r="K32" s="5">
        <f>VLOOKUP(Table2[[#This Row],[PRODUCT ID]],Table1[],6,0)</f>
        <v>164.28</v>
      </c>
      <c r="L32" s="5">
        <f>Table2[[#This Row],[BUYING PRIZE]]*Table2[[#This Row],[QUANTITY]]</f>
        <v>1036</v>
      </c>
      <c r="M32" s="5">
        <f>Table2[[#This Row],[SELLING PRICE]]*Table2[[#This Row],[QUANTITY]]*1-Table2[[#This Row],[DISCOUNT %]]</f>
        <v>1149.96</v>
      </c>
      <c r="N32">
        <f>DAY(Table2[[#This Row],[DATE]])</f>
        <v>2</v>
      </c>
      <c r="O32" s="4" t="str">
        <f>TEXT(Table2[[#This Row],[DATE]],"mmm")</f>
        <v>Feb</v>
      </c>
      <c r="P32" s="3">
        <f>YEAR(Table2[[#This Row],[DATE]])</f>
        <v>2021</v>
      </c>
    </row>
    <row r="33" spans="1:16" x14ac:dyDescent="0.3">
      <c r="A33" s="4">
        <v>44230</v>
      </c>
      <c r="B33" t="s">
        <v>74</v>
      </c>
      <c r="C33">
        <v>13</v>
      </c>
      <c r="D33" t="s">
        <v>104</v>
      </c>
      <c r="E33" t="s">
        <v>58</v>
      </c>
      <c r="F33">
        <v>0</v>
      </c>
      <c r="G33" t="str">
        <f>VLOOKUP(Table2[[#This Row],[PRODUCT ID]],Table1[],2,0)</f>
        <v>Product16</v>
      </c>
      <c r="H33" t="str">
        <f>VLOOKUP(Table2[[#This Row],[PRODUCT ID]],Table1[],3,0)</f>
        <v>Catagory02</v>
      </c>
      <c r="I33" t="str">
        <f>VLOOKUP(Table2[[#This Row],[PRODUCT ID]],Table1[],4,0)</f>
        <v>Kg</v>
      </c>
      <c r="J33" s="5">
        <f>VLOOKUP(Table2[[#This Row],[PRODUCT ID]],Table1[],5,0)</f>
        <v>13</v>
      </c>
      <c r="K33" s="5">
        <f>VLOOKUP(Table2[[#This Row],[PRODUCT ID]],Table1[],6,0)</f>
        <v>16.64</v>
      </c>
      <c r="L33" s="5">
        <f>Table2[[#This Row],[BUYING PRIZE]]*Table2[[#This Row],[QUANTITY]]</f>
        <v>169</v>
      </c>
      <c r="M33" s="5">
        <f>Table2[[#This Row],[SELLING PRICE]]*Table2[[#This Row],[QUANTITY]]*1-Table2[[#This Row],[DISCOUNT %]]</f>
        <v>216.32</v>
      </c>
      <c r="N33">
        <f>DAY(Table2[[#This Row],[DATE]])</f>
        <v>3</v>
      </c>
      <c r="O33" s="4" t="str">
        <f>TEXT(Table2[[#This Row],[DATE]],"mmm")</f>
        <v>Feb</v>
      </c>
      <c r="P33" s="3">
        <f>YEAR(Table2[[#This Row],[DATE]])</f>
        <v>2021</v>
      </c>
    </row>
    <row r="34" spans="1:16" x14ac:dyDescent="0.3">
      <c r="A34" s="4">
        <v>44230</v>
      </c>
      <c r="B34" t="s">
        <v>80</v>
      </c>
      <c r="C34">
        <v>2</v>
      </c>
      <c r="D34" t="s">
        <v>8</v>
      </c>
      <c r="E34" t="s">
        <v>103</v>
      </c>
      <c r="F34">
        <v>0</v>
      </c>
      <c r="G34" t="str">
        <f>VLOOKUP(Table2[[#This Row],[PRODUCT ID]],Table1[],2,0)</f>
        <v>Product22</v>
      </c>
      <c r="H34" t="str">
        <f>VLOOKUP(Table2[[#This Row],[PRODUCT ID]],Table1[],3,0)</f>
        <v>Catagory03</v>
      </c>
      <c r="I34" t="str">
        <f>VLOOKUP(Table2[[#This Row],[PRODUCT ID]],Table1[],4,0)</f>
        <v>Kg</v>
      </c>
      <c r="J34" s="5">
        <f>VLOOKUP(Table2[[#This Row],[PRODUCT ID]],Table1[],5,0)</f>
        <v>121</v>
      </c>
      <c r="K34" s="5">
        <f>VLOOKUP(Table2[[#This Row],[PRODUCT ID]],Table1[],6,0)</f>
        <v>141.57</v>
      </c>
      <c r="L34" s="5">
        <f>Table2[[#This Row],[BUYING PRIZE]]*Table2[[#This Row],[QUANTITY]]</f>
        <v>242</v>
      </c>
      <c r="M34" s="5">
        <f>Table2[[#This Row],[SELLING PRICE]]*Table2[[#This Row],[QUANTITY]]*1-Table2[[#This Row],[DISCOUNT %]]</f>
        <v>283.14</v>
      </c>
      <c r="N34">
        <f>DAY(Table2[[#This Row],[DATE]])</f>
        <v>3</v>
      </c>
      <c r="O34" s="4" t="str">
        <f>TEXT(Table2[[#This Row],[DATE]],"mmm")</f>
        <v>Feb</v>
      </c>
      <c r="P34" s="3">
        <f>YEAR(Table2[[#This Row],[DATE]])</f>
        <v>2021</v>
      </c>
    </row>
    <row r="35" spans="1:16" x14ac:dyDescent="0.3">
      <c r="A35" s="4">
        <v>44231</v>
      </c>
      <c r="B35" t="s">
        <v>95</v>
      </c>
      <c r="C35">
        <v>4</v>
      </c>
      <c r="D35" t="s">
        <v>58</v>
      </c>
      <c r="E35" t="s">
        <v>58</v>
      </c>
      <c r="F35">
        <v>0</v>
      </c>
      <c r="G35" t="str">
        <f>VLOOKUP(Table2[[#This Row],[PRODUCT ID]],Table1[],2,0)</f>
        <v>Product37</v>
      </c>
      <c r="H35" t="str">
        <f>VLOOKUP(Table2[[#This Row],[PRODUCT ID]],Table1[],3,0)</f>
        <v>Catagory04</v>
      </c>
      <c r="I35" t="str">
        <f>VLOOKUP(Table2[[#This Row],[PRODUCT ID]],Table1[],4,0)</f>
        <v>Kg</v>
      </c>
      <c r="J35" s="5">
        <f>VLOOKUP(Table2[[#This Row],[PRODUCT ID]],Table1[],5,0)</f>
        <v>67</v>
      </c>
      <c r="K35" s="5">
        <f>VLOOKUP(Table2[[#This Row],[PRODUCT ID]],Table1[],6,0)</f>
        <v>85.76</v>
      </c>
      <c r="L35" s="5">
        <f>Table2[[#This Row],[BUYING PRIZE]]*Table2[[#This Row],[QUANTITY]]</f>
        <v>268</v>
      </c>
      <c r="M35" s="5">
        <f>Table2[[#This Row],[SELLING PRICE]]*Table2[[#This Row],[QUANTITY]]*1-Table2[[#This Row],[DISCOUNT %]]</f>
        <v>343.04</v>
      </c>
      <c r="N35">
        <f>DAY(Table2[[#This Row],[DATE]])</f>
        <v>4</v>
      </c>
      <c r="O35" s="4" t="str">
        <f>TEXT(Table2[[#This Row],[DATE]],"mmm")</f>
        <v>Feb</v>
      </c>
      <c r="P35" s="3">
        <f>YEAR(Table2[[#This Row],[DATE]])</f>
        <v>2021</v>
      </c>
    </row>
    <row r="36" spans="1:16" x14ac:dyDescent="0.3">
      <c r="A36" s="4">
        <v>44232</v>
      </c>
      <c r="B36" t="s">
        <v>101</v>
      </c>
      <c r="C36">
        <v>7</v>
      </c>
      <c r="D36" t="s">
        <v>58</v>
      </c>
      <c r="E36" t="s">
        <v>103</v>
      </c>
      <c r="F36">
        <v>0</v>
      </c>
      <c r="G36" t="str">
        <f>VLOOKUP(Table2[[#This Row],[PRODUCT ID]],Table1[],2,0)</f>
        <v>Product43</v>
      </c>
      <c r="H36" t="str">
        <f>VLOOKUP(Table2[[#This Row],[PRODUCT ID]],Table1[],3,0)</f>
        <v>Catagory04</v>
      </c>
      <c r="I36" t="str">
        <f>VLOOKUP(Table2[[#This Row],[PRODUCT ID]],Table1[],4,0)</f>
        <v>Kg</v>
      </c>
      <c r="J36" s="5">
        <f>VLOOKUP(Table2[[#This Row],[PRODUCT ID]],Table1[],5,0)</f>
        <v>67</v>
      </c>
      <c r="K36" s="5">
        <f>VLOOKUP(Table2[[#This Row],[PRODUCT ID]],Table1[],6,0)</f>
        <v>83.08</v>
      </c>
      <c r="L36" s="5">
        <f>Table2[[#This Row],[BUYING PRIZE]]*Table2[[#This Row],[QUANTITY]]</f>
        <v>469</v>
      </c>
      <c r="M36" s="5">
        <f>Table2[[#This Row],[SELLING PRICE]]*Table2[[#This Row],[QUANTITY]]*1-Table2[[#This Row],[DISCOUNT %]]</f>
        <v>581.55999999999995</v>
      </c>
      <c r="N36">
        <f>DAY(Table2[[#This Row],[DATE]])</f>
        <v>5</v>
      </c>
      <c r="O36" s="4" t="str">
        <f>TEXT(Table2[[#This Row],[DATE]],"mmm")</f>
        <v>Feb</v>
      </c>
      <c r="P36" s="3">
        <f>YEAR(Table2[[#This Row],[DATE]])</f>
        <v>2021</v>
      </c>
    </row>
    <row r="37" spans="1:16" x14ac:dyDescent="0.3">
      <c r="A37" s="4">
        <v>44232</v>
      </c>
      <c r="B37" t="s">
        <v>63</v>
      </c>
      <c r="C37">
        <v>1</v>
      </c>
      <c r="D37" t="s">
        <v>104</v>
      </c>
      <c r="E37" t="s">
        <v>103</v>
      </c>
      <c r="F37">
        <v>0</v>
      </c>
      <c r="G37" t="str">
        <f>VLOOKUP(Table2[[#This Row],[PRODUCT ID]],Table1[],2,0)</f>
        <v>Product05</v>
      </c>
      <c r="H37" t="str">
        <f>VLOOKUP(Table2[[#This Row],[PRODUCT ID]],Table1[],3,0)</f>
        <v>Catagory01</v>
      </c>
      <c r="I37" t="str">
        <f>VLOOKUP(Table2[[#This Row],[PRODUCT ID]],Table1[],4,0)</f>
        <v>Kg</v>
      </c>
      <c r="J37" s="5">
        <f>VLOOKUP(Table2[[#This Row],[PRODUCT ID]],Table1[],5,0)</f>
        <v>133</v>
      </c>
      <c r="K37" s="5">
        <f>VLOOKUP(Table2[[#This Row],[PRODUCT ID]],Table1[],6,0)</f>
        <v>155.61000000000001</v>
      </c>
      <c r="L37" s="5">
        <f>Table2[[#This Row],[BUYING PRIZE]]*Table2[[#This Row],[QUANTITY]]</f>
        <v>133</v>
      </c>
      <c r="M37" s="5">
        <f>Table2[[#This Row],[SELLING PRICE]]*Table2[[#This Row],[QUANTITY]]*1-Table2[[#This Row],[DISCOUNT %]]</f>
        <v>155.61000000000001</v>
      </c>
      <c r="N37">
        <f>DAY(Table2[[#This Row],[DATE]])</f>
        <v>5</v>
      </c>
      <c r="O37" s="4" t="str">
        <f>TEXT(Table2[[#This Row],[DATE]],"mmm")</f>
        <v>Feb</v>
      </c>
      <c r="P37" s="3">
        <f>YEAR(Table2[[#This Row],[DATE]])</f>
        <v>2021</v>
      </c>
    </row>
    <row r="38" spans="1:16" x14ac:dyDescent="0.3">
      <c r="A38" s="4">
        <v>44232</v>
      </c>
      <c r="B38" t="s">
        <v>101</v>
      </c>
      <c r="C38">
        <v>9</v>
      </c>
      <c r="D38" t="s">
        <v>104</v>
      </c>
      <c r="E38" t="s">
        <v>103</v>
      </c>
      <c r="F38">
        <v>0</v>
      </c>
      <c r="G38" t="str">
        <f>VLOOKUP(Table2[[#This Row],[PRODUCT ID]],Table1[],2,0)</f>
        <v>Product43</v>
      </c>
      <c r="H38" t="str">
        <f>VLOOKUP(Table2[[#This Row],[PRODUCT ID]],Table1[],3,0)</f>
        <v>Catagory04</v>
      </c>
      <c r="I38" t="str">
        <f>VLOOKUP(Table2[[#This Row],[PRODUCT ID]],Table1[],4,0)</f>
        <v>Kg</v>
      </c>
      <c r="J38" s="5">
        <f>VLOOKUP(Table2[[#This Row],[PRODUCT ID]],Table1[],5,0)</f>
        <v>67</v>
      </c>
      <c r="K38" s="5">
        <f>VLOOKUP(Table2[[#This Row],[PRODUCT ID]],Table1[],6,0)</f>
        <v>83.08</v>
      </c>
      <c r="L38" s="5">
        <f>Table2[[#This Row],[BUYING PRIZE]]*Table2[[#This Row],[QUANTITY]]</f>
        <v>603</v>
      </c>
      <c r="M38" s="5">
        <f>Table2[[#This Row],[SELLING PRICE]]*Table2[[#This Row],[QUANTITY]]*1-Table2[[#This Row],[DISCOUNT %]]</f>
        <v>747.72</v>
      </c>
      <c r="N38">
        <f>DAY(Table2[[#This Row],[DATE]])</f>
        <v>5</v>
      </c>
      <c r="O38" s="4" t="str">
        <f>TEXT(Table2[[#This Row],[DATE]],"mmm")</f>
        <v>Feb</v>
      </c>
      <c r="P38" s="3">
        <f>YEAR(Table2[[#This Row],[DATE]])</f>
        <v>2021</v>
      </c>
    </row>
    <row r="39" spans="1:16" x14ac:dyDescent="0.3">
      <c r="A39" s="4">
        <v>44233</v>
      </c>
      <c r="B39" t="s">
        <v>93</v>
      </c>
      <c r="C39">
        <v>1</v>
      </c>
      <c r="D39" t="s">
        <v>104</v>
      </c>
      <c r="E39" t="s">
        <v>103</v>
      </c>
      <c r="F39">
        <v>0</v>
      </c>
      <c r="G39" t="str">
        <f>VLOOKUP(Table2[[#This Row],[PRODUCT ID]],Table1[],2,0)</f>
        <v>Product35</v>
      </c>
      <c r="H39" t="str">
        <f>VLOOKUP(Table2[[#This Row],[PRODUCT ID]],Table1[],3,0)</f>
        <v>Catagory04</v>
      </c>
      <c r="I39" t="str">
        <f>VLOOKUP(Table2[[#This Row],[PRODUCT ID]],Table1[],4,0)</f>
        <v>Kg</v>
      </c>
      <c r="J39" s="5">
        <f>VLOOKUP(Table2[[#This Row],[PRODUCT ID]],Table1[],5,0)</f>
        <v>5</v>
      </c>
      <c r="K39" s="5">
        <f>VLOOKUP(Table2[[#This Row],[PRODUCT ID]],Table1[],6,0)</f>
        <v>6.7</v>
      </c>
      <c r="L39" s="5">
        <f>Table2[[#This Row],[BUYING PRIZE]]*Table2[[#This Row],[QUANTITY]]</f>
        <v>5</v>
      </c>
      <c r="M39" s="5">
        <f>Table2[[#This Row],[SELLING PRICE]]*Table2[[#This Row],[QUANTITY]]*1-Table2[[#This Row],[DISCOUNT %]]</f>
        <v>6.7</v>
      </c>
      <c r="N39">
        <f>DAY(Table2[[#This Row],[DATE]])</f>
        <v>6</v>
      </c>
      <c r="O39" s="4" t="str">
        <f>TEXT(Table2[[#This Row],[DATE]],"mmm")</f>
        <v>Feb</v>
      </c>
      <c r="P39" s="3">
        <f>YEAR(Table2[[#This Row],[DATE]])</f>
        <v>2021</v>
      </c>
    </row>
    <row r="40" spans="1:16" x14ac:dyDescent="0.3">
      <c r="A40" s="4">
        <v>44236</v>
      </c>
      <c r="B40" t="s">
        <v>92</v>
      </c>
      <c r="C40">
        <v>14</v>
      </c>
      <c r="D40" t="s">
        <v>104</v>
      </c>
      <c r="E40" t="s">
        <v>58</v>
      </c>
      <c r="F40">
        <v>0</v>
      </c>
      <c r="G40" t="str">
        <f>VLOOKUP(Table2[[#This Row],[PRODUCT ID]],Table1[],2,0)</f>
        <v>Product34</v>
      </c>
      <c r="H40" t="str">
        <f>VLOOKUP(Table2[[#This Row],[PRODUCT ID]],Table1[],3,0)</f>
        <v>Catagory04</v>
      </c>
      <c r="I40" t="str">
        <f>VLOOKUP(Table2[[#This Row],[PRODUCT ID]],Table1[],4,0)</f>
        <v>Kg</v>
      </c>
      <c r="J40" s="5">
        <f>VLOOKUP(Table2[[#This Row],[PRODUCT ID]],Table1[],5,0)</f>
        <v>55</v>
      </c>
      <c r="K40" s="5">
        <f>VLOOKUP(Table2[[#This Row],[PRODUCT ID]],Table1[],6,0)</f>
        <v>58.3</v>
      </c>
      <c r="L40" s="5">
        <f>Table2[[#This Row],[BUYING PRIZE]]*Table2[[#This Row],[QUANTITY]]</f>
        <v>770</v>
      </c>
      <c r="M40" s="5">
        <f>Table2[[#This Row],[SELLING PRICE]]*Table2[[#This Row],[QUANTITY]]*1-Table2[[#This Row],[DISCOUNT %]]</f>
        <v>816.19999999999993</v>
      </c>
      <c r="N40">
        <f>DAY(Table2[[#This Row],[DATE]])</f>
        <v>9</v>
      </c>
      <c r="O40" s="4" t="str">
        <f>TEXT(Table2[[#This Row],[DATE]],"mmm")</f>
        <v>Feb</v>
      </c>
      <c r="P40" s="3">
        <f>YEAR(Table2[[#This Row],[DATE]])</f>
        <v>2021</v>
      </c>
    </row>
    <row r="41" spans="1:16" x14ac:dyDescent="0.3">
      <c r="A41" s="4">
        <v>44239</v>
      </c>
      <c r="B41" t="s">
        <v>66</v>
      </c>
      <c r="C41">
        <v>7</v>
      </c>
      <c r="D41" t="s">
        <v>104</v>
      </c>
      <c r="E41" t="s">
        <v>103</v>
      </c>
      <c r="F41">
        <v>0</v>
      </c>
      <c r="G41" t="str">
        <f>VLOOKUP(Table2[[#This Row],[PRODUCT ID]],Table1[],2,0)</f>
        <v>Product08</v>
      </c>
      <c r="H41" t="str">
        <f>VLOOKUP(Table2[[#This Row],[PRODUCT ID]],Table1[],3,0)</f>
        <v>Catagory01</v>
      </c>
      <c r="I41" t="str">
        <f>VLOOKUP(Table2[[#This Row],[PRODUCT ID]],Table1[],4,0)</f>
        <v>Kg</v>
      </c>
      <c r="J41" s="5">
        <f>VLOOKUP(Table2[[#This Row],[PRODUCT ID]],Table1[],5,0)</f>
        <v>83</v>
      </c>
      <c r="K41" s="5">
        <f>VLOOKUP(Table2[[#This Row],[PRODUCT ID]],Table1[],6,0)</f>
        <v>94.62</v>
      </c>
      <c r="L41" s="5">
        <f>Table2[[#This Row],[BUYING PRIZE]]*Table2[[#This Row],[QUANTITY]]</f>
        <v>581</v>
      </c>
      <c r="M41" s="5">
        <f>Table2[[#This Row],[SELLING PRICE]]*Table2[[#This Row],[QUANTITY]]*1-Table2[[#This Row],[DISCOUNT %]]</f>
        <v>662.34</v>
      </c>
      <c r="N41">
        <f>DAY(Table2[[#This Row],[DATE]])</f>
        <v>12</v>
      </c>
      <c r="O41" s="4" t="str">
        <f>TEXT(Table2[[#This Row],[DATE]],"mmm")</f>
        <v>Feb</v>
      </c>
      <c r="P41" s="3">
        <f>YEAR(Table2[[#This Row],[DATE]])</f>
        <v>2021</v>
      </c>
    </row>
    <row r="42" spans="1:16" x14ac:dyDescent="0.3">
      <c r="A42" s="4">
        <v>44239</v>
      </c>
      <c r="B42" t="s">
        <v>81</v>
      </c>
      <c r="C42">
        <v>9</v>
      </c>
      <c r="D42" t="s">
        <v>58</v>
      </c>
      <c r="E42" t="s">
        <v>103</v>
      </c>
      <c r="F42">
        <v>0</v>
      </c>
      <c r="G42" t="str">
        <f>VLOOKUP(Table2[[#This Row],[PRODUCT ID]],Table1[],2,0)</f>
        <v>Product23</v>
      </c>
      <c r="H42" t="str">
        <f>VLOOKUP(Table2[[#This Row],[PRODUCT ID]],Table1[],3,0)</f>
        <v>Catagory03</v>
      </c>
      <c r="I42" t="str">
        <f>VLOOKUP(Table2[[#This Row],[PRODUCT ID]],Table1[],4,0)</f>
        <v>Kg</v>
      </c>
      <c r="J42" s="5">
        <f>VLOOKUP(Table2[[#This Row],[PRODUCT ID]],Table1[],5,0)</f>
        <v>141</v>
      </c>
      <c r="K42" s="5">
        <f>VLOOKUP(Table2[[#This Row],[PRODUCT ID]],Table1[],6,0)</f>
        <v>149.46</v>
      </c>
      <c r="L42" s="5">
        <f>Table2[[#This Row],[BUYING PRIZE]]*Table2[[#This Row],[QUANTITY]]</f>
        <v>1269</v>
      </c>
      <c r="M42" s="5">
        <f>Table2[[#This Row],[SELLING PRICE]]*Table2[[#This Row],[QUANTITY]]*1-Table2[[#This Row],[DISCOUNT %]]</f>
        <v>1345.14</v>
      </c>
      <c r="N42">
        <f>DAY(Table2[[#This Row],[DATE]])</f>
        <v>12</v>
      </c>
      <c r="O42" s="4" t="str">
        <f>TEXT(Table2[[#This Row],[DATE]],"mmm")</f>
        <v>Feb</v>
      </c>
      <c r="P42" s="3">
        <f>YEAR(Table2[[#This Row],[DATE]])</f>
        <v>2021</v>
      </c>
    </row>
    <row r="43" spans="1:16" x14ac:dyDescent="0.3">
      <c r="A43" s="4">
        <v>44242</v>
      </c>
      <c r="B43" t="s">
        <v>85</v>
      </c>
      <c r="C43">
        <v>4</v>
      </c>
      <c r="D43" t="s">
        <v>104</v>
      </c>
      <c r="E43" t="s">
        <v>58</v>
      </c>
      <c r="F43">
        <v>0</v>
      </c>
      <c r="G43" t="str">
        <f>VLOOKUP(Table2[[#This Row],[PRODUCT ID]],Table1[],2,0)</f>
        <v>Product27</v>
      </c>
      <c r="H43" t="str">
        <f>VLOOKUP(Table2[[#This Row],[PRODUCT ID]],Table1[],3,0)</f>
        <v>Catagory04</v>
      </c>
      <c r="I43" t="str">
        <f>VLOOKUP(Table2[[#This Row],[PRODUCT ID]],Table1[],4,0)</f>
        <v>Kg</v>
      </c>
      <c r="J43" s="5">
        <f>VLOOKUP(Table2[[#This Row],[PRODUCT ID]],Table1[],5,0)</f>
        <v>48</v>
      </c>
      <c r="K43" s="5">
        <f>VLOOKUP(Table2[[#This Row],[PRODUCT ID]],Table1[],6,0)</f>
        <v>57.120000000000005</v>
      </c>
      <c r="L43" s="5">
        <f>Table2[[#This Row],[BUYING PRIZE]]*Table2[[#This Row],[QUANTITY]]</f>
        <v>192</v>
      </c>
      <c r="M43" s="5">
        <f>Table2[[#This Row],[SELLING PRICE]]*Table2[[#This Row],[QUANTITY]]*1-Table2[[#This Row],[DISCOUNT %]]</f>
        <v>228.48000000000002</v>
      </c>
      <c r="N43">
        <f>DAY(Table2[[#This Row],[DATE]])</f>
        <v>15</v>
      </c>
      <c r="O43" s="4" t="str">
        <f>TEXT(Table2[[#This Row],[DATE]],"mmm")</f>
        <v>Feb</v>
      </c>
      <c r="P43" s="3">
        <f>YEAR(Table2[[#This Row],[DATE]])</f>
        <v>2021</v>
      </c>
    </row>
    <row r="44" spans="1:16" x14ac:dyDescent="0.3">
      <c r="A44" s="4">
        <v>44245</v>
      </c>
      <c r="B44" t="s">
        <v>73</v>
      </c>
      <c r="C44">
        <v>6</v>
      </c>
      <c r="D44" t="s">
        <v>58</v>
      </c>
      <c r="E44" t="s">
        <v>103</v>
      </c>
      <c r="F44">
        <v>0</v>
      </c>
      <c r="G44" t="str">
        <f>VLOOKUP(Table2[[#This Row],[PRODUCT ID]],Table1[],2,0)</f>
        <v>Product15</v>
      </c>
      <c r="H44" t="str">
        <f>VLOOKUP(Table2[[#This Row],[PRODUCT ID]],Table1[],3,0)</f>
        <v>Catagory02</v>
      </c>
      <c r="I44" t="str">
        <f>VLOOKUP(Table2[[#This Row],[PRODUCT ID]],Table1[],4,0)</f>
        <v>Kg</v>
      </c>
      <c r="J44" s="5">
        <f>VLOOKUP(Table2[[#This Row],[PRODUCT ID]],Table1[],5,0)</f>
        <v>12</v>
      </c>
      <c r="K44" s="5">
        <f>VLOOKUP(Table2[[#This Row],[PRODUCT ID]],Table1[],6,0)</f>
        <v>15.719999999999999</v>
      </c>
      <c r="L44" s="5">
        <f>Table2[[#This Row],[BUYING PRIZE]]*Table2[[#This Row],[QUANTITY]]</f>
        <v>72</v>
      </c>
      <c r="M44" s="5">
        <f>Table2[[#This Row],[SELLING PRICE]]*Table2[[#This Row],[QUANTITY]]*1-Table2[[#This Row],[DISCOUNT %]]</f>
        <v>94.32</v>
      </c>
      <c r="N44">
        <f>DAY(Table2[[#This Row],[DATE]])</f>
        <v>18</v>
      </c>
      <c r="O44" s="4" t="str">
        <f>TEXT(Table2[[#This Row],[DATE]],"mmm")</f>
        <v>Feb</v>
      </c>
      <c r="P44" s="3">
        <f>YEAR(Table2[[#This Row],[DATE]])</f>
        <v>2021</v>
      </c>
    </row>
    <row r="45" spans="1:16" x14ac:dyDescent="0.3">
      <c r="A45" s="4">
        <v>44247</v>
      </c>
      <c r="B45" t="s">
        <v>88</v>
      </c>
      <c r="C45">
        <v>11</v>
      </c>
      <c r="D45" t="s">
        <v>58</v>
      </c>
      <c r="E45" t="s">
        <v>103</v>
      </c>
      <c r="F45">
        <v>0</v>
      </c>
      <c r="G45" t="str">
        <f>VLOOKUP(Table2[[#This Row],[PRODUCT ID]],Table1[],2,0)</f>
        <v>Product30</v>
      </c>
      <c r="H45" t="str">
        <f>VLOOKUP(Table2[[#This Row],[PRODUCT ID]],Table1[],3,0)</f>
        <v>Catagory04</v>
      </c>
      <c r="I45" t="str">
        <f>VLOOKUP(Table2[[#This Row],[PRODUCT ID]],Table1[],4,0)</f>
        <v>Kg</v>
      </c>
      <c r="J45" s="5">
        <f>VLOOKUP(Table2[[#This Row],[PRODUCT ID]],Table1[],5,0)</f>
        <v>148</v>
      </c>
      <c r="K45" s="5">
        <f>VLOOKUP(Table2[[#This Row],[PRODUCT ID]],Table1[],6,0)</f>
        <v>201.28</v>
      </c>
      <c r="L45" s="5">
        <f>Table2[[#This Row],[BUYING PRIZE]]*Table2[[#This Row],[QUANTITY]]</f>
        <v>1628</v>
      </c>
      <c r="M45" s="5">
        <f>Table2[[#This Row],[SELLING PRICE]]*Table2[[#This Row],[QUANTITY]]*1-Table2[[#This Row],[DISCOUNT %]]</f>
        <v>2214.08</v>
      </c>
      <c r="N45">
        <f>DAY(Table2[[#This Row],[DATE]])</f>
        <v>20</v>
      </c>
      <c r="O45" s="4" t="str">
        <f>TEXT(Table2[[#This Row],[DATE]],"mmm")</f>
        <v>Feb</v>
      </c>
      <c r="P45" s="3">
        <f>YEAR(Table2[[#This Row],[DATE]])</f>
        <v>2021</v>
      </c>
    </row>
    <row r="46" spans="1:16" x14ac:dyDescent="0.3">
      <c r="A46" s="4">
        <v>44249</v>
      </c>
      <c r="B46" t="s">
        <v>71</v>
      </c>
      <c r="C46">
        <v>5</v>
      </c>
      <c r="D46" t="s">
        <v>58</v>
      </c>
      <c r="E46" t="s">
        <v>103</v>
      </c>
      <c r="F46">
        <v>0</v>
      </c>
      <c r="G46" t="str">
        <f>VLOOKUP(Table2[[#This Row],[PRODUCT ID]],Table1[],2,0)</f>
        <v>Product13</v>
      </c>
      <c r="H46" t="str">
        <f>VLOOKUP(Table2[[#This Row],[PRODUCT ID]],Table1[],3,0)</f>
        <v>Catagory02</v>
      </c>
      <c r="I46" t="str">
        <f>VLOOKUP(Table2[[#This Row],[PRODUCT ID]],Table1[],4,0)</f>
        <v>Kg</v>
      </c>
      <c r="J46" s="5">
        <f>VLOOKUP(Table2[[#This Row],[PRODUCT ID]],Table1[],5,0)</f>
        <v>112</v>
      </c>
      <c r="K46" s="5">
        <f>VLOOKUP(Table2[[#This Row],[PRODUCT ID]],Table1[],6,0)</f>
        <v>122.08</v>
      </c>
      <c r="L46" s="5">
        <f>Table2[[#This Row],[BUYING PRIZE]]*Table2[[#This Row],[QUANTITY]]</f>
        <v>560</v>
      </c>
      <c r="M46" s="5">
        <f>Table2[[#This Row],[SELLING PRICE]]*Table2[[#This Row],[QUANTITY]]*1-Table2[[#This Row],[DISCOUNT %]]</f>
        <v>610.4</v>
      </c>
      <c r="N46">
        <f>DAY(Table2[[#This Row],[DATE]])</f>
        <v>22</v>
      </c>
      <c r="O46" s="4" t="str">
        <f>TEXT(Table2[[#This Row],[DATE]],"mmm")</f>
        <v>Feb</v>
      </c>
      <c r="P46" s="3">
        <f>YEAR(Table2[[#This Row],[DATE]])</f>
        <v>2021</v>
      </c>
    </row>
    <row r="47" spans="1:16" x14ac:dyDescent="0.3">
      <c r="A47" s="4">
        <v>44250</v>
      </c>
      <c r="B47" t="s">
        <v>83</v>
      </c>
      <c r="C47">
        <v>3</v>
      </c>
      <c r="D47" t="s">
        <v>104</v>
      </c>
      <c r="E47" t="s">
        <v>103</v>
      </c>
      <c r="F47">
        <v>0</v>
      </c>
      <c r="G47" t="str">
        <f>VLOOKUP(Table2[[#This Row],[PRODUCT ID]],Table1[],2,0)</f>
        <v>Product25</v>
      </c>
      <c r="H47" t="str">
        <f>VLOOKUP(Table2[[#This Row],[PRODUCT ID]],Table1[],3,0)</f>
        <v>Catagory04</v>
      </c>
      <c r="I47" t="str">
        <f>VLOOKUP(Table2[[#This Row],[PRODUCT ID]],Table1[],4,0)</f>
        <v>Kg</v>
      </c>
      <c r="J47" s="5">
        <f>VLOOKUP(Table2[[#This Row],[PRODUCT ID]],Table1[],5,0)</f>
        <v>7</v>
      </c>
      <c r="K47" s="5">
        <f>VLOOKUP(Table2[[#This Row],[PRODUCT ID]],Table1[],6,0)</f>
        <v>8.33</v>
      </c>
      <c r="L47" s="5">
        <f>Table2[[#This Row],[BUYING PRIZE]]*Table2[[#This Row],[QUANTITY]]</f>
        <v>21</v>
      </c>
      <c r="M47" s="5">
        <f>Table2[[#This Row],[SELLING PRICE]]*Table2[[#This Row],[QUANTITY]]*1-Table2[[#This Row],[DISCOUNT %]]</f>
        <v>24.990000000000002</v>
      </c>
      <c r="N47">
        <f>DAY(Table2[[#This Row],[DATE]])</f>
        <v>23</v>
      </c>
      <c r="O47" s="4" t="str">
        <f>TEXT(Table2[[#This Row],[DATE]],"mmm")</f>
        <v>Feb</v>
      </c>
      <c r="P47" s="3">
        <f>YEAR(Table2[[#This Row],[DATE]])</f>
        <v>2021</v>
      </c>
    </row>
    <row r="48" spans="1:16" x14ac:dyDescent="0.3">
      <c r="A48" s="4">
        <v>44250</v>
      </c>
      <c r="B48" t="s">
        <v>63</v>
      </c>
      <c r="C48">
        <v>2</v>
      </c>
      <c r="D48" t="s">
        <v>104</v>
      </c>
      <c r="E48" t="s">
        <v>58</v>
      </c>
      <c r="F48">
        <v>0</v>
      </c>
      <c r="G48" t="str">
        <f>VLOOKUP(Table2[[#This Row],[PRODUCT ID]],Table1[],2,0)</f>
        <v>Product05</v>
      </c>
      <c r="H48" t="str">
        <f>VLOOKUP(Table2[[#This Row],[PRODUCT ID]],Table1[],3,0)</f>
        <v>Catagory01</v>
      </c>
      <c r="I48" t="str">
        <f>VLOOKUP(Table2[[#This Row],[PRODUCT ID]],Table1[],4,0)</f>
        <v>Kg</v>
      </c>
      <c r="J48" s="5">
        <f>VLOOKUP(Table2[[#This Row],[PRODUCT ID]],Table1[],5,0)</f>
        <v>133</v>
      </c>
      <c r="K48" s="5">
        <f>VLOOKUP(Table2[[#This Row],[PRODUCT ID]],Table1[],6,0)</f>
        <v>155.61000000000001</v>
      </c>
      <c r="L48" s="5">
        <f>Table2[[#This Row],[BUYING PRIZE]]*Table2[[#This Row],[QUANTITY]]</f>
        <v>266</v>
      </c>
      <c r="M48" s="5">
        <f>Table2[[#This Row],[SELLING PRICE]]*Table2[[#This Row],[QUANTITY]]*1-Table2[[#This Row],[DISCOUNT %]]</f>
        <v>311.22000000000003</v>
      </c>
      <c r="N48">
        <f>DAY(Table2[[#This Row],[DATE]])</f>
        <v>23</v>
      </c>
      <c r="O48" s="4" t="str">
        <f>TEXT(Table2[[#This Row],[DATE]],"mmm")</f>
        <v>Feb</v>
      </c>
      <c r="P48" s="3">
        <f>YEAR(Table2[[#This Row],[DATE]])</f>
        <v>2021</v>
      </c>
    </row>
    <row r="49" spans="1:16" x14ac:dyDescent="0.3">
      <c r="A49" s="4">
        <v>44252</v>
      </c>
      <c r="B49" t="s">
        <v>60</v>
      </c>
      <c r="C49">
        <v>4</v>
      </c>
      <c r="D49" t="s">
        <v>8</v>
      </c>
      <c r="E49" t="s">
        <v>58</v>
      </c>
      <c r="F49">
        <v>0</v>
      </c>
      <c r="G49" t="str">
        <f>VLOOKUP(Table2[[#This Row],[PRODUCT ID]],Table1[],2,0)</f>
        <v>Product02</v>
      </c>
      <c r="H49" t="str">
        <f>VLOOKUP(Table2[[#This Row],[PRODUCT ID]],Table1[],3,0)</f>
        <v>Catagory01</v>
      </c>
      <c r="I49" t="str">
        <f>VLOOKUP(Table2[[#This Row],[PRODUCT ID]],Table1[],4,0)</f>
        <v>Kg</v>
      </c>
      <c r="J49" s="5">
        <f>VLOOKUP(Table2[[#This Row],[PRODUCT ID]],Table1[],5,0)</f>
        <v>105</v>
      </c>
      <c r="K49" s="5">
        <f>VLOOKUP(Table2[[#This Row],[PRODUCT ID]],Table1[],6,0)</f>
        <v>142.80000000000001</v>
      </c>
      <c r="L49" s="5">
        <f>Table2[[#This Row],[BUYING PRIZE]]*Table2[[#This Row],[QUANTITY]]</f>
        <v>420</v>
      </c>
      <c r="M49" s="5">
        <f>Table2[[#This Row],[SELLING PRICE]]*Table2[[#This Row],[QUANTITY]]*1-Table2[[#This Row],[DISCOUNT %]]</f>
        <v>571.20000000000005</v>
      </c>
      <c r="N49">
        <f>DAY(Table2[[#This Row],[DATE]])</f>
        <v>25</v>
      </c>
      <c r="O49" s="4" t="str">
        <f>TEXT(Table2[[#This Row],[DATE]],"mmm")</f>
        <v>Feb</v>
      </c>
      <c r="P49" s="3">
        <f>YEAR(Table2[[#This Row],[DATE]])</f>
        <v>2021</v>
      </c>
    </row>
    <row r="50" spans="1:16" x14ac:dyDescent="0.3">
      <c r="A50" s="4">
        <v>44252</v>
      </c>
      <c r="B50" t="s">
        <v>90</v>
      </c>
      <c r="C50">
        <v>11</v>
      </c>
      <c r="D50" t="s">
        <v>58</v>
      </c>
      <c r="E50" t="s">
        <v>103</v>
      </c>
      <c r="F50">
        <v>0</v>
      </c>
      <c r="G50" t="str">
        <f>VLOOKUP(Table2[[#This Row],[PRODUCT ID]],Table1[],2,0)</f>
        <v>Product32</v>
      </c>
      <c r="H50" t="str">
        <f>VLOOKUP(Table2[[#This Row],[PRODUCT ID]],Table1[],3,0)</f>
        <v>Catagory04</v>
      </c>
      <c r="I50" t="str">
        <f>VLOOKUP(Table2[[#This Row],[PRODUCT ID]],Table1[],4,0)</f>
        <v>Kg</v>
      </c>
      <c r="J50" s="5">
        <f>VLOOKUP(Table2[[#This Row],[PRODUCT ID]],Table1[],5,0)</f>
        <v>89</v>
      </c>
      <c r="K50" s="5">
        <f>VLOOKUP(Table2[[#This Row],[PRODUCT ID]],Table1[],6,0)</f>
        <v>117.48</v>
      </c>
      <c r="L50" s="5">
        <f>Table2[[#This Row],[BUYING PRIZE]]*Table2[[#This Row],[QUANTITY]]</f>
        <v>979</v>
      </c>
      <c r="M50" s="5">
        <f>Table2[[#This Row],[SELLING PRICE]]*Table2[[#This Row],[QUANTITY]]*1-Table2[[#This Row],[DISCOUNT %]]</f>
        <v>1292.28</v>
      </c>
      <c r="N50">
        <f>DAY(Table2[[#This Row],[DATE]])</f>
        <v>25</v>
      </c>
      <c r="O50" s="4" t="str">
        <f>TEXT(Table2[[#This Row],[DATE]],"mmm")</f>
        <v>Feb</v>
      </c>
      <c r="P50" s="3">
        <f>YEAR(Table2[[#This Row],[DATE]])</f>
        <v>2021</v>
      </c>
    </row>
    <row r="51" spans="1:16" x14ac:dyDescent="0.3">
      <c r="A51" s="4">
        <v>44252</v>
      </c>
      <c r="B51" t="s">
        <v>88</v>
      </c>
      <c r="C51">
        <v>2</v>
      </c>
      <c r="D51" t="s">
        <v>104</v>
      </c>
      <c r="E51" t="s">
        <v>58</v>
      </c>
      <c r="F51">
        <v>0</v>
      </c>
      <c r="G51" t="str">
        <f>VLOOKUP(Table2[[#This Row],[PRODUCT ID]],Table1[],2,0)</f>
        <v>Product30</v>
      </c>
      <c r="H51" t="str">
        <f>VLOOKUP(Table2[[#This Row],[PRODUCT ID]],Table1[],3,0)</f>
        <v>Catagory04</v>
      </c>
      <c r="I51" t="str">
        <f>VLOOKUP(Table2[[#This Row],[PRODUCT ID]],Table1[],4,0)</f>
        <v>Kg</v>
      </c>
      <c r="J51" s="5">
        <f>VLOOKUP(Table2[[#This Row],[PRODUCT ID]],Table1[],5,0)</f>
        <v>148</v>
      </c>
      <c r="K51" s="5">
        <f>VLOOKUP(Table2[[#This Row],[PRODUCT ID]],Table1[],6,0)</f>
        <v>201.28</v>
      </c>
      <c r="L51" s="5">
        <f>Table2[[#This Row],[BUYING PRIZE]]*Table2[[#This Row],[QUANTITY]]</f>
        <v>296</v>
      </c>
      <c r="M51" s="5">
        <f>Table2[[#This Row],[SELLING PRICE]]*Table2[[#This Row],[QUANTITY]]*1-Table2[[#This Row],[DISCOUNT %]]</f>
        <v>402.56</v>
      </c>
      <c r="N51">
        <f>DAY(Table2[[#This Row],[DATE]])</f>
        <v>25</v>
      </c>
      <c r="O51" s="4" t="str">
        <f>TEXT(Table2[[#This Row],[DATE]],"mmm")</f>
        <v>Feb</v>
      </c>
      <c r="P51" s="3">
        <f>YEAR(Table2[[#This Row],[DATE]])</f>
        <v>2021</v>
      </c>
    </row>
    <row r="52" spans="1:16" x14ac:dyDescent="0.3">
      <c r="A52" s="4">
        <v>44254</v>
      </c>
      <c r="B52" t="s">
        <v>76</v>
      </c>
      <c r="C52">
        <v>11</v>
      </c>
      <c r="D52" t="s">
        <v>8</v>
      </c>
      <c r="E52" t="s">
        <v>58</v>
      </c>
      <c r="F52">
        <v>0</v>
      </c>
      <c r="G52" t="str">
        <f>VLOOKUP(Table2[[#This Row],[PRODUCT ID]],Table1[],2,0)</f>
        <v>Product18</v>
      </c>
      <c r="H52" t="str">
        <f>VLOOKUP(Table2[[#This Row],[PRODUCT ID]],Table1[],3,0)</f>
        <v>Catagory02</v>
      </c>
      <c r="I52" t="str">
        <f>VLOOKUP(Table2[[#This Row],[PRODUCT ID]],Table1[],4,0)</f>
        <v>Kg</v>
      </c>
      <c r="J52" s="5">
        <f>VLOOKUP(Table2[[#This Row],[PRODUCT ID]],Table1[],5,0)</f>
        <v>37</v>
      </c>
      <c r="K52" s="5">
        <f>VLOOKUP(Table2[[#This Row],[PRODUCT ID]],Table1[],6,0)</f>
        <v>49.21</v>
      </c>
      <c r="L52" s="5">
        <f>Table2[[#This Row],[BUYING PRIZE]]*Table2[[#This Row],[QUANTITY]]</f>
        <v>407</v>
      </c>
      <c r="M52" s="5">
        <f>Table2[[#This Row],[SELLING PRICE]]*Table2[[#This Row],[QUANTITY]]*1-Table2[[#This Row],[DISCOUNT %]]</f>
        <v>541.31000000000006</v>
      </c>
      <c r="N52">
        <f>DAY(Table2[[#This Row],[DATE]])</f>
        <v>27</v>
      </c>
      <c r="O52" s="4" t="str">
        <f>TEXT(Table2[[#This Row],[DATE]],"mmm")</f>
        <v>Feb</v>
      </c>
      <c r="P52" s="3">
        <f>YEAR(Table2[[#This Row],[DATE]])</f>
        <v>2021</v>
      </c>
    </row>
    <row r="53" spans="1:16" x14ac:dyDescent="0.3">
      <c r="A53" s="4">
        <v>44258</v>
      </c>
      <c r="B53" t="s">
        <v>69</v>
      </c>
      <c r="C53">
        <v>1</v>
      </c>
      <c r="D53" t="s">
        <v>104</v>
      </c>
      <c r="E53" t="s">
        <v>58</v>
      </c>
      <c r="F53">
        <v>0</v>
      </c>
      <c r="G53" t="str">
        <f>VLOOKUP(Table2[[#This Row],[PRODUCT ID]],Table1[],2,0)</f>
        <v>Product11</v>
      </c>
      <c r="H53" t="str">
        <f>VLOOKUP(Table2[[#This Row],[PRODUCT ID]],Table1[],3,0)</f>
        <v>Catagory02</v>
      </c>
      <c r="I53" t="str">
        <f>VLOOKUP(Table2[[#This Row],[PRODUCT ID]],Table1[],4,0)</f>
        <v>Kg</v>
      </c>
      <c r="J53" s="5">
        <f>VLOOKUP(Table2[[#This Row],[PRODUCT ID]],Table1[],5,0)</f>
        <v>44</v>
      </c>
      <c r="K53" s="5">
        <f>VLOOKUP(Table2[[#This Row],[PRODUCT ID]],Table1[],6,0)</f>
        <v>48.4</v>
      </c>
      <c r="L53" s="5">
        <f>Table2[[#This Row],[BUYING PRIZE]]*Table2[[#This Row],[QUANTITY]]</f>
        <v>44</v>
      </c>
      <c r="M53" s="5">
        <f>Table2[[#This Row],[SELLING PRICE]]*Table2[[#This Row],[QUANTITY]]*1-Table2[[#This Row],[DISCOUNT %]]</f>
        <v>48.4</v>
      </c>
      <c r="N53">
        <f>DAY(Table2[[#This Row],[DATE]])</f>
        <v>3</v>
      </c>
      <c r="O53" s="4" t="str">
        <f>TEXT(Table2[[#This Row],[DATE]],"mmm")</f>
        <v>Mar</v>
      </c>
      <c r="P53" s="3">
        <f>YEAR(Table2[[#This Row],[DATE]])</f>
        <v>2021</v>
      </c>
    </row>
    <row r="54" spans="1:16" x14ac:dyDescent="0.3">
      <c r="A54" s="4">
        <v>44262</v>
      </c>
      <c r="B54" t="s">
        <v>79</v>
      </c>
      <c r="C54">
        <v>9</v>
      </c>
      <c r="D54" t="s">
        <v>104</v>
      </c>
      <c r="E54" t="s">
        <v>103</v>
      </c>
      <c r="F54">
        <v>0</v>
      </c>
      <c r="G54" t="str">
        <f>VLOOKUP(Table2[[#This Row],[PRODUCT ID]],Table1[],2,0)</f>
        <v>Product21</v>
      </c>
      <c r="H54" t="str">
        <f>VLOOKUP(Table2[[#This Row],[PRODUCT ID]],Table1[],3,0)</f>
        <v>Catagory03</v>
      </c>
      <c r="I54" t="str">
        <f>VLOOKUP(Table2[[#This Row],[PRODUCT ID]],Table1[],4,0)</f>
        <v>Kg</v>
      </c>
      <c r="J54" s="5">
        <f>VLOOKUP(Table2[[#This Row],[PRODUCT ID]],Table1[],5,0)</f>
        <v>126</v>
      </c>
      <c r="K54" s="5">
        <f>VLOOKUP(Table2[[#This Row],[PRODUCT ID]],Table1[],6,0)</f>
        <v>162.54</v>
      </c>
      <c r="L54" s="5">
        <f>Table2[[#This Row],[BUYING PRIZE]]*Table2[[#This Row],[QUANTITY]]</f>
        <v>1134</v>
      </c>
      <c r="M54" s="5">
        <f>Table2[[#This Row],[SELLING PRICE]]*Table2[[#This Row],[QUANTITY]]*1-Table2[[#This Row],[DISCOUNT %]]</f>
        <v>1462.86</v>
      </c>
      <c r="N54">
        <f>DAY(Table2[[#This Row],[DATE]])</f>
        <v>7</v>
      </c>
      <c r="O54" s="4" t="str">
        <f>TEXT(Table2[[#This Row],[DATE]],"mmm")</f>
        <v>Mar</v>
      </c>
      <c r="P54" s="3">
        <f>YEAR(Table2[[#This Row],[DATE]])</f>
        <v>2021</v>
      </c>
    </row>
    <row r="55" spans="1:16" x14ac:dyDescent="0.3">
      <c r="A55" s="4">
        <v>44263</v>
      </c>
      <c r="B55" t="s">
        <v>85</v>
      </c>
      <c r="C55">
        <v>6</v>
      </c>
      <c r="D55" t="s">
        <v>58</v>
      </c>
      <c r="E55" t="s">
        <v>103</v>
      </c>
      <c r="F55">
        <v>0</v>
      </c>
      <c r="G55" t="str">
        <f>VLOOKUP(Table2[[#This Row],[PRODUCT ID]],Table1[],2,0)</f>
        <v>Product27</v>
      </c>
      <c r="H55" t="str">
        <f>VLOOKUP(Table2[[#This Row],[PRODUCT ID]],Table1[],3,0)</f>
        <v>Catagory04</v>
      </c>
      <c r="I55" t="str">
        <f>VLOOKUP(Table2[[#This Row],[PRODUCT ID]],Table1[],4,0)</f>
        <v>Kg</v>
      </c>
      <c r="J55" s="5">
        <f>VLOOKUP(Table2[[#This Row],[PRODUCT ID]],Table1[],5,0)</f>
        <v>48</v>
      </c>
      <c r="K55" s="5">
        <f>VLOOKUP(Table2[[#This Row],[PRODUCT ID]],Table1[],6,0)</f>
        <v>57.120000000000005</v>
      </c>
      <c r="L55" s="5">
        <f>Table2[[#This Row],[BUYING PRIZE]]*Table2[[#This Row],[QUANTITY]]</f>
        <v>288</v>
      </c>
      <c r="M55" s="5">
        <f>Table2[[#This Row],[SELLING PRICE]]*Table2[[#This Row],[QUANTITY]]*1-Table2[[#This Row],[DISCOUNT %]]</f>
        <v>342.72</v>
      </c>
      <c r="N55">
        <f>DAY(Table2[[#This Row],[DATE]])</f>
        <v>8</v>
      </c>
      <c r="O55" s="4" t="str">
        <f>TEXT(Table2[[#This Row],[DATE]],"mmm")</f>
        <v>Mar</v>
      </c>
      <c r="P55" s="3">
        <f>YEAR(Table2[[#This Row],[DATE]])</f>
        <v>2021</v>
      </c>
    </row>
    <row r="56" spans="1:16" x14ac:dyDescent="0.3">
      <c r="A56" s="4">
        <v>44263</v>
      </c>
      <c r="B56" t="s">
        <v>102</v>
      </c>
      <c r="C56">
        <v>9</v>
      </c>
      <c r="D56" t="s">
        <v>58</v>
      </c>
      <c r="E56" t="s">
        <v>58</v>
      </c>
      <c r="F56">
        <v>0</v>
      </c>
      <c r="G56" t="str">
        <f>VLOOKUP(Table2[[#This Row],[PRODUCT ID]],Table1[],2,0)</f>
        <v>Product44</v>
      </c>
      <c r="H56" t="str">
        <f>VLOOKUP(Table2[[#This Row],[PRODUCT ID]],Table1[],3,0)</f>
        <v>Catagory04</v>
      </c>
      <c r="I56" t="str">
        <f>VLOOKUP(Table2[[#This Row],[PRODUCT ID]],Table1[],4,0)</f>
        <v>Kg</v>
      </c>
      <c r="J56" s="5">
        <f>VLOOKUP(Table2[[#This Row],[PRODUCT ID]],Table1[],5,0)</f>
        <v>76</v>
      </c>
      <c r="K56" s="5">
        <f>VLOOKUP(Table2[[#This Row],[PRODUCT ID]],Table1[],6,0)</f>
        <v>82.08</v>
      </c>
      <c r="L56" s="5">
        <f>Table2[[#This Row],[BUYING PRIZE]]*Table2[[#This Row],[QUANTITY]]</f>
        <v>684</v>
      </c>
      <c r="M56" s="5">
        <f>Table2[[#This Row],[SELLING PRICE]]*Table2[[#This Row],[QUANTITY]]*1-Table2[[#This Row],[DISCOUNT %]]</f>
        <v>738.72</v>
      </c>
      <c r="N56">
        <f>DAY(Table2[[#This Row],[DATE]])</f>
        <v>8</v>
      </c>
      <c r="O56" s="4" t="str">
        <f>TEXT(Table2[[#This Row],[DATE]],"mmm")</f>
        <v>Mar</v>
      </c>
      <c r="P56" s="3">
        <f>YEAR(Table2[[#This Row],[DATE]])</f>
        <v>2021</v>
      </c>
    </row>
    <row r="57" spans="1:16" x14ac:dyDescent="0.3">
      <c r="A57" s="4">
        <v>44264</v>
      </c>
      <c r="B57" t="s">
        <v>87</v>
      </c>
      <c r="C57">
        <v>6</v>
      </c>
      <c r="D57" t="s">
        <v>8</v>
      </c>
      <c r="E57" t="s">
        <v>58</v>
      </c>
      <c r="F57">
        <v>0</v>
      </c>
      <c r="G57" t="str">
        <f>VLOOKUP(Table2[[#This Row],[PRODUCT ID]],Table1[],2,0)</f>
        <v>Product29</v>
      </c>
      <c r="H57" t="str">
        <f>VLOOKUP(Table2[[#This Row],[PRODUCT ID]],Table1[],3,0)</f>
        <v>Catagory04</v>
      </c>
      <c r="I57" t="str">
        <f>VLOOKUP(Table2[[#This Row],[PRODUCT ID]],Table1[],4,0)</f>
        <v>Kg</v>
      </c>
      <c r="J57" s="5">
        <f>VLOOKUP(Table2[[#This Row],[PRODUCT ID]],Table1[],5,0)</f>
        <v>47</v>
      </c>
      <c r="K57" s="5">
        <f>VLOOKUP(Table2[[#This Row],[PRODUCT ID]],Table1[],6,0)</f>
        <v>53.11</v>
      </c>
      <c r="L57" s="5">
        <f>Table2[[#This Row],[BUYING PRIZE]]*Table2[[#This Row],[QUANTITY]]</f>
        <v>282</v>
      </c>
      <c r="M57" s="5">
        <f>Table2[[#This Row],[SELLING PRICE]]*Table2[[#This Row],[QUANTITY]]*1-Table2[[#This Row],[DISCOUNT %]]</f>
        <v>318.65999999999997</v>
      </c>
      <c r="N57">
        <f>DAY(Table2[[#This Row],[DATE]])</f>
        <v>9</v>
      </c>
      <c r="O57" s="4" t="str">
        <f>TEXT(Table2[[#This Row],[DATE]],"mmm")</f>
        <v>Mar</v>
      </c>
      <c r="P57" s="3">
        <f>YEAR(Table2[[#This Row],[DATE]])</f>
        <v>2021</v>
      </c>
    </row>
    <row r="58" spans="1:16" x14ac:dyDescent="0.3">
      <c r="A58" s="4">
        <v>44266</v>
      </c>
      <c r="B58" t="s">
        <v>83</v>
      </c>
      <c r="C58">
        <v>11</v>
      </c>
      <c r="D58" t="s">
        <v>104</v>
      </c>
      <c r="E58" t="s">
        <v>103</v>
      </c>
      <c r="F58">
        <v>0</v>
      </c>
      <c r="G58" t="str">
        <f>VLOOKUP(Table2[[#This Row],[PRODUCT ID]],Table1[],2,0)</f>
        <v>Product25</v>
      </c>
      <c r="H58" t="str">
        <f>VLOOKUP(Table2[[#This Row],[PRODUCT ID]],Table1[],3,0)</f>
        <v>Catagory04</v>
      </c>
      <c r="I58" t="str">
        <f>VLOOKUP(Table2[[#This Row],[PRODUCT ID]],Table1[],4,0)</f>
        <v>Kg</v>
      </c>
      <c r="J58" s="5">
        <f>VLOOKUP(Table2[[#This Row],[PRODUCT ID]],Table1[],5,0)</f>
        <v>7</v>
      </c>
      <c r="K58" s="5">
        <f>VLOOKUP(Table2[[#This Row],[PRODUCT ID]],Table1[],6,0)</f>
        <v>8.33</v>
      </c>
      <c r="L58" s="5">
        <f>Table2[[#This Row],[BUYING PRIZE]]*Table2[[#This Row],[QUANTITY]]</f>
        <v>77</v>
      </c>
      <c r="M58" s="5">
        <f>Table2[[#This Row],[SELLING PRICE]]*Table2[[#This Row],[QUANTITY]]*1-Table2[[#This Row],[DISCOUNT %]]</f>
        <v>91.63</v>
      </c>
      <c r="N58">
        <f>DAY(Table2[[#This Row],[DATE]])</f>
        <v>11</v>
      </c>
      <c r="O58" s="4" t="str">
        <f>TEXT(Table2[[#This Row],[DATE]],"mmm")</f>
        <v>Mar</v>
      </c>
      <c r="P58" s="3">
        <f>YEAR(Table2[[#This Row],[DATE]])</f>
        <v>2021</v>
      </c>
    </row>
    <row r="59" spans="1:16" x14ac:dyDescent="0.3">
      <c r="A59" s="4">
        <v>44268</v>
      </c>
      <c r="B59" t="s">
        <v>86</v>
      </c>
      <c r="C59">
        <v>10</v>
      </c>
      <c r="D59" t="s">
        <v>8</v>
      </c>
      <c r="E59" t="s">
        <v>103</v>
      </c>
      <c r="F59">
        <v>0</v>
      </c>
      <c r="G59" t="str">
        <f>VLOOKUP(Table2[[#This Row],[PRODUCT ID]],Table1[],2,0)</f>
        <v>Product28</v>
      </c>
      <c r="H59" t="str">
        <f>VLOOKUP(Table2[[#This Row],[PRODUCT ID]],Table1[],3,0)</f>
        <v>Catagory04</v>
      </c>
      <c r="I59" t="str">
        <f>VLOOKUP(Table2[[#This Row],[PRODUCT ID]],Table1[],4,0)</f>
        <v>Kg</v>
      </c>
      <c r="J59" s="5">
        <f>VLOOKUP(Table2[[#This Row],[PRODUCT ID]],Table1[],5,0)</f>
        <v>37</v>
      </c>
      <c r="K59" s="5">
        <f>VLOOKUP(Table2[[#This Row],[PRODUCT ID]],Table1[],6,0)</f>
        <v>41.81</v>
      </c>
      <c r="L59" s="5">
        <f>Table2[[#This Row],[BUYING PRIZE]]*Table2[[#This Row],[QUANTITY]]</f>
        <v>370</v>
      </c>
      <c r="M59" s="5">
        <f>Table2[[#This Row],[SELLING PRICE]]*Table2[[#This Row],[QUANTITY]]*1-Table2[[#This Row],[DISCOUNT %]]</f>
        <v>418.1</v>
      </c>
      <c r="N59">
        <f>DAY(Table2[[#This Row],[DATE]])</f>
        <v>13</v>
      </c>
      <c r="O59" s="4" t="str">
        <f>TEXT(Table2[[#This Row],[DATE]],"mmm")</f>
        <v>Mar</v>
      </c>
      <c r="P59" s="3">
        <f>YEAR(Table2[[#This Row],[DATE]])</f>
        <v>2021</v>
      </c>
    </row>
    <row r="60" spans="1:16" x14ac:dyDescent="0.3">
      <c r="A60" s="4">
        <v>44270</v>
      </c>
      <c r="B60" t="s">
        <v>97</v>
      </c>
      <c r="C60">
        <v>11</v>
      </c>
      <c r="D60" t="s">
        <v>58</v>
      </c>
      <c r="E60" t="s">
        <v>103</v>
      </c>
      <c r="F60">
        <v>0</v>
      </c>
      <c r="G60" t="str">
        <f>VLOOKUP(Table2[[#This Row],[PRODUCT ID]],Table1[],2,0)</f>
        <v>Product39</v>
      </c>
      <c r="H60" t="str">
        <f>VLOOKUP(Table2[[#This Row],[PRODUCT ID]],Table1[],3,0)</f>
        <v>Catagory04</v>
      </c>
      <c r="I60" t="str">
        <f>VLOOKUP(Table2[[#This Row],[PRODUCT ID]],Table1[],4,0)</f>
        <v>Kg</v>
      </c>
      <c r="J60" s="5">
        <f>VLOOKUP(Table2[[#This Row],[PRODUCT ID]],Table1[],5,0)</f>
        <v>37</v>
      </c>
      <c r="K60" s="5">
        <f>VLOOKUP(Table2[[#This Row],[PRODUCT ID]],Table1[],6,0)</f>
        <v>42.55</v>
      </c>
      <c r="L60" s="5">
        <f>Table2[[#This Row],[BUYING PRIZE]]*Table2[[#This Row],[QUANTITY]]</f>
        <v>407</v>
      </c>
      <c r="M60" s="5">
        <f>Table2[[#This Row],[SELLING PRICE]]*Table2[[#This Row],[QUANTITY]]*1-Table2[[#This Row],[DISCOUNT %]]</f>
        <v>468.04999999999995</v>
      </c>
      <c r="N60">
        <f>DAY(Table2[[#This Row],[DATE]])</f>
        <v>15</v>
      </c>
      <c r="O60" s="4" t="str">
        <f>TEXT(Table2[[#This Row],[DATE]],"mmm")</f>
        <v>Mar</v>
      </c>
      <c r="P60" s="3">
        <f>YEAR(Table2[[#This Row],[DATE]])</f>
        <v>2021</v>
      </c>
    </row>
    <row r="61" spans="1:16" x14ac:dyDescent="0.3">
      <c r="A61" s="4">
        <v>44271</v>
      </c>
      <c r="B61" t="s">
        <v>70</v>
      </c>
      <c r="C61">
        <v>14</v>
      </c>
      <c r="D61" t="s">
        <v>104</v>
      </c>
      <c r="E61" t="s">
        <v>103</v>
      </c>
      <c r="F61">
        <v>0</v>
      </c>
      <c r="G61" t="str">
        <f>VLOOKUP(Table2[[#This Row],[PRODUCT ID]],Table1[],2,0)</f>
        <v>Product12</v>
      </c>
      <c r="H61" t="str">
        <f>VLOOKUP(Table2[[#This Row],[PRODUCT ID]],Table1[],3,0)</f>
        <v>Catagory02</v>
      </c>
      <c r="I61" t="str">
        <f>VLOOKUP(Table2[[#This Row],[PRODUCT ID]],Table1[],4,0)</f>
        <v>Kg</v>
      </c>
      <c r="J61" s="5">
        <f>VLOOKUP(Table2[[#This Row],[PRODUCT ID]],Table1[],5,0)</f>
        <v>73</v>
      </c>
      <c r="K61" s="5">
        <f>VLOOKUP(Table2[[#This Row],[PRODUCT ID]],Table1[],6,0)</f>
        <v>94.17</v>
      </c>
      <c r="L61" s="5">
        <f>Table2[[#This Row],[BUYING PRIZE]]*Table2[[#This Row],[QUANTITY]]</f>
        <v>1022</v>
      </c>
      <c r="M61" s="5">
        <f>Table2[[#This Row],[SELLING PRICE]]*Table2[[#This Row],[QUANTITY]]*1-Table2[[#This Row],[DISCOUNT %]]</f>
        <v>1318.38</v>
      </c>
      <c r="N61">
        <f>DAY(Table2[[#This Row],[DATE]])</f>
        <v>16</v>
      </c>
      <c r="O61" s="4" t="str">
        <f>TEXT(Table2[[#This Row],[DATE]],"mmm")</f>
        <v>Mar</v>
      </c>
      <c r="P61" s="3">
        <f>YEAR(Table2[[#This Row],[DATE]])</f>
        <v>2021</v>
      </c>
    </row>
    <row r="62" spans="1:16" x14ac:dyDescent="0.3">
      <c r="A62" s="4">
        <v>44273</v>
      </c>
      <c r="B62" t="s">
        <v>100</v>
      </c>
      <c r="C62">
        <v>8</v>
      </c>
      <c r="D62" t="s">
        <v>8</v>
      </c>
      <c r="E62" t="s">
        <v>103</v>
      </c>
      <c r="F62">
        <v>0</v>
      </c>
      <c r="G62" t="str">
        <f>VLOOKUP(Table2[[#This Row],[PRODUCT ID]],Table1[],2,0)</f>
        <v>Product42</v>
      </c>
      <c r="H62" t="str">
        <f>VLOOKUP(Table2[[#This Row],[PRODUCT ID]],Table1[],3,0)</f>
        <v>Catagory04</v>
      </c>
      <c r="I62" t="str">
        <f>VLOOKUP(Table2[[#This Row],[PRODUCT ID]],Table1[],4,0)</f>
        <v>Kg</v>
      </c>
      <c r="J62" s="5">
        <f>VLOOKUP(Table2[[#This Row],[PRODUCT ID]],Table1[],5,0)</f>
        <v>120</v>
      </c>
      <c r="K62" s="5">
        <f>VLOOKUP(Table2[[#This Row],[PRODUCT ID]],Table1[],6,0)</f>
        <v>162</v>
      </c>
      <c r="L62" s="5">
        <f>Table2[[#This Row],[BUYING PRIZE]]*Table2[[#This Row],[QUANTITY]]</f>
        <v>960</v>
      </c>
      <c r="M62" s="5">
        <f>Table2[[#This Row],[SELLING PRICE]]*Table2[[#This Row],[QUANTITY]]*1-Table2[[#This Row],[DISCOUNT %]]</f>
        <v>1296</v>
      </c>
      <c r="N62">
        <f>DAY(Table2[[#This Row],[DATE]])</f>
        <v>18</v>
      </c>
      <c r="O62" s="4" t="str">
        <f>TEXT(Table2[[#This Row],[DATE]],"mmm")</f>
        <v>Mar</v>
      </c>
      <c r="P62" s="3">
        <f>YEAR(Table2[[#This Row],[DATE]])</f>
        <v>2021</v>
      </c>
    </row>
    <row r="63" spans="1:16" x14ac:dyDescent="0.3">
      <c r="A63" s="4">
        <v>44274</v>
      </c>
      <c r="B63" t="s">
        <v>86</v>
      </c>
      <c r="C63">
        <v>9</v>
      </c>
      <c r="D63" t="s">
        <v>58</v>
      </c>
      <c r="E63" t="s">
        <v>103</v>
      </c>
      <c r="F63">
        <v>0</v>
      </c>
      <c r="G63" t="str">
        <f>VLOOKUP(Table2[[#This Row],[PRODUCT ID]],Table1[],2,0)</f>
        <v>Product28</v>
      </c>
      <c r="H63" t="str">
        <f>VLOOKUP(Table2[[#This Row],[PRODUCT ID]],Table1[],3,0)</f>
        <v>Catagory04</v>
      </c>
      <c r="I63" t="str">
        <f>VLOOKUP(Table2[[#This Row],[PRODUCT ID]],Table1[],4,0)</f>
        <v>Kg</v>
      </c>
      <c r="J63" s="5">
        <f>VLOOKUP(Table2[[#This Row],[PRODUCT ID]],Table1[],5,0)</f>
        <v>37</v>
      </c>
      <c r="K63" s="5">
        <f>VLOOKUP(Table2[[#This Row],[PRODUCT ID]],Table1[],6,0)</f>
        <v>41.81</v>
      </c>
      <c r="L63" s="5">
        <f>Table2[[#This Row],[BUYING PRIZE]]*Table2[[#This Row],[QUANTITY]]</f>
        <v>333</v>
      </c>
      <c r="M63" s="5">
        <f>Table2[[#This Row],[SELLING PRICE]]*Table2[[#This Row],[QUANTITY]]*1-Table2[[#This Row],[DISCOUNT %]]</f>
        <v>376.29</v>
      </c>
      <c r="N63">
        <f>DAY(Table2[[#This Row],[DATE]])</f>
        <v>19</v>
      </c>
      <c r="O63" s="4" t="str">
        <f>TEXT(Table2[[#This Row],[DATE]],"mmm")</f>
        <v>Mar</v>
      </c>
      <c r="P63" s="3">
        <f>YEAR(Table2[[#This Row],[DATE]])</f>
        <v>2021</v>
      </c>
    </row>
    <row r="64" spans="1:16" x14ac:dyDescent="0.3">
      <c r="A64" s="4">
        <v>44276</v>
      </c>
      <c r="B64" t="s">
        <v>78</v>
      </c>
      <c r="C64">
        <v>13</v>
      </c>
      <c r="D64" t="s">
        <v>58</v>
      </c>
      <c r="E64" t="s">
        <v>58</v>
      </c>
      <c r="F64">
        <v>0</v>
      </c>
      <c r="G64" t="str">
        <f>VLOOKUP(Table2[[#This Row],[PRODUCT ID]],Table1[],2,0)</f>
        <v>Product20</v>
      </c>
      <c r="H64" t="str">
        <f>VLOOKUP(Table2[[#This Row],[PRODUCT ID]],Table1[],3,0)</f>
        <v>Catagory03</v>
      </c>
      <c r="I64" t="str">
        <f>VLOOKUP(Table2[[#This Row],[PRODUCT ID]],Table1[],4,0)</f>
        <v>Kg</v>
      </c>
      <c r="J64" s="5">
        <f>VLOOKUP(Table2[[#This Row],[PRODUCT ID]],Table1[],5,0)</f>
        <v>61</v>
      </c>
      <c r="K64" s="5">
        <f>VLOOKUP(Table2[[#This Row],[PRODUCT ID]],Table1[],6,0)</f>
        <v>76.25</v>
      </c>
      <c r="L64" s="5">
        <f>Table2[[#This Row],[BUYING PRIZE]]*Table2[[#This Row],[QUANTITY]]</f>
        <v>793</v>
      </c>
      <c r="M64" s="5">
        <f>Table2[[#This Row],[SELLING PRICE]]*Table2[[#This Row],[QUANTITY]]*1-Table2[[#This Row],[DISCOUNT %]]</f>
        <v>991.25</v>
      </c>
      <c r="N64">
        <f>DAY(Table2[[#This Row],[DATE]])</f>
        <v>21</v>
      </c>
      <c r="O64" s="4" t="str">
        <f>TEXT(Table2[[#This Row],[DATE]],"mmm")</f>
        <v>Mar</v>
      </c>
      <c r="P64" s="3">
        <f>YEAR(Table2[[#This Row],[DATE]])</f>
        <v>2021</v>
      </c>
    </row>
    <row r="65" spans="1:16" x14ac:dyDescent="0.3">
      <c r="A65" s="4">
        <v>44276</v>
      </c>
      <c r="B65" t="s">
        <v>97</v>
      </c>
      <c r="C65">
        <v>7</v>
      </c>
      <c r="D65" t="s">
        <v>104</v>
      </c>
      <c r="E65" t="s">
        <v>58</v>
      </c>
      <c r="F65">
        <v>0</v>
      </c>
      <c r="G65" t="str">
        <f>VLOOKUP(Table2[[#This Row],[PRODUCT ID]],Table1[],2,0)</f>
        <v>Product39</v>
      </c>
      <c r="H65" t="str">
        <f>VLOOKUP(Table2[[#This Row],[PRODUCT ID]],Table1[],3,0)</f>
        <v>Catagory04</v>
      </c>
      <c r="I65" t="str">
        <f>VLOOKUP(Table2[[#This Row],[PRODUCT ID]],Table1[],4,0)</f>
        <v>Kg</v>
      </c>
      <c r="J65" s="5">
        <f>VLOOKUP(Table2[[#This Row],[PRODUCT ID]],Table1[],5,0)</f>
        <v>37</v>
      </c>
      <c r="K65" s="5">
        <f>VLOOKUP(Table2[[#This Row],[PRODUCT ID]],Table1[],6,0)</f>
        <v>42.55</v>
      </c>
      <c r="L65" s="5">
        <f>Table2[[#This Row],[BUYING PRIZE]]*Table2[[#This Row],[QUANTITY]]</f>
        <v>259</v>
      </c>
      <c r="M65" s="5">
        <f>Table2[[#This Row],[SELLING PRICE]]*Table2[[#This Row],[QUANTITY]]*1-Table2[[#This Row],[DISCOUNT %]]</f>
        <v>297.84999999999997</v>
      </c>
      <c r="N65">
        <f>DAY(Table2[[#This Row],[DATE]])</f>
        <v>21</v>
      </c>
      <c r="O65" s="4" t="str">
        <f>TEXT(Table2[[#This Row],[DATE]],"mmm")</f>
        <v>Mar</v>
      </c>
      <c r="P65" s="3">
        <f>YEAR(Table2[[#This Row],[DATE]])</f>
        <v>2021</v>
      </c>
    </row>
    <row r="66" spans="1:16" x14ac:dyDescent="0.3">
      <c r="A66" s="4">
        <v>44277</v>
      </c>
      <c r="B66" t="s">
        <v>60</v>
      </c>
      <c r="C66">
        <v>8</v>
      </c>
      <c r="D66" t="s">
        <v>58</v>
      </c>
      <c r="E66" t="s">
        <v>58</v>
      </c>
      <c r="F66">
        <v>0</v>
      </c>
      <c r="G66" t="str">
        <f>VLOOKUP(Table2[[#This Row],[PRODUCT ID]],Table1[],2,0)</f>
        <v>Product02</v>
      </c>
      <c r="H66" t="str">
        <f>VLOOKUP(Table2[[#This Row],[PRODUCT ID]],Table1[],3,0)</f>
        <v>Catagory01</v>
      </c>
      <c r="I66" t="str">
        <f>VLOOKUP(Table2[[#This Row],[PRODUCT ID]],Table1[],4,0)</f>
        <v>Kg</v>
      </c>
      <c r="J66" s="5">
        <f>VLOOKUP(Table2[[#This Row],[PRODUCT ID]],Table1[],5,0)</f>
        <v>105</v>
      </c>
      <c r="K66" s="5">
        <f>VLOOKUP(Table2[[#This Row],[PRODUCT ID]],Table1[],6,0)</f>
        <v>142.80000000000001</v>
      </c>
      <c r="L66" s="5">
        <f>Table2[[#This Row],[BUYING PRIZE]]*Table2[[#This Row],[QUANTITY]]</f>
        <v>840</v>
      </c>
      <c r="M66" s="5">
        <f>Table2[[#This Row],[SELLING PRICE]]*Table2[[#This Row],[QUANTITY]]*1-Table2[[#This Row],[DISCOUNT %]]</f>
        <v>1142.4000000000001</v>
      </c>
      <c r="N66">
        <f>DAY(Table2[[#This Row],[DATE]])</f>
        <v>22</v>
      </c>
      <c r="O66" s="4" t="str">
        <f>TEXT(Table2[[#This Row],[DATE]],"mmm")</f>
        <v>Mar</v>
      </c>
      <c r="P66" s="3">
        <f>YEAR(Table2[[#This Row],[DATE]])</f>
        <v>2021</v>
      </c>
    </row>
    <row r="67" spans="1:16" x14ac:dyDescent="0.3">
      <c r="A67" s="4">
        <v>44277</v>
      </c>
      <c r="B67" t="s">
        <v>70</v>
      </c>
      <c r="C67">
        <v>4</v>
      </c>
      <c r="D67" t="s">
        <v>58</v>
      </c>
      <c r="E67" t="s">
        <v>58</v>
      </c>
      <c r="F67">
        <v>0</v>
      </c>
      <c r="G67" t="str">
        <f>VLOOKUP(Table2[[#This Row],[PRODUCT ID]],Table1[],2,0)</f>
        <v>Product12</v>
      </c>
      <c r="H67" t="str">
        <f>VLOOKUP(Table2[[#This Row],[PRODUCT ID]],Table1[],3,0)</f>
        <v>Catagory02</v>
      </c>
      <c r="I67" t="str">
        <f>VLOOKUP(Table2[[#This Row],[PRODUCT ID]],Table1[],4,0)</f>
        <v>Kg</v>
      </c>
      <c r="J67" s="5">
        <f>VLOOKUP(Table2[[#This Row],[PRODUCT ID]],Table1[],5,0)</f>
        <v>73</v>
      </c>
      <c r="K67" s="5">
        <f>VLOOKUP(Table2[[#This Row],[PRODUCT ID]],Table1[],6,0)</f>
        <v>94.17</v>
      </c>
      <c r="L67" s="5">
        <f>Table2[[#This Row],[BUYING PRIZE]]*Table2[[#This Row],[QUANTITY]]</f>
        <v>292</v>
      </c>
      <c r="M67" s="5">
        <f>Table2[[#This Row],[SELLING PRICE]]*Table2[[#This Row],[QUANTITY]]*1-Table2[[#This Row],[DISCOUNT %]]</f>
        <v>376.68</v>
      </c>
      <c r="N67">
        <f>DAY(Table2[[#This Row],[DATE]])</f>
        <v>22</v>
      </c>
      <c r="O67" s="4" t="str">
        <f>TEXT(Table2[[#This Row],[DATE]],"mmm")</f>
        <v>Mar</v>
      </c>
      <c r="P67" s="3">
        <f>YEAR(Table2[[#This Row],[DATE]])</f>
        <v>2021</v>
      </c>
    </row>
    <row r="68" spans="1:16" x14ac:dyDescent="0.3">
      <c r="A68" s="4">
        <v>44280</v>
      </c>
      <c r="B68" t="s">
        <v>82</v>
      </c>
      <c r="C68">
        <v>14</v>
      </c>
      <c r="D68" t="s">
        <v>58</v>
      </c>
      <c r="E68" t="s">
        <v>103</v>
      </c>
      <c r="F68">
        <v>0</v>
      </c>
      <c r="G68" t="str">
        <f>VLOOKUP(Table2[[#This Row],[PRODUCT ID]],Table1[],2,0)</f>
        <v>Product24</v>
      </c>
      <c r="H68" t="str">
        <f>VLOOKUP(Table2[[#This Row],[PRODUCT ID]],Table1[],3,0)</f>
        <v>Catagory03</v>
      </c>
      <c r="I68" t="str">
        <f>VLOOKUP(Table2[[#This Row],[PRODUCT ID]],Table1[],4,0)</f>
        <v>Kg</v>
      </c>
      <c r="J68" s="5">
        <f>VLOOKUP(Table2[[#This Row],[PRODUCT ID]],Table1[],5,0)</f>
        <v>144</v>
      </c>
      <c r="K68" s="5">
        <f>VLOOKUP(Table2[[#This Row],[PRODUCT ID]],Table1[],6,0)</f>
        <v>156.96</v>
      </c>
      <c r="L68" s="5">
        <f>Table2[[#This Row],[BUYING PRIZE]]*Table2[[#This Row],[QUANTITY]]</f>
        <v>2016</v>
      </c>
      <c r="M68" s="5">
        <f>Table2[[#This Row],[SELLING PRICE]]*Table2[[#This Row],[QUANTITY]]*1-Table2[[#This Row],[DISCOUNT %]]</f>
        <v>2197.44</v>
      </c>
      <c r="N68">
        <f>DAY(Table2[[#This Row],[DATE]])</f>
        <v>25</v>
      </c>
      <c r="O68" s="4" t="str">
        <f>TEXT(Table2[[#This Row],[DATE]],"mmm")</f>
        <v>Mar</v>
      </c>
      <c r="P68" s="3">
        <f>YEAR(Table2[[#This Row],[DATE]])</f>
        <v>2021</v>
      </c>
    </row>
    <row r="69" spans="1:16" x14ac:dyDescent="0.3">
      <c r="A69" s="4">
        <v>44280</v>
      </c>
      <c r="B69" t="s">
        <v>64</v>
      </c>
      <c r="C69">
        <v>4</v>
      </c>
      <c r="D69" t="s">
        <v>104</v>
      </c>
      <c r="E69" t="s">
        <v>103</v>
      </c>
      <c r="F69">
        <v>0</v>
      </c>
      <c r="G69" t="str">
        <f>VLOOKUP(Table2[[#This Row],[PRODUCT ID]],Table1[],2,0)</f>
        <v>Product06</v>
      </c>
      <c r="H69" t="str">
        <f>VLOOKUP(Table2[[#This Row],[PRODUCT ID]],Table1[],3,0)</f>
        <v>Catagory01</v>
      </c>
      <c r="I69" t="str">
        <f>VLOOKUP(Table2[[#This Row],[PRODUCT ID]],Table1[],4,0)</f>
        <v>Kg</v>
      </c>
      <c r="J69" s="5">
        <f>VLOOKUP(Table2[[#This Row],[PRODUCT ID]],Table1[],5,0)</f>
        <v>75</v>
      </c>
      <c r="K69" s="5">
        <f>VLOOKUP(Table2[[#This Row],[PRODUCT ID]],Table1[],6,0)</f>
        <v>85.5</v>
      </c>
      <c r="L69" s="5">
        <f>Table2[[#This Row],[BUYING PRIZE]]*Table2[[#This Row],[QUANTITY]]</f>
        <v>300</v>
      </c>
      <c r="M69" s="5">
        <f>Table2[[#This Row],[SELLING PRICE]]*Table2[[#This Row],[QUANTITY]]*1-Table2[[#This Row],[DISCOUNT %]]</f>
        <v>342</v>
      </c>
      <c r="N69">
        <f>DAY(Table2[[#This Row],[DATE]])</f>
        <v>25</v>
      </c>
      <c r="O69" s="4" t="str">
        <f>TEXT(Table2[[#This Row],[DATE]],"mmm")</f>
        <v>Mar</v>
      </c>
      <c r="P69" s="3">
        <f>YEAR(Table2[[#This Row],[DATE]])</f>
        <v>2021</v>
      </c>
    </row>
    <row r="70" spans="1:16" x14ac:dyDescent="0.3">
      <c r="A70" s="4">
        <v>44280</v>
      </c>
      <c r="B70" t="s">
        <v>87</v>
      </c>
      <c r="C70">
        <v>8</v>
      </c>
      <c r="D70" t="s">
        <v>104</v>
      </c>
      <c r="E70" t="s">
        <v>103</v>
      </c>
      <c r="F70">
        <v>0</v>
      </c>
      <c r="G70" t="str">
        <f>VLOOKUP(Table2[[#This Row],[PRODUCT ID]],Table1[],2,0)</f>
        <v>Product29</v>
      </c>
      <c r="H70" t="str">
        <f>VLOOKUP(Table2[[#This Row],[PRODUCT ID]],Table1[],3,0)</f>
        <v>Catagory04</v>
      </c>
      <c r="I70" t="str">
        <f>VLOOKUP(Table2[[#This Row],[PRODUCT ID]],Table1[],4,0)</f>
        <v>Kg</v>
      </c>
      <c r="J70" s="5">
        <f>VLOOKUP(Table2[[#This Row],[PRODUCT ID]],Table1[],5,0)</f>
        <v>47</v>
      </c>
      <c r="K70" s="5">
        <f>VLOOKUP(Table2[[#This Row],[PRODUCT ID]],Table1[],6,0)</f>
        <v>53.11</v>
      </c>
      <c r="L70" s="5">
        <f>Table2[[#This Row],[BUYING PRIZE]]*Table2[[#This Row],[QUANTITY]]</f>
        <v>376</v>
      </c>
      <c r="M70" s="5">
        <f>Table2[[#This Row],[SELLING PRICE]]*Table2[[#This Row],[QUANTITY]]*1-Table2[[#This Row],[DISCOUNT %]]</f>
        <v>424.88</v>
      </c>
      <c r="N70">
        <f>DAY(Table2[[#This Row],[DATE]])</f>
        <v>25</v>
      </c>
      <c r="O70" s="4" t="str">
        <f>TEXT(Table2[[#This Row],[DATE]],"mmm")</f>
        <v>Mar</v>
      </c>
      <c r="P70" s="3">
        <f>YEAR(Table2[[#This Row],[DATE]])</f>
        <v>2021</v>
      </c>
    </row>
    <row r="71" spans="1:16" x14ac:dyDescent="0.3">
      <c r="A71" s="4">
        <v>44280</v>
      </c>
      <c r="B71" t="s">
        <v>96</v>
      </c>
      <c r="C71">
        <v>2</v>
      </c>
      <c r="D71" t="s">
        <v>104</v>
      </c>
      <c r="E71" t="s">
        <v>58</v>
      </c>
      <c r="F71">
        <v>0</v>
      </c>
      <c r="G71" t="str">
        <f>VLOOKUP(Table2[[#This Row],[PRODUCT ID]],Table1[],2,0)</f>
        <v>Product38</v>
      </c>
      <c r="H71" t="str">
        <f>VLOOKUP(Table2[[#This Row],[PRODUCT ID]],Table1[],3,0)</f>
        <v>Catagory04</v>
      </c>
      <c r="I71" t="str">
        <f>VLOOKUP(Table2[[#This Row],[PRODUCT ID]],Table1[],4,0)</f>
        <v>Kg</v>
      </c>
      <c r="J71" s="5">
        <f>VLOOKUP(Table2[[#This Row],[PRODUCT ID]],Table1[],5,0)</f>
        <v>72</v>
      </c>
      <c r="K71" s="5">
        <f>VLOOKUP(Table2[[#This Row],[PRODUCT ID]],Table1[],6,0)</f>
        <v>79.92</v>
      </c>
      <c r="L71" s="5">
        <f>Table2[[#This Row],[BUYING PRIZE]]*Table2[[#This Row],[QUANTITY]]</f>
        <v>144</v>
      </c>
      <c r="M71" s="5">
        <f>Table2[[#This Row],[SELLING PRICE]]*Table2[[#This Row],[QUANTITY]]*1-Table2[[#This Row],[DISCOUNT %]]</f>
        <v>159.84</v>
      </c>
      <c r="N71">
        <f>DAY(Table2[[#This Row],[DATE]])</f>
        <v>25</v>
      </c>
      <c r="O71" s="4" t="str">
        <f>TEXT(Table2[[#This Row],[DATE]],"mmm")</f>
        <v>Mar</v>
      </c>
      <c r="P71" s="3">
        <f>YEAR(Table2[[#This Row],[DATE]])</f>
        <v>2021</v>
      </c>
    </row>
    <row r="72" spans="1:16" x14ac:dyDescent="0.3">
      <c r="A72" s="4">
        <v>44281</v>
      </c>
      <c r="B72" t="s">
        <v>59</v>
      </c>
      <c r="C72">
        <v>4</v>
      </c>
      <c r="D72" t="s">
        <v>104</v>
      </c>
      <c r="E72" t="s">
        <v>103</v>
      </c>
      <c r="F72">
        <v>0</v>
      </c>
      <c r="G72" t="str">
        <f>VLOOKUP(Table2[[#This Row],[PRODUCT ID]],Table1[],2,0)</f>
        <v>Product01</v>
      </c>
      <c r="H72" t="str">
        <f>VLOOKUP(Table2[[#This Row],[PRODUCT ID]],Table1[],3,0)</f>
        <v>Catagory01</v>
      </c>
      <c r="I72" t="str">
        <f>VLOOKUP(Table2[[#This Row],[PRODUCT ID]],Table1[],4,0)</f>
        <v>Kg</v>
      </c>
      <c r="J72" s="5">
        <f>VLOOKUP(Table2[[#This Row],[PRODUCT ID]],Table1[],5,0)</f>
        <v>98</v>
      </c>
      <c r="K72" s="5">
        <f>VLOOKUP(Table2[[#This Row],[PRODUCT ID]],Table1[],6,0)</f>
        <v>103.88</v>
      </c>
      <c r="L72" s="5">
        <f>Table2[[#This Row],[BUYING PRIZE]]*Table2[[#This Row],[QUANTITY]]</f>
        <v>392</v>
      </c>
      <c r="M72" s="5">
        <f>Table2[[#This Row],[SELLING PRICE]]*Table2[[#This Row],[QUANTITY]]*1-Table2[[#This Row],[DISCOUNT %]]</f>
        <v>415.52</v>
      </c>
      <c r="N72">
        <f>DAY(Table2[[#This Row],[DATE]])</f>
        <v>26</v>
      </c>
      <c r="O72" s="4" t="str">
        <f>TEXT(Table2[[#This Row],[DATE]],"mmm")</f>
        <v>Mar</v>
      </c>
      <c r="P72" s="3">
        <f>YEAR(Table2[[#This Row],[DATE]])</f>
        <v>2021</v>
      </c>
    </row>
    <row r="73" spans="1:16" x14ac:dyDescent="0.3">
      <c r="A73" s="4">
        <v>44281</v>
      </c>
      <c r="B73" t="s">
        <v>100</v>
      </c>
      <c r="C73">
        <v>1</v>
      </c>
      <c r="D73" t="s">
        <v>104</v>
      </c>
      <c r="E73" t="s">
        <v>103</v>
      </c>
      <c r="F73">
        <v>0</v>
      </c>
      <c r="G73" t="str">
        <f>VLOOKUP(Table2[[#This Row],[PRODUCT ID]],Table1[],2,0)</f>
        <v>Product42</v>
      </c>
      <c r="H73" t="str">
        <f>VLOOKUP(Table2[[#This Row],[PRODUCT ID]],Table1[],3,0)</f>
        <v>Catagory04</v>
      </c>
      <c r="I73" t="str">
        <f>VLOOKUP(Table2[[#This Row],[PRODUCT ID]],Table1[],4,0)</f>
        <v>Kg</v>
      </c>
      <c r="J73" s="5">
        <f>VLOOKUP(Table2[[#This Row],[PRODUCT ID]],Table1[],5,0)</f>
        <v>120</v>
      </c>
      <c r="K73" s="5">
        <f>VLOOKUP(Table2[[#This Row],[PRODUCT ID]],Table1[],6,0)</f>
        <v>162</v>
      </c>
      <c r="L73" s="5">
        <f>Table2[[#This Row],[BUYING PRIZE]]*Table2[[#This Row],[QUANTITY]]</f>
        <v>120</v>
      </c>
      <c r="M73" s="5">
        <f>Table2[[#This Row],[SELLING PRICE]]*Table2[[#This Row],[QUANTITY]]*1-Table2[[#This Row],[DISCOUNT %]]</f>
        <v>162</v>
      </c>
      <c r="N73">
        <f>DAY(Table2[[#This Row],[DATE]])</f>
        <v>26</v>
      </c>
      <c r="O73" s="4" t="str">
        <f>TEXT(Table2[[#This Row],[DATE]],"mmm")</f>
        <v>Mar</v>
      </c>
      <c r="P73" s="3">
        <f>YEAR(Table2[[#This Row],[DATE]])</f>
        <v>2021</v>
      </c>
    </row>
    <row r="74" spans="1:16" x14ac:dyDescent="0.3">
      <c r="A74" s="4">
        <v>44281</v>
      </c>
      <c r="B74" t="s">
        <v>68</v>
      </c>
      <c r="C74">
        <v>9</v>
      </c>
      <c r="D74" t="s">
        <v>104</v>
      </c>
      <c r="E74" t="s">
        <v>58</v>
      </c>
      <c r="F74">
        <v>0</v>
      </c>
      <c r="G74" t="str">
        <f>VLOOKUP(Table2[[#This Row],[PRODUCT ID]],Table1[],2,0)</f>
        <v>Product10</v>
      </c>
      <c r="H74" t="str">
        <f>VLOOKUP(Table2[[#This Row],[PRODUCT ID]],Table1[],3,0)</f>
        <v>Catagory02</v>
      </c>
      <c r="I74" t="str">
        <f>VLOOKUP(Table2[[#This Row],[PRODUCT ID]],Table1[],4,0)</f>
        <v>Kg</v>
      </c>
      <c r="J74" s="5">
        <f>VLOOKUP(Table2[[#This Row],[PRODUCT ID]],Table1[],5,0)</f>
        <v>148</v>
      </c>
      <c r="K74" s="5">
        <f>VLOOKUP(Table2[[#This Row],[PRODUCT ID]],Table1[],6,0)</f>
        <v>164.28</v>
      </c>
      <c r="L74" s="5">
        <f>Table2[[#This Row],[BUYING PRIZE]]*Table2[[#This Row],[QUANTITY]]</f>
        <v>1332</v>
      </c>
      <c r="M74" s="5">
        <f>Table2[[#This Row],[SELLING PRICE]]*Table2[[#This Row],[QUANTITY]]*1-Table2[[#This Row],[DISCOUNT %]]</f>
        <v>1478.52</v>
      </c>
      <c r="N74">
        <f>DAY(Table2[[#This Row],[DATE]])</f>
        <v>26</v>
      </c>
      <c r="O74" s="4" t="str">
        <f>TEXT(Table2[[#This Row],[DATE]],"mmm")</f>
        <v>Mar</v>
      </c>
      <c r="P74" s="3">
        <f>YEAR(Table2[[#This Row],[DATE]])</f>
        <v>2021</v>
      </c>
    </row>
    <row r="75" spans="1:16" x14ac:dyDescent="0.3">
      <c r="A75" s="4">
        <v>44282</v>
      </c>
      <c r="B75" t="s">
        <v>88</v>
      </c>
      <c r="C75">
        <v>3</v>
      </c>
      <c r="D75" t="s">
        <v>104</v>
      </c>
      <c r="E75" t="s">
        <v>58</v>
      </c>
      <c r="F75">
        <v>0</v>
      </c>
      <c r="G75" t="str">
        <f>VLOOKUP(Table2[[#This Row],[PRODUCT ID]],Table1[],2,0)</f>
        <v>Product30</v>
      </c>
      <c r="H75" t="str">
        <f>VLOOKUP(Table2[[#This Row],[PRODUCT ID]],Table1[],3,0)</f>
        <v>Catagory04</v>
      </c>
      <c r="I75" t="str">
        <f>VLOOKUP(Table2[[#This Row],[PRODUCT ID]],Table1[],4,0)</f>
        <v>Kg</v>
      </c>
      <c r="J75" s="5">
        <f>VLOOKUP(Table2[[#This Row],[PRODUCT ID]],Table1[],5,0)</f>
        <v>148</v>
      </c>
      <c r="K75" s="5">
        <f>VLOOKUP(Table2[[#This Row],[PRODUCT ID]],Table1[],6,0)</f>
        <v>201.28</v>
      </c>
      <c r="L75" s="5">
        <f>Table2[[#This Row],[BUYING PRIZE]]*Table2[[#This Row],[QUANTITY]]</f>
        <v>444</v>
      </c>
      <c r="M75" s="5">
        <f>Table2[[#This Row],[SELLING PRICE]]*Table2[[#This Row],[QUANTITY]]*1-Table2[[#This Row],[DISCOUNT %]]</f>
        <v>603.84</v>
      </c>
      <c r="N75">
        <f>DAY(Table2[[#This Row],[DATE]])</f>
        <v>27</v>
      </c>
      <c r="O75" s="4" t="str">
        <f>TEXT(Table2[[#This Row],[DATE]],"mmm")</f>
        <v>Mar</v>
      </c>
      <c r="P75" s="3">
        <f>YEAR(Table2[[#This Row],[DATE]])</f>
        <v>2021</v>
      </c>
    </row>
    <row r="76" spans="1:16" x14ac:dyDescent="0.3">
      <c r="A76" s="4">
        <v>44283</v>
      </c>
      <c r="B76" t="s">
        <v>65</v>
      </c>
      <c r="C76">
        <v>8</v>
      </c>
      <c r="D76" t="s">
        <v>58</v>
      </c>
      <c r="E76" t="s">
        <v>103</v>
      </c>
      <c r="F76">
        <v>0</v>
      </c>
      <c r="G76" t="str">
        <f>VLOOKUP(Table2[[#This Row],[PRODUCT ID]],Table1[],2,0)</f>
        <v>Product07</v>
      </c>
      <c r="H76" t="str">
        <f>VLOOKUP(Table2[[#This Row],[PRODUCT ID]],Table1[],3,0)</f>
        <v>Catagory01</v>
      </c>
      <c r="I76" t="str">
        <f>VLOOKUP(Table2[[#This Row],[PRODUCT ID]],Table1[],4,0)</f>
        <v>Kg</v>
      </c>
      <c r="J76" s="5">
        <f>VLOOKUP(Table2[[#This Row],[PRODUCT ID]],Table1[],5,0)</f>
        <v>43</v>
      </c>
      <c r="K76" s="5">
        <f>VLOOKUP(Table2[[#This Row],[PRODUCT ID]],Table1[],6,0)</f>
        <v>47.730000000000004</v>
      </c>
      <c r="L76" s="5">
        <f>Table2[[#This Row],[BUYING PRIZE]]*Table2[[#This Row],[QUANTITY]]</f>
        <v>344</v>
      </c>
      <c r="M76" s="5">
        <f>Table2[[#This Row],[SELLING PRICE]]*Table2[[#This Row],[QUANTITY]]*1-Table2[[#This Row],[DISCOUNT %]]</f>
        <v>381.84000000000003</v>
      </c>
      <c r="N76">
        <f>DAY(Table2[[#This Row],[DATE]])</f>
        <v>28</v>
      </c>
      <c r="O76" s="4" t="str">
        <f>TEXT(Table2[[#This Row],[DATE]],"mmm")</f>
        <v>Mar</v>
      </c>
      <c r="P76" s="3">
        <f>YEAR(Table2[[#This Row],[DATE]])</f>
        <v>2021</v>
      </c>
    </row>
    <row r="77" spans="1:16" x14ac:dyDescent="0.3">
      <c r="A77" s="4">
        <v>44285</v>
      </c>
      <c r="B77" t="s">
        <v>96</v>
      </c>
      <c r="C77">
        <v>1</v>
      </c>
      <c r="D77" t="s">
        <v>58</v>
      </c>
      <c r="E77" t="s">
        <v>103</v>
      </c>
      <c r="F77">
        <v>0</v>
      </c>
      <c r="G77" t="str">
        <f>VLOOKUP(Table2[[#This Row],[PRODUCT ID]],Table1[],2,0)</f>
        <v>Product38</v>
      </c>
      <c r="H77" t="str">
        <f>VLOOKUP(Table2[[#This Row],[PRODUCT ID]],Table1[],3,0)</f>
        <v>Catagory04</v>
      </c>
      <c r="I77" t="str">
        <f>VLOOKUP(Table2[[#This Row],[PRODUCT ID]],Table1[],4,0)</f>
        <v>Kg</v>
      </c>
      <c r="J77" s="5">
        <f>VLOOKUP(Table2[[#This Row],[PRODUCT ID]],Table1[],5,0)</f>
        <v>72</v>
      </c>
      <c r="K77" s="5">
        <f>VLOOKUP(Table2[[#This Row],[PRODUCT ID]],Table1[],6,0)</f>
        <v>79.92</v>
      </c>
      <c r="L77" s="5">
        <f>Table2[[#This Row],[BUYING PRIZE]]*Table2[[#This Row],[QUANTITY]]</f>
        <v>72</v>
      </c>
      <c r="M77" s="5">
        <f>Table2[[#This Row],[SELLING PRICE]]*Table2[[#This Row],[QUANTITY]]*1-Table2[[#This Row],[DISCOUNT %]]</f>
        <v>79.92</v>
      </c>
      <c r="N77">
        <f>DAY(Table2[[#This Row],[DATE]])</f>
        <v>30</v>
      </c>
      <c r="O77" s="4" t="str">
        <f>TEXT(Table2[[#This Row],[DATE]],"mmm")</f>
        <v>Mar</v>
      </c>
      <c r="P77" s="3">
        <f>YEAR(Table2[[#This Row],[DATE]])</f>
        <v>2021</v>
      </c>
    </row>
    <row r="78" spans="1:16" x14ac:dyDescent="0.3">
      <c r="A78" s="4">
        <v>44286</v>
      </c>
      <c r="B78" t="s">
        <v>100</v>
      </c>
      <c r="C78">
        <v>3</v>
      </c>
      <c r="D78" t="s">
        <v>104</v>
      </c>
      <c r="E78" t="s">
        <v>103</v>
      </c>
      <c r="F78">
        <v>0</v>
      </c>
      <c r="G78" t="str">
        <f>VLOOKUP(Table2[[#This Row],[PRODUCT ID]],Table1[],2,0)</f>
        <v>Product42</v>
      </c>
      <c r="H78" t="str">
        <f>VLOOKUP(Table2[[#This Row],[PRODUCT ID]],Table1[],3,0)</f>
        <v>Catagory04</v>
      </c>
      <c r="I78" t="str">
        <f>VLOOKUP(Table2[[#This Row],[PRODUCT ID]],Table1[],4,0)</f>
        <v>Kg</v>
      </c>
      <c r="J78" s="5">
        <f>VLOOKUP(Table2[[#This Row],[PRODUCT ID]],Table1[],5,0)</f>
        <v>120</v>
      </c>
      <c r="K78" s="5">
        <f>VLOOKUP(Table2[[#This Row],[PRODUCT ID]],Table1[],6,0)</f>
        <v>162</v>
      </c>
      <c r="L78" s="5">
        <f>Table2[[#This Row],[BUYING PRIZE]]*Table2[[#This Row],[QUANTITY]]</f>
        <v>360</v>
      </c>
      <c r="M78" s="5">
        <f>Table2[[#This Row],[SELLING PRICE]]*Table2[[#This Row],[QUANTITY]]*1-Table2[[#This Row],[DISCOUNT %]]</f>
        <v>486</v>
      </c>
      <c r="N78">
        <f>DAY(Table2[[#This Row],[DATE]])</f>
        <v>31</v>
      </c>
      <c r="O78" s="4" t="str">
        <f>TEXT(Table2[[#This Row],[DATE]],"mmm")</f>
        <v>Mar</v>
      </c>
      <c r="P78" s="3">
        <f>YEAR(Table2[[#This Row],[DATE]])</f>
        <v>2021</v>
      </c>
    </row>
    <row r="79" spans="1:16" x14ac:dyDescent="0.3">
      <c r="A79" s="4">
        <v>44290</v>
      </c>
      <c r="B79" t="s">
        <v>98</v>
      </c>
      <c r="C79">
        <v>4</v>
      </c>
      <c r="D79" t="s">
        <v>104</v>
      </c>
      <c r="E79" t="s">
        <v>103</v>
      </c>
      <c r="F79">
        <v>0</v>
      </c>
      <c r="G79" t="str">
        <f>VLOOKUP(Table2[[#This Row],[PRODUCT ID]],Table1[],2,0)</f>
        <v>Product40</v>
      </c>
      <c r="H79" t="str">
        <f>VLOOKUP(Table2[[#This Row],[PRODUCT ID]],Table1[],3,0)</f>
        <v>Catagory04</v>
      </c>
      <c r="I79" t="str">
        <f>VLOOKUP(Table2[[#This Row],[PRODUCT ID]],Table1[],4,0)</f>
        <v>Kg</v>
      </c>
      <c r="J79" s="5">
        <f>VLOOKUP(Table2[[#This Row],[PRODUCT ID]],Table1[],5,0)</f>
        <v>90</v>
      </c>
      <c r="K79" s="5">
        <f>VLOOKUP(Table2[[#This Row],[PRODUCT ID]],Table1[],6,0)</f>
        <v>115.2</v>
      </c>
      <c r="L79" s="5">
        <f>Table2[[#This Row],[BUYING PRIZE]]*Table2[[#This Row],[QUANTITY]]</f>
        <v>360</v>
      </c>
      <c r="M79" s="5">
        <f>Table2[[#This Row],[SELLING PRICE]]*Table2[[#This Row],[QUANTITY]]*1-Table2[[#This Row],[DISCOUNT %]]</f>
        <v>460.8</v>
      </c>
      <c r="N79">
        <f>DAY(Table2[[#This Row],[DATE]])</f>
        <v>4</v>
      </c>
      <c r="O79" s="4" t="str">
        <f>TEXT(Table2[[#This Row],[DATE]],"mmm")</f>
        <v>Apr</v>
      </c>
      <c r="P79" s="3">
        <f>YEAR(Table2[[#This Row],[DATE]])</f>
        <v>2021</v>
      </c>
    </row>
    <row r="80" spans="1:16" x14ac:dyDescent="0.3">
      <c r="A80" s="4">
        <v>44290</v>
      </c>
      <c r="B80" t="s">
        <v>67</v>
      </c>
      <c r="C80">
        <v>9</v>
      </c>
      <c r="D80" t="s">
        <v>58</v>
      </c>
      <c r="E80" t="s">
        <v>103</v>
      </c>
      <c r="F80">
        <v>0</v>
      </c>
      <c r="G80" t="str">
        <f>VLOOKUP(Table2[[#This Row],[PRODUCT ID]],Table1[],2,0)</f>
        <v>Product09</v>
      </c>
      <c r="H80" t="str">
        <f>VLOOKUP(Table2[[#This Row],[PRODUCT ID]],Table1[],3,0)</f>
        <v>Catagory01</v>
      </c>
      <c r="I80" t="str">
        <f>VLOOKUP(Table2[[#This Row],[PRODUCT ID]],Table1[],4,0)</f>
        <v>Kg</v>
      </c>
      <c r="J80" s="5">
        <f>VLOOKUP(Table2[[#This Row],[PRODUCT ID]],Table1[],5,0)</f>
        <v>6</v>
      </c>
      <c r="K80" s="5">
        <f>VLOOKUP(Table2[[#This Row],[PRODUCT ID]],Table1[],6,0)</f>
        <v>7.8599999999999994</v>
      </c>
      <c r="L80" s="5">
        <f>Table2[[#This Row],[BUYING PRIZE]]*Table2[[#This Row],[QUANTITY]]</f>
        <v>54</v>
      </c>
      <c r="M80" s="5">
        <f>Table2[[#This Row],[SELLING PRICE]]*Table2[[#This Row],[QUANTITY]]*1-Table2[[#This Row],[DISCOUNT %]]</f>
        <v>70.739999999999995</v>
      </c>
      <c r="N80">
        <f>DAY(Table2[[#This Row],[DATE]])</f>
        <v>4</v>
      </c>
      <c r="O80" s="4" t="str">
        <f>TEXT(Table2[[#This Row],[DATE]],"mmm")</f>
        <v>Apr</v>
      </c>
      <c r="P80" s="3">
        <f>YEAR(Table2[[#This Row],[DATE]])</f>
        <v>2021</v>
      </c>
    </row>
    <row r="81" spans="1:16" x14ac:dyDescent="0.3">
      <c r="A81" s="4">
        <v>44291</v>
      </c>
      <c r="B81" t="s">
        <v>89</v>
      </c>
      <c r="C81">
        <v>15</v>
      </c>
      <c r="D81" t="s">
        <v>58</v>
      </c>
      <c r="E81" t="s">
        <v>58</v>
      </c>
      <c r="F81">
        <v>0</v>
      </c>
      <c r="G81" t="str">
        <f>VLOOKUP(Table2[[#This Row],[PRODUCT ID]],Table1[],2,0)</f>
        <v>Product31</v>
      </c>
      <c r="H81" t="str">
        <f>VLOOKUP(Table2[[#This Row],[PRODUCT ID]],Table1[],3,0)</f>
        <v>Catagory04</v>
      </c>
      <c r="I81" t="str">
        <f>VLOOKUP(Table2[[#This Row],[PRODUCT ID]],Table1[],4,0)</f>
        <v>Kg</v>
      </c>
      <c r="J81" s="5">
        <f>VLOOKUP(Table2[[#This Row],[PRODUCT ID]],Table1[],5,0)</f>
        <v>93</v>
      </c>
      <c r="K81" s="5">
        <f>VLOOKUP(Table2[[#This Row],[PRODUCT ID]],Table1[],6,0)</f>
        <v>104.16</v>
      </c>
      <c r="L81" s="5">
        <f>Table2[[#This Row],[BUYING PRIZE]]*Table2[[#This Row],[QUANTITY]]</f>
        <v>1395</v>
      </c>
      <c r="M81" s="5">
        <f>Table2[[#This Row],[SELLING PRICE]]*Table2[[#This Row],[QUANTITY]]*1-Table2[[#This Row],[DISCOUNT %]]</f>
        <v>1562.3999999999999</v>
      </c>
      <c r="N81">
        <f>DAY(Table2[[#This Row],[DATE]])</f>
        <v>5</v>
      </c>
      <c r="O81" s="4" t="str">
        <f>TEXT(Table2[[#This Row],[DATE]],"mmm")</f>
        <v>Apr</v>
      </c>
      <c r="P81" s="3">
        <f>YEAR(Table2[[#This Row],[DATE]])</f>
        <v>2021</v>
      </c>
    </row>
    <row r="82" spans="1:16" x14ac:dyDescent="0.3">
      <c r="A82" s="4">
        <v>44295</v>
      </c>
      <c r="B82" t="s">
        <v>63</v>
      </c>
      <c r="C82">
        <v>3</v>
      </c>
      <c r="D82" t="s">
        <v>58</v>
      </c>
      <c r="E82" t="s">
        <v>58</v>
      </c>
      <c r="F82">
        <v>0</v>
      </c>
      <c r="G82" t="str">
        <f>VLOOKUP(Table2[[#This Row],[PRODUCT ID]],Table1[],2,0)</f>
        <v>Product05</v>
      </c>
      <c r="H82" t="str">
        <f>VLOOKUP(Table2[[#This Row],[PRODUCT ID]],Table1[],3,0)</f>
        <v>Catagory01</v>
      </c>
      <c r="I82" t="str">
        <f>VLOOKUP(Table2[[#This Row],[PRODUCT ID]],Table1[],4,0)</f>
        <v>Kg</v>
      </c>
      <c r="J82" s="5">
        <f>VLOOKUP(Table2[[#This Row],[PRODUCT ID]],Table1[],5,0)</f>
        <v>133</v>
      </c>
      <c r="K82" s="5">
        <f>VLOOKUP(Table2[[#This Row],[PRODUCT ID]],Table1[],6,0)</f>
        <v>155.61000000000001</v>
      </c>
      <c r="L82" s="5">
        <f>Table2[[#This Row],[BUYING PRIZE]]*Table2[[#This Row],[QUANTITY]]</f>
        <v>399</v>
      </c>
      <c r="M82" s="5">
        <f>Table2[[#This Row],[SELLING PRICE]]*Table2[[#This Row],[QUANTITY]]*1-Table2[[#This Row],[DISCOUNT %]]</f>
        <v>466.83000000000004</v>
      </c>
      <c r="N82">
        <f>DAY(Table2[[#This Row],[DATE]])</f>
        <v>9</v>
      </c>
      <c r="O82" s="4" t="str">
        <f>TEXT(Table2[[#This Row],[DATE]],"mmm")</f>
        <v>Apr</v>
      </c>
      <c r="P82" s="3">
        <f>YEAR(Table2[[#This Row],[DATE]])</f>
        <v>2021</v>
      </c>
    </row>
    <row r="83" spans="1:16" x14ac:dyDescent="0.3">
      <c r="A83" s="4">
        <v>44296</v>
      </c>
      <c r="B83" t="s">
        <v>80</v>
      </c>
      <c r="C83">
        <v>14</v>
      </c>
      <c r="D83" t="s">
        <v>104</v>
      </c>
      <c r="E83" t="s">
        <v>58</v>
      </c>
      <c r="F83">
        <v>0</v>
      </c>
      <c r="G83" t="str">
        <f>VLOOKUP(Table2[[#This Row],[PRODUCT ID]],Table1[],2,0)</f>
        <v>Product22</v>
      </c>
      <c r="H83" t="str">
        <f>VLOOKUP(Table2[[#This Row],[PRODUCT ID]],Table1[],3,0)</f>
        <v>Catagory03</v>
      </c>
      <c r="I83" t="str">
        <f>VLOOKUP(Table2[[#This Row],[PRODUCT ID]],Table1[],4,0)</f>
        <v>Kg</v>
      </c>
      <c r="J83" s="5">
        <f>VLOOKUP(Table2[[#This Row],[PRODUCT ID]],Table1[],5,0)</f>
        <v>121</v>
      </c>
      <c r="K83" s="5">
        <f>VLOOKUP(Table2[[#This Row],[PRODUCT ID]],Table1[],6,0)</f>
        <v>141.57</v>
      </c>
      <c r="L83" s="5">
        <f>Table2[[#This Row],[BUYING PRIZE]]*Table2[[#This Row],[QUANTITY]]</f>
        <v>1694</v>
      </c>
      <c r="M83" s="5">
        <f>Table2[[#This Row],[SELLING PRICE]]*Table2[[#This Row],[QUANTITY]]*1-Table2[[#This Row],[DISCOUNT %]]</f>
        <v>1981.98</v>
      </c>
      <c r="N83">
        <f>DAY(Table2[[#This Row],[DATE]])</f>
        <v>10</v>
      </c>
      <c r="O83" s="4" t="str">
        <f>TEXT(Table2[[#This Row],[DATE]],"mmm")</f>
        <v>Apr</v>
      </c>
      <c r="P83" s="3">
        <f>YEAR(Table2[[#This Row],[DATE]])</f>
        <v>2021</v>
      </c>
    </row>
    <row r="84" spans="1:16" x14ac:dyDescent="0.3">
      <c r="A84" s="4">
        <v>44298</v>
      </c>
      <c r="B84" t="s">
        <v>95</v>
      </c>
      <c r="C84">
        <v>3</v>
      </c>
      <c r="D84" t="s">
        <v>104</v>
      </c>
      <c r="E84" t="s">
        <v>103</v>
      </c>
      <c r="F84">
        <v>0</v>
      </c>
      <c r="G84" t="str">
        <f>VLOOKUP(Table2[[#This Row],[PRODUCT ID]],Table1[],2,0)</f>
        <v>Product37</v>
      </c>
      <c r="H84" t="str">
        <f>VLOOKUP(Table2[[#This Row],[PRODUCT ID]],Table1[],3,0)</f>
        <v>Catagory04</v>
      </c>
      <c r="I84" t="str">
        <f>VLOOKUP(Table2[[#This Row],[PRODUCT ID]],Table1[],4,0)</f>
        <v>Kg</v>
      </c>
      <c r="J84" s="5">
        <f>VLOOKUP(Table2[[#This Row],[PRODUCT ID]],Table1[],5,0)</f>
        <v>67</v>
      </c>
      <c r="K84" s="5">
        <f>VLOOKUP(Table2[[#This Row],[PRODUCT ID]],Table1[],6,0)</f>
        <v>85.76</v>
      </c>
      <c r="L84" s="5">
        <f>Table2[[#This Row],[BUYING PRIZE]]*Table2[[#This Row],[QUANTITY]]</f>
        <v>201</v>
      </c>
      <c r="M84" s="5">
        <f>Table2[[#This Row],[SELLING PRICE]]*Table2[[#This Row],[QUANTITY]]*1-Table2[[#This Row],[DISCOUNT %]]</f>
        <v>257.28000000000003</v>
      </c>
      <c r="N84">
        <f>DAY(Table2[[#This Row],[DATE]])</f>
        <v>12</v>
      </c>
      <c r="O84" s="4" t="str">
        <f>TEXT(Table2[[#This Row],[DATE]],"mmm")</f>
        <v>Apr</v>
      </c>
      <c r="P84" s="3">
        <f>YEAR(Table2[[#This Row],[DATE]])</f>
        <v>2021</v>
      </c>
    </row>
    <row r="85" spans="1:16" x14ac:dyDescent="0.3">
      <c r="A85" s="4">
        <v>44298</v>
      </c>
      <c r="B85" t="s">
        <v>87</v>
      </c>
      <c r="C85">
        <v>4</v>
      </c>
      <c r="D85" t="s">
        <v>104</v>
      </c>
      <c r="E85" t="s">
        <v>58</v>
      </c>
      <c r="F85">
        <v>0</v>
      </c>
      <c r="G85" t="str">
        <f>VLOOKUP(Table2[[#This Row],[PRODUCT ID]],Table1[],2,0)</f>
        <v>Product29</v>
      </c>
      <c r="H85" t="str">
        <f>VLOOKUP(Table2[[#This Row],[PRODUCT ID]],Table1[],3,0)</f>
        <v>Catagory04</v>
      </c>
      <c r="I85" t="str">
        <f>VLOOKUP(Table2[[#This Row],[PRODUCT ID]],Table1[],4,0)</f>
        <v>Kg</v>
      </c>
      <c r="J85" s="5">
        <f>VLOOKUP(Table2[[#This Row],[PRODUCT ID]],Table1[],5,0)</f>
        <v>47</v>
      </c>
      <c r="K85" s="5">
        <f>VLOOKUP(Table2[[#This Row],[PRODUCT ID]],Table1[],6,0)</f>
        <v>53.11</v>
      </c>
      <c r="L85" s="5">
        <f>Table2[[#This Row],[BUYING PRIZE]]*Table2[[#This Row],[QUANTITY]]</f>
        <v>188</v>
      </c>
      <c r="M85" s="5">
        <f>Table2[[#This Row],[SELLING PRICE]]*Table2[[#This Row],[QUANTITY]]*1-Table2[[#This Row],[DISCOUNT %]]</f>
        <v>212.44</v>
      </c>
      <c r="N85">
        <f>DAY(Table2[[#This Row],[DATE]])</f>
        <v>12</v>
      </c>
      <c r="O85" s="4" t="str">
        <f>TEXT(Table2[[#This Row],[DATE]],"mmm")</f>
        <v>Apr</v>
      </c>
      <c r="P85" s="3">
        <f>YEAR(Table2[[#This Row],[DATE]])</f>
        <v>2021</v>
      </c>
    </row>
    <row r="86" spans="1:16" x14ac:dyDescent="0.3">
      <c r="A86" s="4">
        <v>44298</v>
      </c>
      <c r="B86" t="s">
        <v>85</v>
      </c>
      <c r="C86">
        <v>9</v>
      </c>
      <c r="D86" t="s">
        <v>104</v>
      </c>
      <c r="E86" t="s">
        <v>58</v>
      </c>
      <c r="F86">
        <v>0</v>
      </c>
      <c r="G86" t="str">
        <f>VLOOKUP(Table2[[#This Row],[PRODUCT ID]],Table1[],2,0)</f>
        <v>Product27</v>
      </c>
      <c r="H86" t="str">
        <f>VLOOKUP(Table2[[#This Row],[PRODUCT ID]],Table1[],3,0)</f>
        <v>Catagory04</v>
      </c>
      <c r="I86" t="str">
        <f>VLOOKUP(Table2[[#This Row],[PRODUCT ID]],Table1[],4,0)</f>
        <v>Kg</v>
      </c>
      <c r="J86" s="5">
        <f>VLOOKUP(Table2[[#This Row],[PRODUCT ID]],Table1[],5,0)</f>
        <v>48</v>
      </c>
      <c r="K86" s="5">
        <f>VLOOKUP(Table2[[#This Row],[PRODUCT ID]],Table1[],6,0)</f>
        <v>57.120000000000005</v>
      </c>
      <c r="L86" s="5">
        <f>Table2[[#This Row],[BUYING PRIZE]]*Table2[[#This Row],[QUANTITY]]</f>
        <v>432</v>
      </c>
      <c r="M86" s="5">
        <f>Table2[[#This Row],[SELLING PRICE]]*Table2[[#This Row],[QUANTITY]]*1-Table2[[#This Row],[DISCOUNT %]]</f>
        <v>514.08000000000004</v>
      </c>
      <c r="N86">
        <f>DAY(Table2[[#This Row],[DATE]])</f>
        <v>12</v>
      </c>
      <c r="O86" s="4" t="str">
        <f>TEXT(Table2[[#This Row],[DATE]],"mmm")</f>
        <v>Apr</v>
      </c>
      <c r="P86" s="3">
        <f>YEAR(Table2[[#This Row],[DATE]])</f>
        <v>2021</v>
      </c>
    </row>
    <row r="87" spans="1:16" x14ac:dyDescent="0.3">
      <c r="A87" s="4">
        <v>44298</v>
      </c>
      <c r="B87" t="s">
        <v>91</v>
      </c>
      <c r="C87">
        <v>13</v>
      </c>
      <c r="D87" t="s">
        <v>104</v>
      </c>
      <c r="E87" t="s">
        <v>103</v>
      </c>
      <c r="F87">
        <v>0</v>
      </c>
      <c r="G87" t="str">
        <f>VLOOKUP(Table2[[#This Row],[PRODUCT ID]],Table1[],2,0)</f>
        <v>Product33</v>
      </c>
      <c r="H87" t="str">
        <f>VLOOKUP(Table2[[#This Row],[PRODUCT ID]],Table1[],3,0)</f>
        <v>Catagory04</v>
      </c>
      <c r="I87" t="str">
        <f>VLOOKUP(Table2[[#This Row],[PRODUCT ID]],Table1[],4,0)</f>
        <v>Kg</v>
      </c>
      <c r="J87" s="5">
        <f>VLOOKUP(Table2[[#This Row],[PRODUCT ID]],Table1[],5,0)</f>
        <v>95</v>
      </c>
      <c r="K87" s="5">
        <f>VLOOKUP(Table2[[#This Row],[PRODUCT ID]],Table1[],6,0)</f>
        <v>119.7</v>
      </c>
      <c r="L87" s="5">
        <f>Table2[[#This Row],[BUYING PRIZE]]*Table2[[#This Row],[QUANTITY]]</f>
        <v>1235</v>
      </c>
      <c r="M87" s="5">
        <f>Table2[[#This Row],[SELLING PRICE]]*Table2[[#This Row],[QUANTITY]]*1-Table2[[#This Row],[DISCOUNT %]]</f>
        <v>1556.1000000000001</v>
      </c>
      <c r="N87">
        <f>DAY(Table2[[#This Row],[DATE]])</f>
        <v>12</v>
      </c>
      <c r="O87" s="4" t="str">
        <f>TEXT(Table2[[#This Row],[DATE]],"mmm")</f>
        <v>Apr</v>
      </c>
      <c r="P87" s="3">
        <f>YEAR(Table2[[#This Row],[DATE]])</f>
        <v>2021</v>
      </c>
    </row>
    <row r="88" spans="1:16" x14ac:dyDescent="0.3">
      <c r="A88" s="4">
        <v>44301</v>
      </c>
      <c r="B88" t="s">
        <v>75</v>
      </c>
      <c r="C88">
        <v>3</v>
      </c>
      <c r="D88" t="s">
        <v>104</v>
      </c>
      <c r="E88" t="s">
        <v>58</v>
      </c>
      <c r="F88">
        <v>0</v>
      </c>
      <c r="G88" t="str">
        <f>VLOOKUP(Table2[[#This Row],[PRODUCT ID]],Table1[],2,0)</f>
        <v>Product17</v>
      </c>
      <c r="H88" t="str">
        <f>VLOOKUP(Table2[[#This Row],[PRODUCT ID]],Table1[],3,0)</f>
        <v>Catagory02</v>
      </c>
      <c r="I88" t="str">
        <f>VLOOKUP(Table2[[#This Row],[PRODUCT ID]],Table1[],4,0)</f>
        <v>Kg</v>
      </c>
      <c r="J88" s="5">
        <f>VLOOKUP(Table2[[#This Row],[PRODUCT ID]],Table1[],5,0)</f>
        <v>134</v>
      </c>
      <c r="K88" s="5">
        <f>VLOOKUP(Table2[[#This Row],[PRODUCT ID]],Table1[],6,0)</f>
        <v>156.78</v>
      </c>
      <c r="L88" s="5">
        <f>Table2[[#This Row],[BUYING PRIZE]]*Table2[[#This Row],[QUANTITY]]</f>
        <v>402</v>
      </c>
      <c r="M88" s="5">
        <f>Table2[[#This Row],[SELLING PRICE]]*Table2[[#This Row],[QUANTITY]]*1-Table2[[#This Row],[DISCOUNT %]]</f>
        <v>470.34000000000003</v>
      </c>
      <c r="N88">
        <f>DAY(Table2[[#This Row],[DATE]])</f>
        <v>15</v>
      </c>
      <c r="O88" s="4" t="str">
        <f>TEXT(Table2[[#This Row],[DATE]],"mmm")</f>
        <v>Apr</v>
      </c>
      <c r="P88" s="3">
        <f>YEAR(Table2[[#This Row],[DATE]])</f>
        <v>2021</v>
      </c>
    </row>
    <row r="89" spans="1:16" x14ac:dyDescent="0.3">
      <c r="A89" s="4">
        <v>44302</v>
      </c>
      <c r="B89" t="s">
        <v>76</v>
      </c>
      <c r="C89">
        <v>15</v>
      </c>
      <c r="D89" t="s">
        <v>104</v>
      </c>
      <c r="E89" t="s">
        <v>103</v>
      </c>
      <c r="F89">
        <v>0</v>
      </c>
      <c r="G89" t="str">
        <f>VLOOKUP(Table2[[#This Row],[PRODUCT ID]],Table1[],2,0)</f>
        <v>Product18</v>
      </c>
      <c r="H89" t="str">
        <f>VLOOKUP(Table2[[#This Row],[PRODUCT ID]],Table1[],3,0)</f>
        <v>Catagory02</v>
      </c>
      <c r="I89" t="str">
        <f>VLOOKUP(Table2[[#This Row],[PRODUCT ID]],Table1[],4,0)</f>
        <v>Kg</v>
      </c>
      <c r="J89" s="5">
        <f>VLOOKUP(Table2[[#This Row],[PRODUCT ID]],Table1[],5,0)</f>
        <v>37</v>
      </c>
      <c r="K89" s="5">
        <f>VLOOKUP(Table2[[#This Row],[PRODUCT ID]],Table1[],6,0)</f>
        <v>49.21</v>
      </c>
      <c r="L89" s="5">
        <f>Table2[[#This Row],[BUYING PRIZE]]*Table2[[#This Row],[QUANTITY]]</f>
        <v>555</v>
      </c>
      <c r="M89" s="5">
        <f>Table2[[#This Row],[SELLING PRICE]]*Table2[[#This Row],[QUANTITY]]*1-Table2[[#This Row],[DISCOUNT %]]</f>
        <v>738.15</v>
      </c>
      <c r="N89">
        <f>DAY(Table2[[#This Row],[DATE]])</f>
        <v>16</v>
      </c>
      <c r="O89" s="4" t="str">
        <f>TEXT(Table2[[#This Row],[DATE]],"mmm")</f>
        <v>Apr</v>
      </c>
      <c r="P89" s="3">
        <f>YEAR(Table2[[#This Row],[DATE]])</f>
        <v>2021</v>
      </c>
    </row>
    <row r="90" spans="1:16" x14ac:dyDescent="0.3">
      <c r="A90" s="4">
        <v>44304</v>
      </c>
      <c r="B90" t="s">
        <v>96</v>
      </c>
      <c r="C90">
        <v>9</v>
      </c>
      <c r="D90" t="s">
        <v>8</v>
      </c>
      <c r="E90" t="s">
        <v>58</v>
      </c>
      <c r="F90">
        <v>0</v>
      </c>
      <c r="G90" t="str">
        <f>VLOOKUP(Table2[[#This Row],[PRODUCT ID]],Table1[],2,0)</f>
        <v>Product38</v>
      </c>
      <c r="H90" t="str">
        <f>VLOOKUP(Table2[[#This Row],[PRODUCT ID]],Table1[],3,0)</f>
        <v>Catagory04</v>
      </c>
      <c r="I90" t="str">
        <f>VLOOKUP(Table2[[#This Row],[PRODUCT ID]],Table1[],4,0)</f>
        <v>Kg</v>
      </c>
      <c r="J90" s="5">
        <f>VLOOKUP(Table2[[#This Row],[PRODUCT ID]],Table1[],5,0)</f>
        <v>72</v>
      </c>
      <c r="K90" s="5">
        <f>VLOOKUP(Table2[[#This Row],[PRODUCT ID]],Table1[],6,0)</f>
        <v>79.92</v>
      </c>
      <c r="L90" s="5">
        <f>Table2[[#This Row],[BUYING PRIZE]]*Table2[[#This Row],[QUANTITY]]</f>
        <v>648</v>
      </c>
      <c r="M90" s="5">
        <f>Table2[[#This Row],[SELLING PRICE]]*Table2[[#This Row],[QUANTITY]]*1-Table2[[#This Row],[DISCOUNT %]]</f>
        <v>719.28</v>
      </c>
      <c r="N90">
        <f>DAY(Table2[[#This Row],[DATE]])</f>
        <v>18</v>
      </c>
      <c r="O90" s="4" t="str">
        <f>TEXT(Table2[[#This Row],[DATE]],"mmm")</f>
        <v>Apr</v>
      </c>
      <c r="P90" s="3">
        <f>YEAR(Table2[[#This Row],[DATE]])</f>
        <v>2021</v>
      </c>
    </row>
    <row r="91" spans="1:16" x14ac:dyDescent="0.3">
      <c r="A91" s="4">
        <v>44304</v>
      </c>
      <c r="B91" t="s">
        <v>77</v>
      </c>
      <c r="C91">
        <v>13</v>
      </c>
      <c r="D91" t="s">
        <v>104</v>
      </c>
      <c r="E91" t="s">
        <v>103</v>
      </c>
      <c r="F91">
        <v>0</v>
      </c>
      <c r="G91" t="str">
        <f>VLOOKUP(Table2[[#This Row],[PRODUCT ID]],Table1[],2,0)</f>
        <v>Product19</v>
      </c>
      <c r="H91" t="str">
        <f>VLOOKUP(Table2[[#This Row],[PRODUCT ID]],Table1[],3,0)</f>
        <v>Catagory02</v>
      </c>
      <c r="I91" t="str">
        <f>VLOOKUP(Table2[[#This Row],[PRODUCT ID]],Table1[],4,0)</f>
        <v>Kg</v>
      </c>
      <c r="J91" s="5">
        <f>VLOOKUP(Table2[[#This Row],[PRODUCT ID]],Table1[],5,0)</f>
        <v>150</v>
      </c>
      <c r="K91" s="5">
        <f>VLOOKUP(Table2[[#This Row],[PRODUCT ID]],Table1[],6,0)</f>
        <v>210</v>
      </c>
      <c r="L91" s="5">
        <f>Table2[[#This Row],[BUYING PRIZE]]*Table2[[#This Row],[QUANTITY]]</f>
        <v>1950</v>
      </c>
      <c r="M91" s="5">
        <f>Table2[[#This Row],[SELLING PRICE]]*Table2[[#This Row],[QUANTITY]]*1-Table2[[#This Row],[DISCOUNT %]]</f>
        <v>2730</v>
      </c>
      <c r="N91">
        <f>DAY(Table2[[#This Row],[DATE]])</f>
        <v>18</v>
      </c>
      <c r="O91" s="4" t="str">
        <f>TEXT(Table2[[#This Row],[DATE]],"mmm")</f>
        <v>Apr</v>
      </c>
      <c r="P91" s="3">
        <f>YEAR(Table2[[#This Row],[DATE]])</f>
        <v>2021</v>
      </c>
    </row>
    <row r="92" spans="1:16" x14ac:dyDescent="0.3">
      <c r="A92" s="4">
        <v>44309</v>
      </c>
      <c r="B92" t="s">
        <v>100</v>
      </c>
      <c r="C92">
        <v>6</v>
      </c>
      <c r="D92" t="s">
        <v>104</v>
      </c>
      <c r="E92" t="s">
        <v>58</v>
      </c>
      <c r="F92">
        <v>0</v>
      </c>
      <c r="G92" t="str">
        <f>VLOOKUP(Table2[[#This Row],[PRODUCT ID]],Table1[],2,0)</f>
        <v>Product42</v>
      </c>
      <c r="H92" t="str">
        <f>VLOOKUP(Table2[[#This Row],[PRODUCT ID]],Table1[],3,0)</f>
        <v>Catagory04</v>
      </c>
      <c r="I92" t="str">
        <f>VLOOKUP(Table2[[#This Row],[PRODUCT ID]],Table1[],4,0)</f>
        <v>Kg</v>
      </c>
      <c r="J92" s="5">
        <f>VLOOKUP(Table2[[#This Row],[PRODUCT ID]],Table1[],5,0)</f>
        <v>120</v>
      </c>
      <c r="K92" s="5">
        <f>VLOOKUP(Table2[[#This Row],[PRODUCT ID]],Table1[],6,0)</f>
        <v>162</v>
      </c>
      <c r="L92" s="5">
        <f>Table2[[#This Row],[BUYING PRIZE]]*Table2[[#This Row],[QUANTITY]]</f>
        <v>720</v>
      </c>
      <c r="M92" s="5">
        <f>Table2[[#This Row],[SELLING PRICE]]*Table2[[#This Row],[QUANTITY]]*1-Table2[[#This Row],[DISCOUNT %]]</f>
        <v>972</v>
      </c>
      <c r="N92">
        <f>DAY(Table2[[#This Row],[DATE]])</f>
        <v>23</v>
      </c>
      <c r="O92" s="4" t="str">
        <f>TEXT(Table2[[#This Row],[DATE]],"mmm")</f>
        <v>Apr</v>
      </c>
      <c r="P92" s="3">
        <f>YEAR(Table2[[#This Row],[DATE]])</f>
        <v>2021</v>
      </c>
    </row>
    <row r="93" spans="1:16" x14ac:dyDescent="0.3">
      <c r="A93" s="4">
        <v>44309</v>
      </c>
      <c r="B93" t="s">
        <v>86</v>
      </c>
      <c r="C93">
        <v>10</v>
      </c>
      <c r="D93" t="s">
        <v>104</v>
      </c>
      <c r="E93" t="s">
        <v>58</v>
      </c>
      <c r="F93">
        <v>0</v>
      </c>
      <c r="G93" t="str">
        <f>VLOOKUP(Table2[[#This Row],[PRODUCT ID]],Table1[],2,0)</f>
        <v>Product28</v>
      </c>
      <c r="H93" t="str">
        <f>VLOOKUP(Table2[[#This Row],[PRODUCT ID]],Table1[],3,0)</f>
        <v>Catagory04</v>
      </c>
      <c r="I93" t="str">
        <f>VLOOKUP(Table2[[#This Row],[PRODUCT ID]],Table1[],4,0)</f>
        <v>Kg</v>
      </c>
      <c r="J93" s="5">
        <f>VLOOKUP(Table2[[#This Row],[PRODUCT ID]],Table1[],5,0)</f>
        <v>37</v>
      </c>
      <c r="K93" s="5">
        <f>VLOOKUP(Table2[[#This Row],[PRODUCT ID]],Table1[],6,0)</f>
        <v>41.81</v>
      </c>
      <c r="L93" s="5">
        <f>Table2[[#This Row],[BUYING PRIZE]]*Table2[[#This Row],[QUANTITY]]</f>
        <v>370</v>
      </c>
      <c r="M93" s="5">
        <f>Table2[[#This Row],[SELLING PRICE]]*Table2[[#This Row],[QUANTITY]]*1-Table2[[#This Row],[DISCOUNT %]]</f>
        <v>418.1</v>
      </c>
      <c r="N93">
        <f>DAY(Table2[[#This Row],[DATE]])</f>
        <v>23</v>
      </c>
      <c r="O93" s="4" t="str">
        <f>TEXT(Table2[[#This Row],[DATE]],"mmm")</f>
        <v>Apr</v>
      </c>
      <c r="P93" s="3">
        <f>YEAR(Table2[[#This Row],[DATE]])</f>
        <v>2021</v>
      </c>
    </row>
    <row r="94" spans="1:16" x14ac:dyDescent="0.3">
      <c r="A94" s="4">
        <v>44310</v>
      </c>
      <c r="B94" t="s">
        <v>88</v>
      </c>
      <c r="C94">
        <v>2</v>
      </c>
      <c r="D94" t="s">
        <v>58</v>
      </c>
      <c r="E94" t="s">
        <v>58</v>
      </c>
      <c r="F94">
        <v>0</v>
      </c>
      <c r="G94" t="str">
        <f>VLOOKUP(Table2[[#This Row],[PRODUCT ID]],Table1[],2,0)</f>
        <v>Product30</v>
      </c>
      <c r="H94" t="str">
        <f>VLOOKUP(Table2[[#This Row],[PRODUCT ID]],Table1[],3,0)</f>
        <v>Catagory04</v>
      </c>
      <c r="I94" t="str">
        <f>VLOOKUP(Table2[[#This Row],[PRODUCT ID]],Table1[],4,0)</f>
        <v>Kg</v>
      </c>
      <c r="J94" s="5">
        <f>VLOOKUP(Table2[[#This Row],[PRODUCT ID]],Table1[],5,0)</f>
        <v>148</v>
      </c>
      <c r="K94" s="5">
        <f>VLOOKUP(Table2[[#This Row],[PRODUCT ID]],Table1[],6,0)</f>
        <v>201.28</v>
      </c>
      <c r="L94" s="5">
        <f>Table2[[#This Row],[BUYING PRIZE]]*Table2[[#This Row],[QUANTITY]]</f>
        <v>296</v>
      </c>
      <c r="M94" s="5">
        <f>Table2[[#This Row],[SELLING PRICE]]*Table2[[#This Row],[QUANTITY]]*1-Table2[[#This Row],[DISCOUNT %]]</f>
        <v>402.56</v>
      </c>
      <c r="N94">
        <f>DAY(Table2[[#This Row],[DATE]])</f>
        <v>24</v>
      </c>
      <c r="O94" s="4" t="str">
        <f>TEXT(Table2[[#This Row],[DATE]],"mmm")</f>
        <v>Apr</v>
      </c>
      <c r="P94" s="3">
        <f>YEAR(Table2[[#This Row],[DATE]])</f>
        <v>2021</v>
      </c>
    </row>
    <row r="95" spans="1:16" x14ac:dyDescent="0.3">
      <c r="A95" s="4">
        <v>44312</v>
      </c>
      <c r="B95" t="s">
        <v>95</v>
      </c>
      <c r="C95">
        <v>3</v>
      </c>
      <c r="D95" t="s">
        <v>104</v>
      </c>
      <c r="E95" t="s">
        <v>58</v>
      </c>
      <c r="F95">
        <v>0</v>
      </c>
      <c r="G95" t="str">
        <f>VLOOKUP(Table2[[#This Row],[PRODUCT ID]],Table1[],2,0)</f>
        <v>Product37</v>
      </c>
      <c r="H95" t="str">
        <f>VLOOKUP(Table2[[#This Row],[PRODUCT ID]],Table1[],3,0)</f>
        <v>Catagory04</v>
      </c>
      <c r="I95" t="str">
        <f>VLOOKUP(Table2[[#This Row],[PRODUCT ID]],Table1[],4,0)</f>
        <v>Kg</v>
      </c>
      <c r="J95" s="5">
        <f>VLOOKUP(Table2[[#This Row],[PRODUCT ID]],Table1[],5,0)</f>
        <v>67</v>
      </c>
      <c r="K95" s="5">
        <f>VLOOKUP(Table2[[#This Row],[PRODUCT ID]],Table1[],6,0)</f>
        <v>85.76</v>
      </c>
      <c r="L95" s="5">
        <f>Table2[[#This Row],[BUYING PRIZE]]*Table2[[#This Row],[QUANTITY]]</f>
        <v>201</v>
      </c>
      <c r="M95" s="5">
        <f>Table2[[#This Row],[SELLING PRICE]]*Table2[[#This Row],[QUANTITY]]*1-Table2[[#This Row],[DISCOUNT %]]</f>
        <v>257.28000000000003</v>
      </c>
      <c r="N95">
        <f>DAY(Table2[[#This Row],[DATE]])</f>
        <v>26</v>
      </c>
      <c r="O95" s="4" t="str">
        <f>TEXT(Table2[[#This Row],[DATE]],"mmm")</f>
        <v>Apr</v>
      </c>
      <c r="P95" s="3">
        <f>YEAR(Table2[[#This Row],[DATE]])</f>
        <v>2021</v>
      </c>
    </row>
    <row r="96" spans="1:16" x14ac:dyDescent="0.3">
      <c r="A96" s="4">
        <v>44315</v>
      </c>
      <c r="B96" t="s">
        <v>88</v>
      </c>
      <c r="C96">
        <v>7</v>
      </c>
      <c r="D96" t="s">
        <v>104</v>
      </c>
      <c r="E96" t="s">
        <v>58</v>
      </c>
      <c r="F96">
        <v>0</v>
      </c>
      <c r="G96" t="str">
        <f>VLOOKUP(Table2[[#This Row],[PRODUCT ID]],Table1[],2,0)</f>
        <v>Product30</v>
      </c>
      <c r="H96" t="str">
        <f>VLOOKUP(Table2[[#This Row],[PRODUCT ID]],Table1[],3,0)</f>
        <v>Catagory04</v>
      </c>
      <c r="I96" t="str">
        <f>VLOOKUP(Table2[[#This Row],[PRODUCT ID]],Table1[],4,0)</f>
        <v>Kg</v>
      </c>
      <c r="J96" s="5">
        <f>VLOOKUP(Table2[[#This Row],[PRODUCT ID]],Table1[],5,0)</f>
        <v>148</v>
      </c>
      <c r="K96" s="5">
        <f>VLOOKUP(Table2[[#This Row],[PRODUCT ID]],Table1[],6,0)</f>
        <v>201.28</v>
      </c>
      <c r="L96" s="5">
        <f>Table2[[#This Row],[BUYING PRIZE]]*Table2[[#This Row],[QUANTITY]]</f>
        <v>1036</v>
      </c>
      <c r="M96" s="5">
        <f>Table2[[#This Row],[SELLING PRICE]]*Table2[[#This Row],[QUANTITY]]*1-Table2[[#This Row],[DISCOUNT %]]</f>
        <v>1408.96</v>
      </c>
      <c r="N96">
        <f>DAY(Table2[[#This Row],[DATE]])</f>
        <v>29</v>
      </c>
      <c r="O96" s="4" t="str">
        <f>TEXT(Table2[[#This Row],[DATE]],"mmm")</f>
        <v>Apr</v>
      </c>
      <c r="P96" s="3">
        <f>YEAR(Table2[[#This Row],[DATE]])</f>
        <v>2021</v>
      </c>
    </row>
    <row r="97" spans="1:16" x14ac:dyDescent="0.3">
      <c r="A97" s="4">
        <v>44316</v>
      </c>
      <c r="B97" t="s">
        <v>87</v>
      </c>
      <c r="C97">
        <v>1</v>
      </c>
      <c r="D97" t="s">
        <v>104</v>
      </c>
      <c r="E97" t="s">
        <v>58</v>
      </c>
      <c r="F97">
        <v>0</v>
      </c>
      <c r="G97" t="str">
        <f>VLOOKUP(Table2[[#This Row],[PRODUCT ID]],Table1[],2,0)</f>
        <v>Product29</v>
      </c>
      <c r="H97" t="str">
        <f>VLOOKUP(Table2[[#This Row],[PRODUCT ID]],Table1[],3,0)</f>
        <v>Catagory04</v>
      </c>
      <c r="I97" t="str">
        <f>VLOOKUP(Table2[[#This Row],[PRODUCT ID]],Table1[],4,0)</f>
        <v>Kg</v>
      </c>
      <c r="J97" s="5">
        <f>VLOOKUP(Table2[[#This Row],[PRODUCT ID]],Table1[],5,0)</f>
        <v>47</v>
      </c>
      <c r="K97" s="5">
        <f>VLOOKUP(Table2[[#This Row],[PRODUCT ID]],Table1[],6,0)</f>
        <v>53.11</v>
      </c>
      <c r="L97" s="5">
        <f>Table2[[#This Row],[BUYING PRIZE]]*Table2[[#This Row],[QUANTITY]]</f>
        <v>47</v>
      </c>
      <c r="M97" s="5">
        <f>Table2[[#This Row],[SELLING PRICE]]*Table2[[#This Row],[QUANTITY]]*1-Table2[[#This Row],[DISCOUNT %]]</f>
        <v>53.11</v>
      </c>
      <c r="N97">
        <f>DAY(Table2[[#This Row],[DATE]])</f>
        <v>30</v>
      </c>
      <c r="O97" s="4" t="str">
        <f>TEXT(Table2[[#This Row],[DATE]],"mmm")</f>
        <v>Apr</v>
      </c>
      <c r="P97" s="3">
        <f>YEAR(Table2[[#This Row],[DATE]])</f>
        <v>2021</v>
      </c>
    </row>
    <row r="98" spans="1:16" x14ac:dyDescent="0.3">
      <c r="A98" s="4">
        <v>44317</v>
      </c>
      <c r="B98" t="s">
        <v>76</v>
      </c>
      <c r="C98">
        <v>3</v>
      </c>
      <c r="D98" t="s">
        <v>58</v>
      </c>
      <c r="E98" t="s">
        <v>103</v>
      </c>
      <c r="F98">
        <v>0</v>
      </c>
      <c r="G98" t="str">
        <f>VLOOKUP(Table2[[#This Row],[PRODUCT ID]],Table1[],2,0)</f>
        <v>Product18</v>
      </c>
      <c r="H98" t="str">
        <f>VLOOKUP(Table2[[#This Row],[PRODUCT ID]],Table1[],3,0)</f>
        <v>Catagory02</v>
      </c>
      <c r="I98" t="str">
        <f>VLOOKUP(Table2[[#This Row],[PRODUCT ID]],Table1[],4,0)</f>
        <v>Kg</v>
      </c>
      <c r="J98" s="5">
        <f>VLOOKUP(Table2[[#This Row],[PRODUCT ID]],Table1[],5,0)</f>
        <v>37</v>
      </c>
      <c r="K98" s="5">
        <f>VLOOKUP(Table2[[#This Row],[PRODUCT ID]],Table1[],6,0)</f>
        <v>49.21</v>
      </c>
      <c r="L98" s="5">
        <f>Table2[[#This Row],[BUYING PRIZE]]*Table2[[#This Row],[QUANTITY]]</f>
        <v>111</v>
      </c>
      <c r="M98" s="5">
        <f>Table2[[#This Row],[SELLING PRICE]]*Table2[[#This Row],[QUANTITY]]*1-Table2[[#This Row],[DISCOUNT %]]</f>
        <v>147.63</v>
      </c>
      <c r="N98">
        <f>DAY(Table2[[#This Row],[DATE]])</f>
        <v>1</v>
      </c>
      <c r="O98" s="4" t="str">
        <f>TEXT(Table2[[#This Row],[DATE]],"mmm")</f>
        <v>May</v>
      </c>
      <c r="P98" s="3">
        <f>YEAR(Table2[[#This Row],[DATE]])</f>
        <v>2021</v>
      </c>
    </row>
    <row r="99" spans="1:16" x14ac:dyDescent="0.3">
      <c r="A99" s="4">
        <v>44317</v>
      </c>
      <c r="B99" t="s">
        <v>100</v>
      </c>
      <c r="C99">
        <v>1</v>
      </c>
      <c r="D99" t="s">
        <v>58</v>
      </c>
      <c r="E99" t="s">
        <v>103</v>
      </c>
      <c r="F99">
        <v>0</v>
      </c>
      <c r="G99" t="str">
        <f>VLOOKUP(Table2[[#This Row],[PRODUCT ID]],Table1[],2,0)</f>
        <v>Product42</v>
      </c>
      <c r="H99" t="str">
        <f>VLOOKUP(Table2[[#This Row],[PRODUCT ID]],Table1[],3,0)</f>
        <v>Catagory04</v>
      </c>
      <c r="I99" t="str">
        <f>VLOOKUP(Table2[[#This Row],[PRODUCT ID]],Table1[],4,0)</f>
        <v>Kg</v>
      </c>
      <c r="J99" s="5">
        <f>VLOOKUP(Table2[[#This Row],[PRODUCT ID]],Table1[],5,0)</f>
        <v>120</v>
      </c>
      <c r="K99" s="5">
        <f>VLOOKUP(Table2[[#This Row],[PRODUCT ID]],Table1[],6,0)</f>
        <v>162</v>
      </c>
      <c r="L99" s="5">
        <f>Table2[[#This Row],[BUYING PRIZE]]*Table2[[#This Row],[QUANTITY]]</f>
        <v>120</v>
      </c>
      <c r="M99" s="5">
        <f>Table2[[#This Row],[SELLING PRICE]]*Table2[[#This Row],[QUANTITY]]*1-Table2[[#This Row],[DISCOUNT %]]</f>
        <v>162</v>
      </c>
      <c r="N99">
        <f>DAY(Table2[[#This Row],[DATE]])</f>
        <v>1</v>
      </c>
      <c r="O99" s="4" t="str">
        <f>TEXT(Table2[[#This Row],[DATE]],"mmm")</f>
        <v>May</v>
      </c>
      <c r="P99" s="3">
        <f>YEAR(Table2[[#This Row],[DATE]])</f>
        <v>2021</v>
      </c>
    </row>
    <row r="100" spans="1:16" x14ac:dyDescent="0.3">
      <c r="A100" s="4">
        <v>44319</v>
      </c>
      <c r="B100" t="s">
        <v>92</v>
      </c>
      <c r="C100">
        <v>3</v>
      </c>
      <c r="D100" t="s">
        <v>58</v>
      </c>
      <c r="E100" t="s">
        <v>58</v>
      </c>
      <c r="F100">
        <v>0</v>
      </c>
      <c r="G100" t="str">
        <f>VLOOKUP(Table2[[#This Row],[PRODUCT ID]],Table1[],2,0)</f>
        <v>Product34</v>
      </c>
      <c r="H100" t="str">
        <f>VLOOKUP(Table2[[#This Row],[PRODUCT ID]],Table1[],3,0)</f>
        <v>Catagory04</v>
      </c>
      <c r="I100" t="str">
        <f>VLOOKUP(Table2[[#This Row],[PRODUCT ID]],Table1[],4,0)</f>
        <v>Kg</v>
      </c>
      <c r="J100" s="5">
        <f>VLOOKUP(Table2[[#This Row],[PRODUCT ID]],Table1[],5,0)</f>
        <v>55</v>
      </c>
      <c r="K100" s="5">
        <f>VLOOKUP(Table2[[#This Row],[PRODUCT ID]],Table1[],6,0)</f>
        <v>58.3</v>
      </c>
      <c r="L100" s="5">
        <f>Table2[[#This Row],[BUYING PRIZE]]*Table2[[#This Row],[QUANTITY]]</f>
        <v>165</v>
      </c>
      <c r="M100" s="5">
        <f>Table2[[#This Row],[SELLING PRICE]]*Table2[[#This Row],[QUANTITY]]*1-Table2[[#This Row],[DISCOUNT %]]</f>
        <v>174.89999999999998</v>
      </c>
      <c r="N100">
        <f>DAY(Table2[[#This Row],[DATE]])</f>
        <v>3</v>
      </c>
      <c r="O100" s="4" t="str">
        <f>TEXT(Table2[[#This Row],[DATE]],"mmm")</f>
        <v>May</v>
      </c>
      <c r="P100" s="3">
        <f>YEAR(Table2[[#This Row],[DATE]])</f>
        <v>2021</v>
      </c>
    </row>
    <row r="101" spans="1:16" x14ac:dyDescent="0.3">
      <c r="A101" s="4">
        <v>44320</v>
      </c>
      <c r="B101" t="s">
        <v>73</v>
      </c>
      <c r="C101">
        <v>13</v>
      </c>
      <c r="D101" t="s">
        <v>58</v>
      </c>
      <c r="E101" t="s">
        <v>58</v>
      </c>
      <c r="F101">
        <v>0</v>
      </c>
      <c r="G101" t="str">
        <f>VLOOKUP(Table2[[#This Row],[PRODUCT ID]],Table1[],2,0)</f>
        <v>Product15</v>
      </c>
      <c r="H101" t="str">
        <f>VLOOKUP(Table2[[#This Row],[PRODUCT ID]],Table1[],3,0)</f>
        <v>Catagory02</v>
      </c>
      <c r="I101" t="str">
        <f>VLOOKUP(Table2[[#This Row],[PRODUCT ID]],Table1[],4,0)</f>
        <v>Kg</v>
      </c>
      <c r="J101" s="5">
        <f>VLOOKUP(Table2[[#This Row],[PRODUCT ID]],Table1[],5,0)</f>
        <v>12</v>
      </c>
      <c r="K101" s="5">
        <f>VLOOKUP(Table2[[#This Row],[PRODUCT ID]],Table1[],6,0)</f>
        <v>15.719999999999999</v>
      </c>
      <c r="L101" s="5">
        <f>Table2[[#This Row],[BUYING PRIZE]]*Table2[[#This Row],[QUANTITY]]</f>
        <v>156</v>
      </c>
      <c r="M101" s="5">
        <f>Table2[[#This Row],[SELLING PRICE]]*Table2[[#This Row],[QUANTITY]]*1-Table2[[#This Row],[DISCOUNT %]]</f>
        <v>204.35999999999999</v>
      </c>
      <c r="N101">
        <f>DAY(Table2[[#This Row],[DATE]])</f>
        <v>4</v>
      </c>
      <c r="O101" s="4" t="str">
        <f>TEXT(Table2[[#This Row],[DATE]],"mmm")</f>
        <v>May</v>
      </c>
      <c r="P101" s="3">
        <f>YEAR(Table2[[#This Row],[DATE]])</f>
        <v>2021</v>
      </c>
    </row>
    <row r="102" spans="1:16" x14ac:dyDescent="0.3">
      <c r="A102" s="4">
        <v>44320</v>
      </c>
      <c r="B102" t="s">
        <v>72</v>
      </c>
      <c r="C102">
        <v>4</v>
      </c>
      <c r="D102" t="s">
        <v>104</v>
      </c>
      <c r="E102" t="s">
        <v>103</v>
      </c>
      <c r="F102">
        <v>0</v>
      </c>
      <c r="G102" t="str">
        <f>VLOOKUP(Table2[[#This Row],[PRODUCT ID]],Table1[],2,0)</f>
        <v>Product14</v>
      </c>
      <c r="H102" t="str">
        <f>VLOOKUP(Table2[[#This Row],[PRODUCT ID]],Table1[],3,0)</f>
        <v>Catagory02</v>
      </c>
      <c r="I102" t="str">
        <f>VLOOKUP(Table2[[#This Row],[PRODUCT ID]],Table1[],4,0)</f>
        <v>Kg</v>
      </c>
      <c r="J102" s="5">
        <f>VLOOKUP(Table2[[#This Row],[PRODUCT ID]],Table1[],5,0)</f>
        <v>112</v>
      </c>
      <c r="K102" s="5">
        <f>VLOOKUP(Table2[[#This Row],[PRODUCT ID]],Table1[],6,0)</f>
        <v>146.72</v>
      </c>
      <c r="L102" s="5">
        <f>Table2[[#This Row],[BUYING PRIZE]]*Table2[[#This Row],[QUANTITY]]</f>
        <v>448</v>
      </c>
      <c r="M102" s="5">
        <f>Table2[[#This Row],[SELLING PRICE]]*Table2[[#This Row],[QUANTITY]]*1-Table2[[#This Row],[DISCOUNT %]]</f>
        <v>586.88</v>
      </c>
      <c r="N102">
        <f>DAY(Table2[[#This Row],[DATE]])</f>
        <v>4</v>
      </c>
      <c r="O102" s="4" t="str">
        <f>TEXT(Table2[[#This Row],[DATE]],"mmm")</f>
        <v>May</v>
      </c>
      <c r="P102" s="3">
        <f>YEAR(Table2[[#This Row],[DATE]])</f>
        <v>2021</v>
      </c>
    </row>
    <row r="103" spans="1:16" x14ac:dyDescent="0.3">
      <c r="A103" s="4">
        <v>44321</v>
      </c>
      <c r="B103" t="s">
        <v>67</v>
      </c>
      <c r="C103">
        <v>13</v>
      </c>
      <c r="D103" t="s">
        <v>104</v>
      </c>
      <c r="E103" t="s">
        <v>103</v>
      </c>
      <c r="F103">
        <v>0</v>
      </c>
      <c r="G103" t="str">
        <f>VLOOKUP(Table2[[#This Row],[PRODUCT ID]],Table1[],2,0)</f>
        <v>Product09</v>
      </c>
      <c r="H103" t="str">
        <f>VLOOKUP(Table2[[#This Row],[PRODUCT ID]],Table1[],3,0)</f>
        <v>Catagory01</v>
      </c>
      <c r="I103" t="str">
        <f>VLOOKUP(Table2[[#This Row],[PRODUCT ID]],Table1[],4,0)</f>
        <v>Kg</v>
      </c>
      <c r="J103" s="5">
        <f>VLOOKUP(Table2[[#This Row],[PRODUCT ID]],Table1[],5,0)</f>
        <v>6</v>
      </c>
      <c r="K103" s="5">
        <f>VLOOKUP(Table2[[#This Row],[PRODUCT ID]],Table1[],6,0)</f>
        <v>7.8599999999999994</v>
      </c>
      <c r="L103" s="5">
        <f>Table2[[#This Row],[BUYING PRIZE]]*Table2[[#This Row],[QUANTITY]]</f>
        <v>78</v>
      </c>
      <c r="M103" s="5">
        <f>Table2[[#This Row],[SELLING PRICE]]*Table2[[#This Row],[QUANTITY]]*1-Table2[[#This Row],[DISCOUNT %]]</f>
        <v>102.17999999999999</v>
      </c>
      <c r="N103">
        <f>DAY(Table2[[#This Row],[DATE]])</f>
        <v>5</v>
      </c>
      <c r="O103" s="4" t="str">
        <f>TEXT(Table2[[#This Row],[DATE]],"mmm")</f>
        <v>May</v>
      </c>
      <c r="P103" s="3">
        <f>YEAR(Table2[[#This Row],[DATE]])</f>
        <v>2021</v>
      </c>
    </row>
    <row r="104" spans="1:16" x14ac:dyDescent="0.3">
      <c r="A104" s="4">
        <v>44322</v>
      </c>
      <c r="B104" t="s">
        <v>66</v>
      </c>
      <c r="C104">
        <v>15</v>
      </c>
      <c r="D104" t="s">
        <v>104</v>
      </c>
      <c r="E104" t="s">
        <v>58</v>
      </c>
      <c r="F104">
        <v>0</v>
      </c>
      <c r="G104" t="str">
        <f>VLOOKUP(Table2[[#This Row],[PRODUCT ID]],Table1[],2,0)</f>
        <v>Product08</v>
      </c>
      <c r="H104" t="str">
        <f>VLOOKUP(Table2[[#This Row],[PRODUCT ID]],Table1[],3,0)</f>
        <v>Catagory01</v>
      </c>
      <c r="I104" t="str">
        <f>VLOOKUP(Table2[[#This Row],[PRODUCT ID]],Table1[],4,0)</f>
        <v>Kg</v>
      </c>
      <c r="J104" s="5">
        <f>VLOOKUP(Table2[[#This Row],[PRODUCT ID]],Table1[],5,0)</f>
        <v>83</v>
      </c>
      <c r="K104" s="5">
        <f>VLOOKUP(Table2[[#This Row],[PRODUCT ID]],Table1[],6,0)</f>
        <v>94.62</v>
      </c>
      <c r="L104" s="5">
        <f>Table2[[#This Row],[BUYING PRIZE]]*Table2[[#This Row],[QUANTITY]]</f>
        <v>1245</v>
      </c>
      <c r="M104" s="5">
        <f>Table2[[#This Row],[SELLING PRICE]]*Table2[[#This Row],[QUANTITY]]*1-Table2[[#This Row],[DISCOUNT %]]</f>
        <v>1419.3000000000002</v>
      </c>
      <c r="N104">
        <f>DAY(Table2[[#This Row],[DATE]])</f>
        <v>6</v>
      </c>
      <c r="O104" s="4" t="str">
        <f>TEXT(Table2[[#This Row],[DATE]],"mmm")</f>
        <v>May</v>
      </c>
      <c r="P104" s="3">
        <f>YEAR(Table2[[#This Row],[DATE]])</f>
        <v>2021</v>
      </c>
    </row>
    <row r="105" spans="1:16" x14ac:dyDescent="0.3">
      <c r="A105" s="4">
        <v>44322</v>
      </c>
      <c r="B105" t="s">
        <v>67</v>
      </c>
      <c r="C105">
        <v>6</v>
      </c>
      <c r="D105" t="s">
        <v>58</v>
      </c>
      <c r="E105" t="s">
        <v>58</v>
      </c>
      <c r="F105">
        <v>0</v>
      </c>
      <c r="G105" t="str">
        <f>VLOOKUP(Table2[[#This Row],[PRODUCT ID]],Table1[],2,0)</f>
        <v>Product09</v>
      </c>
      <c r="H105" t="str">
        <f>VLOOKUP(Table2[[#This Row],[PRODUCT ID]],Table1[],3,0)</f>
        <v>Catagory01</v>
      </c>
      <c r="I105" t="str">
        <f>VLOOKUP(Table2[[#This Row],[PRODUCT ID]],Table1[],4,0)</f>
        <v>Kg</v>
      </c>
      <c r="J105" s="5">
        <f>VLOOKUP(Table2[[#This Row],[PRODUCT ID]],Table1[],5,0)</f>
        <v>6</v>
      </c>
      <c r="K105" s="5">
        <f>VLOOKUP(Table2[[#This Row],[PRODUCT ID]],Table1[],6,0)</f>
        <v>7.8599999999999994</v>
      </c>
      <c r="L105" s="5">
        <f>Table2[[#This Row],[BUYING PRIZE]]*Table2[[#This Row],[QUANTITY]]</f>
        <v>36</v>
      </c>
      <c r="M105" s="5">
        <f>Table2[[#This Row],[SELLING PRICE]]*Table2[[#This Row],[QUANTITY]]*1-Table2[[#This Row],[DISCOUNT %]]</f>
        <v>47.16</v>
      </c>
      <c r="N105">
        <f>DAY(Table2[[#This Row],[DATE]])</f>
        <v>6</v>
      </c>
      <c r="O105" s="4" t="str">
        <f>TEXT(Table2[[#This Row],[DATE]],"mmm")</f>
        <v>May</v>
      </c>
      <c r="P105" s="3">
        <f>YEAR(Table2[[#This Row],[DATE]])</f>
        <v>2021</v>
      </c>
    </row>
    <row r="106" spans="1:16" x14ac:dyDescent="0.3">
      <c r="A106" s="4">
        <v>44323</v>
      </c>
      <c r="B106" t="s">
        <v>76</v>
      </c>
      <c r="C106">
        <v>1</v>
      </c>
      <c r="D106" t="s">
        <v>104</v>
      </c>
      <c r="E106" t="s">
        <v>103</v>
      </c>
      <c r="F106">
        <v>0</v>
      </c>
      <c r="G106" t="str">
        <f>VLOOKUP(Table2[[#This Row],[PRODUCT ID]],Table1[],2,0)</f>
        <v>Product18</v>
      </c>
      <c r="H106" t="str">
        <f>VLOOKUP(Table2[[#This Row],[PRODUCT ID]],Table1[],3,0)</f>
        <v>Catagory02</v>
      </c>
      <c r="I106" t="str">
        <f>VLOOKUP(Table2[[#This Row],[PRODUCT ID]],Table1[],4,0)</f>
        <v>Kg</v>
      </c>
      <c r="J106" s="5">
        <f>VLOOKUP(Table2[[#This Row],[PRODUCT ID]],Table1[],5,0)</f>
        <v>37</v>
      </c>
      <c r="K106" s="5">
        <f>VLOOKUP(Table2[[#This Row],[PRODUCT ID]],Table1[],6,0)</f>
        <v>49.21</v>
      </c>
      <c r="L106" s="5">
        <f>Table2[[#This Row],[BUYING PRIZE]]*Table2[[#This Row],[QUANTITY]]</f>
        <v>37</v>
      </c>
      <c r="M106" s="5">
        <f>Table2[[#This Row],[SELLING PRICE]]*Table2[[#This Row],[QUANTITY]]*1-Table2[[#This Row],[DISCOUNT %]]</f>
        <v>49.21</v>
      </c>
      <c r="N106">
        <f>DAY(Table2[[#This Row],[DATE]])</f>
        <v>7</v>
      </c>
      <c r="O106" s="4" t="str">
        <f>TEXT(Table2[[#This Row],[DATE]],"mmm")</f>
        <v>May</v>
      </c>
      <c r="P106" s="3">
        <f>YEAR(Table2[[#This Row],[DATE]])</f>
        <v>2021</v>
      </c>
    </row>
    <row r="107" spans="1:16" x14ac:dyDescent="0.3">
      <c r="A107" s="4">
        <v>44325</v>
      </c>
      <c r="B107" t="s">
        <v>74</v>
      </c>
      <c r="C107">
        <v>6</v>
      </c>
      <c r="D107" t="s">
        <v>58</v>
      </c>
      <c r="E107" t="s">
        <v>58</v>
      </c>
      <c r="F107">
        <v>0</v>
      </c>
      <c r="G107" t="str">
        <f>VLOOKUP(Table2[[#This Row],[PRODUCT ID]],Table1[],2,0)</f>
        <v>Product16</v>
      </c>
      <c r="H107" t="str">
        <f>VLOOKUP(Table2[[#This Row],[PRODUCT ID]],Table1[],3,0)</f>
        <v>Catagory02</v>
      </c>
      <c r="I107" t="str">
        <f>VLOOKUP(Table2[[#This Row],[PRODUCT ID]],Table1[],4,0)</f>
        <v>Kg</v>
      </c>
      <c r="J107" s="5">
        <f>VLOOKUP(Table2[[#This Row],[PRODUCT ID]],Table1[],5,0)</f>
        <v>13</v>
      </c>
      <c r="K107" s="5">
        <f>VLOOKUP(Table2[[#This Row],[PRODUCT ID]],Table1[],6,0)</f>
        <v>16.64</v>
      </c>
      <c r="L107" s="5">
        <f>Table2[[#This Row],[BUYING PRIZE]]*Table2[[#This Row],[QUANTITY]]</f>
        <v>78</v>
      </c>
      <c r="M107" s="5">
        <f>Table2[[#This Row],[SELLING PRICE]]*Table2[[#This Row],[QUANTITY]]*1-Table2[[#This Row],[DISCOUNT %]]</f>
        <v>99.84</v>
      </c>
      <c r="N107">
        <f>DAY(Table2[[#This Row],[DATE]])</f>
        <v>9</v>
      </c>
      <c r="O107" s="4" t="str">
        <f>TEXT(Table2[[#This Row],[DATE]],"mmm")</f>
        <v>May</v>
      </c>
      <c r="P107" s="3">
        <f>YEAR(Table2[[#This Row],[DATE]])</f>
        <v>2021</v>
      </c>
    </row>
    <row r="108" spans="1:16" x14ac:dyDescent="0.3">
      <c r="A108" s="4">
        <v>44325</v>
      </c>
      <c r="B108" t="s">
        <v>86</v>
      </c>
      <c r="C108">
        <v>8</v>
      </c>
      <c r="D108" t="s">
        <v>104</v>
      </c>
      <c r="E108" t="s">
        <v>103</v>
      </c>
      <c r="F108">
        <v>0</v>
      </c>
      <c r="G108" t="str">
        <f>VLOOKUP(Table2[[#This Row],[PRODUCT ID]],Table1[],2,0)</f>
        <v>Product28</v>
      </c>
      <c r="H108" t="str">
        <f>VLOOKUP(Table2[[#This Row],[PRODUCT ID]],Table1[],3,0)</f>
        <v>Catagory04</v>
      </c>
      <c r="I108" t="str">
        <f>VLOOKUP(Table2[[#This Row],[PRODUCT ID]],Table1[],4,0)</f>
        <v>Kg</v>
      </c>
      <c r="J108" s="5">
        <f>VLOOKUP(Table2[[#This Row],[PRODUCT ID]],Table1[],5,0)</f>
        <v>37</v>
      </c>
      <c r="K108" s="5">
        <f>VLOOKUP(Table2[[#This Row],[PRODUCT ID]],Table1[],6,0)</f>
        <v>41.81</v>
      </c>
      <c r="L108" s="5">
        <f>Table2[[#This Row],[BUYING PRIZE]]*Table2[[#This Row],[QUANTITY]]</f>
        <v>296</v>
      </c>
      <c r="M108" s="5">
        <f>Table2[[#This Row],[SELLING PRICE]]*Table2[[#This Row],[QUANTITY]]*1-Table2[[#This Row],[DISCOUNT %]]</f>
        <v>334.48</v>
      </c>
      <c r="N108">
        <f>DAY(Table2[[#This Row],[DATE]])</f>
        <v>9</v>
      </c>
      <c r="O108" s="4" t="str">
        <f>TEXT(Table2[[#This Row],[DATE]],"mmm")</f>
        <v>May</v>
      </c>
      <c r="P108" s="3">
        <f>YEAR(Table2[[#This Row],[DATE]])</f>
        <v>2021</v>
      </c>
    </row>
    <row r="109" spans="1:16" x14ac:dyDescent="0.3">
      <c r="A109" s="4">
        <v>44328</v>
      </c>
      <c r="B109" t="s">
        <v>74</v>
      </c>
      <c r="C109">
        <v>3</v>
      </c>
      <c r="D109" t="s">
        <v>104</v>
      </c>
      <c r="E109" t="s">
        <v>58</v>
      </c>
      <c r="F109">
        <v>0</v>
      </c>
      <c r="G109" t="str">
        <f>VLOOKUP(Table2[[#This Row],[PRODUCT ID]],Table1[],2,0)</f>
        <v>Product16</v>
      </c>
      <c r="H109" t="str">
        <f>VLOOKUP(Table2[[#This Row],[PRODUCT ID]],Table1[],3,0)</f>
        <v>Catagory02</v>
      </c>
      <c r="I109" t="str">
        <f>VLOOKUP(Table2[[#This Row],[PRODUCT ID]],Table1[],4,0)</f>
        <v>Kg</v>
      </c>
      <c r="J109" s="5">
        <f>VLOOKUP(Table2[[#This Row],[PRODUCT ID]],Table1[],5,0)</f>
        <v>13</v>
      </c>
      <c r="K109" s="5">
        <f>VLOOKUP(Table2[[#This Row],[PRODUCT ID]],Table1[],6,0)</f>
        <v>16.64</v>
      </c>
      <c r="L109" s="5">
        <f>Table2[[#This Row],[BUYING PRIZE]]*Table2[[#This Row],[QUANTITY]]</f>
        <v>39</v>
      </c>
      <c r="M109" s="5">
        <f>Table2[[#This Row],[SELLING PRICE]]*Table2[[#This Row],[QUANTITY]]*1-Table2[[#This Row],[DISCOUNT %]]</f>
        <v>49.92</v>
      </c>
      <c r="N109">
        <f>DAY(Table2[[#This Row],[DATE]])</f>
        <v>12</v>
      </c>
      <c r="O109" s="4" t="str">
        <f>TEXT(Table2[[#This Row],[DATE]],"mmm")</f>
        <v>May</v>
      </c>
      <c r="P109" s="3">
        <f>YEAR(Table2[[#This Row],[DATE]])</f>
        <v>2021</v>
      </c>
    </row>
    <row r="110" spans="1:16" x14ac:dyDescent="0.3">
      <c r="A110" s="4">
        <v>44328</v>
      </c>
      <c r="B110" t="s">
        <v>93</v>
      </c>
      <c r="C110">
        <v>15</v>
      </c>
      <c r="D110" t="s">
        <v>104</v>
      </c>
      <c r="E110" t="s">
        <v>58</v>
      </c>
      <c r="F110">
        <v>0</v>
      </c>
      <c r="G110" t="str">
        <f>VLOOKUP(Table2[[#This Row],[PRODUCT ID]],Table1[],2,0)</f>
        <v>Product35</v>
      </c>
      <c r="H110" t="str">
        <f>VLOOKUP(Table2[[#This Row],[PRODUCT ID]],Table1[],3,0)</f>
        <v>Catagory04</v>
      </c>
      <c r="I110" t="str">
        <f>VLOOKUP(Table2[[#This Row],[PRODUCT ID]],Table1[],4,0)</f>
        <v>Kg</v>
      </c>
      <c r="J110" s="5">
        <f>VLOOKUP(Table2[[#This Row],[PRODUCT ID]],Table1[],5,0)</f>
        <v>5</v>
      </c>
      <c r="K110" s="5">
        <f>VLOOKUP(Table2[[#This Row],[PRODUCT ID]],Table1[],6,0)</f>
        <v>6.7</v>
      </c>
      <c r="L110" s="5">
        <f>Table2[[#This Row],[BUYING PRIZE]]*Table2[[#This Row],[QUANTITY]]</f>
        <v>75</v>
      </c>
      <c r="M110" s="5">
        <f>Table2[[#This Row],[SELLING PRICE]]*Table2[[#This Row],[QUANTITY]]*1-Table2[[#This Row],[DISCOUNT %]]</f>
        <v>100.5</v>
      </c>
      <c r="N110">
        <f>DAY(Table2[[#This Row],[DATE]])</f>
        <v>12</v>
      </c>
      <c r="O110" s="4" t="str">
        <f>TEXT(Table2[[#This Row],[DATE]],"mmm")</f>
        <v>May</v>
      </c>
      <c r="P110" s="3">
        <f>YEAR(Table2[[#This Row],[DATE]])</f>
        <v>2021</v>
      </c>
    </row>
    <row r="111" spans="1:16" x14ac:dyDescent="0.3">
      <c r="A111" s="4">
        <v>44329</v>
      </c>
      <c r="B111" t="s">
        <v>87</v>
      </c>
      <c r="C111">
        <v>4</v>
      </c>
      <c r="D111" t="s">
        <v>104</v>
      </c>
      <c r="E111" t="s">
        <v>58</v>
      </c>
      <c r="F111">
        <v>0</v>
      </c>
      <c r="G111" t="str">
        <f>VLOOKUP(Table2[[#This Row],[PRODUCT ID]],Table1[],2,0)</f>
        <v>Product29</v>
      </c>
      <c r="H111" t="str">
        <f>VLOOKUP(Table2[[#This Row],[PRODUCT ID]],Table1[],3,0)</f>
        <v>Catagory04</v>
      </c>
      <c r="I111" t="str">
        <f>VLOOKUP(Table2[[#This Row],[PRODUCT ID]],Table1[],4,0)</f>
        <v>Kg</v>
      </c>
      <c r="J111" s="5">
        <f>VLOOKUP(Table2[[#This Row],[PRODUCT ID]],Table1[],5,0)</f>
        <v>47</v>
      </c>
      <c r="K111" s="5">
        <f>VLOOKUP(Table2[[#This Row],[PRODUCT ID]],Table1[],6,0)</f>
        <v>53.11</v>
      </c>
      <c r="L111" s="5">
        <f>Table2[[#This Row],[BUYING PRIZE]]*Table2[[#This Row],[QUANTITY]]</f>
        <v>188</v>
      </c>
      <c r="M111" s="5">
        <f>Table2[[#This Row],[SELLING PRICE]]*Table2[[#This Row],[QUANTITY]]*1-Table2[[#This Row],[DISCOUNT %]]</f>
        <v>212.44</v>
      </c>
      <c r="N111">
        <f>DAY(Table2[[#This Row],[DATE]])</f>
        <v>13</v>
      </c>
      <c r="O111" s="4" t="str">
        <f>TEXT(Table2[[#This Row],[DATE]],"mmm")</f>
        <v>May</v>
      </c>
      <c r="P111" s="3">
        <f>YEAR(Table2[[#This Row],[DATE]])</f>
        <v>2021</v>
      </c>
    </row>
    <row r="112" spans="1:16" x14ac:dyDescent="0.3">
      <c r="A112" s="4">
        <v>44336</v>
      </c>
      <c r="B112" t="s">
        <v>100</v>
      </c>
      <c r="C112">
        <v>2</v>
      </c>
      <c r="D112" t="s">
        <v>58</v>
      </c>
      <c r="E112" t="s">
        <v>103</v>
      </c>
      <c r="F112">
        <v>0</v>
      </c>
      <c r="G112" t="str">
        <f>VLOOKUP(Table2[[#This Row],[PRODUCT ID]],Table1[],2,0)</f>
        <v>Product42</v>
      </c>
      <c r="H112" t="str">
        <f>VLOOKUP(Table2[[#This Row],[PRODUCT ID]],Table1[],3,0)</f>
        <v>Catagory04</v>
      </c>
      <c r="I112" t="str">
        <f>VLOOKUP(Table2[[#This Row],[PRODUCT ID]],Table1[],4,0)</f>
        <v>Kg</v>
      </c>
      <c r="J112" s="5">
        <f>VLOOKUP(Table2[[#This Row],[PRODUCT ID]],Table1[],5,0)</f>
        <v>120</v>
      </c>
      <c r="K112" s="5">
        <f>VLOOKUP(Table2[[#This Row],[PRODUCT ID]],Table1[],6,0)</f>
        <v>162</v>
      </c>
      <c r="L112" s="5">
        <f>Table2[[#This Row],[BUYING PRIZE]]*Table2[[#This Row],[QUANTITY]]</f>
        <v>240</v>
      </c>
      <c r="M112" s="5">
        <f>Table2[[#This Row],[SELLING PRICE]]*Table2[[#This Row],[QUANTITY]]*1-Table2[[#This Row],[DISCOUNT %]]</f>
        <v>324</v>
      </c>
      <c r="N112">
        <f>DAY(Table2[[#This Row],[DATE]])</f>
        <v>20</v>
      </c>
      <c r="O112" s="4" t="str">
        <f>TEXT(Table2[[#This Row],[DATE]],"mmm")</f>
        <v>May</v>
      </c>
      <c r="P112" s="3">
        <f>YEAR(Table2[[#This Row],[DATE]])</f>
        <v>2021</v>
      </c>
    </row>
    <row r="113" spans="1:16" x14ac:dyDescent="0.3">
      <c r="A113" s="4">
        <v>44339</v>
      </c>
      <c r="B113" t="s">
        <v>98</v>
      </c>
      <c r="C113">
        <v>11</v>
      </c>
      <c r="D113" t="s">
        <v>104</v>
      </c>
      <c r="E113" t="s">
        <v>58</v>
      </c>
      <c r="F113">
        <v>0</v>
      </c>
      <c r="G113" t="str">
        <f>VLOOKUP(Table2[[#This Row],[PRODUCT ID]],Table1[],2,0)</f>
        <v>Product40</v>
      </c>
      <c r="H113" t="str">
        <f>VLOOKUP(Table2[[#This Row],[PRODUCT ID]],Table1[],3,0)</f>
        <v>Catagory04</v>
      </c>
      <c r="I113" t="str">
        <f>VLOOKUP(Table2[[#This Row],[PRODUCT ID]],Table1[],4,0)</f>
        <v>Kg</v>
      </c>
      <c r="J113" s="5">
        <f>VLOOKUP(Table2[[#This Row],[PRODUCT ID]],Table1[],5,0)</f>
        <v>90</v>
      </c>
      <c r="K113" s="5">
        <f>VLOOKUP(Table2[[#This Row],[PRODUCT ID]],Table1[],6,0)</f>
        <v>115.2</v>
      </c>
      <c r="L113" s="5">
        <f>Table2[[#This Row],[BUYING PRIZE]]*Table2[[#This Row],[QUANTITY]]</f>
        <v>990</v>
      </c>
      <c r="M113" s="5">
        <f>Table2[[#This Row],[SELLING PRICE]]*Table2[[#This Row],[QUANTITY]]*1-Table2[[#This Row],[DISCOUNT %]]</f>
        <v>1267.2</v>
      </c>
      <c r="N113">
        <f>DAY(Table2[[#This Row],[DATE]])</f>
        <v>23</v>
      </c>
      <c r="O113" s="4" t="str">
        <f>TEXT(Table2[[#This Row],[DATE]],"mmm")</f>
        <v>May</v>
      </c>
      <c r="P113" s="3">
        <f>YEAR(Table2[[#This Row],[DATE]])</f>
        <v>2021</v>
      </c>
    </row>
    <row r="114" spans="1:16" x14ac:dyDescent="0.3">
      <c r="A114" s="4">
        <v>44346</v>
      </c>
      <c r="B114" t="s">
        <v>81</v>
      </c>
      <c r="C114">
        <v>13</v>
      </c>
      <c r="D114" t="s">
        <v>58</v>
      </c>
      <c r="E114" t="s">
        <v>58</v>
      </c>
      <c r="F114">
        <v>0</v>
      </c>
      <c r="G114" t="str">
        <f>VLOOKUP(Table2[[#This Row],[PRODUCT ID]],Table1[],2,0)</f>
        <v>Product23</v>
      </c>
      <c r="H114" t="str">
        <f>VLOOKUP(Table2[[#This Row],[PRODUCT ID]],Table1[],3,0)</f>
        <v>Catagory03</v>
      </c>
      <c r="I114" t="str">
        <f>VLOOKUP(Table2[[#This Row],[PRODUCT ID]],Table1[],4,0)</f>
        <v>Kg</v>
      </c>
      <c r="J114" s="5">
        <f>VLOOKUP(Table2[[#This Row],[PRODUCT ID]],Table1[],5,0)</f>
        <v>141</v>
      </c>
      <c r="K114" s="5">
        <f>VLOOKUP(Table2[[#This Row],[PRODUCT ID]],Table1[],6,0)</f>
        <v>149.46</v>
      </c>
      <c r="L114" s="5">
        <f>Table2[[#This Row],[BUYING PRIZE]]*Table2[[#This Row],[QUANTITY]]</f>
        <v>1833</v>
      </c>
      <c r="M114" s="5">
        <f>Table2[[#This Row],[SELLING PRICE]]*Table2[[#This Row],[QUANTITY]]*1-Table2[[#This Row],[DISCOUNT %]]</f>
        <v>1942.98</v>
      </c>
      <c r="N114">
        <f>DAY(Table2[[#This Row],[DATE]])</f>
        <v>30</v>
      </c>
      <c r="O114" s="4" t="str">
        <f>TEXT(Table2[[#This Row],[DATE]],"mmm")</f>
        <v>May</v>
      </c>
      <c r="P114" s="3">
        <f>YEAR(Table2[[#This Row],[DATE]])</f>
        <v>2021</v>
      </c>
    </row>
    <row r="115" spans="1:16" x14ac:dyDescent="0.3">
      <c r="A115" s="4">
        <v>44346</v>
      </c>
      <c r="B115" t="s">
        <v>71</v>
      </c>
      <c r="C115">
        <v>6</v>
      </c>
      <c r="D115" t="s">
        <v>58</v>
      </c>
      <c r="E115" t="s">
        <v>103</v>
      </c>
      <c r="F115">
        <v>0</v>
      </c>
      <c r="G115" t="str">
        <f>VLOOKUP(Table2[[#This Row],[PRODUCT ID]],Table1[],2,0)</f>
        <v>Product13</v>
      </c>
      <c r="H115" t="str">
        <f>VLOOKUP(Table2[[#This Row],[PRODUCT ID]],Table1[],3,0)</f>
        <v>Catagory02</v>
      </c>
      <c r="I115" t="str">
        <f>VLOOKUP(Table2[[#This Row],[PRODUCT ID]],Table1[],4,0)</f>
        <v>Kg</v>
      </c>
      <c r="J115" s="5">
        <f>VLOOKUP(Table2[[#This Row],[PRODUCT ID]],Table1[],5,0)</f>
        <v>112</v>
      </c>
      <c r="K115" s="5">
        <f>VLOOKUP(Table2[[#This Row],[PRODUCT ID]],Table1[],6,0)</f>
        <v>122.08</v>
      </c>
      <c r="L115" s="5">
        <f>Table2[[#This Row],[BUYING PRIZE]]*Table2[[#This Row],[QUANTITY]]</f>
        <v>672</v>
      </c>
      <c r="M115" s="5">
        <f>Table2[[#This Row],[SELLING PRICE]]*Table2[[#This Row],[QUANTITY]]*1-Table2[[#This Row],[DISCOUNT %]]</f>
        <v>732.48</v>
      </c>
      <c r="N115">
        <f>DAY(Table2[[#This Row],[DATE]])</f>
        <v>30</v>
      </c>
      <c r="O115" s="4" t="str">
        <f>TEXT(Table2[[#This Row],[DATE]],"mmm")</f>
        <v>May</v>
      </c>
      <c r="P115" s="3">
        <f>YEAR(Table2[[#This Row],[DATE]])</f>
        <v>2021</v>
      </c>
    </row>
    <row r="116" spans="1:16" x14ac:dyDescent="0.3">
      <c r="A116" s="4">
        <v>44350</v>
      </c>
      <c r="B116" t="s">
        <v>79</v>
      </c>
      <c r="C116">
        <v>10</v>
      </c>
      <c r="D116" t="s">
        <v>104</v>
      </c>
      <c r="E116" t="s">
        <v>103</v>
      </c>
      <c r="F116">
        <v>0</v>
      </c>
      <c r="G116" t="str">
        <f>VLOOKUP(Table2[[#This Row],[PRODUCT ID]],Table1[],2,0)</f>
        <v>Product21</v>
      </c>
      <c r="H116" t="str">
        <f>VLOOKUP(Table2[[#This Row],[PRODUCT ID]],Table1[],3,0)</f>
        <v>Catagory03</v>
      </c>
      <c r="I116" t="str">
        <f>VLOOKUP(Table2[[#This Row],[PRODUCT ID]],Table1[],4,0)</f>
        <v>Kg</v>
      </c>
      <c r="J116" s="5">
        <f>VLOOKUP(Table2[[#This Row],[PRODUCT ID]],Table1[],5,0)</f>
        <v>126</v>
      </c>
      <c r="K116" s="5">
        <f>VLOOKUP(Table2[[#This Row],[PRODUCT ID]],Table1[],6,0)</f>
        <v>162.54</v>
      </c>
      <c r="L116" s="5">
        <f>Table2[[#This Row],[BUYING PRIZE]]*Table2[[#This Row],[QUANTITY]]</f>
        <v>1260</v>
      </c>
      <c r="M116" s="5">
        <f>Table2[[#This Row],[SELLING PRICE]]*Table2[[#This Row],[QUANTITY]]*1-Table2[[#This Row],[DISCOUNT %]]</f>
        <v>1625.3999999999999</v>
      </c>
      <c r="N116">
        <f>DAY(Table2[[#This Row],[DATE]])</f>
        <v>3</v>
      </c>
      <c r="O116" s="4" t="str">
        <f>TEXT(Table2[[#This Row],[DATE]],"mmm")</f>
        <v>Jun</v>
      </c>
      <c r="P116" s="3">
        <f>YEAR(Table2[[#This Row],[DATE]])</f>
        <v>2021</v>
      </c>
    </row>
    <row r="117" spans="1:16" x14ac:dyDescent="0.3">
      <c r="A117" s="4">
        <v>44351</v>
      </c>
      <c r="B117" t="s">
        <v>78</v>
      </c>
      <c r="C117">
        <v>8</v>
      </c>
      <c r="D117" t="s">
        <v>8</v>
      </c>
      <c r="E117" t="s">
        <v>58</v>
      </c>
      <c r="F117">
        <v>0</v>
      </c>
      <c r="G117" t="str">
        <f>VLOOKUP(Table2[[#This Row],[PRODUCT ID]],Table1[],2,0)</f>
        <v>Product20</v>
      </c>
      <c r="H117" t="str">
        <f>VLOOKUP(Table2[[#This Row],[PRODUCT ID]],Table1[],3,0)</f>
        <v>Catagory03</v>
      </c>
      <c r="I117" t="str">
        <f>VLOOKUP(Table2[[#This Row],[PRODUCT ID]],Table1[],4,0)</f>
        <v>Kg</v>
      </c>
      <c r="J117" s="5">
        <f>VLOOKUP(Table2[[#This Row],[PRODUCT ID]],Table1[],5,0)</f>
        <v>61</v>
      </c>
      <c r="K117" s="5">
        <f>VLOOKUP(Table2[[#This Row],[PRODUCT ID]],Table1[],6,0)</f>
        <v>76.25</v>
      </c>
      <c r="L117" s="5">
        <f>Table2[[#This Row],[BUYING PRIZE]]*Table2[[#This Row],[QUANTITY]]</f>
        <v>488</v>
      </c>
      <c r="M117" s="5">
        <f>Table2[[#This Row],[SELLING PRICE]]*Table2[[#This Row],[QUANTITY]]*1-Table2[[#This Row],[DISCOUNT %]]</f>
        <v>610</v>
      </c>
      <c r="N117">
        <f>DAY(Table2[[#This Row],[DATE]])</f>
        <v>4</v>
      </c>
      <c r="O117" s="4" t="str">
        <f>TEXT(Table2[[#This Row],[DATE]],"mmm")</f>
        <v>Jun</v>
      </c>
      <c r="P117" s="3">
        <f>YEAR(Table2[[#This Row],[DATE]])</f>
        <v>2021</v>
      </c>
    </row>
    <row r="118" spans="1:16" x14ac:dyDescent="0.3">
      <c r="A118" s="4">
        <v>44351</v>
      </c>
      <c r="B118" t="s">
        <v>78</v>
      </c>
      <c r="C118">
        <v>12</v>
      </c>
      <c r="D118" t="s">
        <v>58</v>
      </c>
      <c r="E118" t="s">
        <v>103</v>
      </c>
      <c r="F118">
        <v>0</v>
      </c>
      <c r="G118" t="str">
        <f>VLOOKUP(Table2[[#This Row],[PRODUCT ID]],Table1[],2,0)</f>
        <v>Product20</v>
      </c>
      <c r="H118" t="str">
        <f>VLOOKUP(Table2[[#This Row],[PRODUCT ID]],Table1[],3,0)</f>
        <v>Catagory03</v>
      </c>
      <c r="I118" t="str">
        <f>VLOOKUP(Table2[[#This Row],[PRODUCT ID]],Table1[],4,0)</f>
        <v>Kg</v>
      </c>
      <c r="J118" s="5">
        <f>VLOOKUP(Table2[[#This Row],[PRODUCT ID]],Table1[],5,0)</f>
        <v>61</v>
      </c>
      <c r="K118" s="5">
        <f>VLOOKUP(Table2[[#This Row],[PRODUCT ID]],Table1[],6,0)</f>
        <v>76.25</v>
      </c>
      <c r="L118" s="5">
        <f>Table2[[#This Row],[BUYING PRIZE]]*Table2[[#This Row],[QUANTITY]]</f>
        <v>732</v>
      </c>
      <c r="M118" s="5">
        <f>Table2[[#This Row],[SELLING PRICE]]*Table2[[#This Row],[QUANTITY]]*1-Table2[[#This Row],[DISCOUNT %]]</f>
        <v>915</v>
      </c>
      <c r="N118">
        <f>DAY(Table2[[#This Row],[DATE]])</f>
        <v>4</v>
      </c>
      <c r="O118" s="4" t="str">
        <f>TEXT(Table2[[#This Row],[DATE]],"mmm")</f>
        <v>Jun</v>
      </c>
      <c r="P118" s="3">
        <f>YEAR(Table2[[#This Row],[DATE]])</f>
        <v>2021</v>
      </c>
    </row>
    <row r="119" spans="1:16" x14ac:dyDescent="0.3">
      <c r="A119" s="4">
        <v>44352</v>
      </c>
      <c r="B119" t="s">
        <v>80</v>
      </c>
      <c r="C119">
        <v>15</v>
      </c>
      <c r="D119" t="s">
        <v>8</v>
      </c>
      <c r="E119" t="s">
        <v>58</v>
      </c>
      <c r="F119">
        <v>0</v>
      </c>
      <c r="G119" t="str">
        <f>VLOOKUP(Table2[[#This Row],[PRODUCT ID]],Table1[],2,0)</f>
        <v>Product22</v>
      </c>
      <c r="H119" t="str">
        <f>VLOOKUP(Table2[[#This Row],[PRODUCT ID]],Table1[],3,0)</f>
        <v>Catagory03</v>
      </c>
      <c r="I119" t="str">
        <f>VLOOKUP(Table2[[#This Row],[PRODUCT ID]],Table1[],4,0)</f>
        <v>Kg</v>
      </c>
      <c r="J119" s="5">
        <f>VLOOKUP(Table2[[#This Row],[PRODUCT ID]],Table1[],5,0)</f>
        <v>121</v>
      </c>
      <c r="K119" s="5">
        <f>VLOOKUP(Table2[[#This Row],[PRODUCT ID]],Table1[],6,0)</f>
        <v>141.57</v>
      </c>
      <c r="L119" s="5">
        <f>Table2[[#This Row],[BUYING PRIZE]]*Table2[[#This Row],[QUANTITY]]</f>
        <v>1815</v>
      </c>
      <c r="M119" s="5">
        <f>Table2[[#This Row],[SELLING PRICE]]*Table2[[#This Row],[QUANTITY]]*1-Table2[[#This Row],[DISCOUNT %]]</f>
        <v>2123.5499999999997</v>
      </c>
      <c r="N119">
        <f>DAY(Table2[[#This Row],[DATE]])</f>
        <v>5</v>
      </c>
      <c r="O119" s="4" t="str">
        <f>TEXT(Table2[[#This Row],[DATE]],"mmm")</f>
        <v>Jun</v>
      </c>
      <c r="P119" s="3">
        <f>YEAR(Table2[[#This Row],[DATE]])</f>
        <v>2021</v>
      </c>
    </row>
    <row r="120" spans="1:16" x14ac:dyDescent="0.3">
      <c r="A120" s="4">
        <v>44352</v>
      </c>
      <c r="B120" t="s">
        <v>93</v>
      </c>
      <c r="C120">
        <v>10</v>
      </c>
      <c r="D120" t="s">
        <v>104</v>
      </c>
      <c r="E120" t="s">
        <v>58</v>
      </c>
      <c r="F120">
        <v>0</v>
      </c>
      <c r="G120" t="str">
        <f>VLOOKUP(Table2[[#This Row],[PRODUCT ID]],Table1[],2,0)</f>
        <v>Product35</v>
      </c>
      <c r="H120" t="str">
        <f>VLOOKUP(Table2[[#This Row],[PRODUCT ID]],Table1[],3,0)</f>
        <v>Catagory04</v>
      </c>
      <c r="I120" t="str">
        <f>VLOOKUP(Table2[[#This Row],[PRODUCT ID]],Table1[],4,0)</f>
        <v>Kg</v>
      </c>
      <c r="J120" s="5">
        <f>VLOOKUP(Table2[[#This Row],[PRODUCT ID]],Table1[],5,0)</f>
        <v>5</v>
      </c>
      <c r="K120" s="5">
        <f>VLOOKUP(Table2[[#This Row],[PRODUCT ID]],Table1[],6,0)</f>
        <v>6.7</v>
      </c>
      <c r="L120" s="5">
        <f>Table2[[#This Row],[BUYING PRIZE]]*Table2[[#This Row],[QUANTITY]]</f>
        <v>50</v>
      </c>
      <c r="M120" s="5">
        <f>Table2[[#This Row],[SELLING PRICE]]*Table2[[#This Row],[QUANTITY]]*1-Table2[[#This Row],[DISCOUNT %]]</f>
        <v>67</v>
      </c>
      <c r="N120">
        <f>DAY(Table2[[#This Row],[DATE]])</f>
        <v>5</v>
      </c>
      <c r="O120" s="4" t="str">
        <f>TEXT(Table2[[#This Row],[DATE]],"mmm")</f>
        <v>Jun</v>
      </c>
      <c r="P120" s="3">
        <f>YEAR(Table2[[#This Row],[DATE]])</f>
        <v>2021</v>
      </c>
    </row>
    <row r="121" spans="1:16" x14ac:dyDescent="0.3">
      <c r="A121" s="4">
        <v>44353</v>
      </c>
      <c r="B121" t="s">
        <v>91</v>
      </c>
      <c r="C121">
        <v>6</v>
      </c>
      <c r="D121" t="s">
        <v>104</v>
      </c>
      <c r="E121" t="s">
        <v>58</v>
      </c>
      <c r="F121">
        <v>0</v>
      </c>
      <c r="G121" t="str">
        <f>VLOOKUP(Table2[[#This Row],[PRODUCT ID]],Table1[],2,0)</f>
        <v>Product33</v>
      </c>
      <c r="H121" t="str">
        <f>VLOOKUP(Table2[[#This Row],[PRODUCT ID]],Table1[],3,0)</f>
        <v>Catagory04</v>
      </c>
      <c r="I121" t="str">
        <f>VLOOKUP(Table2[[#This Row],[PRODUCT ID]],Table1[],4,0)</f>
        <v>Kg</v>
      </c>
      <c r="J121" s="5">
        <f>VLOOKUP(Table2[[#This Row],[PRODUCT ID]],Table1[],5,0)</f>
        <v>95</v>
      </c>
      <c r="K121" s="5">
        <f>VLOOKUP(Table2[[#This Row],[PRODUCT ID]],Table1[],6,0)</f>
        <v>119.7</v>
      </c>
      <c r="L121" s="5">
        <f>Table2[[#This Row],[BUYING PRIZE]]*Table2[[#This Row],[QUANTITY]]</f>
        <v>570</v>
      </c>
      <c r="M121" s="5">
        <f>Table2[[#This Row],[SELLING PRICE]]*Table2[[#This Row],[QUANTITY]]*1-Table2[[#This Row],[DISCOUNT %]]</f>
        <v>718.2</v>
      </c>
      <c r="N121">
        <f>DAY(Table2[[#This Row],[DATE]])</f>
        <v>6</v>
      </c>
      <c r="O121" s="4" t="str">
        <f>TEXT(Table2[[#This Row],[DATE]],"mmm")</f>
        <v>Jun</v>
      </c>
      <c r="P121" s="3">
        <f>YEAR(Table2[[#This Row],[DATE]])</f>
        <v>2021</v>
      </c>
    </row>
    <row r="122" spans="1:16" x14ac:dyDescent="0.3">
      <c r="A122" s="4">
        <v>44355</v>
      </c>
      <c r="B122" t="s">
        <v>86</v>
      </c>
      <c r="C122">
        <v>11</v>
      </c>
      <c r="D122" t="s">
        <v>104</v>
      </c>
      <c r="E122" t="s">
        <v>58</v>
      </c>
      <c r="F122">
        <v>0</v>
      </c>
      <c r="G122" t="str">
        <f>VLOOKUP(Table2[[#This Row],[PRODUCT ID]],Table1[],2,0)</f>
        <v>Product28</v>
      </c>
      <c r="H122" t="str">
        <f>VLOOKUP(Table2[[#This Row],[PRODUCT ID]],Table1[],3,0)</f>
        <v>Catagory04</v>
      </c>
      <c r="I122" t="str">
        <f>VLOOKUP(Table2[[#This Row],[PRODUCT ID]],Table1[],4,0)</f>
        <v>Kg</v>
      </c>
      <c r="J122" s="5">
        <f>VLOOKUP(Table2[[#This Row],[PRODUCT ID]],Table1[],5,0)</f>
        <v>37</v>
      </c>
      <c r="K122" s="5">
        <f>VLOOKUP(Table2[[#This Row],[PRODUCT ID]],Table1[],6,0)</f>
        <v>41.81</v>
      </c>
      <c r="L122" s="5">
        <f>Table2[[#This Row],[BUYING PRIZE]]*Table2[[#This Row],[QUANTITY]]</f>
        <v>407</v>
      </c>
      <c r="M122" s="5">
        <f>Table2[[#This Row],[SELLING PRICE]]*Table2[[#This Row],[QUANTITY]]*1-Table2[[#This Row],[DISCOUNT %]]</f>
        <v>459.91</v>
      </c>
      <c r="N122">
        <f>DAY(Table2[[#This Row],[DATE]])</f>
        <v>8</v>
      </c>
      <c r="O122" s="4" t="str">
        <f>TEXT(Table2[[#This Row],[DATE]],"mmm")</f>
        <v>Jun</v>
      </c>
      <c r="P122" s="3">
        <f>YEAR(Table2[[#This Row],[DATE]])</f>
        <v>2021</v>
      </c>
    </row>
    <row r="123" spans="1:16" x14ac:dyDescent="0.3">
      <c r="A123" s="4">
        <v>44355</v>
      </c>
      <c r="B123" t="s">
        <v>62</v>
      </c>
      <c r="C123">
        <v>11</v>
      </c>
      <c r="D123" t="s">
        <v>8</v>
      </c>
      <c r="E123" t="s">
        <v>103</v>
      </c>
      <c r="F123">
        <v>0</v>
      </c>
      <c r="G123" t="str">
        <f>VLOOKUP(Table2[[#This Row],[PRODUCT ID]],Table1[],2,0)</f>
        <v>Product04</v>
      </c>
      <c r="H123" t="str">
        <f>VLOOKUP(Table2[[#This Row],[PRODUCT ID]],Table1[],3,0)</f>
        <v>Catagory01</v>
      </c>
      <c r="I123" t="str">
        <f>VLOOKUP(Table2[[#This Row],[PRODUCT ID]],Table1[],4,0)</f>
        <v>Kg</v>
      </c>
      <c r="J123" s="5">
        <f>VLOOKUP(Table2[[#This Row],[PRODUCT ID]],Table1[],5,0)</f>
        <v>44</v>
      </c>
      <c r="K123" s="5">
        <f>VLOOKUP(Table2[[#This Row],[PRODUCT ID]],Table1[],6,0)</f>
        <v>48.84</v>
      </c>
      <c r="L123" s="5">
        <f>Table2[[#This Row],[BUYING PRIZE]]*Table2[[#This Row],[QUANTITY]]</f>
        <v>484</v>
      </c>
      <c r="M123" s="5">
        <f>Table2[[#This Row],[SELLING PRICE]]*Table2[[#This Row],[QUANTITY]]*1-Table2[[#This Row],[DISCOUNT %]]</f>
        <v>537.24</v>
      </c>
      <c r="N123">
        <f>DAY(Table2[[#This Row],[DATE]])</f>
        <v>8</v>
      </c>
      <c r="O123" s="4" t="str">
        <f>TEXT(Table2[[#This Row],[DATE]],"mmm")</f>
        <v>Jun</v>
      </c>
      <c r="P123" s="3">
        <f>YEAR(Table2[[#This Row],[DATE]])</f>
        <v>2021</v>
      </c>
    </row>
    <row r="124" spans="1:16" x14ac:dyDescent="0.3">
      <c r="A124" s="4">
        <v>44356</v>
      </c>
      <c r="B124" t="s">
        <v>59</v>
      </c>
      <c r="C124">
        <v>7</v>
      </c>
      <c r="D124" t="s">
        <v>104</v>
      </c>
      <c r="E124" t="s">
        <v>58</v>
      </c>
      <c r="F124">
        <v>0</v>
      </c>
      <c r="G124" t="str">
        <f>VLOOKUP(Table2[[#This Row],[PRODUCT ID]],Table1[],2,0)</f>
        <v>Product01</v>
      </c>
      <c r="H124" t="str">
        <f>VLOOKUP(Table2[[#This Row],[PRODUCT ID]],Table1[],3,0)</f>
        <v>Catagory01</v>
      </c>
      <c r="I124" t="str">
        <f>VLOOKUP(Table2[[#This Row],[PRODUCT ID]],Table1[],4,0)</f>
        <v>Kg</v>
      </c>
      <c r="J124" s="5">
        <f>VLOOKUP(Table2[[#This Row],[PRODUCT ID]],Table1[],5,0)</f>
        <v>98</v>
      </c>
      <c r="K124" s="5">
        <f>VLOOKUP(Table2[[#This Row],[PRODUCT ID]],Table1[],6,0)</f>
        <v>103.88</v>
      </c>
      <c r="L124" s="5">
        <f>Table2[[#This Row],[BUYING PRIZE]]*Table2[[#This Row],[QUANTITY]]</f>
        <v>686</v>
      </c>
      <c r="M124" s="5">
        <f>Table2[[#This Row],[SELLING PRICE]]*Table2[[#This Row],[QUANTITY]]*1-Table2[[#This Row],[DISCOUNT %]]</f>
        <v>727.16</v>
      </c>
      <c r="N124">
        <f>DAY(Table2[[#This Row],[DATE]])</f>
        <v>9</v>
      </c>
      <c r="O124" s="4" t="str">
        <f>TEXT(Table2[[#This Row],[DATE]],"mmm")</f>
        <v>Jun</v>
      </c>
      <c r="P124" s="3">
        <f>YEAR(Table2[[#This Row],[DATE]])</f>
        <v>2021</v>
      </c>
    </row>
    <row r="125" spans="1:16" x14ac:dyDescent="0.3">
      <c r="A125" s="4">
        <v>44358</v>
      </c>
      <c r="B125" t="s">
        <v>90</v>
      </c>
      <c r="C125">
        <v>12</v>
      </c>
      <c r="D125" t="s">
        <v>8</v>
      </c>
      <c r="E125" t="s">
        <v>103</v>
      </c>
      <c r="F125">
        <v>0</v>
      </c>
      <c r="G125" t="str">
        <f>VLOOKUP(Table2[[#This Row],[PRODUCT ID]],Table1[],2,0)</f>
        <v>Product32</v>
      </c>
      <c r="H125" t="str">
        <f>VLOOKUP(Table2[[#This Row],[PRODUCT ID]],Table1[],3,0)</f>
        <v>Catagory04</v>
      </c>
      <c r="I125" t="str">
        <f>VLOOKUP(Table2[[#This Row],[PRODUCT ID]],Table1[],4,0)</f>
        <v>Kg</v>
      </c>
      <c r="J125" s="5">
        <f>VLOOKUP(Table2[[#This Row],[PRODUCT ID]],Table1[],5,0)</f>
        <v>89</v>
      </c>
      <c r="K125" s="5">
        <f>VLOOKUP(Table2[[#This Row],[PRODUCT ID]],Table1[],6,0)</f>
        <v>117.48</v>
      </c>
      <c r="L125" s="5">
        <f>Table2[[#This Row],[BUYING PRIZE]]*Table2[[#This Row],[QUANTITY]]</f>
        <v>1068</v>
      </c>
      <c r="M125" s="5">
        <f>Table2[[#This Row],[SELLING PRICE]]*Table2[[#This Row],[QUANTITY]]*1-Table2[[#This Row],[DISCOUNT %]]</f>
        <v>1409.76</v>
      </c>
      <c r="N125">
        <f>DAY(Table2[[#This Row],[DATE]])</f>
        <v>11</v>
      </c>
      <c r="O125" s="4" t="str">
        <f>TEXT(Table2[[#This Row],[DATE]],"mmm")</f>
        <v>Jun</v>
      </c>
      <c r="P125" s="3">
        <f>YEAR(Table2[[#This Row],[DATE]])</f>
        <v>2021</v>
      </c>
    </row>
    <row r="126" spans="1:16" x14ac:dyDescent="0.3">
      <c r="A126" s="4">
        <v>44359</v>
      </c>
      <c r="B126" t="s">
        <v>99</v>
      </c>
      <c r="C126">
        <v>6</v>
      </c>
      <c r="D126" t="s">
        <v>104</v>
      </c>
      <c r="E126" t="s">
        <v>58</v>
      </c>
      <c r="F126">
        <v>0</v>
      </c>
      <c r="G126" t="str">
        <f>VLOOKUP(Table2[[#This Row],[PRODUCT ID]],Table1[],2,0)</f>
        <v>Product41</v>
      </c>
      <c r="H126" t="str">
        <f>VLOOKUP(Table2[[#This Row],[PRODUCT ID]],Table1[],3,0)</f>
        <v>Catagory04</v>
      </c>
      <c r="I126" t="str">
        <f>VLOOKUP(Table2[[#This Row],[PRODUCT ID]],Table1[],4,0)</f>
        <v>Kg</v>
      </c>
      <c r="J126" s="5">
        <f>VLOOKUP(Table2[[#This Row],[PRODUCT ID]],Table1[],5,0)</f>
        <v>138</v>
      </c>
      <c r="K126" s="5">
        <f>VLOOKUP(Table2[[#This Row],[PRODUCT ID]],Table1[],6,0)</f>
        <v>173.88</v>
      </c>
      <c r="L126" s="5">
        <f>Table2[[#This Row],[BUYING PRIZE]]*Table2[[#This Row],[QUANTITY]]</f>
        <v>828</v>
      </c>
      <c r="M126" s="5">
        <f>Table2[[#This Row],[SELLING PRICE]]*Table2[[#This Row],[QUANTITY]]*1-Table2[[#This Row],[DISCOUNT %]]</f>
        <v>1043.28</v>
      </c>
      <c r="N126">
        <f>DAY(Table2[[#This Row],[DATE]])</f>
        <v>12</v>
      </c>
      <c r="O126" s="4" t="str">
        <f>TEXT(Table2[[#This Row],[DATE]],"mmm")</f>
        <v>Jun</v>
      </c>
      <c r="P126" s="3">
        <f>YEAR(Table2[[#This Row],[DATE]])</f>
        <v>2021</v>
      </c>
    </row>
    <row r="127" spans="1:16" x14ac:dyDescent="0.3">
      <c r="A127" s="4">
        <v>44361</v>
      </c>
      <c r="B127" t="s">
        <v>83</v>
      </c>
      <c r="C127">
        <v>10</v>
      </c>
      <c r="D127" t="s">
        <v>58</v>
      </c>
      <c r="E127" t="s">
        <v>103</v>
      </c>
      <c r="F127">
        <v>0</v>
      </c>
      <c r="G127" t="str">
        <f>VLOOKUP(Table2[[#This Row],[PRODUCT ID]],Table1[],2,0)</f>
        <v>Product25</v>
      </c>
      <c r="H127" t="str">
        <f>VLOOKUP(Table2[[#This Row],[PRODUCT ID]],Table1[],3,0)</f>
        <v>Catagory04</v>
      </c>
      <c r="I127" t="str">
        <f>VLOOKUP(Table2[[#This Row],[PRODUCT ID]],Table1[],4,0)</f>
        <v>Kg</v>
      </c>
      <c r="J127" s="5">
        <f>VLOOKUP(Table2[[#This Row],[PRODUCT ID]],Table1[],5,0)</f>
        <v>7</v>
      </c>
      <c r="K127" s="5">
        <f>VLOOKUP(Table2[[#This Row],[PRODUCT ID]],Table1[],6,0)</f>
        <v>8.33</v>
      </c>
      <c r="L127" s="5">
        <f>Table2[[#This Row],[BUYING PRIZE]]*Table2[[#This Row],[QUANTITY]]</f>
        <v>70</v>
      </c>
      <c r="M127" s="5">
        <f>Table2[[#This Row],[SELLING PRICE]]*Table2[[#This Row],[QUANTITY]]*1-Table2[[#This Row],[DISCOUNT %]]</f>
        <v>83.3</v>
      </c>
      <c r="N127">
        <f>DAY(Table2[[#This Row],[DATE]])</f>
        <v>14</v>
      </c>
      <c r="O127" s="4" t="str">
        <f>TEXT(Table2[[#This Row],[DATE]],"mmm")</f>
        <v>Jun</v>
      </c>
      <c r="P127" s="3">
        <f>YEAR(Table2[[#This Row],[DATE]])</f>
        <v>2021</v>
      </c>
    </row>
    <row r="128" spans="1:16" x14ac:dyDescent="0.3">
      <c r="A128" s="4">
        <v>44363</v>
      </c>
      <c r="B128" t="s">
        <v>77</v>
      </c>
      <c r="C128">
        <v>5</v>
      </c>
      <c r="D128" t="s">
        <v>8</v>
      </c>
      <c r="E128" t="s">
        <v>103</v>
      </c>
      <c r="F128">
        <v>0</v>
      </c>
      <c r="G128" t="str">
        <f>VLOOKUP(Table2[[#This Row],[PRODUCT ID]],Table1[],2,0)</f>
        <v>Product19</v>
      </c>
      <c r="H128" t="str">
        <f>VLOOKUP(Table2[[#This Row],[PRODUCT ID]],Table1[],3,0)</f>
        <v>Catagory02</v>
      </c>
      <c r="I128" t="str">
        <f>VLOOKUP(Table2[[#This Row],[PRODUCT ID]],Table1[],4,0)</f>
        <v>Kg</v>
      </c>
      <c r="J128" s="5">
        <f>VLOOKUP(Table2[[#This Row],[PRODUCT ID]],Table1[],5,0)</f>
        <v>150</v>
      </c>
      <c r="K128" s="5">
        <f>VLOOKUP(Table2[[#This Row],[PRODUCT ID]],Table1[],6,0)</f>
        <v>210</v>
      </c>
      <c r="L128" s="5">
        <f>Table2[[#This Row],[BUYING PRIZE]]*Table2[[#This Row],[QUANTITY]]</f>
        <v>750</v>
      </c>
      <c r="M128" s="5">
        <f>Table2[[#This Row],[SELLING PRICE]]*Table2[[#This Row],[QUANTITY]]*1-Table2[[#This Row],[DISCOUNT %]]</f>
        <v>1050</v>
      </c>
      <c r="N128">
        <f>DAY(Table2[[#This Row],[DATE]])</f>
        <v>16</v>
      </c>
      <c r="O128" s="4" t="str">
        <f>TEXT(Table2[[#This Row],[DATE]],"mmm")</f>
        <v>Jun</v>
      </c>
      <c r="P128" s="3">
        <f>YEAR(Table2[[#This Row],[DATE]])</f>
        <v>2021</v>
      </c>
    </row>
    <row r="129" spans="1:16" x14ac:dyDescent="0.3">
      <c r="A129" s="4">
        <v>44363</v>
      </c>
      <c r="B129" t="s">
        <v>73</v>
      </c>
      <c r="C129">
        <v>12</v>
      </c>
      <c r="D129" t="s">
        <v>58</v>
      </c>
      <c r="E129" t="s">
        <v>103</v>
      </c>
      <c r="F129">
        <v>0</v>
      </c>
      <c r="G129" t="str">
        <f>VLOOKUP(Table2[[#This Row],[PRODUCT ID]],Table1[],2,0)</f>
        <v>Product15</v>
      </c>
      <c r="H129" t="str">
        <f>VLOOKUP(Table2[[#This Row],[PRODUCT ID]],Table1[],3,0)</f>
        <v>Catagory02</v>
      </c>
      <c r="I129" t="str">
        <f>VLOOKUP(Table2[[#This Row],[PRODUCT ID]],Table1[],4,0)</f>
        <v>Kg</v>
      </c>
      <c r="J129" s="5">
        <f>VLOOKUP(Table2[[#This Row],[PRODUCT ID]],Table1[],5,0)</f>
        <v>12</v>
      </c>
      <c r="K129" s="5">
        <f>VLOOKUP(Table2[[#This Row],[PRODUCT ID]],Table1[],6,0)</f>
        <v>15.719999999999999</v>
      </c>
      <c r="L129" s="5">
        <f>Table2[[#This Row],[BUYING PRIZE]]*Table2[[#This Row],[QUANTITY]]</f>
        <v>144</v>
      </c>
      <c r="M129" s="5">
        <f>Table2[[#This Row],[SELLING PRICE]]*Table2[[#This Row],[QUANTITY]]*1-Table2[[#This Row],[DISCOUNT %]]</f>
        <v>188.64</v>
      </c>
      <c r="N129">
        <f>DAY(Table2[[#This Row],[DATE]])</f>
        <v>16</v>
      </c>
      <c r="O129" s="4" t="str">
        <f>TEXT(Table2[[#This Row],[DATE]],"mmm")</f>
        <v>Jun</v>
      </c>
      <c r="P129" s="3">
        <f>YEAR(Table2[[#This Row],[DATE]])</f>
        <v>2021</v>
      </c>
    </row>
    <row r="130" spans="1:16" x14ac:dyDescent="0.3">
      <c r="A130" s="4">
        <v>44363</v>
      </c>
      <c r="B130" t="s">
        <v>97</v>
      </c>
      <c r="C130">
        <v>11</v>
      </c>
      <c r="D130" t="s">
        <v>104</v>
      </c>
      <c r="E130" t="s">
        <v>103</v>
      </c>
      <c r="F130">
        <v>0</v>
      </c>
      <c r="G130" t="str">
        <f>VLOOKUP(Table2[[#This Row],[PRODUCT ID]],Table1[],2,0)</f>
        <v>Product39</v>
      </c>
      <c r="H130" t="str">
        <f>VLOOKUP(Table2[[#This Row],[PRODUCT ID]],Table1[],3,0)</f>
        <v>Catagory04</v>
      </c>
      <c r="I130" t="str">
        <f>VLOOKUP(Table2[[#This Row],[PRODUCT ID]],Table1[],4,0)</f>
        <v>Kg</v>
      </c>
      <c r="J130" s="5">
        <f>VLOOKUP(Table2[[#This Row],[PRODUCT ID]],Table1[],5,0)</f>
        <v>37</v>
      </c>
      <c r="K130" s="5">
        <f>VLOOKUP(Table2[[#This Row],[PRODUCT ID]],Table1[],6,0)</f>
        <v>42.55</v>
      </c>
      <c r="L130" s="5">
        <f>Table2[[#This Row],[BUYING PRIZE]]*Table2[[#This Row],[QUANTITY]]</f>
        <v>407</v>
      </c>
      <c r="M130" s="5">
        <f>Table2[[#This Row],[SELLING PRICE]]*Table2[[#This Row],[QUANTITY]]*1-Table2[[#This Row],[DISCOUNT %]]</f>
        <v>468.04999999999995</v>
      </c>
      <c r="N130">
        <f>DAY(Table2[[#This Row],[DATE]])</f>
        <v>16</v>
      </c>
      <c r="O130" s="4" t="str">
        <f>TEXT(Table2[[#This Row],[DATE]],"mmm")</f>
        <v>Jun</v>
      </c>
      <c r="P130" s="3">
        <f>YEAR(Table2[[#This Row],[DATE]])</f>
        <v>2021</v>
      </c>
    </row>
    <row r="131" spans="1:16" x14ac:dyDescent="0.3">
      <c r="A131" s="4">
        <v>44365</v>
      </c>
      <c r="B131" t="s">
        <v>83</v>
      </c>
      <c r="C131">
        <v>13</v>
      </c>
      <c r="D131" t="s">
        <v>104</v>
      </c>
      <c r="E131" t="s">
        <v>103</v>
      </c>
      <c r="F131">
        <v>0</v>
      </c>
      <c r="G131" t="str">
        <f>VLOOKUP(Table2[[#This Row],[PRODUCT ID]],Table1[],2,0)</f>
        <v>Product25</v>
      </c>
      <c r="H131" t="str">
        <f>VLOOKUP(Table2[[#This Row],[PRODUCT ID]],Table1[],3,0)</f>
        <v>Catagory04</v>
      </c>
      <c r="I131" t="str">
        <f>VLOOKUP(Table2[[#This Row],[PRODUCT ID]],Table1[],4,0)</f>
        <v>Kg</v>
      </c>
      <c r="J131" s="5">
        <f>VLOOKUP(Table2[[#This Row],[PRODUCT ID]],Table1[],5,0)</f>
        <v>7</v>
      </c>
      <c r="K131" s="5">
        <f>VLOOKUP(Table2[[#This Row],[PRODUCT ID]],Table1[],6,0)</f>
        <v>8.33</v>
      </c>
      <c r="L131" s="5">
        <f>Table2[[#This Row],[BUYING PRIZE]]*Table2[[#This Row],[QUANTITY]]</f>
        <v>91</v>
      </c>
      <c r="M131" s="5">
        <f>Table2[[#This Row],[SELLING PRICE]]*Table2[[#This Row],[QUANTITY]]*1-Table2[[#This Row],[DISCOUNT %]]</f>
        <v>108.29</v>
      </c>
      <c r="N131">
        <f>DAY(Table2[[#This Row],[DATE]])</f>
        <v>18</v>
      </c>
      <c r="O131" s="4" t="str">
        <f>TEXT(Table2[[#This Row],[DATE]],"mmm")</f>
        <v>Jun</v>
      </c>
      <c r="P131" s="3">
        <f>YEAR(Table2[[#This Row],[DATE]])</f>
        <v>2021</v>
      </c>
    </row>
    <row r="132" spans="1:16" x14ac:dyDescent="0.3">
      <c r="A132" s="4">
        <v>44366</v>
      </c>
      <c r="B132" t="s">
        <v>99</v>
      </c>
      <c r="C132">
        <v>5</v>
      </c>
      <c r="D132" t="s">
        <v>104</v>
      </c>
      <c r="E132" t="s">
        <v>58</v>
      </c>
      <c r="F132">
        <v>0</v>
      </c>
      <c r="G132" t="str">
        <f>VLOOKUP(Table2[[#This Row],[PRODUCT ID]],Table1[],2,0)</f>
        <v>Product41</v>
      </c>
      <c r="H132" t="str">
        <f>VLOOKUP(Table2[[#This Row],[PRODUCT ID]],Table1[],3,0)</f>
        <v>Catagory04</v>
      </c>
      <c r="I132" t="str">
        <f>VLOOKUP(Table2[[#This Row],[PRODUCT ID]],Table1[],4,0)</f>
        <v>Kg</v>
      </c>
      <c r="J132" s="5">
        <f>VLOOKUP(Table2[[#This Row],[PRODUCT ID]],Table1[],5,0)</f>
        <v>138</v>
      </c>
      <c r="K132" s="5">
        <f>VLOOKUP(Table2[[#This Row],[PRODUCT ID]],Table1[],6,0)</f>
        <v>173.88</v>
      </c>
      <c r="L132" s="5">
        <f>Table2[[#This Row],[BUYING PRIZE]]*Table2[[#This Row],[QUANTITY]]</f>
        <v>690</v>
      </c>
      <c r="M132" s="5">
        <f>Table2[[#This Row],[SELLING PRICE]]*Table2[[#This Row],[QUANTITY]]*1-Table2[[#This Row],[DISCOUNT %]]</f>
        <v>869.4</v>
      </c>
      <c r="N132">
        <f>DAY(Table2[[#This Row],[DATE]])</f>
        <v>19</v>
      </c>
      <c r="O132" s="4" t="str">
        <f>TEXT(Table2[[#This Row],[DATE]],"mmm")</f>
        <v>Jun</v>
      </c>
      <c r="P132" s="3">
        <f>YEAR(Table2[[#This Row],[DATE]])</f>
        <v>2021</v>
      </c>
    </row>
    <row r="133" spans="1:16" x14ac:dyDescent="0.3">
      <c r="A133" s="4">
        <v>44367</v>
      </c>
      <c r="B133" t="s">
        <v>74</v>
      </c>
      <c r="C133">
        <v>1</v>
      </c>
      <c r="D133" t="s">
        <v>8</v>
      </c>
      <c r="E133" t="s">
        <v>103</v>
      </c>
      <c r="F133">
        <v>0</v>
      </c>
      <c r="G133" t="str">
        <f>VLOOKUP(Table2[[#This Row],[PRODUCT ID]],Table1[],2,0)</f>
        <v>Product16</v>
      </c>
      <c r="H133" t="str">
        <f>VLOOKUP(Table2[[#This Row],[PRODUCT ID]],Table1[],3,0)</f>
        <v>Catagory02</v>
      </c>
      <c r="I133" t="str">
        <f>VLOOKUP(Table2[[#This Row],[PRODUCT ID]],Table1[],4,0)</f>
        <v>Kg</v>
      </c>
      <c r="J133" s="5">
        <f>VLOOKUP(Table2[[#This Row],[PRODUCT ID]],Table1[],5,0)</f>
        <v>13</v>
      </c>
      <c r="K133" s="5">
        <f>VLOOKUP(Table2[[#This Row],[PRODUCT ID]],Table1[],6,0)</f>
        <v>16.64</v>
      </c>
      <c r="L133" s="5">
        <f>Table2[[#This Row],[BUYING PRIZE]]*Table2[[#This Row],[QUANTITY]]</f>
        <v>13</v>
      </c>
      <c r="M133" s="5">
        <f>Table2[[#This Row],[SELLING PRICE]]*Table2[[#This Row],[QUANTITY]]*1-Table2[[#This Row],[DISCOUNT %]]</f>
        <v>16.64</v>
      </c>
      <c r="N133">
        <f>DAY(Table2[[#This Row],[DATE]])</f>
        <v>20</v>
      </c>
      <c r="O133" s="4" t="str">
        <f>TEXT(Table2[[#This Row],[DATE]],"mmm")</f>
        <v>Jun</v>
      </c>
      <c r="P133" s="3">
        <f>YEAR(Table2[[#This Row],[DATE]])</f>
        <v>2021</v>
      </c>
    </row>
    <row r="134" spans="1:16" x14ac:dyDescent="0.3">
      <c r="A134" s="4">
        <v>44370</v>
      </c>
      <c r="B134" t="s">
        <v>74</v>
      </c>
      <c r="C134">
        <v>4</v>
      </c>
      <c r="D134" t="s">
        <v>104</v>
      </c>
      <c r="E134" t="s">
        <v>58</v>
      </c>
      <c r="F134">
        <v>0</v>
      </c>
      <c r="G134" t="str">
        <f>VLOOKUP(Table2[[#This Row],[PRODUCT ID]],Table1[],2,0)</f>
        <v>Product16</v>
      </c>
      <c r="H134" t="str">
        <f>VLOOKUP(Table2[[#This Row],[PRODUCT ID]],Table1[],3,0)</f>
        <v>Catagory02</v>
      </c>
      <c r="I134" t="str">
        <f>VLOOKUP(Table2[[#This Row],[PRODUCT ID]],Table1[],4,0)</f>
        <v>Kg</v>
      </c>
      <c r="J134" s="5">
        <f>VLOOKUP(Table2[[#This Row],[PRODUCT ID]],Table1[],5,0)</f>
        <v>13</v>
      </c>
      <c r="K134" s="5">
        <f>VLOOKUP(Table2[[#This Row],[PRODUCT ID]],Table1[],6,0)</f>
        <v>16.64</v>
      </c>
      <c r="L134" s="5">
        <f>Table2[[#This Row],[BUYING PRIZE]]*Table2[[#This Row],[QUANTITY]]</f>
        <v>52</v>
      </c>
      <c r="M134" s="5">
        <f>Table2[[#This Row],[SELLING PRICE]]*Table2[[#This Row],[QUANTITY]]*1-Table2[[#This Row],[DISCOUNT %]]</f>
        <v>66.56</v>
      </c>
      <c r="N134">
        <f>DAY(Table2[[#This Row],[DATE]])</f>
        <v>23</v>
      </c>
      <c r="O134" s="4" t="str">
        <f>TEXT(Table2[[#This Row],[DATE]],"mmm")</f>
        <v>Jun</v>
      </c>
      <c r="P134" s="3">
        <f>YEAR(Table2[[#This Row],[DATE]])</f>
        <v>2021</v>
      </c>
    </row>
    <row r="135" spans="1:16" x14ac:dyDescent="0.3">
      <c r="A135" s="4">
        <v>44371</v>
      </c>
      <c r="B135" t="s">
        <v>69</v>
      </c>
      <c r="C135">
        <v>13</v>
      </c>
      <c r="D135" t="s">
        <v>104</v>
      </c>
      <c r="E135" t="s">
        <v>58</v>
      </c>
      <c r="F135">
        <v>0</v>
      </c>
      <c r="G135" t="str">
        <f>VLOOKUP(Table2[[#This Row],[PRODUCT ID]],Table1[],2,0)</f>
        <v>Product11</v>
      </c>
      <c r="H135" t="str">
        <f>VLOOKUP(Table2[[#This Row],[PRODUCT ID]],Table1[],3,0)</f>
        <v>Catagory02</v>
      </c>
      <c r="I135" t="str">
        <f>VLOOKUP(Table2[[#This Row],[PRODUCT ID]],Table1[],4,0)</f>
        <v>Kg</v>
      </c>
      <c r="J135" s="5">
        <f>VLOOKUP(Table2[[#This Row],[PRODUCT ID]],Table1[],5,0)</f>
        <v>44</v>
      </c>
      <c r="K135" s="5">
        <f>VLOOKUP(Table2[[#This Row],[PRODUCT ID]],Table1[],6,0)</f>
        <v>48.4</v>
      </c>
      <c r="L135" s="5">
        <f>Table2[[#This Row],[BUYING PRIZE]]*Table2[[#This Row],[QUANTITY]]</f>
        <v>572</v>
      </c>
      <c r="M135" s="5">
        <f>Table2[[#This Row],[SELLING PRICE]]*Table2[[#This Row],[QUANTITY]]*1-Table2[[#This Row],[DISCOUNT %]]</f>
        <v>629.19999999999993</v>
      </c>
      <c r="N135">
        <f>DAY(Table2[[#This Row],[DATE]])</f>
        <v>24</v>
      </c>
      <c r="O135" s="4" t="str">
        <f>TEXT(Table2[[#This Row],[DATE]],"mmm")</f>
        <v>Jun</v>
      </c>
      <c r="P135" s="3">
        <f>YEAR(Table2[[#This Row],[DATE]])</f>
        <v>2021</v>
      </c>
    </row>
    <row r="136" spans="1:16" x14ac:dyDescent="0.3">
      <c r="A136" s="4">
        <v>44373</v>
      </c>
      <c r="B136" t="s">
        <v>67</v>
      </c>
      <c r="C136">
        <v>7</v>
      </c>
      <c r="D136" t="s">
        <v>58</v>
      </c>
      <c r="E136" t="s">
        <v>58</v>
      </c>
      <c r="F136">
        <v>0</v>
      </c>
      <c r="G136" t="str">
        <f>VLOOKUP(Table2[[#This Row],[PRODUCT ID]],Table1[],2,0)</f>
        <v>Product09</v>
      </c>
      <c r="H136" t="str">
        <f>VLOOKUP(Table2[[#This Row],[PRODUCT ID]],Table1[],3,0)</f>
        <v>Catagory01</v>
      </c>
      <c r="I136" t="str">
        <f>VLOOKUP(Table2[[#This Row],[PRODUCT ID]],Table1[],4,0)</f>
        <v>Kg</v>
      </c>
      <c r="J136" s="5">
        <f>VLOOKUP(Table2[[#This Row],[PRODUCT ID]],Table1[],5,0)</f>
        <v>6</v>
      </c>
      <c r="K136" s="5">
        <f>VLOOKUP(Table2[[#This Row],[PRODUCT ID]],Table1[],6,0)</f>
        <v>7.8599999999999994</v>
      </c>
      <c r="L136" s="5">
        <f>Table2[[#This Row],[BUYING PRIZE]]*Table2[[#This Row],[QUANTITY]]</f>
        <v>42</v>
      </c>
      <c r="M136" s="5">
        <f>Table2[[#This Row],[SELLING PRICE]]*Table2[[#This Row],[QUANTITY]]*1-Table2[[#This Row],[DISCOUNT %]]</f>
        <v>55.019999999999996</v>
      </c>
      <c r="N136">
        <f>DAY(Table2[[#This Row],[DATE]])</f>
        <v>26</v>
      </c>
      <c r="O136" s="4" t="str">
        <f>TEXT(Table2[[#This Row],[DATE]],"mmm")</f>
        <v>Jun</v>
      </c>
      <c r="P136" s="3">
        <f>YEAR(Table2[[#This Row],[DATE]])</f>
        <v>2021</v>
      </c>
    </row>
    <row r="137" spans="1:16" x14ac:dyDescent="0.3">
      <c r="A137" s="4">
        <v>44374</v>
      </c>
      <c r="B137" t="s">
        <v>63</v>
      </c>
      <c r="C137">
        <v>11</v>
      </c>
      <c r="D137" t="s">
        <v>104</v>
      </c>
      <c r="E137" t="s">
        <v>103</v>
      </c>
      <c r="F137">
        <v>0</v>
      </c>
      <c r="G137" t="str">
        <f>VLOOKUP(Table2[[#This Row],[PRODUCT ID]],Table1[],2,0)</f>
        <v>Product05</v>
      </c>
      <c r="H137" t="str">
        <f>VLOOKUP(Table2[[#This Row],[PRODUCT ID]],Table1[],3,0)</f>
        <v>Catagory01</v>
      </c>
      <c r="I137" t="str">
        <f>VLOOKUP(Table2[[#This Row],[PRODUCT ID]],Table1[],4,0)</f>
        <v>Kg</v>
      </c>
      <c r="J137" s="5">
        <f>VLOOKUP(Table2[[#This Row],[PRODUCT ID]],Table1[],5,0)</f>
        <v>133</v>
      </c>
      <c r="K137" s="5">
        <f>VLOOKUP(Table2[[#This Row],[PRODUCT ID]],Table1[],6,0)</f>
        <v>155.61000000000001</v>
      </c>
      <c r="L137" s="5">
        <f>Table2[[#This Row],[BUYING PRIZE]]*Table2[[#This Row],[QUANTITY]]</f>
        <v>1463</v>
      </c>
      <c r="M137" s="5">
        <f>Table2[[#This Row],[SELLING PRICE]]*Table2[[#This Row],[QUANTITY]]*1-Table2[[#This Row],[DISCOUNT %]]</f>
        <v>1711.71</v>
      </c>
      <c r="N137">
        <f>DAY(Table2[[#This Row],[DATE]])</f>
        <v>27</v>
      </c>
      <c r="O137" s="4" t="str">
        <f>TEXT(Table2[[#This Row],[DATE]],"mmm")</f>
        <v>Jun</v>
      </c>
      <c r="P137" s="3">
        <f>YEAR(Table2[[#This Row],[DATE]])</f>
        <v>2021</v>
      </c>
    </row>
    <row r="138" spans="1:16" x14ac:dyDescent="0.3">
      <c r="A138" s="4">
        <v>44375</v>
      </c>
      <c r="B138" t="s">
        <v>79</v>
      </c>
      <c r="C138">
        <v>2</v>
      </c>
      <c r="D138" t="s">
        <v>58</v>
      </c>
      <c r="E138" t="s">
        <v>103</v>
      </c>
      <c r="F138">
        <v>0</v>
      </c>
      <c r="G138" t="str">
        <f>VLOOKUP(Table2[[#This Row],[PRODUCT ID]],Table1[],2,0)</f>
        <v>Product21</v>
      </c>
      <c r="H138" t="str">
        <f>VLOOKUP(Table2[[#This Row],[PRODUCT ID]],Table1[],3,0)</f>
        <v>Catagory03</v>
      </c>
      <c r="I138" t="str">
        <f>VLOOKUP(Table2[[#This Row],[PRODUCT ID]],Table1[],4,0)</f>
        <v>Kg</v>
      </c>
      <c r="J138" s="5">
        <f>VLOOKUP(Table2[[#This Row],[PRODUCT ID]],Table1[],5,0)</f>
        <v>126</v>
      </c>
      <c r="K138" s="5">
        <f>VLOOKUP(Table2[[#This Row],[PRODUCT ID]],Table1[],6,0)</f>
        <v>162.54</v>
      </c>
      <c r="L138" s="5">
        <f>Table2[[#This Row],[BUYING PRIZE]]*Table2[[#This Row],[QUANTITY]]</f>
        <v>252</v>
      </c>
      <c r="M138" s="5">
        <f>Table2[[#This Row],[SELLING PRICE]]*Table2[[#This Row],[QUANTITY]]*1-Table2[[#This Row],[DISCOUNT %]]</f>
        <v>325.08</v>
      </c>
      <c r="N138">
        <f>DAY(Table2[[#This Row],[DATE]])</f>
        <v>28</v>
      </c>
      <c r="O138" s="4" t="str">
        <f>TEXT(Table2[[#This Row],[DATE]],"mmm")</f>
        <v>Jun</v>
      </c>
      <c r="P138" s="3">
        <f>YEAR(Table2[[#This Row],[DATE]])</f>
        <v>2021</v>
      </c>
    </row>
    <row r="139" spans="1:16" x14ac:dyDescent="0.3">
      <c r="A139" s="4">
        <v>44375</v>
      </c>
      <c r="B139" t="s">
        <v>93</v>
      </c>
      <c r="C139">
        <v>7</v>
      </c>
      <c r="D139" t="s">
        <v>58</v>
      </c>
      <c r="E139" t="s">
        <v>58</v>
      </c>
      <c r="F139">
        <v>0</v>
      </c>
      <c r="G139" t="str">
        <f>VLOOKUP(Table2[[#This Row],[PRODUCT ID]],Table1[],2,0)</f>
        <v>Product35</v>
      </c>
      <c r="H139" t="str">
        <f>VLOOKUP(Table2[[#This Row],[PRODUCT ID]],Table1[],3,0)</f>
        <v>Catagory04</v>
      </c>
      <c r="I139" t="str">
        <f>VLOOKUP(Table2[[#This Row],[PRODUCT ID]],Table1[],4,0)</f>
        <v>Kg</v>
      </c>
      <c r="J139" s="5">
        <f>VLOOKUP(Table2[[#This Row],[PRODUCT ID]],Table1[],5,0)</f>
        <v>5</v>
      </c>
      <c r="K139" s="5">
        <f>VLOOKUP(Table2[[#This Row],[PRODUCT ID]],Table1[],6,0)</f>
        <v>6.7</v>
      </c>
      <c r="L139" s="5">
        <f>Table2[[#This Row],[BUYING PRIZE]]*Table2[[#This Row],[QUANTITY]]</f>
        <v>35</v>
      </c>
      <c r="M139" s="5">
        <f>Table2[[#This Row],[SELLING PRICE]]*Table2[[#This Row],[QUANTITY]]*1-Table2[[#This Row],[DISCOUNT %]]</f>
        <v>46.9</v>
      </c>
      <c r="N139">
        <f>DAY(Table2[[#This Row],[DATE]])</f>
        <v>28</v>
      </c>
      <c r="O139" s="4" t="str">
        <f>TEXT(Table2[[#This Row],[DATE]],"mmm")</f>
        <v>Jun</v>
      </c>
      <c r="P139" s="3">
        <f>YEAR(Table2[[#This Row],[DATE]])</f>
        <v>2021</v>
      </c>
    </row>
    <row r="140" spans="1:16" x14ac:dyDescent="0.3">
      <c r="A140" s="4">
        <v>44376</v>
      </c>
      <c r="B140" t="s">
        <v>72</v>
      </c>
      <c r="C140">
        <v>4</v>
      </c>
      <c r="D140" t="s">
        <v>104</v>
      </c>
      <c r="E140" t="s">
        <v>58</v>
      </c>
      <c r="F140">
        <v>0</v>
      </c>
      <c r="G140" t="str">
        <f>VLOOKUP(Table2[[#This Row],[PRODUCT ID]],Table1[],2,0)</f>
        <v>Product14</v>
      </c>
      <c r="H140" t="str">
        <f>VLOOKUP(Table2[[#This Row],[PRODUCT ID]],Table1[],3,0)</f>
        <v>Catagory02</v>
      </c>
      <c r="I140" t="str">
        <f>VLOOKUP(Table2[[#This Row],[PRODUCT ID]],Table1[],4,0)</f>
        <v>Kg</v>
      </c>
      <c r="J140" s="5">
        <f>VLOOKUP(Table2[[#This Row],[PRODUCT ID]],Table1[],5,0)</f>
        <v>112</v>
      </c>
      <c r="K140" s="5">
        <f>VLOOKUP(Table2[[#This Row],[PRODUCT ID]],Table1[],6,0)</f>
        <v>146.72</v>
      </c>
      <c r="L140" s="5">
        <f>Table2[[#This Row],[BUYING PRIZE]]*Table2[[#This Row],[QUANTITY]]</f>
        <v>448</v>
      </c>
      <c r="M140" s="5">
        <f>Table2[[#This Row],[SELLING PRICE]]*Table2[[#This Row],[QUANTITY]]*1-Table2[[#This Row],[DISCOUNT %]]</f>
        <v>586.88</v>
      </c>
      <c r="N140">
        <f>DAY(Table2[[#This Row],[DATE]])</f>
        <v>29</v>
      </c>
      <c r="O140" s="4" t="str">
        <f>TEXT(Table2[[#This Row],[DATE]],"mmm")</f>
        <v>Jun</v>
      </c>
      <c r="P140" s="3">
        <f>YEAR(Table2[[#This Row],[DATE]])</f>
        <v>2021</v>
      </c>
    </row>
    <row r="141" spans="1:16" x14ac:dyDescent="0.3">
      <c r="A141" s="4">
        <v>44378</v>
      </c>
      <c r="B141" t="s">
        <v>63</v>
      </c>
      <c r="C141">
        <v>11</v>
      </c>
      <c r="D141" t="s">
        <v>104</v>
      </c>
      <c r="E141" t="s">
        <v>103</v>
      </c>
      <c r="F141">
        <v>0</v>
      </c>
      <c r="G141" t="str">
        <f>VLOOKUP(Table2[[#This Row],[PRODUCT ID]],Table1[],2,0)</f>
        <v>Product05</v>
      </c>
      <c r="H141" t="str">
        <f>VLOOKUP(Table2[[#This Row],[PRODUCT ID]],Table1[],3,0)</f>
        <v>Catagory01</v>
      </c>
      <c r="I141" t="str">
        <f>VLOOKUP(Table2[[#This Row],[PRODUCT ID]],Table1[],4,0)</f>
        <v>Kg</v>
      </c>
      <c r="J141" s="5">
        <f>VLOOKUP(Table2[[#This Row],[PRODUCT ID]],Table1[],5,0)</f>
        <v>133</v>
      </c>
      <c r="K141" s="5">
        <f>VLOOKUP(Table2[[#This Row],[PRODUCT ID]],Table1[],6,0)</f>
        <v>155.61000000000001</v>
      </c>
      <c r="L141" s="5">
        <f>Table2[[#This Row],[BUYING PRIZE]]*Table2[[#This Row],[QUANTITY]]</f>
        <v>1463</v>
      </c>
      <c r="M141" s="5">
        <f>Table2[[#This Row],[SELLING PRICE]]*Table2[[#This Row],[QUANTITY]]*1-Table2[[#This Row],[DISCOUNT %]]</f>
        <v>1711.71</v>
      </c>
      <c r="N141">
        <f>DAY(Table2[[#This Row],[DATE]])</f>
        <v>1</v>
      </c>
      <c r="O141" s="4" t="str">
        <f>TEXT(Table2[[#This Row],[DATE]],"mmm")</f>
        <v>Jul</v>
      </c>
      <c r="P141" s="3">
        <f>YEAR(Table2[[#This Row],[DATE]])</f>
        <v>2021</v>
      </c>
    </row>
    <row r="142" spans="1:16" x14ac:dyDescent="0.3">
      <c r="A142" s="4">
        <v>44379</v>
      </c>
      <c r="B142" t="s">
        <v>68</v>
      </c>
      <c r="C142">
        <v>11</v>
      </c>
      <c r="D142" t="s">
        <v>104</v>
      </c>
      <c r="E142" t="s">
        <v>103</v>
      </c>
      <c r="F142">
        <v>0</v>
      </c>
      <c r="G142" t="str">
        <f>VLOOKUP(Table2[[#This Row],[PRODUCT ID]],Table1[],2,0)</f>
        <v>Product10</v>
      </c>
      <c r="H142" t="str">
        <f>VLOOKUP(Table2[[#This Row],[PRODUCT ID]],Table1[],3,0)</f>
        <v>Catagory02</v>
      </c>
      <c r="I142" t="str">
        <f>VLOOKUP(Table2[[#This Row],[PRODUCT ID]],Table1[],4,0)</f>
        <v>Kg</v>
      </c>
      <c r="J142" s="5">
        <f>VLOOKUP(Table2[[#This Row],[PRODUCT ID]],Table1[],5,0)</f>
        <v>148</v>
      </c>
      <c r="K142" s="5">
        <f>VLOOKUP(Table2[[#This Row],[PRODUCT ID]],Table1[],6,0)</f>
        <v>164.28</v>
      </c>
      <c r="L142" s="5">
        <f>Table2[[#This Row],[BUYING PRIZE]]*Table2[[#This Row],[QUANTITY]]</f>
        <v>1628</v>
      </c>
      <c r="M142" s="5">
        <f>Table2[[#This Row],[SELLING PRICE]]*Table2[[#This Row],[QUANTITY]]*1-Table2[[#This Row],[DISCOUNT %]]</f>
        <v>1807.08</v>
      </c>
      <c r="N142">
        <f>DAY(Table2[[#This Row],[DATE]])</f>
        <v>2</v>
      </c>
      <c r="O142" s="4" t="str">
        <f>TEXT(Table2[[#This Row],[DATE]],"mmm")</f>
        <v>Jul</v>
      </c>
      <c r="P142" s="3">
        <f>YEAR(Table2[[#This Row],[DATE]])</f>
        <v>2021</v>
      </c>
    </row>
    <row r="143" spans="1:16" x14ac:dyDescent="0.3">
      <c r="A143" s="4">
        <v>44380</v>
      </c>
      <c r="B143" t="s">
        <v>91</v>
      </c>
      <c r="C143">
        <v>9</v>
      </c>
      <c r="D143" t="s">
        <v>58</v>
      </c>
      <c r="E143" t="s">
        <v>103</v>
      </c>
      <c r="F143">
        <v>0</v>
      </c>
      <c r="G143" t="str">
        <f>VLOOKUP(Table2[[#This Row],[PRODUCT ID]],Table1[],2,0)</f>
        <v>Product33</v>
      </c>
      <c r="H143" t="str">
        <f>VLOOKUP(Table2[[#This Row],[PRODUCT ID]],Table1[],3,0)</f>
        <v>Catagory04</v>
      </c>
      <c r="I143" t="str">
        <f>VLOOKUP(Table2[[#This Row],[PRODUCT ID]],Table1[],4,0)</f>
        <v>Kg</v>
      </c>
      <c r="J143" s="5">
        <f>VLOOKUP(Table2[[#This Row],[PRODUCT ID]],Table1[],5,0)</f>
        <v>95</v>
      </c>
      <c r="K143" s="5">
        <f>VLOOKUP(Table2[[#This Row],[PRODUCT ID]],Table1[],6,0)</f>
        <v>119.7</v>
      </c>
      <c r="L143" s="5">
        <f>Table2[[#This Row],[BUYING PRIZE]]*Table2[[#This Row],[QUANTITY]]</f>
        <v>855</v>
      </c>
      <c r="M143" s="5">
        <f>Table2[[#This Row],[SELLING PRICE]]*Table2[[#This Row],[QUANTITY]]*1-Table2[[#This Row],[DISCOUNT %]]</f>
        <v>1077.3</v>
      </c>
      <c r="N143">
        <f>DAY(Table2[[#This Row],[DATE]])</f>
        <v>3</v>
      </c>
      <c r="O143" s="4" t="str">
        <f>TEXT(Table2[[#This Row],[DATE]],"mmm")</f>
        <v>Jul</v>
      </c>
      <c r="P143" s="3">
        <f>YEAR(Table2[[#This Row],[DATE]])</f>
        <v>2021</v>
      </c>
    </row>
    <row r="144" spans="1:16" x14ac:dyDescent="0.3">
      <c r="A144" s="4">
        <v>44380</v>
      </c>
      <c r="B144" t="s">
        <v>61</v>
      </c>
      <c r="C144">
        <v>8</v>
      </c>
      <c r="D144" t="s">
        <v>58</v>
      </c>
      <c r="E144" t="s">
        <v>103</v>
      </c>
      <c r="F144">
        <v>0</v>
      </c>
      <c r="G144" t="str">
        <f>VLOOKUP(Table2[[#This Row],[PRODUCT ID]],Table1[],2,0)</f>
        <v>Product03</v>
      </c>
      <c r="H144" t="str">
        <f>VLOOKUP(Table2[[#This Row],[PRODUCT ID]],Table1[],3,0)</f>
        <v>Catagory01</v>
      </c>
      <c r="I144" t="str">
        <f>VLOOKUP(Table2[[#This Row],[PRODUCT ID]],Table1[],4,0)</f>
        <v>Kg</v>
      </c>
      <c r="J144" s="5">
        <f>VLOOKUP(Table2[[#This Row],[PRODUCT ID]],Table1[],5,0)</f>
        <v>71</v>
      </c>
      <c r="K144" s="5">
        <f>VLOOKUP(Table2[[#This Row],[PRODUCT ID]],Table1[],6,0)</f>
        <v>80.94</v>
      </c>
      <c r="L144" s="5">
        <f>Table2[[#This Row],[BUYING PRIZE]]*Table2[[#This Row],[QUANTITY]]</f>
        <v>568</v>
      </c>
      <c r="M144" s="5">
        <f>Table2[[#This Row],[SELLING PRICE]]*Table2[[#This Row],[QUANTITY]]*1-Table2[[#This Row],[DISCOUNT %]]</f>
        <v>647.52</v>
      </c>
      <c r="N144">
        <f>DAY(Table2[[#This Row],[DATE]])</f>
        <v>3</v>
      </c>
      <c r="O144" s="4" t="str">
        <f>TEXT(Table2[[#This Row],[DATE]],"mmm")</f>
        <v>Jul</v>
      </c>
      <c r="P144" s="3">
        <f>YEAR(Table2[[#This Row],[DATE]])</f>
        <v>2021</v>
      </c>
    </row>
    <row r="145" spans="1:16" x14ac:dyDescent="0.3">
      <c r="A145" s="4">
        <v>44382</v>
      </c>
      <c r="B145" t="s">
        <v>60</v>
      </c>
      <c r="C145">
        <v>8</v>
      </c>
      <c r="D145" t="s">
        <v>104</v>
      </c>
      <c r="E145" t="s">
        <v>58</v>
      </c>
      <c r="F145">
        <v>0</v>
      </c>
      <c r="G145" t="str">
        <f>VLOOKUP(Table2[[#This Row],[PRODUCT ID]],Table1[],2,0)</f>
        <v>Product02</v>
      </c>
      <c r="H145" t="str">
        <f>VLOOKUP(Table2[[#This Row],[PRODUCT ID]],Table1[],3,0)</f>
        <v>Catagory01</v>
      </c>
      <c r="I145" t="str">
        <f>VLOOKUP(Table2[[#This Row],[PRODUCT ID]],Table1[],4,0)</f>
        <v>Kg</v>
      </c>
      <c r="J145" s="5">
        <f>VLOOKUP(Table2[[#This Row],[PRODUCT ID]],Table1[],5,0)</f>
        <v>105</v>
      </c>
      <c r="K145" s="5">
        <f>VLOOKUP(Table2[[#This Row],[PRODUCT ID]],Table1[],6,0)</f>
        <v>142.80000000000001</v>
      </c>
      <c r="L145" s="5">
        <f>Table2[[#This Row],[BUYING PRIZE]]*Table2[[#This Row],[QUANTITY]]</f>
        <v>840</v>
      </c>
      <c r="M145" s="5">
        <f>Table2[[#This Row],[SELLING PRICE]]*Table2[[#This Row],[QUANTITY]]*1-Table2[[#This Row],[DISCOUNT %]]</f>
        <v>1142.4000000000001</v>
      </c>
      <c r="N145">
        <f>DAY(Table2[[#This Row],[DATE]])</f>
        <v>5</v>
      </c>
      <c r="O145" s="4" t="str">
        <f>TEXT(Table2[[#This Row],[DATE]],"mmm")</f>
        <v>Jul</v>
      </c>
      <c r="P145" s="3">
        <f>YEAR(Table2[[#This Row],[DATE]])</f>
        <v>2021</v>
      </c>
    </row>
    <row r="146" spans="1:16" x14ac:dyDescent="0.3">
      <c r="A146" s="4">
        <v>44383</v>
      </c>
      <c r="B146" t="s">
        <v>99</v>
      </c>
      <c r="C146">
        <v>15</v>
      </c>
      <c r="D146" t="s">
        <v>104</v>
      </c>
      <c r="E146" t="s">
        <v>103</v>
      </c>
      <c r="F146">
        <v>0</v>
      </c>
      <c r="G146" t="str">
        <f>VLOOKUP(Table2[[#This Row],[PRODUCT ID]],Table1[],2,0)</f>
        <v>Product41</v>
      </c>
      <c r="H146" t="str">
        <f>VLOOKUP(Table2[[#This Row],[PRODUCT ID]],Table1[],3,0)</f>
        <v>Catagory04</v>
      </c>
      <c r="I146" t="str">
        <f>VLOOKUP(Table2[[#This Row],[PRODUCT ID]],Table1[],4,0)</f>
        <v>Kg</v>
      </c>
      <c r="J146" s="5">
        <f>VLOOKUP(Table2[[#This Row],[PRODUCT ID]],Table1[],5,0)</f>
        <v>138</v>
      </c>
      <c r="K146" s="5">
        <f>VLOOKUP(Table2[[#This Row],[PRODUCT ID]],Table1[],6,0)</f>
        <v>173.88</v>
      </c>
      <c r="L146" s="5">
        <f>Table2[[#This Row],[BUYING PRIZE]]*Table2[[#This Row],[QUANTITY]]</f>
        <v>2070</v>
      </c>
      <c r="M146" s="5">
        <f>Table2[[#This Row],[SELLING PRICE]]*Table2[[#This Row],[QUANTITY]]*1-Table2[[#This Row],[DISCOUNT %]]</f>
        <v>2608.1999999999998</v>
      </c>
      <c r="N146">
        <f>DAY(Table2[[#This Row],[DATE]])</f>
        <v>6</v>
      </c>
      <c r="O146" s="4" t="str">
        <f>TEXT(Table2[[#This Row],[DATE]],"mmm")</f>
        <v>Jul</v>
      </c>
      <c r="P146" s="3">
        <f>YEAR(Table2[[#This Row],[DATE]])</f>
        <v>2021</v>
      </c>
    </row>
    <row r="147" spans="1:16" x14ac:dyDescent="0.3">
      <c r="A147" s="4">
        <v>44385</v>
      </c>
      <c r="B147" t="s">
        <v>62</v>
      </c>
      <c r="C147">
        <v>10</v>
      </c>
      <c r="D147" t="s">
        <v>104</v>
      </c>
      <c r="E147" t="s">
        <v>58</v>
      </c>
      <c r="F147">
        <v>0</v>
      </c>
      <c r="G147" t="str">
        <f>VLOOKUP(Table2[[#This Row],[PRODUCT ID]],Table1[],2,0)</f>
        <v>Product04</v>
      </c>
      <c r="H147" t="str">
        <f>VLOOKUP(Table2[[#This Row],[PRODUCT ID]],Table1[],3,0)</f>
        <v>Catagory01</v>
      </c>
      <c r="I147" t="str">
        <f>VLOOKUP(Table2[[#This Row],[PRODUCT ID]],Table1[],4,0)</f>
        <v>Kg</v>
      </c>
      <c r="J147" s="5">
        <f>VLOOKUP(Table2[[#This Row],[PRODUCT ID]],Table1[],5,0)</f>
        <v>44</v>
      </c>
      <c r="K147" s="5">
        <f>VLOOKUP(Table2[[#This Row],[PRODUCT ID]],Table1[],6,0)</f>
        <v>48.84</v>
      </c>
      <c r="L147" s="5">
        <f>Table2[[#This Row],[BUYING PRIZE]]*Table2[[#This Row],[QUANTITY]]</f>
        <v>440</v>
      </c>
      <c r="M147" s="5">
        <f>Table2[[#This Row],[SELLING PRICE]]*Table2[[#This Row],[QUANTITY]]*1-Table2[[#This Row],[DISCOUNT %]]</f>
        <v>488.40000000000003</v>
      </c>
      <c r="N147">
        <f>DAY(Table2[[#This Row],[DATE]])</f>
        <v>8</v>
      </c>
      <c r="O147" s="4" t="str">
        <f>TEXT(Table2[[#This Row],[DATE]],"mmm")</f>
        <v>Jul</v>
      </c>
      <c r="P147" s="3">
        <f>YEAR(Table2[[#This Row],[DATE]])</f>
        <v>2021</v>
      </c>
    </row>
    <row r="148" spans="1:16" x14ac:dyDescent="0.3">
      <c r="A148" s="4">
        <v>44387</v>
      </c>
      <c r="B148" t="s">
        <v>92</v>
      </c>
      <c r="C148">
        <v>6</v>
      </c>
      <c r="D148" t="s">
        <v>8</v>
      </c>
      <c r="E148" t="s">
        <v>103</v>
      </c>
      <c r="F148">
        <v>0</v>
      </c>
      <c r="G148" t="str">
        <f>VLOOKUP(Table2[[#This Row],[PRODUCT ID]],Table1[],2,0)</f>
        <v>Product34</v>
      </c>
      <c r="H148" t="str">
        <f>VLOOKUP(Table2[[#This Row],[PRODUCT ID]],Table1[],3,0)</f>
        <v>Catagory04</v>
      </c>
      <c r="I148" t="str">
        <f>VLOOKUP(Table2[[#This Row],[PRODUCT ID]],Table1[],4,0)</f>
        <v>Kg</v>
      </c>
      <c r="J148" s="5">
        <f>VLOOKUP(Table2[[#This Row],[PRODUCT ID]],Table1[],5,0)</f>
        <v>55</v>
      </c>
      <c r="K148" s="5">
        <f>VLOOKUP(Table2[[#This Row],[PRODUCT ID]],Table1[],6,0)</f>
        <v>58.3</v>
      </c>
      <c r="L148" s="5">
        <f>Table2[[#This Row],[BUYING PRIZE]]*Table2[[#This Row],[QUANTITY]]</f>
        <v>330</v>
      </c>
      <c r="M148" s="5">
        <f>Table2[[#This Row],[SELLING PRICE]]*Table2[[#This Row],[QUANTITY]]*1-Table2[[#This Row],[DISCOUNT %]]</f>
        <v>349.79999999999995</v>
      </c>
      <c r="N148">
        <f>DAY(Table2[[#This Row],[DATE]])</f>
        <v>10</v>
      </c>
      <c r="O148" s="4" t="str">
        <f>TEXT(Table2[[#This Row],[DATE]],"mmm")</f>
        <v>Jul</v>
      </c>
      <c r="P148" s="3">
        <f>YEAR(Table2[[#This Row],[DATE]])</f>
        <v>2021</v>
      </c>
    </row>
    <row r="149" spans="1:16" x14ac:dyDescent="0.3">
      <c r="A149" s="4">
        <v>44388</v>
      </c>
      <c r="B149" t="s">
        <v>67</v>
      </c>
      <c r="C149">
        <v>4</v>
      </c>
      <c r="D149" t="s">
        <v>8</v>
      </c>
      <c r="E149" t="s">
        <v>58</v>
      </c>
      <c r="F149">
        <v>0</v>
      </c>
      <c r="G149" t="str">
        <f>VLOOKUP(Table2[[#This Row],[PRODUCT ID]],Table1[],2,0)</f>
        <v>Product09</v>
      </c>
      <c r="H149" t="str">
        <f>VLOOKUP(Table2[[#This Row],[PRODUCT ID]],Table1[],3,0)</f>
        <v>Catagory01</v>
      </c>
      <c r="I149" t="str">
        <f>VLOOKUP(Table2[[#This Row],[PRODUCT ID]],Table1[],4,0)</f>
        <v>Kg</v>
      </c>
      <c r="J149" s="5">
        <f>VLOOKUP(Table2[[#This Row],[PRODUCT ID]],Table1[],5,0)</f>
        <v>6</v>
      </c>
      <c r="K149" s="5">
        <f>VLOOKUP(Table2[[#This Row],[PRODUCT ID]],Table1[],6,0)</f>
        <v>7.8599999999999994</v>
      </c>
      <c r="L149" s="5">
        <f>Table2[[#This Row],[BUYING PRIZE]]*Table2[[#This Row],[QUANTITY]]</f>
        <v>24</v>
      </c>
      <c r="M149" s="5">
        <f>Table2[[#This Row],[SELLING PRICE]]*Table2[[#This Row],[QUANTITY]]*1-Table2[[#This Row],[DISCOUNT %]]</f>
        <v>31.439999999999998</v>
      </c>
      <c r="N149">
        <f>DAY(Table2[[#This Row],[DATE]])</f>
        <v>11</v>
      </c>
      <c r="O149" s="4" t="str">
        <f>TEXT(Table2[[#This Row],[DATE]],"mmm")</f>
        <v>Jul</v>
      </c>
      <c r="P149" s="3">
        <f>YEAR(Table2[[#This Row],[DATE]])</f>
        <v>2021</v>
      </c>
    </row>
    <row r="150" spans="1:16" x14ac:dyDescent="0.3">
      <c r="A150" s="4">
        <v>44390</v>
      </c>
      <c r="B150" t="s">
        <v>77</v>
      </c>
      <c r="C150">
        <v>1</v>
      </c>
      <c r="D150" t="s">
        <v>104</v>
      </c>
      <c r="E150" t="s">
        <v>103</v>
      </c>
      <c r="F150">
        <v>0</v>
      </c>
      <c r="G150" t="str">
        <f>VLOOKUP(Table2[[#This Row],[PRODUCT ID]],Table1[],2,0)</f>
        <v>Product19</v>
      </c>
      <c r="H150" t="str">
        <f>VLOOKUP(Table2[[#This Row],[PRODUCT ID]],Table1[],3,0)</f>
        <v>Catagory02</v>
      </c>
      <c r="I150" t="str">
        <f>VLOOKUP(Table2[[#This Row],[PRODUCT ID]],Table1[],4,0)</f>
        <v>Kg</v>
      </c>
      <c r="J150" s="5">
        <f>VLOOKUP(Table2[[#This Row],[PRODUCT ID]],Table1[],5,0)</f>
        <v>150</v>
      </c>
      <c r="K150" s="5">
        <f>VLOOKUP(Table2[[#This Row],[PRODUCT ID]],Table1[],6,0)</f>
        <v>210</v>
      </c>
      <c r="L150" s="5">
        <f>Table2[[#This Row],[BUYING PRIZE]]*Table2[[#This Row],[QUANTITY]]</f>
        <v>150</v>
      </c>
      <c r="M150" s="5">
        <f>Table2[[#This Row],[SELLING PRICE]]*Table2[[#This Row],[QUANTITY]]*1-Table2[[#This Row],[DISCOUNT %]]</f>
        <v>210</v>
      </c>
      <c r="N150">
        <f>DAY(Table2[[#This Row],[DATE]])</f>
        <v>13</v>
      </c>
      <c r="O150" s="4" t="str">
        <f>TEXT(Table2[[#This Row],[DATE]],"mmm")</f>
        <v>Jul</v>
      </c>
      <c r="P150" s="3">
        <f>YEAR(Table2[[#This Row],[DATE]])</f>
        <v>2021</v>
      </c>
    </row>
    <row r="151" spans="1:16" x14ac:dyDescent="0.3">
      <c r="A151" s="4">
        <v>44393</v>
      </c>
      <c r="B151" t="s">
        <v>81</v>
      </c>
      <c r="C151">
        <v>8</v>
      </c>
      <c r="D151" t="s">
        <v>8</v>
      </c>
      <c r="E151" t="s">
        <v>103</v>
      </c>
      <c r="F151">
        <v>0</v>
      </c>
      <c r="G151" t="str">
        <f>VLOOKUP(Table2[[#This Row],[PRODUCT ID]],Table1[],2,0)</f>
        <v>Product23</v>
      </c>
      <c r="H151" t="str">
        <f>VLOOKUP(Table2[[#This Row],[PRODUCT ID]],Table1[],3,0)</f>
        <v>Catagory03</v>
      </c>
      <c r="I151" t="str">
        <f>VLOOKUP(Table2[[#This Row],[PRODUCT ID]],Table1[],4,0)</f>
        <v>Kg</v>
      </c>
      <c r="J151" s="5">
        <f>VLOOKUP(Table2[[#This Row],[PRODUCT ID]],Table1[],5,0)</f>
        <v>141</v>
      </c>
      <c r="K151" s="5">
        <f>VLOOKUP(Table2[[#This Row],[PRODUCT ID]],Table1[],6,0)</f>
        <v>149.46</v>
      </c>
      <c r="L151" s="5">
        <f>Table2[[#This Row],[BUYING PRIZE]]*Table2[[#This Row],[QUANTITY]]</f>
        <v>1128</v>
      </c>
      <c r="M151" s="5">
        <f>Table2[[#This Row],[SELLING PRICE]]*Table2[[#This Row],[QUANTITY]]*1-Table2[[#This Row],[DISCOUNT %]]</f>
        <v>1195.68</v>
      </c>
      <c r="N151">
        <f>DAY(Table2[[#This Row],[DATE]])</f>
        <v>16</v>
      </c>
      <c r="O151" s="4" t="str">
        <f>TEXT(Table2[[#This Row],[DATE]],"mmm")</f>
        <v>Jul</v>
      </c>
      <c r="P151" s="3">
        <f>YEAR(Table2[[#This Row],[DATE]])</f>
        <v>2021</v>
      </c>
    </row>
    <row r="152" spans="1:16" x14ac:dyDescent="0.3">
      <c r="A152" s="4">
        <v>44395</v>
      </c>
      <c r="B152" t="s">
        <v>85</v>
      </c>
      <c r="C152">
        <v>14</v>
      </c>
      <c r="D152" t="s">
        <v>58</v>
      </c>
      <c r="E152" t="s">
        <v>58</v>
      </c>
      <c r="F152">
        <v>0</v>
      </c>
      <c r="G152" t="str">
        <f>VLOOKUP(Table2[[#This Row],[PRODUCT ID]],Table1[],2,0)</f>
        <v>Product27</v>
      </c>
      <c r="H152" t="str">
        <f>VLOOKUP(Table2[[#This Row],[PRODUCT ID]],Table1[],3,0)</f>
        <v>Catagory04</v>
      </c>
      <c r="I152" t="str">
        <f>VLOOKUP(Table2[[#This Row],[PRODUCT ID]],Table1[],4,0)</f>
        <v>Kg</v>
      </c>
      <c r="J152" s="5">
        <f>VLOOKUP(Table2[[#This Row],[PRODUCT ID]],Table1[],5,0)</f>
        <v>48</v>
      </c>
      <c r="K152" s="5">
        <f>VLOOKUP(Table2[[#This Row],[PRODUCT ID]],Table1[],6,0)</f>
        <v>57.120000000000005</v>
      </c>
      <c r="L152" s="5">
        <f>Table2[[#This Row],[BUYING PRIZE]]*Table2[[#This Row],[QUANTITY]]</f>
        <v>672</v>
      </c>
      <c r="M152" s="5">
        <f>Table2[[#This Row],[SELLING PRICE]]*Table2[[#This Row],[QUANTITY]]*1-Table2[[#This Row],[DISCOUNT %]]</f>
        <v>799.68000000000006</v>
      </c>
      <c r="N152">
        <f>DAY(Table2[[#This Row],[DATE]])</f>
        <v>18</v>
      </c>
      <c r="O152" s="4" t="str">
        <f>TEXT(Table2[[#This Row],[DATE]],"mmm")</f>
        <v>Jul</v>
      </c>
      <c r="P152" s="3">
        <f>YEAR(Table2[[#This Row],[DATE]])</f>
        <v>2021</v>
      </c>
    </row>
    <row r="153" spans="1:16" x14ac:dyDescent="0.3">
      <c r="A153" s="4">
        <v>44397</v>
      </c>
      <c r="B153" t="s">
        <v>96</v>
      </c>
      <c r="C153">
        <v>11</v>
      </c>
      <c r="D153" t="s">
        <v>58</v>
      </c>
      <c r="E153" t="s">
        <v>58</v>
      </c>
      <c r="F153">
        <v>0</v>
      </c>
      <c r="G153" t="str">
        <f>VLOOKUP(Table2[[#This Row],[PRODUCT ID]],Table1[],2,0)</f>
        <v>Product38</v>
      </c>
      <c r="H153" t="str">
        <f>VLOOKUP(Table2[[#This Row],[PRODUCT ID]],Table1[],3,0)</f>
        <v>Catagory04</v>
      </c>
      <c r="I153" t="str">
        <f>VLOOKUP(Table2[[#This Row],[PRODUCT ID]],Table1[],4,0)</f>
        <v>Kg</v>
      </c>
      <c r="J153" s="5">
        <f>VLOOKUP(Table2[[#This Row],[PRODUCT ID]],Table1[],5,0)</f>
        <v>72</v>
      </c>
      <c r="K153" s="5">
        <f>VLOOKUP(Table2[[#This Row],[PRODUCT ID]],Table1[],6,0)</f>
        <v>79.92</v>
      </c>
      <c r="L153" s="5">
        <f>Table2[[#This Row],[BUYING PRIZE]]*Table2[[#This Row],[QUANTITY]]</f>
        <v>792</v>
      </c>
      <c r="M153" s="5">
        <f>Table2[[#This Row],[SELLING PRICE]]*Table2[[#This Row],[QUANTITY]]*1-Table2[[#This Row],[DISCOUNT %]]</f>
        <v>879.12</v>
      </c>
      <c r="N153">
        <f>DAY(Table2[[#This Row],[DATE]])</f>
        <v>20</v>
      </c>
      <c r="O153" s="4" t="str">
        <f>TEXT(Table2[[#This Row],[DATE]],"mmm")</f>
        <v>Jul</v>
      </c>
      <c r="P153" s="3">
        <f>YEAR(Table2[[#This Row],[DATE]])</f>
        <v>2021</v>
      </c>
    </row>
    <row r="154" spans="1:16" x14ac:dyDescent="0.3">
      <c r="A154" s="4">
        <v>44397</v>
      </c>
      <c r="B154" t="s">
        <v>101</v>
      </c>
      <c r="C154">
        <v>5</v>
      </c>
      <c r="D154" t="s">
        <v>104</v>
      </c>
      <c r="E154" t="s">
        <v>58</v>
      </c>
      <c r="F154">
        <v>0</v>
      </c>
      <c r="G154" t="str">
        <f>VLOOKUP(Table2[[#This Row],[PRODUCT ID]],Table1[],2,0)</f>
        <v>Product43</v>
      </c>
      <c r="H154" t="str">
        <f>VLOOKUP(Table2[[#This Row],[PRODUCT ID]],Table1[],3,0)</f>
        <v>Catagory04</v>
      </c>
      <c r="I154" t="str">
        <f>VLOOKUP(Table2[[#This Row],[PRODUCT ID]],Table1[],4,0)</f>
        <v>Kg</v>
      </c>
      <c r="J154" s="5">
        <f>VLOOKUP(Table2[[#This Row],[PRODUCT ID]],Table1[],5,0)</f>
        <v>67</v>
      </c>
      <c r="K154" s="5">
        <f>VLOOKUP(Table2[[#This Row],[PRODUCT ID]],Table1[],6,0)</f>
        <v>83.08</v>
      </c>
      <c r="L154" s="5">
        <f>Table2[[#This Row],[BUYING PRIZE]]*Table2[[#This Row],[QUANTITY]]</f>
        <v>335</v>
      </c>
      <c r="M154" s="5">
        <f>Table2[[#This Row],[SELLING PRICE]]*Table2[[#This Row],[QUANTITY]]*1-Table2[[#This Row],[DISCOUNT %]]</f>
        <v>415.4</v>
      </c>
      <c r="N154">
        <f>DAY(Table2[[#This Row],[DATE]])</f>
        <v>20</v>
      </c>
      <c r="O154" s="4" t="str">
        <f>TEXT(Table2[[#This Row],[DATE]],"mmm")</f>
        <v>Jul</v>
      </c>
      <c r="P154" s="3">
        <f>YEAR(Table2[[#This Row],[DATE]])</f>
        <v>2021</v>
      </c>
    </row>
    <row r="155" spans="1:16" x14ac:dyDescent="0.3">
      <c r="A155" s="4">
        <v>44398</v>
      </c>
      <c r="B155" t="s">
        <v>87</v>
      </c>
      <c r="C155">
        <v>15</v>
      </c>
      <c r="D155" t="s">
        <v>104</v>
      </c>
      <c r="E155" t="s">
        <v>58</v>
      </c>
      <c r="F155">
        <v>0</v>
      </c>
      <c r="G155" t="str">
        <f>VLOOKUP(Table2[[#This Row],[PRODUCT ID]],Table1[],2,0)</f>
        <v>Product29</v>
      </c>
      <c r="H155" t="str">
        <f>VLOOKUP(Table2[[#This Row],[PRODUCT ID]],Table1[],3,0)</f>
        <v>Catagory04</v>
      </c>
      <c r="I155" t="str">
        <f>VLOOKUP(Table2[[#This Row],[PRODUCT ID]],Table1[],4,0)</f>
        <v>Kg</v>
      </c>
      <c r="J155" s="5">
        <f>VLOOKUP(Table2[[#This Row],[PRODUCT ID]],Table1[],5,0)</f>
        <v>47</v>
      </c>
      <c r="K155" s="5">
        <f>VLOOKUP(Table2[[#This Row],[PRODUCT ID]],Table1[],6,0)</f>
        <v>53.11</v>
      </c>
      <c r="L155" s="5">
        <f>Table2[[#This Row],[BUYING PRIZE]]*Table2[[#This Row],[QUANTITY]]</f>
        <v>705</v>
      </c>
      <c r="M155" s="5">
        <f>Table2[[#This Row],[SELLING PRICE]]*Table2[[#This Row],[QUANTITY]]*1-Table2[[#This Row],[DISCOUNT %]]</f>
        <v>796.65</v>
      </c>
      <c r="N155">
        <f>DAY(Table2[[#This Row],[DATE]])</f>
        <v>21</v>
      </c>
      <c r="O155" s="4" t="str">
        <f>TEXT(Table2[[#This Row],[DATE]],"mmm")</f>
        <v>Jul</v>
      </c>
      <c r="P155" s="3">
        <f>YEAR(Table2[[#This Row],[DATE]])</f>
        <v>2021</v>
      </c>
    </row>
    <row r="156" spans="1:16" x14ac:dyDescent="0.3">
      <c r="A156" s="4">
        <v>44399</v>
      </c>
      <c r="B156" t="s">
        <v>84</v>
      </c>
      <c r="C156">
        <v>3</v>
      </c>
      <c r="D156" t="s">
        <v>8</v>
      </c>
      <c r="E156" t="s">
        <v>103</v>
      </c>
      <c r="F156">
        <v>0</v>
      </c>
      <c r="G156" t="str">
        <f>VLOOKUP(Table2[[#This Row],[PRODUCT ID]],Table1[],2,0)</f>
        <v>Product26</v>
      </c>
      <c r="H156" t="str">
        <f>VLOOKUP(Table2[[#This Row],[PRODUCT ID]],Table1[],3,0)</f>
        <v>Catagory04</v>
      </c>
      <c r="I156" t="str">
        <f>VLOOKUP(Table2[[#This Row],[PRODUCT ID]],Table1[],4,0)</f>
        <v>Kg</v>
      </c>
      <c r="J156" s="5">
        <f>VLOOKUP(Table2[[#This Row],[PRODUCT ID]],Table1[],5,0)</f>
        <v>18</v>
      </c>
      <c r="K156" s="5">
        <f>VLOOKUP(Table2[[#This Row],[PRODUCT ID]],Table1[],6,0)</f>
        <v>24.66</v>
      </c>
      <c r="L156" s="5">
        <f>Table2[[#This Row],[BUYING PRIZE]]*Table2[[#This Row],[QUANTITY]]</f>
        <v>54</v>
      </c>
      <c r="M156" s="5">
        <f>Table2[[#This Row],[SELLING PRICE]]*Table2[[#This Row],[QUANTITY]]*1-Table2[[#This Row],[DISCOUNT %]]</f>
        <v>73.98</v>
      </c>
      <c r="N156">
        <f>DAY(Table2[[#This Row],[DATE]])</f>
        <v>22</v>
      </c>
      <c r="O156" s="4" t="str">
        <f>TEXT(Table2[[#This Row],[DATE]],"mmm")</f>
        <v>Jul</v>
      </c>
      <c r="P156" s="3">
        <f>YEAR(Table2[[#This Row],[DATE]])</f>
        <v>2021</v>
      </c>
    </row>
    <row r="157" spans="1:16" x14ac:dyDescent="0.3">
      <c r="A157" s="4">
        <v>44399</v>
      </c>
      <c r="B157" t="s">
        <v>82</v>
      </c>
      <c r="C157">
        <v>14</v>
      </c>
      <c r="D157" t="s">
        <v>58</v>
      </c>
      <c r="E157" t="s">
        <v>103</v>
      </c>
      <c r="F157">
        <v>0</v>
      </c>
      <c r="G157" t="str">
        <f>VLOOKUP(Table2[[#This Row],[PRODUCT ID]],Table1[],2,0)</f>
        <v>Product24</v>
      </c>
      <c r="H157" t="str">
        <f>VLOOKUP(Table2[[#This Row],[PRODUCT ID]],Table1[],3,0)</f>
        <v>Catagory03</v>
      </c>
      <c r="I157" t="str">
        <f>VLOOKUP(Table2[[#This Row],[PRODUCT ID]],Table1[],4,0)</f>
        <v>Kg</v>
      </c>
      <c r="J157" s="5">
        <f>VLOOKUP(Table2[[#This Row],[PRODUCT ID]],Table1[],5,0)</f>
        <v>144</v>
      </c>
      <c r="K157" s="5">
        <f>VLOOKUP(Table2[[#This Row],[PRODUCT ID]],Table1[],6,0)</f>
        <v>156.96</v>
      </c>
      <c r="L157" s="5">
        <f>Table2[[#This Row],[BUYING PRIZE]]*Table2[[#This Row],[QUANTITY]]</f>
        <v>2016</v>
      </c>
      <c r="M157" s="5">
        <f>Table2[[#This Row],[SELLING PRICE]]*Table2[[#This Row],[QUANTITY]]*1-Table2[[#This Row],[DISCOUNT %]]</f>
        <v>2197.44</v>
      </c>
      <c r="N157">
        <f>DAY(Table2[[#This Row],[DATE]])</f>
        <v>22</v>
      </c>
      <c r="O157" s="4" t="str">
        <f>TEXT(Table2[[#This Row],[DATE]],"mmm")</f>
        <v>Jul</v>
      </c>
      <c r="P157" s="3">
        <f>YEAR(Table2[[#This Row],[DATE]])</f>
        <v>2021</v>
      </c>
    </row>
    <row r="158" spans="1:16" x14ac:dyDescent="0.3">
      <c r="A158" s="4">
        <v>44400</v>
      </c>
      <c r="B158" t="s">
        <v>94</v>
      </c>
      <c r="C158">
        <v>7</v>
      </c>
      <c r="D158" t="s">
        <v>8</v>
      </c>
      <c r="E158" t="s">
        <v>58</v>
      </c>
      <c r="F158">
        <v>0</v>
      </c>
      <c r="G158" t="str">
        <f>VLOOKUP(Table2[[#This Row],[PRODUCT ID]],Table1[],2,0)</f>
        <v>Product36</v>
      </c>
      <c r="H158" t="str">
        <f>VLOOKUP(Table2[[#This Row],[PRODUCT ID]],Table1[],3,0)</f>
        <v>Catagory04</v>
      </c>
      <c r="I158" t="str">
        <f>VLOOKUP(Table2[[#This Row],[PRODUCT ID]],Table1[],4,0)</f>
        <v>Kg</v>
      </c>
      <c r="J158" s="5">
        <f>VLOOKUP(Table2[[#This Row],[PRODUCT ID]],Table1[],5,0)</f>
        <v>90</v>
      </c>
      <c r="K158" s="5">
        <f>VLOOKUP(Table2[[#This Row],[PRODUCT ID]],Table1[],6,0)</f>
        <v>96.3</v>
      </c>
      <c r="L158" s="5">
        <f>Table2[[#This Row],[BUYING PRIZE]]*Table2[[#This Row],[QUANTITY]]</f>
        <v>630</v>
      </c>
      <c r="M158" s="5">
        <f>Table2[[#This Row],[SELLING PRICE]]*Table2[[#This Row],[QUANTITY]]*1-Table2[[#This Row],[DISCOUNT %]]</f>
        <v>674.1</v>
      </c>
      <c r="N158">
        <f>DAY(Table2[[#This Row],[DATE]])</f>
        <v>23</v>
      </c>
      <c r="O158" s="4" t="str">
        <f>TEXT(Table2[[#This Row],[DATE]],"mmm")</f>
        <v>Jul</v>
      </c>
      <c r="P158" s="3">
        <f>YEAR(Table2[[#This Row],[DATE]])</f>
        <v>2021</v>
      </c>
    </row>
    <row r="159" spans="1:16" x14ac:dyDescent="0.3">
      <c r="A159" s="4">
        <v>44400</v>
      </c>
      <c r="B159" t="s">
        <v>95</v>
      </c>
      <c r="C159">
        <v>8</v>
      </c>
      <c r="D159" t="s">
        <v>104</v>
      </c>
      <c r="E159" t="s">
        <v>58</v>
      </c>
      <c r="F159">
        <v>0</v>
      </c>
      <c r="G159" t="str">
        <f>VLOOKUP(Table2[[#This Row],[PRODUCT ID]],Table1[],2,0)</f>
        <v>Product37</v>
      </c>
      <c r="H159" t="str">
        <f>VLOOKUP(Table2[[#This Row],[PRODUCT ID]],Table1[],3,0)</f>
        <v>Catagory04</v>
      </c>
      <c r="I159" t="str">
        <f>VLOOKUP(Table2[[#This Row],[PRODUCT ID]],Table1[],4,0)</f>
        <v>Kg</v>
      </c>
      <c r="J159" s="5">
        <f>VLOOKUP(Table2[[#This Row],[PRODUCT ID]],Table1[],5,0)</f>
        <v>67</v>
      </c>
      <c r="K159" s="5">
        <f>VLOOKUP(Table2[[#This Row],[PRODUCT ID]],Table1[],6,0)</f>
        <v>85.76</v>
      </c>
      <c r="L159" s="5">
        <f>Table2[[#This Row],[BUYING PRIZE]]*Table2[[#This Row],[QUANTITY]]</f>
        <v>536</v>
      </c>
      <c r="M159" s="5">
        <f>Table2[[#This Row],[SELLING PRICE]]*Table2[[#This Row],[QUANTITY]]*1-Table2[[#This Row],[DISCOUNT %]]</f>
        <v>686.08</v>
      </c>
      <c r="N159">
        <f>DAY(Table2[[#This Row],[DATE]])</f>
        <v>23</v>
      </c>
      <c r="O159" s="4" t="str">
        <f>TEXT(Table2[[#This Row],[DATE]],"mmm")</f>
        <v>Jul</v>
      </c>
      <c r="P159" s="3">
        <f>YEAR(Table2[[#This Row],[DATE]])</f>
        <v>2021</v>
      </c>
    </row>
    <row r="160" spans="1:16" x14ac:dyDescent="0.3">
      <c r="A160" s="4">
        <v>44401</v>
      </c>
      <c r="B160" t="s">
        <v>67</v>
      </c>
      <c r="C160">
        <v>4</v>
      </c>
      <c r="D160" t="s">
        <v>58</v>
      </c>
      <c r="E160" t="s">
        <v>103</v>
      </c>
      <c r="F160">
        <v>0</v>
      </c>
      <c r="G160" t="str">
        <f>VLOOKUP(Table2[[#This Row],[PRODUCT ID]],Table1[],2,0)</f>
        <v>Product09</v>
      </c>
      <c r="H160" t="str">
        <f>VLOOKUP(Table2[[#This Row],[PRODUCT ID]],Table1[],3,0)</f>
        <v>Catagory01</v>
      </c>
      <c r="I160" t="str">
        <f>VLOOKUP(Table2[[#This Row],[PRODUCT ID]],Table1[],4,0)</f>
        <v>Kg</v>
      </c>
      <c r="J160" s="5">
        <f>VLOOKUP(Table2[[#This Row],[PRODUCT ID]],Table1[],5,0)</f>
        <v>6</v>
      </c>
      <c r="K160" s="5">
        <f>VLOOKUP(Table2[[#This Row],[PRODUCT ID]],Table1[],6,0)</f>
        <v>7.8599999999999994</v>
      </c>
      <c r="L160" s="5">
        <f>Table2[[#This Row],[BUYING PRIZE]]*Table2[[#This Row],[QUANTITY]]</f>
        <v>24</v>
      </c>
      <c r="M160" s="5">
        <f>Table2[[#This Row],[SELLING PRICE]]*Table2[[#This Row],[QUANTITY]]*1-Table2[[#This Row],[DISCOUNT %]]</f>
        <v>31.439999999999998</v>
      </c>
      <c r="N160">
        <f>DAY(Table2[[#This Row],[DATE]])</f>
        <v>24</v>
      </c>
      <c r="O160" s="4" t="str">
        <f>TEXT(Table2[[#This Row],[DATE]],"mmm")</f>
        <v>Jul</v>
      </c>
      <c r="P160" s="3">
        <f>YEAR(Table2[[#This Row],[DATE]])</f>
        <v>2021</v>
      </c>
    </row>
    <row r="161" spans="1:16" x14ac:dyDescent="0.3">
      <c r="A161" s="4">
        <v>44406</v>
      </c>
      <c r="B161" t="s">
        <v>102</v>
      </c>
      <c r="C161">
        <v>15</v>
      </c>
      <c r="D161" t="s">
        <v>58</v>
      </c>
      <c r="E161" t="s">
        <v>103</v>
      </c>
      <c r="F161">
        <v>0</v>
      </c>
      <c r="G161" t="str">
        <f>VLOOKUP(Table2[[#This Row],[PRODUCT ID]],Table1[],2,0)</f>
        <v>Product44</v>
      </c>
      <c r="H161" t="str">
        <f>VLOOKUP(Table2[[#This Row],[PRODUCT ID]],Table1[],3,0)</f>
        <v>Catagory04</v>
      </c>
      <c r="I161" t="str">
        <f>VLOOKUP(Table2[[#This Row],[PRODUCT ID]],Table1[],4,0)</f>
        <v>Kg</v>
      </c>
      <c r="J161" s="5">
        <f>VLOOKUP(Table2[[#This Row],[PRODUCT ID]],Table1[],5,0)</f>
        <v>76</v>
      </c>
      <c r="K161" s="5">
        <f>VLOOKUP(Table2[[#This Row],[PRODUCT ID]],Table1[],6,0)</f>
        <v>82.08</v>
      </c>
      <c r="L161" s="5">
        <f>Table2[[#This Row],[BUYING PRIZE]]*Table2[[#This Row],[QUANTITY]]</f>
        <v>1140</v>
      </c>
      <c r="M161" s="5">
        <f>Table2[[#This Row],[SELLING PRICE]]*Table2[[#This Row],[QUANTITY]]*1-Table2[[#This Row],[DISCOUNT %]]</f>
        <v>1231.2</v>
      </c>
      <c r="N161">
        <f>DAY(Table2[[#This Row],[DATE]])</f>
        <v>29</v>
      </c>
      <c r="O161" s="4" t="str">
        <f>TEXT(Table2[[#This Row],[DATE]],"mmm")</f>
        <v>Jul</v>
      </c>
      <c r="P161" s="3">
        <f>YEAR(Table2[[#This Row],[DATE]])</f>
        <v>2021</v>
      </c>
    </row>
    <row r="162" spans="1:16" x14ac:dyDescent="0.3">
      <c r="A162" s="4">
        <v>44409</v>
      </c>
      <c r="B162" t="s">
        <v>59</v>
      </c>
      <c r="C162">
        <v>11</v>
      </c>
      <c r="D162" t="s">
        <v>104</v>
      </c>
      <c r="E162" t="s">
        <v>103</v>
      </c>
      <c r="F162">
        <v>0</v>
      </c>
      <c r="G162" t="str">
        <f>VLOOKUP(Table2[[#This Row],[PRODUCT ID]],Table1[],2,0)</f>
        <v>Product01</v>
      </c>
      <c r="H162" t="str">
        <f>VLOOKUP(Table2[[#This Row],[PRODUCT ID]],Table1[],3,0)</f>
        <v>Catagory01</v>
      </c>
      <c r="I162" t="str">
        <f>VLOOKUP(Table2[[#This Row],[PRODUCT ID]],Table1[],4,0)</f>
        <v>Kg</v>
      </c>
      <c r="J162" s="5">
        <f>VLOOKUP(Table2[[#This Row],[PRODUCT ID]],Table1[],5,0)</f>
        <v>98</v>
      </c>
      <c r="K162" s="5">
        <f>VLOOKUP(Table2[[#This Row],[PRODUCT ID]],Table1[],6,0)</f>
        <v>103.88</v>
      </c>
      <c r="L162" s="5">
        <f>Table2[[#This Row],[BUYING PRIZE]]*Table2[[#This Row],[QUANTITY]]</f>
        <v>1078</v>
      </c>
      <c r="M162" s="5">
        <f>Table2[[#This Row],[SELLING PRICE]]*Table2[[#This Row],[QUANTITY]]*1-Table2[[#This Row],[DISCOUNT %]]</f>
        <v>1142.6799999999998</v>
      </c>
      <c r="N162">
        <f>DAY(Table2[[#This Row],[DATE]])</f>
        <v>1</v>
      </c>
      <c r="O162" s="4" t="str">
        <f>TEXT(Table2[[#This Row],[DATE]],"mmm")</f>
        <v>Aug</v>
      </c>
      <c r="P162" s="3">
        <f>YEAR(Table2[[#This Row],[DATE]])</f>
        <v>2021</v>
      </c>
    </row>
    <row r="163" spans="1:16" x14ac:dyDescent="0.3">
      <c r="A163" s="4">
        <v>44410</v>
      </c>
      <c r="B163" t="s">
        <v>81</v>
      </c>
      <c r="C163">
        <v>3</v>
      </c>
      <c r="D163" t="s">
        <v>104</v>
      </c>
      <c r="E163" t="s">
        <v>58</v>
      </c>
      <c r="F163">
        <v>0</v>
      </c>
      <c r="G163" t="str">
        <f>VLOOKUP(Table2[[#This Row],[PRODUCT ID]],Table1[],2,0)</f>
        <v>Product23</v>
      </c>
      <c r="H163" t="str">
        <f>VLOOKUP(Table2[[#This Row],[PRODUCT ID]],Table1[],3,0)</f>
        <v>Catagory03</v>
      </c>
      <c r="I163" t="str">
        <f>VLOOKUP(Table2[[#This Row],[PRODUCT ID]],Table1[],4,0)</f>
        <v>Kg</v>
      </c>
      <c r="J163" s="5">
        <f>VLOOKUP(Table2[[#This Row],[PRODUCT ID]],Table1[],5,0)</f>
        <v>141</v>
      </c>
      <c r="K163" s="5">
        <f>VLOOKUP(Table2[[#This Row],[PRODUCT ID]],Table1[],6,0)</f>
        <v>149.46</v>
      </c>
      <c r="L163" s="5">
        <f>Table2[[#This Row],[BUYING PRIZE]]*Table2[[#This Row],[QUANTITY]]</f>
        <v>423</v>
      </c>
      <c r="M163" s="5">
        <f>Table2[[#This Row],[SELLING PRICE]]*Table2[[#This Row],[QUANTITY]]*1-Table2[[#This Row],[DISCOUNT %]]</f>
        <v>448.38</v>
      </c>
      <c r="N163">
        <f>DAY(Table2[[#This Row],[DATE]])</f>
        <v>2</v>
      </c>
      <c r="O163" s="4" t="str">
        <f>TEXT(Table2[[#This Row],[DATE]],"mmm")</f>
        <v>Aug</v>
      </c>
      <c r="P163" s="3">
        <f>YEAR(Table2[[#This Row],[DATE]])</f>
        <v>2021</v>
      </c>
    </row>
    <row r="164" spans="1:16" x14ac:dyDescent="0.3">
      <c r="A164" s="4">
        <v>44411</v>
      </c>
      <c r="B164" t="s">
        <v>80</v>
      </c>
      <c r="C164">
        <v>13</v>
      </c>
      <c r="D164" t="s">
        <v>58</v>
      </c>
      <c r="E164" t="s">
        <v>58</v>
      </c>
      <c r="F164">
        <v>0</v>
      </c>
      <c r="G164" t="str">
        <f>VLOOKUP(Table2[[#This Row],[PRODUCT ID]],Table1[],2,0)</f>
        <v>Product22</v>
      </c>
      <c r="H164" t="str">
        <f>VLOOKUP(Table2[[#This Row],[PRODUCT ID]],Table1[],3,0)</f>
        <v>Catagory03</v>
      </c>
      <c r="I164" t="str">
        <f>VLOOKUP(Table2[[#This Row],[PRODUCT ID]],Table1[],4,0)</f>
        <v>Kg</v>
      </c>
      <c r="J164" s="5">
        <f>VLOOKUP(Table2[[#This Row],[PRODUCT ID]],Table1[],5,0)</f>
        <v>121</v>
      </c>
      <c r="K164" s="5">
        <f>VLOOKUP(Table2[[#This Row],[PRODUCT ID]],Table1[],6,0)</f>
        <v>141.57</v>
      </c>
      <c r="L164" s="5">
        <f>Table2[[#This Row],[BUYING PRIZE]]*Table2[[#This Row],[QUANTITY]]</f>
        <v>1573</v>
      </c>
      <c r="M164" s="5">
        <f>Table2[[#This Row],[SELLING PRICE]]*Table2[[#This Row],[QUANTITY]]*1-Table2[[#This Row],[DISCOUNT %]]</f>
        <v>1840.4099999999999</v>
      </c>
      <c r="N164">
        <f>DAY(Table2[[#This Row],[DATE]])</f>
        <v>3</v>
      </c>
      <c r="O164" s="4" t="str">
        <f>TEXT(Table2[[#This Row],[DATE]],"mmm")</f>
        <v>Aug</v>
      </c>
      <c r="P164" s="3">
        <f>YEAR(Table2[[#This Row],[DATE]])</f>
        <v>2021</v>
      </c>
    </row>
    <row r="165" spans="1:16" x14ac:dyDescent="0.3">
      <c r="A165" s="4">
        <v>44411</v>
      </c>
      <c r="B165" t="s">
        <v>92</v>
      </c>
      <c r="C165">
        <v>12</v>
      </c>
      <c r="D165" t="s">
        <v>58</v>
      </c>
      <c r="E165" t="s">
        <v>58</v>
      </c>
      <c r="F165">
        <v>0</v>
      </c>
      <c r="G165" t="str">
        <f>VLOOKUP(Table2[[#This Row],[PRODUCT ID]],Table1[],2,0)</f>
        <v>Product34</v>
      </c>
      <c r="H165" t="str">
        <f>VLOOKUP(Table2[[#This Row],[PRODUCT ID]],Table1[],3,0)</f>
        <v>Catagory04</v>
      </c>
      <c r="I165" t="str">
        <f>VLOOKUP(Table2[[#This Row],[PRODUCT ID]],Table1[],4,0)</f>
        <v>Kg</v>
      </c>
      <c r="J165" s="5">
        <f>VLOOKUP(Table2[[#This Row],[PRODUCT ID]],Table1[],5,0)</f>
        <v>55</v>
      </c>
      <c r="K165" s="5">
        <f>VLOOKUP(Table2[[#This Row],[PRODUCT ID]],Table1[],6,0)</f>
        <v>58.3</v>
      </c>
      <c r="L165" s="5">
        <f>Table2[[#This Row],[BUYING PRIZE]]*Table2[[#This Row],[QUANTITY]]</f>
        <v>660</v>
      </c>
      <c r="M165" s="5">
        <f>Table2[[#This Row],[SELLING PRICE]]*Table2[[#This Row],[QUANTITY]]*1-Table2[[#This Row],[DISCOUNT %]]</f>
        <v>699.59999999999991</v>
      </c>
      <c r="N165">
        <f>DAY(Table2[[#This Row],[DATE]])</f>
        <v>3</v>
      </c>
      <c r="O165" s="4" t="str">
        <f>TEXT(Table2[[#This Row],[DATE]],"mmm")</f>
        <v>Aug</v>
      </c>
      <c r="P165" s="3">
        <f>YEAR(Table2[[#This Row],[DATE]])</f>
        <v>2021</v>
      </c>
    </row>
    <row r="166" spans="1:16" x14ac:dyDescent="0.3">
      <c r="A166" s="4">
        <v>44413</v>
      </c>
      <c r="B166" t="s">
        <v>86</v>
      </c>
      <c r="C166">
        <v>14</v>
      </c>
      <c r="D166" t="s">
        <v>104</v>
      </c>
      <c r="E166" t="s">
        <v>103</v>
      </c>
      <c r="F166">
        <v>0</v>
      </c>
      <c r="G166" t="str">
        <f>VLOOKUP(Table2[[#This Row],[PRODUCT ID]],Table1[],2,0)</f>
        <v>Product28</v>
      </c>
      <c r="H166" t="str">
        <f>VLOOKUP(Table2[[#This Row],[PRODUCT ID]],Table1[],3,0)</f>
        <v>Catagory04</v>
      </c>
      <c r="I166" t="str">
        <f>VLOOKUP(Table2[[#This Row],[PRODUCT ID]],Table1[],4,0)</f>
        <v>Kg</v>
      </c>
      <c r="J166" s="5">
        <f>VLOOKUP(Table2[[#This Row],[PRODUCT ID]],Table1[],5,0)</f>
        <v>37</v>
      </c>
      <c r="K166" s="5">
        <f>VLOOKUP(Table2[[#This Row],[PRODUCT ID]],Table1[],6,0)</f>
        <v>41.81</v>
      </c>
      <c r="L166" s="5">
        <f>Table2[[#This Row],[BUYING PRIZE]]*Table2[[#This Row],[QUANTITY]]</f>
        <v>518</v>
      </c>
      <c r="M166" s="5">
        <f>Table2[[#This Row],[SELLING PRICE]]*Table2[[#This Row],[QUANTITY]]*1-Table2[[#This Row],[DISCOUNT %]]</f>
        <v>585.34</v>
      </c>
      <c r="N166">
        <f>DAY(Table2[[#This Row],[DATE]])</f>
        <v>5</v>
      </c>
      <c r="O166" s="4" t="str">
        <f>TEXT(Table2[[#This Row],[DATE]],"mmm")</f>
        <v>Aug</v>
      </c>
      <c r="P166" s="3">
        <f>YEAR(Table2[[#This Row],[DATE]])</f>
        <v>2021</v>
      </c>
    </row>
    <row r="167" spans="1:16" x14ac:dyDescent="0.3">
      <c r="A167" s="4">
        <v>44414</v>
      </c>
      <c r="B167" t="s">
        <v>95</v>
      </c>
      <c r="C167">
        <v>1</v>
      </c>
      <c r="D167" t="s">
        <v>8</v>
      </c>
      <c r="E167" t="s">
        <v>103</v>
      </c>
      <c r="F167">
        <v>0</v>
      </c>
      <c r="G167" t="str">
        <f>VLOOKUP(Table2[[#This Row],[PRODUCT ID]],Table1[],2,0)</f>
        <v>Product37</v>
      </c>
      <c r="H167" t="str">
        <f>VLOOKUP(Table2[[#This Row],[PRODUCT ID]],Table1[],3,0)</f>
        <v>Catagory04</v>
      </c>
      <c r="I167" t="str">
        <f>VLOOKUP(Table2[[#This Row],[PRODUCT ID]],Table1[],4,0)</f>
        <v>Kg</v>
      </c>
      <c r="J167" s="5">
        <f>VLOOKUP(Table2[[#This Row],[PRODUCT ID]],Table1[],5,0)</f>
        <v>67</v>
      </c>
      <c r="K167" s="5">
        <f>VLOOKUP(Table2[[#This Row],[PRODUCT ID]],Table1[],6,0)</f>
        <v>85.76</v>
      </c>
      <c r="L167" s="5">
        <f>Table2[[#This Row],[BUYING PRIZE]]*Table2[[#This Row],[QUANTITY]]</f>
        <v>67</v>
      </c>
      <c r="M167" s="5">
        <f>Table2[[#This Row],[SELLING PRICE]]*Table2[[#This Row],[QUANTITY]]*1-Table2[[#This Row],[DISCOUNT %]]</f>
        <v>85.76</v>
      </c>
      <c r="N167">
        <f>DAY(Table2[[#This Row],[DATE]])</f>
        <v>6</v>
      </c>
      <c r="O167" s="4" t="str">
        <f>TEXT(Table2[[#This Row],[DATE]],"mmm")</f>
        <v>Aug</v>
      </c>
      <c r="P167" s="3">
        <f>YEAR(Table2[[#This Row],[DATE]])</f>
        <v>2021</v>
      </c>
    </row>
    <row r="168" spans="1:16" x14ac:dyDescent="0.3">
      <c r="A168" s="4">
        <v>44418</v>
      </c>
      <c r="B168" t="s">
        <v>63</v>
      </c>
      <c r="C168">
        <v>4</v>
      </c>
      <c r="D168" t="s">
        <v>8</v>
      </c>
      <c r="E168" t="s">
        <v>103</v>
      </c>
      <c r="F168">
        <v>0</v>
      </c>
      <c r="G168" t="str">
        <f>VLOOKUP(Table2[[#This Row],[PRODUCT ID]],Table1[],2,0)</f>
        <v>Product05</v>
      </c>
      <c r="H168" t="str">
        <f>VLOOKUP(Table2[[#This Row],[PRODUCT ID]],Table1[],3,0)</f>
        <v>Catagory01</v>
      </c>
      <c r="I168" t="str">
        <f>VLOOKUP(Table2[[#This Row],[PRODUCT ID]],Table1[],4,0)</f>
        <v>Kg</v>
      </c>
      <c r="J168" s="5">
        <f>VLOOKUP(Table2[[#This Row],[PRODUCT ID]],Table1[],5,0)</f>
        <v>133</v>
      </c>
      <c r="K168" s="5">
        <f>VLOOKUP(Table2[[#This Row],[PRODUCT ID]],Table1[],6,0)</f>
        <v>155.61000000000001</v>
      </c>
      <c r="L168" s="5">
        <f>Table2[[#This Row],[BUYING PRIZE]]*Table2[[#This Row],[QUANTITY]]</f>
        <v>532</v>
      </c>
      <c r="M168" s="5">
        <f>Table2[[#This Row],[SELLING PRICE]]*Table2[[#This Row],[QUANTITY]]*1-Table2[[#This Row],[DISCOUNT %]]</f>
        <v>622.44000000000005</v>
      </c>
      <c r="N168">
        <f>DAY(Table2[[#This Row],[DATE]])</f>
        <v>10</v>
      </c>
      <c r="O168" s="4" t="str">
        <f>TEXT(Table2[[#This Row],[DATE]],"mmm")</f>
        <v>Aug</v>
      </c>
      <c r="P168" s="3">
        <f>YEAR(Table2[[#This Row],[DATE]])</f>
        <v>2021</v>
      </c>
    </row>
    <row r="169" spans="1:16" x14ac:dyDescent="0.3">
      <c r="A169" s="4">
        <v>44418</v>
      </c>
      <c r="B169" t="s">
        <v>102</v>
      </c>
      <c r="C169">
        <v>10</v>
      </c>
      <c r="D169" t="s">
        <v>58</v>
      </c>
      <c r="E169" t="s">
        <v>103</v>
      </c>
      <c r="F169">
        <v>0</v>
      </c>
      <c r="G169" t="str">
        <f>VLOOKUP(Table2[[#This Row],[PRODUCT ID]],Table1[],2,0)</f>
        <v>Product44</v>
      </c>
      <c r="H169" t="str">
        <f>VLOOKUP(Table2[[#This Row],[PRODUCT ID]],Table1[],3,0)</f>
        <v>Catagory04</v>
      </c>
      <c r="I169" t="str">
        <f>VLOOKUP(Table2[[#This Row],[PRODUCT ID]],Table1[],4,0)</f>
        <v>Kg</v>
      </c>
      <c r="J169" s="5">
        <f>VLOOKUP(Table2[[#This Row],[PRODUCT ID]],Table1[],5,0)</f>
        <v>76</v>
      </c>
      <c r="K169" s="5">
        <f>VLOOKUP(Table2[[#This Row],[PRODUCT ID]],Table1[],6,0)</f>
        <v>82.08</v>
      </c>
      <c r="L169" s="5">
        <f>Table2[[#This Row],[BUYING PRIZE]]*Table2[[#This Row],[QUANTITY]]</f>
        <v>760</v>
      </c>
      <c r="M169" s="5">
        <f>Table2[[#This Row],[SELLING PRICE]]*Table2[[#This Row],[QUANTITY]]*1-Table2[[#This Row],[DISCOUNT %]]</f>
        <v>820.8</v>
      </c>
      <c r="N169">
        <f>DAY(Table2[[#This Row],[DATE]])</f>
        <v>10</v>
      </c>
      <c r="O169" s="4" t="str">
        <f>TEXT(Table2[[#This Row],[DATE]],"mmm")</f>
        <v>Aug</v>
      </c>
      <c r="P169" s="3">
        <f>YEAR(Table2[[#This Row],[DATE]])</f>
        <v>2021</v>
      </c>
    </row>
    <row r="170" spans="1:16" x14ac:dyDescent="0.3">
      <c r="A170" s="4">
        <v>44418</v>
      </c>
      <c r="B170" t="s">
        <v>64</v>
      </c>
      <c r="C170">
        <v>6</v>
      </c>
      <c r="D170" t="s">
        <v>104</v>
      </c>
      <c r="E170" t="s">
        <v>103</v>
      </c>
      <c r="F170">
        <v>0</v>
      </c>
      <c r="G170" t="str">
        <f>VLOOKUP(Table2[[#This Row],[PRODUCT ID]],Table1[],2,0)</f>
        <v>Product06</v>
      </c>
      <c r="H170" t="str">
        <f>VLOOKUP(Table2[[#This Row],[PRODUCT ID]],Table1[],3,0)</f>
        <v>Catagory01</v>
      </c>
      <c r="I170" t="str">
        <f>VLOOKUP(Table2[[#This Row],[PRODUCT ID]],Table1[],4,0)</f>
        <v>Kg</v>
      </c>
      <c r="J170" s="5">
        <f>VLOOKUP(Table2[[#This Row],[PRODUCT ID]],Table1[],5,0)</f>
        <v>75</v>
      </c>
      <c r="K170" s="5">
        <f>VLOOKUP(Table2[[#This Row],[PRODUCT ID]],Table1[],6,0)</f>
        <v>85.5</v>
      </c>
      <c r="L170" s="5">
        <f>Table2[[#This Row],[BUYING PRIZE]]*Table2[[#This Row],[QUANTITY]]</f>
        <v>450</v>
      </c>
      <c r="M170" s="5">
        <f>Table2[[#This Row],[SELLING PRICE]]*Table2[[#This Row],[QUANTITY]]*1-Table2[[#This Row],[DISCOUNT %]]</f>
        <v>513</v>
      </c>
      <c r="N170">
        <f>DAY(Table2[[#This Row],[DATE]])</f>
        <v>10</v>
      </c>
      <c r="O170" s="4" t="str">
        <f>TEXT(Table2[[#This Row],[DATE]],"mmm")</f>
        <v>Aug</v>
      </c>
      <c r="P170" s="3">
        <f>YEAR(Table2[[#This Row],[DATE]])</f>
        <v>2021</v>
      </c>
    </row>
    <row r="171" spans="1:16" x14ac:dyDescent="0.3">
      <c r="A171" s="4">
        <v>44419</v>
      </c>
      <c r="B171" t="s">
        <v>81</v>
      </c>
      <c r="C171">
        <v>4</v>
      </c>
      <c r="D171" t="s">
        <v>104</v>
      </c>
      <c r="E171" t="s">
        <v>58</v>
      </c>
      <c r="F171">
        <v>0</v>
      </c>
      <c r="G171" t="str">
        <f>VLOOKUP(Table2[[#This Row],[PRODUCT ID]],Table1[],2,0)</f>
        <v>Product23</v>
      </c>
      <c r="H171" t="str">
        <f>VLOOKUP(Table2[[#This Row],[PRODUCT ID]],Table1[],3,0)</f>
        <v>Catagory03</v>
      </c>
      <c r="I171" t="str">
        <f>VLOOKUP(Table2[[#This Row],[PRODUCT ID]],Table1[],4,0)</f>
        <v>Kg</v>
      </c>
      <c r="J171" s="5">
        <f>VLOOKUP(Table2[[#This Row],[PRODUCT ID]],Table1[],5,0)</f>
        <v>141</v>
      </c>
      <c r="K171" s="5">
        <f>VLOOKUP(Table2[[#This Row],[PRODUCT ID]],Table1[],6,0)</f>
        <v>149.46</v>
      </c>
      <c r="L171" s="5">
        <f>Table2[[#This Row],[BUYING PRIZE]]*Table2[[#This Row],[QUANTITY]]</f>
        <v>564</v>
      </c>
      <c r="M171" s="5">
        <f>Table2[[#This Row],[SELLING PRICE]]*Table2[[#This Row],[QUANTITY]]*1-Table2[[#This Row],[DISCOUNT %]]</f>
        <v>597.84</v>
      </c>
      <c r="N171">
        <f>DAY(Table2[[#This Row],[DATE]])</f>
        <v>11</v>
      </c>
      <c r="O171" s="4" t="str">
        <f>TEXT(Table2[[#This Row],[DATE]],"mmm")</f>
        <v>Aug</v>
      </c>
      <c r="P171" s="3">
        <f>YEAR(Table2[[#This Row],[DATE]])</f>
        <v>2021</v>
      </c>
    </row>
    <row r="172" spans="1:16" x14ac:dyDescent="0.3">
      <c r="A172" s="4">
        <v>44421</v>
      </c>
      <c r="B172" t="s">
        <v>69</v>
      </c>
      <c r="C172">
        <v>13</v>
      </c>
      <c r="D172" t="s">
        <v>104</v>
      </c>
      <c r="E172" t="s">
        <v>58</v>
      </c>
      <c r="F172">
        <v>0</v>
      </c>
      <c r="G172" t="str">
        <f>VLOOKUP(Table2[[#This Row],[PRODUCT ID]],Table1[],2,0)</f>
        <v>Product11</v>
      </c>
      <c r="H172" t="str">
        <f>VLOOKUP(Table2[[#This Row],[PRODUCT ID]],Table1[],3,0)</f>
        <v>Catagory02</v>
      </c>
      <c r="I172" t="str">
        <f>VLOOKUP(Table2[[#This Row],[PRODUCT ID]],Table1[],4,0)</f>
        <v>Kg</v>
      </c>
      <c r="J172" s="5">
        <f>VLOOKUP(Table2[[#This Row],[PRODUCT ID]],Table1[],5,0)</f>
        <v>44</v>
      </c>
      <c r="K172" s="5">
        <f>VLOOKUP(Table2[[#This Row],[PRODUCT ID]],Table1[],6,0)</f>
        <v>48.4</v>
      </c>
      <c r="L172" s="5">
        <f>Table2[[#This Row],[BUYING PRIZE]]*Table2[[#This Row],[QUANTITY]]</f>
        <v>572</v>
      </c>
      <c r="M172" s="5">
        <f>Table2[[#This Row],[SELLING PRICE]]*Table2[[#This Row],[QUANTITY]]*1-Table2[[#This Row],[DISCOUNT %]]</f>
        <v>629.19999999999993</v>
      </c>
      <c r="N172">
        <f>DAY(Table2[[#This Row],[DATE]])</f>
        <v>13</v>
      </c>
      <c r="O172" s="4" t="str">
        <f>TEXT(Table2[[#This Row],[DATE]],"mmm")</f>
        <v>Aug</v>
      </c>
      <c r="P172" s="3">
        <f>YEAR(Table2[[#This Row],[DATE]])</f>
        <v>2021</v>
      </c>
    </row>
    <row r="173" spans="1:16" x14ac:dyDescent="0.3">
      <c r="A173" s="4">
        <v>44421</v>
      </c>
      <c r="B173" t="s">
        <v>85</v>
      </c>
      <c r="C173">
        <v>9</v>
      </c>
      <c r="D173" t="s">
        <v>104</v>
      </c>
      <c r="E173" t="s">
        <v>58</v>
      </c>
      <c r="F173">
        <v>0</v>
      </c>
      <c r="G173" t="str">
        <f>VLOOKUP(Table2[[#This Row],[PRODUCT ID]],Table1[],2,0)</f>
        <v>Product27</v>
      </c>
      <c r="H173" t="str">
        <f>VLOOKUP(Table2[[#This Row],[PRODUCT ID]],Table1[],3,0)</f>
        <v>Catagory04</v>
      </c>
      <c r="I173" t="str">
        <f>VLOOKUP(Table2[[#This Row],[PRODUCT ID]],Table1[],4,0)</f>
        <v>Kg</v>
      </c>
      <c r="J173" s="5">
        <f>VLOOKUP(Table2[[#This Row],[PRODUCT ID]],Table1[],5,0)</f>
        <v>48</v>
      </c>
      <c r="K173" s="5">
        <f>VLOOKUP(Table2[[#This Row],[PRODUCT ID]],Table1[],6,0)</f>
        <v>57.120000000000005</v>
      </c>
      <c r="L173" s="5">
        <f>Table2[[#This Row],[BUYING PRIZE]]*Table2[[#This Row],[QUANTITY]]</f>
        <v>432</v>
      </c>
      <c r="M173" s="5">
        <f>Table2[[#This Row],[SELLING PRICE]]*Table2[[#This Row],[QUANTITY]]*1-Table2[[#This Row],[DISCOUNT %]]</f>
        <v>514.08000000000004</v>
      </c>
      <c r="N173">
        <f>DAY(Table2[[#This Row],[DATE]])</f>
        <v>13</v>
      </c>
      <c r="O173" s="4" t="str">
        <f>TEXT(Table2[[#This Row],[DATE]],"mmm")</f>
        <v>Aug</v>
      </c>
      <c r="P173" s="3">
        <f>YEAR(Table2[[#This Row],[DATE]])</f>
        <v>2021</v>
      </c>
    </row>
    <row r="174" spans="1:16" x14ac:dyDescent="0.3">
      <c r="A174" s="4">
        <v>44424</v>
      </c>
      <c r="B174" t="s">
        <v>61</v>
      </c>
      <c r="C174">
        <v>3</v>
      </c>
      <c r="D174" t="s">
        <v>58</v>
      </c>
      <c r="E174" t="s">
        <v>58</v>
      </c>
      <c r="F174">
        <v>0</v>
      </c>
      <c r="G174" t="str">
        <f>VLOOKUP(Table2[[#This Row],[PRODUCT ID]],Table1[],2,0)</f>
        <v>Product03</v>
      </c>
      <c r="H174" t="str">
        <f>VLOOKUP(Table2[[#This Row],[PRODUCT ID]],Table1[],3,0)</f>
        <v>Catagory01</v>
      </c>
      <c r="I174" t="str">
        <f>VLOOKUP(Table2[[#This Row],[PRODUCT ID]],Table1[],4,0)</f>
        <v>Kg</v>
      </c>
      <c r="J174" s="5">
        <f>VLOOKUP(Table2[[#This Row],[PRODUCT ID]],Table1[],5,0)</f>
        <v>71</v>
      </c>
      <c r="K174" s="5">
        <f>VLOOKUP(Table2[[#This Row],[PRODUCT ID]],Table1[],6,0)</f>
        <v>80.94</v>
      </c>
      <c r="L174" s="5">
        <f>Table2[[#This Row],[BUYING PRIZE]]*Table2[[#This Row],[QUANTITY]]</f>
        <v>213</v>
      </c>
      <c r="M174" s="5">
        <f>Table2[[#This Row],[SELLING PRICE]]*Table2[[#This Row],[QUANTITY]]*1-Table2[[#This Row],[DISCOUNT %]]</f>
        <v>242.82</v>
      </c>
      <c r="N174">
        <f>DAY(Table2[[#This Row],[DATE]])</f>
        <v>16</v>
      </c>
      <c r="O174" s="4" t="str">
        <f>TEXT(Table2[[#This Row],[DATE]],"mmm")</f>
        <v>Aug</v>
      </c>
      <c r="P174" s="3">
        <f>YEAR(Table2[[#This Row],[DATE]])</f>
        <v>2021</v>
      </c>
    </row>
    <row r="175" spans="1:16" x14ac:dyDescent="0.3">
      <c r="A175" s="4">
        <v>44426</v>
      </c>
      <c r="B175" t="s">
        <v>83</v>
      </c>
      <c r="C175">
        <v>6</v>
      </c>
      <c r="D175" t="s">
        <v>104</v>
      </c>
      <c r="E175" t="s">
        <v>58</v>
      </c>
      <c r="F175">
        <v>0</v>
      </c>
      <c r="G175" t="str">
        <f>VLOOKUP(Table2[[#This Row],[PRODUCT ID]],Table1[],2,0)</f>
        <v>Product25</v>
      </c>
      <c r="H175" t="str">
        <f>VLOOKUP(Table2[[#This Row],[PRODUCT ID]],Table1[],3,0)</f>
        <v>Catagory04</v>
      </c>
      <c r="I175" t="str">
        <f>VLOOKUP(Table2[[#This Row],[PRODUCT ID]],Table1[],4,0)</f>
        <v>Kg</v>
      </c>
      <c r="J175" s="5">
        <f>VLOOKUP(Table2[[#This Row],[PRODUCT ID]],Table1[],5,0)</f>
        <v>7</v>
      </c>
      <c r="K175" s="5">
        <f>VLOOKUP(Table2[[#This Row],[PRODUCT ID]],Table1[],6,0)</f>
        <v>8.33</v>
      </c>
      <c r="L175" s="5">
        <f>Table2[[#This Row],[BUYING PRIZE]]*Table2[[#This Row],[QUANTITY]]</f>
        <v>42</v>
      </c>
      <c r="M175" s="5">
        <f>Table2[[#This Row],[SELLING PRICE]]*Table2[[#This Row],[QUANTITY]]*1-Table2[[#This Row],[DISCOUNT %]]</f>
        <v>49.980000000000004</v>
      </c>
      <c r="N175">
        <f>DAY(Table2[[#This Row],[DATE]])</f>
        <v>18</v>
      </c>
      <c r="O175" s="4" t="str">
        <f>TEXT(Table2[[#This Row],[DATE]],"mmm")</f>
        <v>Aug</v>
      </c>
      <c r="P175" s="3">
        <f>YEAR(Table2[[#This Row],[DATE]])</f>
        <v>2021</v>
      </c>
    </row>
    <row r="176" spans="1:16" x14ac:dyDescent="0.3">
      <c r="A176" s="4">
        <v>44428</v>
      </c>
      <c r="B176" t="s">
        <v>78</v>
      </c>
      <c r="C176">
        <v>15</v>
      </c>
      <c r="D176" t="s">
        <v>104</v>
      </c>
      <c r="E176" t="s">
        <v>103</v>
      </c>
      <c r="F176">
        <v>0</v>
      </c>
      <c r="G176" t="str">
        <f>VLOOKUP(Table2[[#This Row],[PRODUCT ID]],Table1[],2,0)</f>
        <v>Product20</v>
      </c>
      <c r="H176" t="str">
        <f>VLOOKUP(Table2[[#This Row],[PRODUCT ID]],Table1[],3,0)</f>
        <v>Catagory03</v>
      </c>
      <c r="I176" t="str">
        <f>VLOOKUP(Table2[[#This Row],[PRODUCT ID]],Table1[],4,0)</f>
        <v>Kg</v>
      </c>
      <c r="J176" s="5">
        <f>VLOOKUP(Table2[[#This Row],[PRODUCT ID]],Table1[],5,0)</f>
        <v>61</v>
      </c>
      <c r="K176" s="5">
        <f>VLOOKUP(Table2[[#This Row],[PRODUCT ID]],Table1[],6,0)</f>
        <v>76.25</v>
      </c>
      <c r="L176" s="5">
        <f>Table2[[#This Row],[BUYING PRIZE]]*Table2[[#This Row],[QUANTITY]]</f>
        <v>915</v>
      </c>
      <c r="M176" s="5">
        <f>Table2[[#This Row],[SELLING PRICE]]*Table2[[#This Row],[QUANTITY]]*1-Table2[[#This Row],[DISCOUNT %]]</f>
        <v>1143.75</v>
      </c>
      <c r="N176">
        <f>DAY(Table2[[#This Row],[DATE]])</f>
        <v>20</v>
      </c>
      <c r="O176" s="4" t="str">
        <f>TEXT(Table2[[#This Row],[DATE]],"mmm")</f>
        <v>Aug</v>
      </c>
      <c r="P176" s="3">
        <f>YEAR(Table2[[#This Row],[DATE]])</f>
        <v>2021</v>
      </c>
    </row>
    <row r="177" spans="1:16" x14ac:dyDescent="0.3">
      <c r="A177" s="4">
        <v>44428</v>
      </c>
      <c r="B177" t="s">
        <v>89</v>
      </c>
      <c r="C177">
        <v>9</v>
      </c>
      <c r="D177" t="s">
        <v>104</v>
      </c>
      <c r="E177" t="s">
        <v>58</v>
      </c>
      <c r="F177">
        <v>0</v>
      </c>
      <c r="G177" t="str">
        <f>VLOOKUP(Table2[[#This Row],[PRODUCT ID]],Table1[],2,0)</f>
        <v>Product31</v>
      </c>
      <c r="H177" t="str">
        <f>VLOOKUP(Table2[[#This Row],[PRODUCT ID]],Table1[],3,0)</f>
        <v>Catagory04</v>
      </c>
      <c r="I177" t="str">
        <f>VLOOKUP(Table2[[#This Row],[PRODUCT ID]],Table1[],4,0)</f>
        <v>Kg</v>
      </c>
      <c r="J177" s="5">
        <f>VLOOKUP(Table2[[#This Row],[PRODUCT ID]],Table1[],5,0)</f>
        <v>93</v>
      </c>
      <c r="K177" s="5">
        <f>VLOOKUP(Table2[[#This Row],[PRODUCT ID]],Table1[],6,0)</f>
        <v>104.16</v>
      </c>
      <c r="L177" s="5">
        <f>Table2[[#This Row],[BUYING PRIZE]]*Table2[[#This Row],[QUANTITY]]</f>
        <v>837</v>
      </c>
      <c r="M177" s="5">
        <f>Table2[[#This Row],[SELLING PRICE]]*Table2[[#This Row],[QUANTITY]]*1-Table2[[#This Row],[DISCOUNT %]]</f>
        <v>937.43999999999994</v>
      </c>
      <c r="N177">
        <f>DAY(Table2[[#This Row],[DATE]])</f>
        <v>20</v>
      </c>
      <c r="O177" s="4" t="str">
        <f>TEXT(Table2[[#This Row],[DATE]],"mmm")</f>
        <v>Aug</v>
      </c>
      <c r="P177" s="3">
        <f>YEAR(Table2[[#This Row],[DATE]])</f>
        <v>2021</v>
      </c>
    </row>
    <row r="178" spans="1:16" x14ac:dyDescent="0.3">
      <c r="A178" s="4">
        <v>44428</v>
      </c>
      <c r="B178" t="s">
        <v>86</v>
      </c>
      <c r="C178">
        <v>13</v>
      </c>
      <c r="D178" t="s">
        <v>104</v>
      </c>
      <c r="E178" t="s">
        <v>58</v>
      </c>
      <c r="F178">
        <v>0</v>
      </c>
      <c r="G178" t="str">
        <f>VLOOKUP(Table2[[#This Row],[PRODUCT ID]],Table1[],2,0)</f>
        <v>Product28</v>
      </c>
      <c r="H178" t="str">
        <f>VLOOKUP(Table2[[#This Row],[PRODUCT ID]],Table1[],3,0)</f>
        <v>Catagory04</v>
      </c>
      <c r="I178" t="str">
        <f>VLOOKUP(Table2[[#This Row],[PRODUCT ID]],Table1[],4,0)</f>
        <v>Kg</v>
      </c>
      <c r="J178" s="5">
        <f>VLOOKUP(Table2[[#This Row],[PRODUCT ID]],Table1[],5,0)</f>
        <v>37</v>
      </c>
      <c r="K178" s="5">
        <f>VLOOKUP(Table2[[#This Row],[PRODUCT ID]],Table1[],6,0)</f>
        <v>41.81</v>
      </c>
      <c r="L178" s="5">
        <f>Table2[[#This Row],[BUYING PRIZE]]*Table2[[#This Row],[QUANTITY]]</f>
        <v>481</v>
      </c>
      <c r="M178" s="5">
        <f>Table2[[#This Row],[SELLING PRICE]]*Table2[[#This Row],[QUANTITY]]*1-Table2[[#This Row],[DISCOUNT %]]</f>
        <v>543.53</v>
      </c>
      <c r="N178">
        <f>DAY(Table2[[#This Row],[DATE]])</f>
        <v>20</v>
      </c>
      <c r="O178" s="4" t="str">
        <f>TEXT(Table2[[#This Row],[DATE]],"mmm")</f>
        <v>Aug</v>
      </c>
      <c r="P178" s="3">
        <f>YEAR(Table2[[#This Row],[DATE]])</f>
        <v>2021</v>
      </c>
    </row>
    <row r="179" spans="1:16" x14ac:dyDescent="0.3">
      <c r="A179" s="4">
        <v>44434</v>
      </c>
      <c r="B179" t="s">
        <v>97</v>
      </c>
      <c r="C179">
        <v>4</v>
      </c>
      <c r="D179" t="s">
        <v>104</v>
      </c>
      <c r="E179" t="s">
        <v>58</v>
      </c>
      <c r="F179">
        <v>0</v>
      </c>
      <c r="G179" t="str">
        <f>VLOOKUP(Table2[[#This Row],[PRODUCT ID]],Table1[],2,0)</f>
        <v>Product39</v>
      </c>
      <c r="H179" t="str">
        <f>VLOOKUP(Table2[[#This Row],[PRODUCT ID]],Table1[],3,0)</f>
        <v>Catagory04</v>
      </c>
      <c r="I179" t="str">
        <f>VLOOKUP(Table2[[#This Row],[PRODUCT ID]],Table1[],4,0)</f>
        <v>Kg</v>
      </c>
      <c r="J179" s="5">
        <f>VLOOKUP(Table2[[#This Row],[PRODUCT ID]],Table1[],5,0)</f>
        <v>37</v>
      </c>
      <c r="K179" s="5">
        <f>VLOOKUP(Table2[[#This Row],[PRODUCT ID]],Table1[],6,0)</f>
        <v>42.55</v>
      </c>
      <c r="L179" s="5">
        <f>Table2[[#This Row],[BUYING PRIZE]]*Table2[[#This Row],[QUANTITY]]</f>
        <v>148</v>
      </c>
      <c r="M179" s="5">
        <f>Table2[[#This Row],[SELLING PRICE]]*Table2[[#This Row],[QUANTITY]]*1-Table2[[#This Row],[DISCOUNT %]]</f>
        <v>170.2</v>
      </c>
      <c r="N179">
        <f>DAY(Table2[[#This Row],[DATE]])</f>
        <v>26</v>
      </c>
      <c r="O179" s="4" t="str">
        <f>TEXT(Table2[[#This Row],[DATE]],"mmm")</f>
        <v>Aug</v>
      </c>
      <c r="P179" s="3">
        <f>YEAR(Table2[[#This Row],[DATE]])</f>
        <v>2021</v>
      </c>
    </row>
    <row r="180" spans="1:16" x14ac:dyDescent="0.3">
      <c r="A180" s="4">
        <v>44437</v>
      </c>
      <c r="B180" t="s">
        <v>92</v>
      </c>
      <c r="C180">
        <v>12</v>
      </c>
      <c r="D180" t="s">
        <v>8</v>
      </c>
      <c r="E180" t="s">
        <v>58</v>
      </c>
      <c r="F180">
        <v>0</v>
      </c>
      <c r="G180" t="str">
        <f>VLOOKUP(Table2[[#This Row],[PRODUCT ID]],Table1[],2,0)</f>
        <v>Product34</v>
      </c>
      <c r="H180" t="str">
        <f>VLOOKUP(Table2[[#This Row],[PRODUCT ID]],Table1[],3,0)</f>
        <v>Catagory04</v>
      </c>
      <c r="I180" t="str">
        <f>VLOOKUP(Table2[[#This Row],[PRODUCT ID]],Table1[],4,0)</f>
        <v>Kg</v>
      </c>
      <c r="J180" s="5">
        <f>VLOOKUP(Table2[[#This Row],[PRODUCT ID]],Table1[],5,0)</f>
        <v>55</v>
      </c>
      <c r="K180" s="5">
        <f>VLOOKUP(Table2[[#This Row],[PRODUCT ID]],Table1[],6,0)</f>
        <v>58.3</v>
      </c>
      <c r="L180" s="5">
        <f>Table2[[#This Row],[BUYING PRIZE]]*Table2[[#This Row],[QUANTITY]]</f>
        <v>660</v>
      </c>
      <c r="M180" s="5">
        <f>Table2[[#This Row],[SELLING PRICE]]*Table2[[#This Row],[QUANTITY]]*1-Table2[[#This Row],[DISCOUNT %]]</f>
        <v>699.59999999999991</v>
      </c>
      <c r="N180">
        <f>DAY(Table2[[#This Row],[DATE]])</f>
        <v>29</v>
      </c>
      <c r="O180" s="4" t="str">
        <f>TEXT(Table2[[#This Row],[DATE]],"mmm")</f>
        <v>Aug</v>
      </c>
      <c r="P180" s="3">
        <f>YEAR(Table2[[#This Row],[DATE]])</f>
        <v>2021</v>
      </c>
    </row>
    <row r="181" spans="1:16" x14ac:dyDescent="0.3">
      <c r="A181" s="4">
        <v>44438</v>
      </c>
      <c r="B181" t="s">
        <v>71</v>
      </c>
      <c r="C181">
        <v>13</v>
      </c>
      <c r="D181" t="s">
        <v>104</v>
      </c>
      <c r="E181" t="s">
        <v>58</v>
      </c>
      <c r="F181">
        <v>0</v>
      </c>
      <c r="G181" t="str">
        <f>VLOOKUP(Table2[[#This Row],[PRODUCT ID]],Table1[],2,0)</f>
        <v>Product13</v>
      </c>
      <c r="H181" t="str">
        <f>VLOOKUP(Table2[[#This Row],[PRODUCT ID]],Table1[],3,0)</f>
        <v>Catagory02</v>
      </c>
      <c r="I181" t="str">
        <f>VLOOKUP(Table2[[#This Row],[PRODUCT ID]],Table1[],4,0)</f>
        <v>Kg</v>
      </c>
      <c r="J181" s="5">
        <f>VLOOKUP(Table2[[#This Row],[PRODUCT ID]],Table1[],5,0)</f>
        <v>112</v>
      </c>
      <c r="K181" s="5">
        <f>VLOOKUP(Table2[[#This Row],[PRODUCT ID]],Table1[],6,0)</f>
        <v>122.08</v>
      </c>
      <c r="L181" s="5">
        <f>Table2[[#This Row],[BUYING PRIZE]]*Table2[[#This Row],[QUANTITY]]</f>
        <v>1456</v>
      </c>
      <c r="M181" s="5">
        <f>Table2[[#This Row],[SELLING PRICE]]*Table2[[#This Row],[QUANTITY]]*1-Table2[[#This Row],[DISCOUNT %]]</f>
        <v>1587.04</v>
      </c>
      <c r="N181">
        <f>DAY(Table2[[#This Row],[DATE]])</f>
        <v>30</v>
      </c>
      <c r="O181" s="4" t="str">
        <f>TEXT(Table2[[#This Row],[DATE]],"mmm")</f>
        <v>Aug</v>
      </c>
      <c r="P181" s="3">
        <f>YEAR(Table2[[#This Row],[DATE]])</f>
        <v>2021</v>
      </c>
    </row>
    <row r="182" spans="1:16" x14ac:dyDescent="0.3">
      <c r="A182" s="4">
        <v>44439</v>
      </c>
      <c r="B182" t="s">
        <v>59</v>
      </c>
      <c r="C182">
        <v>2</v>
      </c>
      <c r="D182" t="s">
        <v>104</v>
      </c>
      <c r="E182" t="s">
        <v>58</v>
      </c>
      <c r="F182">
        <v>0</v>
      </c>
      <c r="G182" t="str">
        <f>VLOOKUP(Table2[[#This Row],[PRODUCT ID]],Table1[],2,0)</f>
        <v>Product01</v>
      </c>
      <c r="H182" t="str">
        <f>VLOOKUP(Table2[[#This Row],[PRODUCT ID]],Table1[],3,0)</f>
        <v>Catagory01</v>
      </c>
      <c r="I182" t="str">
        <f>VLOOKUP(Table2[[#This Row],[PRODUCT ID]],Table1[],4,0)</f>
        <v>Kg</v>
      </c>
      <c r="J182" s="5">
        <f>VLOOKUP(Table2[[#This Row],[PRODUCT ID]],Table1[],5,0)</f>
        <v>98</v>
      </c>
      <c r="K182" s="5">
        <f>VLOOKUP(Table2[[#This Row],[PRODUCT ID]],Table1[],6,0)</f>
        <v>103.88</v>
      </c>
      <c r="L182" s="5">
        <f>Table2[[#This Row],[BUYING PRIZE]]*Table2[[#This Row],[QUANTITY]]</f>
        <v>196</v>
      </c>
      <c r="M182" s="5">
        <f>Table2[[#This Row],[SELLING PRICE]]*Table2[[#This Row],[QUANTITY]]*1-Table2[[#This Row],[DISCOUNT %]]</f>
        <v>207.76</v>
      </c>
      <c r="N182">
        <f>DAY(Table2[[#This Row],[DATE]])</f>
        <v>31</v>
      </c>
      <c r="O182" s="4" t="str">
        <f>TEXT(Table2[[#This Row],[DATE]],"mmm")</f>
        <v>Aug</v>
      </c>
      <c r="P182" s="3">
        <f>YEAR(Table2[[#This Row],[DATE]])</f>
        <v>2021</v>
      </c>
    </row>
    <row r="183" spans="1:16" x14ac:dyDescent="0.3">
      <c r="A183" s="4">
        <v>44439</v>
      </c>
      <c r="B183" t="s">
        <v>93</v>
      </c>
      <c r="C183">
        <v>11</v>
      </c>
      <c r="D183" t="s">
        <v>104</v>
      </c>
      <c r="E183" t="s">
        <v>58</v>
      </c>
      <c r="F183">
        <v>0</v>
      </c>
      <c r="G183" t="str">
        <f>VLOOKUP(Table2[[#This Row],[PRODUCT ID]],Table1[],2,0)</f>
        <v>Product35</v>
      </c>
      <c r="H183" t="str">
        <f>VLOOKUP(Table2[[#This Row],[PRODUCT ID]],Table1[],3,0)</f>
        <v>Catagory04</v>
      </c>
      <c r="I183" t="str">
        <f>VLOOKUP(Table2[[#This Row],[PRODUCT ID]],Table1[],4,0)</f>
        <v>Kg</v>
      </c>
      <c r="J183" s="5">
        <f>VLOOKUP(Table2[[#This Row],[PRODUCT ID]],Table1[],5,0)</f>
        <v>5</v>
      </c>
      <c r="K183" s="5">
        <f>VLOOKUP(Table2[[#This Row],[PRODUCT ID]],Table1[],6,0)</f>
        <v>6.7</v>
      </c>
      <c r="L183" s="5">
        <f>Table2[[#This Row],[BUYING PRIZE]]*Table2[[#This Row],[QUANTITY]]</f>
        <v>55</v>
      </c>
      <c r="M183" s="5">
        <f>Table2[[#This Row],[SELLING PRICE]]*Table2[[#This Row],[QUANTITY]]*1-Table2[[#This Row],[DISCOUNT %]]</f>
        <v>73.7</v>
      </c>
      <c r="N183">
        <f>DAY(Table2[[#This Row],[DATE]])</f>
        <v>31</v>
      </c>
      <c r="O183" s="4" t="str">
        <f>TEXT(Table2[[#This Row],[DATE]],"mmm")</f>
        <v>Aug</v>
      </c>
      <c r="P183" s="3">
        <f>YEAR(Table2[[#This Row],[DATE]])</f>
        <v>2021</v>
      </c>
    </row>
    <row r="184" spans="1:16" x14ac:dyDescent="0.3">
      <c r="A184" s="4">
        <v>44440</v>
      </c>
      <c r="B184" t="s">
        <v>82</v>
      </c>
      <c r="C184">
        <v>1</v>
      </c>
      <c r="D184" t="s">
        <v>8</v>
      </c>
      <c r="E184" t="s">
        <v>103</v>
      </c>
      <c r="F184">
        <v>0</v>
      </c>
      <c r="G184" t="str">
        <f>VLOOKUP(Table2[[#This Row],[PRODUCT ID]],Table1[],2,0)</f>
        <v>Product24</v>
      </c>
      <c r="H184" t="str">
        <f>VLOOKUP(Table2[[#This Row],[PRODUCT ID]],Table1[],3,0)</f>
        <v>Catagory03</v>
      </c>
      <c r="I184" t="str">
        <f>VLOOKUP(Table2[[#This Row],[PRODUCT ID]],Table1[],4,0)</f>
        <v>Kg</v>
      </c>
      <c r="J184" s="5">
        <f>VLOOKUP(Table2[[#This Row],[PRODUCT ID]],Table1[],5,0)</f>
        <v>144</v>
      </c>
      <c r="K184" s="5">
        <f>VLOOKUP(Table2[[#This Row],[PRODUCT ID]],Table1[],6,0)</f>
        <v>156.96</v>
      </c>
      <c r="L184" s="5">
        <f>Table2[[#This Row],[BUYING PRIZE]]*Table2[[#This Row],[QUANTITY]]</f>
        <v>144</v>
      </c>
      <c r="M184" s="5">
        <f>Table2[[#This Row],[SELLING PRICE]]*Table2[[#This Row],[QUANTITY]]*1-Table2[[#This Row],[DISCOUNT %]]</f>
        <v>156.96</v>
      </c>
      <c r="N184">
        <f>DAY(Table2[[#This Row],[DATE]])</f>
        <v>1</v>
      </c>
      <c r="O184" s="4" t="str">
        <f>TEXT(Table2[[#This Row],[DATE]],"mmm")</f>
        <v>Sep</v>
      </c>
      <c r="P184" s="3">
        <f>YEAR(Table2[[#This Row],[DATE]])</f>
        <v>2021</v>
      </c>
    </row>
    <row r="185" spans="1:16" x14ac:dyDescent="0.3">
      <c r="A185" s="4">
        <v>44440</v>
      </c>
      <c r="B185" t="s">
        <v>61</v>
      </c>
      <c r="C185">
        <v>14</v>
      </c>
      <c r="D185" t="s">
        <v>58</v>
      </c>
      <c r="E185" t="s">
        <v>58</v>
      </c>
      <c r="F185">
        <v>0</v>
      </c>
      <c r="G185" t="str">
        <f>VLOOKUP(Table2[[#This Row],[PRODUCT ID]],Table1[],2,0)</f>
        <v>Product03</v>
      </c>
      <c r="H185" t="str">
        <f>VLOOKUP(Table2[[#This Row],[PRODUCT ID]],Table1[],3,0)</f>
        <v>Catagory01</v>
      </c>
      <c r="I185" t="str">
        <f>VLOOKUP(Table2[[#This Row],[PRODUCT ID]],Table1[],4,0)</f>
        <v>Kg</v>
      </c>
      <c r="J185" s="5">
        <f>VLOOKUP(Table2[[#This Row],[PRODUCT ID]],Table1[],5,0)</f>
        <v>71</v>
      </c>
      <c r="K185" s="5">
        <f>VLOOKUP(Table2[[#This Row],[PRODUCT ID]],Table1[],6,0)</f>
        <v>80.94</v>
      </c>
      <c r="L185" s="5">
        <f>Table2[[#This Row],[BUYING PRIZE]]*Table2[[#This Row],[QUANTITY]]</f>
        <v>994</v>
      </c>
      <c r="M185" s="5">
        <f>Table2[[#This Row],[SELLING PRICE]]*Table2[[#This Row],[QUANTITY]]*1-Table2[[#This Row],[DISCOUNT %]]</f>
        <v>1133.1599999999999</v>
      </c>
      <c r="N185">
        <f>DAY(Table2[[#This Row],[DATE]])</f>
        <v>1</v>
      </c>
      <c r="O185" s="4" t="str">
        <f>TEXT(Table2[[#This Row],[DATE]],"mmm")</f>
        <v>Sep</v>
      </c>
      <c r="P185" s="3">
        <f>YEAR(Table2[[#This Row],[DATE]])</f>
        <v>2021</v>
      </c>
    </row>
    <row r="186" spans="1:16" x14ac:dyDescent="0.3">
      <c r="A186" s="4">
        <v>44442</v>
      </c>
      <c r="B186" t="s">
        <v>99</v>
      </c>
      <c r="C186">
        <v>8</v>
      </c>
      <c r="D186" t="s">
        <v>104</v>
      </c>
      <c r="E186" t="s">
        <v>58</v>
      </c>
      <c r="F186">
        <v>0</v>
      </c>
      <c r="G186" t="str">
        <f>VLOOKUP(Table2[[#This Row],[PRODUCT ID]],Table1[],2,0)</f>
        <v>Product41</v>
      </c>
      <c r="H186" t="str">
        <f>VLOOKUP(Table2[[#This Row],[PRODUCT ID]],Table1[],3,0)</f>
        <v>Catagory04</v>
      </c>
      <c r="I186" t="str">
        <f>VLOOKUP(Table2[[#This Row],[PRODUCT ID]],Table1[],4,0)</f>
        <v>Kg</v>
      </c>
      <c r="J186" s="5">
        <f>VLOOKUP(Table2[[#This Row],[PRODUCT ID]],Table1[],5,0)</f>
        <v>138</v>
      </c>
      <c r="K186" s="5">
        <f>VLOOKUP(Table2[[#This Row],[PRODUCT ID]],Table1[],6,0)</f>
        <v>173.88</v>
      </c>
      <c r="L186" s="5">
        <f>Table2[[#This Row],[BUYING PRIZE]]*Table2[[#This Row],[QUANTITY]]</f>
        <v>1104</v>
      </c>
      <c r="M186" s="5">
        <f>Table2[[#This Row],[SELLING PRICE]]*Table2[[#This Row],[QUANTITY]]*1-Table2[[#This Row],[DISCOUNT %]]</f>
        <v>1391.04</v>
      </c>
      <c r="N186">
        <f>DAY(Table2[[#This Row],[DATE]])</f>
        <v>3</v>
      </c>
      <c r="O186" s="4" t="str">
        <f>TEXT(Table2[[#This Row],[DATE]],"mmm")</f>
        <v>Sep</v>
      </c>
      <c r="P186" s="3">
        <f>YEAR(Table2[[#This Row],[DATE]])</f>
        <v>2021</v>
      </c>
    </row>
    <row r="187" spans="1:16" x14ac:dyDescent="0.3">
      <c r="A187" s="4">
        <v>44443</v>
      </c>
      <c r="B187" t="s">
        <v>86</v>
      </c>
      <c r="C187">
        <v>7</v>
      </c>
      <c r="D187" t="s">
        <v>104</v>
      </c>
      <c r="E187" t="s">
        <v>58</v>
      </c>
      <c r="F187">
        <v>0</v>
      </c>
      <c r="G187" t="str">
        <f>VLOOKUP(Table2[[#This Row],[PRODUCT ID]],Table1[],2,0)</f>
        <v>Product28</v>
      </c>
      <c r="H187" t="str">
        <f>VLOOKUP(Table2[[#This Row],[PRODUCT ID]],Table1[],3,0)</f>
        <v>Catagory04</v>
      </c>
      <c r="I187" t="str">
        <f>VLOOKUP(Table2[[#This Row],[PRODUCT ID]],Table1[],4,0)</f>
        <v>Kg</v>
      </c>
      <c r="J187" s="5">
        <f>VLOOKUP(Table2[[#This Row],[PRODUCT ID]],Table1[],5,0)</f>
        <v>37</v>
      </c>
      <c r="K187" s="5">
        <f>VLOOKUP(Table2[[#This Row],[PRODUCT ID]],Table1[],6,0)</f>
        <v>41.81</v>
      </c>
      <c r="L187" s="5">
        <f>Table2[[#This Row],[BUYING PRIZE]]*Table2[[#This Row],[QUANTITY]]</f>
        <v>259</v>
      </c>
      <c r="M187" s="5">
        <f>Table2[[#This Row],[SELLING PRICE]]*Table2[[#This Row],[QUANTITY]]*1-Table2[[#This Row],[DISCOUNT %]]</f>
        <v>292.67</v>
      </c>
      <c r="N187">
        <f>DAY(Table2[[#This Row],[DATE]])</f>
        <v>4</v>
      </c>
      <c r="O187" s="4" t="str">
        <f>TEXT(Table2[[#This Row],[DATE]],"mmm")</f>
        <v>Sep</v>
      </c>
      <c r="P187" s="3">
        <f>YEAR(Table2[[#This Row],[DATE]])</f>
        <v>2021</v>
      </c>
    </row>
    <row r="188" spans="1:16" x14ac:dyDescent="0.3">
      <c r="A188" s="4">
        <v>44443</v>
      </c>
      <c r="B188" t="s">
        <v>81</v>
      </c>
      <c r="C188">
        <v>15</v>
      </c>
      <c r="D188" t="s">
        <v>104</v>
      </c>
      <c r="E188" t="s">
        <v>58</v>
      </c>
      <c r="F188">
        <v>0</v>
      </c>
      <c r="G188" t="str">
        <f>VLOOKUP(Table2[[#This Row],[PRODUCT ID]],Table1[],2,0)</f>
        <v>Product23</v>
      </c>
      <c r="H188" t="str">
        <f>VLOOKUP(Table2[[#This Row],[PRODUCT ID]],Table1[],3,0)</f>
        <v>Catagory03</v>
      </c>
      <c r="I188" t="str">
        <f>VLOOKUP(Table2[[#This Row],[PRODUCT ID]],Table1[],4,0)</f>
        <v>Kg</v>
      </c>
      <c r="J188" s="5">
        <f>VLOOKUP(Table2[[#This Row],[PRODUCT ID]],Table1[],5,0)</f>
        <v>141</v>
      </c>
      <c r="K188" s="5">
        <f>VLOOKUP(Table2[[#This Row],[PRODUCT ID]],Table1[],6,0)</f>
        <v>149.46</v>
      </c>
      <c r="L188" s="5">
        <f>Table2[[#This Row],[BUYING PRIZE]]*Table2[[#This Row],[QUANTITY]]</f>
        <v>2115</v>
      </c>
      <c r="M188" s="5">
        <f>Table2[[#This Row],[SELLING PRICE]]*Table2[[#This Row],[QUANTITY]]*1-Table2[[#This Row],[DISCOUNT %]]</f>
        <v>2241.9</v>
      </c>
      <c r="N188">
        <f>DAY(Table2[[#This Row],[DATE]])</f>
        <v>4</v>
      </c>
      <c r="O188" s="4" t="str">
        <f>TEXT(Table2[[#This Row],[DATE]],"mmm")</f>
        <v>Sep</v>
      </c>
      <c r="P188" s="3">
        <f>YEAR(Table2[[#This Row],[DATE]])</f>
        <v>2021</v>
      </c>
    </row>
    <row r="189" spans="1:16" x14ac:dyDescent="0.3">
      <c r="A189" s="4">
        <v>44444</v>
      </c>
      <c r="B189" t="s">
        <v>90</v>
      </c>
      <c r="C189">
        <v>1</v>
      </c>
      <c r="D189" t="s">
        <v>104</v>
      </c>
      <c r="E189" t="s">
        <v>103</v>
      </c>
      <c r="F189">
        <v>0</v>
      </c>
      <c r="G189" t="str">
        <f>VLOOKUP(Table2[[#This Row],[PRODUCT ID]],Table1[],2,0)</f>
        <v>Product32</v>
      </c>
      <c r="H189" t="str">
        <f>VLOOKUP(Table2[[#This Row],[PRODUCT ID]],Table1[],3,0)</f>
        <v>Catagory04</v>
      </c>
      <c r="I189" t="str">
        <f>VLOOKUP(Table2[[#This Row],[PRODUCT ID]],Table1[],4,0)</f>
        <v>Kg</v>
      </c>
      <c r="J189" s="5">
        <f>VLOOKUP(Table2[[#This Row],[PRODUCT ID]],Table1[],5,0)</f>
        <v>89</v>
      </c>
      <c r="K189" s="5">
        <f>VLOOKUP(Table2[[#This Row],[PRODUCT ID]],Table1[],6,0)</f>
        <v>117.48</v>
      </c>
      <c r="L189" s="5">
        <f>Table2[[#This Row],[BUYING PRIZE]]*Table2[[#This Row],[QUANTITY]]</f>
        <v>89</v>
      </c>
      <c r="M189" s="5">
        <f>Table2[[#This Row],[SELLING PRICE]]*Table2[[#This Row],[QUANTITY]]*1-Table2[[#This Row],[DISCOUNT %]]</f>
        <v>117.48</v>
      </c>
      <c r="N189">
        <f>DAY(Table2[[#This Row],[DATE]])</f>
        <v>5</v>
      </c>
      <c r="O189" s="4" t="str">
        <f>TEXT(Table2[[#This Row],[DATE]],"mmm")</f>
        <v>Sep</v>
      </c>
      <c r="P189" s="3">
        <f>YEAR(Table2[[#This Row],[DATE]])</f>
        <v>2021</v>
      </c>
    </row>
    <row r="190" spans="1:16" x14ac:dyDescent="0.3">
      <c r="A190" s="4">
        <v>44446</v>
      </c>
      <c r="B190" t="s">
        <v>77</v>
      </c>
      <c r="C190">
        <v>5</v>
      </c>
      <c r="D190" t="s">
        <v>104</v>
      </c>
      <c r="E190" t="s">
        <v>58</v>
      </c>
      <c r="F190">
        <v>0</v>
      </c>
      <c r="G190" t="str">
        <f>VLOOKUP(Table2[[#This Row],[PRODUCT ID]],Table1[],2,0)</f>
        <v>Product19</v>
      </c>
      <c r="H190" t="str">
        <f>VLOOKUP(Table2[[#This Row],[PRODUCT ID]],Table1[],3,0)</f>
        <v>Catagory02</v>
      </c>
      <c r="I190" t="str">
        <f>VLOOKUP(Table2[[#This Row],[PRODUCT ID]],Table1[],4,0)</f>
        <v>Kg</v>
      </c>
      <c r="J190" s="5">
        <f>VLOOKUP(Table2[[#This Row],[PRODUCT ID]],Table1[],5,0)</f>
        <v>150</v>
      </c>
      <c r="K190" s="5">
        <f>VLOOKUP(Table2[[#This Row],[PRODUCT ID]],Table1[],6,0)</f>
        <v>210</v>
      </c>
      <c r="L190" s="5">
        <f>Table2[[#This Row],[BUYING PRIZE]]*Table2[[#This Row],[QUANTITY]]</f>
        <v>750</v>
      </c>
      <c r="M190" s="5">
        <f>Table2[[#This Row],[SELLING PRICE]]*Table2[[#This Row],[QUANTITY]]*1-Table2[[#This Row],[DISCOUNT %]]</f>
        <v>1050</v>
      </c>
      <c r="N190">
        <f>DAY(Table2[[#This Row],[DATE]])</f>
        <v>7</v>
      </c>
      <c r="O190" s="4" t="str">
        <f>TEXT(Table2[[#This Row],[DATE]],"mmm")</f>
        <v>Sep</v>
      </c>
      <c r="P190" s="3">
        <f>YEAR(Table2[[#This Row],[DATE]])</f>
        <v>2021</v>
      </c>
    </row>
    <row r="191" spans="1:16" x14ac:dyDescent="0.3">
      <c r="A191" s="4">
        <v>44448</v>
      </c>
      <c r="B191" t="s">
        <v>102</v>
      </c>
      <c r="C191">
        <v>4</v>
      </c>
      <c r="D191" t="s">
        <v>104</v>
      </c>
      <c r="E191" t="s">
        <v>58</v>
      </c>
      <c r="F191">
        <v>0</v>
      </c>
      <c r="G191" t="str">
        <f>VLOOKUP(Table2[[#This Row],[PRODUCT ID]],Table1[],2,0)</f>
        <v>Product44</v>
      </c>
      <c r="H191" t="str">
        <f>VLOOKUP(Table2[[#This Row],[PRODUCT ID]],Table1[],3,0)</f>
        <v>Catagory04</v>
      </c>
      <c r="I191" t="str">
        <f>VLOOKUP(Table2[[#This Row],[PRODUCT ID]],Table1[],4,0)</f>
        <v>Kg</v>
      </c>
      <c r="J191" s="5">
        <f>VLOOKUP(Table2[[#This Row],[PRODUCT ID]],Table1[],5,0)</f>
        <v>76</v>
      </c>
      <c r="K191" s="5">
        <f>VLOOKUP(Table2[[#This Row],[PRODUCT ID]],Table1[],6,0)</f>
        <v>82.08</v>
      </c>
      <c r="L191" s="5">
        <f>Table2[[#This Row],[BUYING PRIZE]]*Table2[[#This Row],[QUANTITY]]</f>
        <v>304</v>
      </c>
      <c r="M191" s="5">
        <f>Table2[[#This Row],[SELLING PRICE]]*Table2[[#This Row],[QUANTITY]]*1-Table2[[#This Row],[DISCOUNT %]]</f>
        <v>328.32</v>
      </c>
      <c r="N191">
        <f>DAY(Table2[[#This Row],[DATE]])</f>
        <v>9</v>
      </c>
      <c r="O191" s="4" t="str">
        <f>TEXT(Table2[[#This Row],[DATE]],"mmm")</f>
        <v>Sep</v>
      </c>
      <c r="P191" s="3">
        <f>YEAR(Table2[[#This Row],[DATE]])</f>
        <v>2021</v>
      </c>
    </row>
    <row r="192" spans="1:16" x14ac:dyDescent="0.3">
      <c r="A192" s="4">
        <v>44449</v>
      </c>
      <c r="B192" t="s">
        <v>88</v>
      </c>
      <c r="C192">
        <v>6</v>
      </c>
      <c r="D192" t="s">
        <v>104</v>
      </c>
      <c r="E192" t="s">
        <v>58</v>
      </c>
      <c r="F192">
        <v>0</v>
      </c>
      <c r="G192" t="str">
        <f>VLOOKUP(Table2[[#This Row],[PRODUCT ID]],Table1[],2,0)</f>
        <v>Product30</v>
      </c>
      <c r="H192" t="str">
        <f>VLOOKUP(Table2[[#This Row],[PRODUCT ID]],Table1[],3,0)</f>
        <v>Catagory04</v>
      </c>
      <c r="I192" t="str">
        <f>VLOOKUP(Table2[[#This Row],[PRODUCT ID]],Table1[],4,0)</f>
        <v>Kg</v>
      </c>
      <c r="J192" s="5">
        <f>VLOOKUP(Table2[[#This Row],[PRODUCT ID]],Table1[],5,0)</f>
        <v>148</v>
      </c>
      <c r="K192" s="5">
        <f>VLOOKUP(Table2[[#This Row],[PRODUCT ID]],Table1[],6,0)</f>
        <v>201.28</v>
      </c>
      <c r="L192" s="5">
        <f>Table2[[#This Row],[BUYING PRIZE]]*Table2[[#This Row],[QUANTITY]]</f>
        <v>888</v>
      </c>
      <c r="M192" s="5">
        <f>Table2[[#This Row],[SELLING PRICE]]*Table2[[#This Row],[QUANTITY]]*1-Table2[[#This Row],[DISCOUNT %]]</f>
        <v>1207.68</v>
      </c>
      <c r="N192">
        <f>DAY(Table2[[#This Row],[DATE]])</f>
        <v>10</v>
      </c>
      <c r="O192" s="4" t="str">
        <f>TEXT(Table2[[#This Row],[DATE]],"mmm")</f>
        <v>Sep</v>
      </c>
      <c r="P192" s="3">
        <f>YEAR(Table2[[#This Row],[DATE]])</f>
        <v>2021</v>
      </c>
    </row>
    <row r="193" spans="1:16" x14ac:dyDescent="0.3">
      <c r="A193" s="4">
        <v>44449</v>
      </c>
      <c r="B193" t="s">
        <v>59</v>
      </c>
      <c r="C193">
        <v>9</v>
      </c>
      <c r="D193" t="s">
        <v>8</v>
      </c>
      <c r="E193" t="s">
        <v>58</v>
      </c>
      <c r="F193">
        <v>0</v>
      </c>
      <c r="G193" t="str">
        <f>VLOOKUP(Table2[[#This Row],[PRODUCT ID]],Table1[],2,0)</f>
        <v>Product01</v>
      </c>
      <c r="H193" t="str">
        <f>VLOOKUP(Table2[[#This Row],[PRODUCT ID]],Table1[],3,0)</f>
        <v>Catagory01</v>
      </c>
      <c r="I193" t="str">
        <f>VLOOKUP(Table2[[#This Row],[PRODUCT ID]],Table1[],4,0)</f>
        <v>Kg</v>
      </c>
      <c r="J193" s="5">
        <f>VLOOKUP(Table2[[#This Row],[PRODUCT ID]],Table1[],5,0)</f>
        <v>98</v>
      </c>
      <c r="K193" s="5">
        <f>VLOOKUP(Table2[[#This Row],[PRODUCT ID]],Table1[],6,0)</f>
        <v>103.88</v>
      </c>
      <c r="L193" s="5">
        <f>Table2[[#This Row],[BUYING PRIZE]]*Table2[[#This Row],[QUANTITY]]</f>
        <v>882</v>
      </c>
      <c r="M193" s="5">
        <f>Table2[[#This Row],[SELLING PRICE]]*Table2[[#This Row],[QUANTITY]]*1-Table2[[#This Row],[DISCOUNT %]]</f>
        <v>934.92</v>
      </c>
      <c r="N193">
        <f>DAY(Table2[[#This Row],[DATE]])</f>
        <v>10</v>
      </c>
      <c r="O193" s="4" t="str">
        <f>TEXT(Table2[[#This Row],[DATE]],"mmm")</f>
        <v>Sep</v>
      </c>
      <c r="P193" s="3">
        <f>YEAR(Table2[[#This Row],[DATE]])</f>
        <v>2021</v>
      </c>
    </row>
    <row r="194" spans="1:16" x14ac:dyDescent="0.3">
      <c r="A194" s="4">
        <v>44449</v>
      </c>
      <c r="B194" t="s">
        <v>84</v>
      </c>
      <c r="C194">
        <v>2</v>
      </c>
      <c r="D194" t="s">
        <v>104</v>
      </c>
      <c r="E194" t="s">
        <v>58</v>
      </c>
      <c r="F194">
        <v>0</v>
      </c>
      <c r="G194" t="str">
        <f>VLOOKUP(Table2[[#This Row],[PRODUCT ID]],Table1[],2,0)</f>
        <v>Product26</v>
      </c>
      <c r="H194" t="str">
        <f>VLOOKUP(Table2[[#This Row],[PRODUCT ID]],Table1[],3,0)</f>
        <v>Catagory04</v>
      </c>
      <c r="I194" t="str">
        <f>VLOOKUP(Table2[[#This Row],[PRODUCT ID]],Table1[],4,0)</f>
        <v>Kg</v>
      </c>
      <c r="J194" s="5">
        <f>VLOOKUP(Table2[[#This Row],[PRODUCT ID]],Table1[],5,0)</f>
        <v>18</v>
      </c>
      <c r="K194" s="5">
        <f>VLOOKUP(Table2[[#This Row],[PRODUCT ID]],Table1[],6,0)</f>
        <v>24.66</v>
      </c>
      <c r="L194" s="5">
        <f>Table2[[#This Row],[BUYING PRIZE]]*Table2[[#This Row],[QUANTITY]]</f>
        <v>36</v>
      </c>
      <c r="M194" s="5">
        <f>Table2[[#This Row],[SELLING PRICE]]*Table2[[#This Row],[QUANTITY]]*1-Table2[[#This Row],[DISCOUNT %]]</f>
        <v>49.32</v>
      </c>
      <c r="N194">
        <f>DAY(Table2[[#This Row],[DATE]])</f>
        <v>10</v>
      </c>
      <c r="O194" s="4" t="str">
        <f>TEXT(Table2[[#This Row],[DATE]],"mmm")</f>
        <v>Sep</v>
      </c>
      <c r="P194" s="3">
        <f>YEAR(Table2[[#This Row],[DATE]])</f>
        <v>2021</v>
      </c>
    </row>
    <row r="195" spans="1:16" x14ac:dyDescent="0.3">
      <c r="A195" s="4">
        <v>44450</v>
      </c>
      <c r="B195" t="s">
        <v>59</v>
      </c>
      <c r="C195">
        <v>6</v>
      </c>
      <c r="D195" t="s">
        <v>8</v>
      </c>
      <c r="E195" t="s">
        <v>58</v>
      </c>
      <c r="F195">
        <v>0</v>
      </c>
      <c r="G195" t="str">
        <f>VLOOKUP(Table2[[#This Row],[PRODUCT ID]],Table1[],2,0)</f>
        <v>Product01</v>
      </c>
      <c r="H195" t="str">
        <f>VLOOKUP(Table2[[#This Row],[PRODUCT ID]],Table1[],3,0)</f>
        <v>Catagory01</v>
      </c>
      <c r="I195" t="str">
        <f>VLOOKUP(Table2[[#This Row],[PRODUCT ID]],Table1[],4,0)</f>
        <v>Kg</v>
      </c>
      <c r="J195" s="5">
        <f>VLOOKUP(Table2[[#This Row],[PRODUCT ID]],Table1[],5,0)</f>
        <v>98</v>
      </c>
      <c r="K195" s="5">
        <f>VLOOKUP(Table2[[#This Row],[PRODUCT ID]],Table1[],6,0)</f>
        <v>103.88</v>
      </c>
      <c r="L195" s="5">
        <f>Table2[[#This Row],[BUYING PRIZE]]*Table2[[#This Row],[QUANTITY]]</f>
        <v>588</v>
      </c>
      <c r="M195" s="5">
        <f>Table2[[#This Row],[SELLING PRICE]]*Table2[[#This Row],[QUANTITY]]*1-Table2[[#This Row],[DISCOUNT %]]</f>
        <v>623.28</v>
      </c>
      <c r="N195">
        <f>DAY(Table2[[#This Row],[DATE]])</f>
        <v>11</v>
      </c>
      <c r="O195" s="4" t="str">
        <f>TEXT(Table2[[#This Row],[DATE]],"mmm")</f>
        <v>Sep</v>
      </c>
      <c r="P195" s="3">
        <f>YEAR(Table2[[#This Row],[DATE]])</f>
        <v>2021</v>
      </c>
    </row>
    <row r="196" spans="1:16" x14ac:dyDescent="0.3">
      <c r="A196" s="4">
        <v>44452</v>
      </c>
      <c r="B196" t="s">
        <v>99</v>
      </c>
      <c r="C196">
        <v>7</v>
      </c>
      <c r="D196" t="s">
        <v>104</v>
      </c>
      <c r="E196" t="s">
        <v>103</v>
      </c>
      <c r="F196">
        <v>0</v>
      </c>
      <c r="G196" t="str">
        <f>VLOOKUP(Table2[[#This Row],[PRODUCT ID]],Table1[],2,0)</f>
        <v>Product41</v>
      </c>
      <c r="H196" t="str">
        <f>VLOOKUP(Table2[[#This Row],[PRODUCT ID]],Table1[],3,0)</f>
        <v>Catagory04</v>
      </c>
      <c r="I196" t="str">
        <f>VLOOKUP(Table2[[#This Row],[PRODUCT ID]],Table1[],4,0)</f>
        <v>Kg</v>
      </c>
      <c r="J196" s="5">
        <f>VLOOKUP(Table2[[#This Row],[PRODUCT ID]],Table1[],5,0)</f>
        <v>138</v>
      </c>
      <c r="K196" s="5">
        <f>VLOOKUP(Table2[[#This Row],[PRODUCT ID]],Table1[],6,0)</f>
        <v>173.88</v>
      </c>
      <c r="L196" s="5">
        <f>Table2[[#This Row],[BUYING PRIZE]]*Table2[[#This Row],[QUANTITY]]</f>
        <v>966</v>
      </c>
      <c r="M196" s="5">
        <f>Table2[[#This Row],[SELLING PRICE]]*Table2[[#This Row],[QUANTITY]]*1-Table2[[#This Row],[DISCOUNT %]]</f>
        <v>1217.1599999999999</v>
      </c>
      <c r="N196">
        <f>DAY(Table2[[#This Row],[DATE]])</f>
        <v>13</v>
      </c>
      <c r="O196" s="4" t="str">
        <f>TEXT(Table2[[#This Row],[DATE]],"mmm")</f>
        <v>Sep</v>
      </c>
      <c r="P196" s="3">
        <f>YEAR(Table2[[#This Row],[DATE]])</f>
        <v>2021</v>
      </c>
    </row>
    <row r="197" spans="1:16" x14ac:dyDescent="0.3">
      <c r="A197" s="4">
        <v>44454</v>
      </c>
      <c r="B197" t="s">
        <v>100</v>
      </c>
      <c r="C197">
        <v>6</v>
      </c>
      <c r="D197" t="s">
        <v>104</v>
      </c>
      <c r="E197" t="s">
        <v>58</v>
      </c>
      <c r="F197">
        <v>0</v>
      </c>
      <c r="G197" t="str">
        <f>VLOOKUP(Table2[[#This Row],[PRODUCT ID]],Table1[],2,0)</f>
        <v>Product42</v>
      </c>
      <c r="H197" t="str">
        <f>VLOOKUP(Table2[[#This Row],[PRODUCT ID]],Table1[],3,0)</f>
        <v>Catagory04</v>
      </c>
      <c r="I197" t="str">
        <f>VLOOKUP(Table2[[#This Row],[PRODUCT ID]],Table1[],4,0)</f>
        <v>Kg</v>
      </c>
      <c r="J197" s="5">
        <f>VLOOKUP(Table2[[#This Row],[PRODUCT ID]],Table1[],5,0)</f>
        <v>120</v>
      </c>
      <c r="K197" s="5">
        <f>VLOOKUP(Table2[[#This Row],[PRODUCT ID]],Table1[],6,0)</f>
        <v>162</v>
      </c>
      <c r="L197" s="5">
        <f>Table2[[#This Row],[BUYING PRIZE]]*Table2[[#This Row],[QUANTITY]]</f>
        <v>720</v>
      </c>
      <c r="M197" s="5">
        <f>Table2[[#This Row],[SELLING PRICE]]*Table2[[#This Row],[QUANTITY]]*1-Table2[[#This Row],[DISCOUNT %]]</f>
        <v>972</v>
      </c>
      <c r="N197">
        <f>DAY(Table2[[#This Row],[DATE]])</f>
        <v>15</v>
      </c>
      <c r="O197" s="4" t="str">
        <f>TEXT(Table2[[#This Row],[DATE]],"mmm")</f>
        <v>Sep</v>
      </c>
      <c r="P197" s="3">
        <f>YEAR(Table2[[#This Row],[DATE]])</f>
        <v>2021</v>
      </c>
    </row>
    <row r="198" spans="1:16" x14ac:dyDescent="0.3">
      <c r="A198" s="4">
        <v>44454</v>
      </c>
      <c r="B198" t="s">
        <v>100</v>
      </c>
      <c r="C198">
        <v>14</v>
      </c>
      <c r="D198" t="s">
        <v>104</v>
      </c>
      <c r="E198" t="s">
        <v>58</v>
      </c>
      <c r="F198">
        <v>0</v>
      </c>
      <c r="G198" t="str">
        <f>VLOOKUP(Table2[[#This Row],[PRODUCT ID]],Table1[],2,0)</f>
        <v>Product42</v>
      </c>
      <c r="H198" t="str">
        <f>VLOOKUP(Table2[[#This Row],[PRODUCT ID]],Table1[],3,0)</f>
        <v>Catagory04</v>
      </c>
      <c r="I198" t="str">
        <f>VLOOKUP(Table2[[#This Row],[PRODUCT ID]],Table1[],4,0)</f>
        <v>Kg</v>
      </c>
      <c r="J198" s="5">
        <f>VLOOKUP(Table2[[#This Row],[PRODUCT ID]],Table1[],5,0)</f>
        <v>120</v>
      </c>
      <c r="K198" s="5">
        <f>VLOOKUP(Table2[[#This Row],[PRODUCT ID]],Table1[],6,0)</f>
        <v>162</v>
      </c>
      <c r="L198" s="5">
        <f>Table2[[#This Row],[BUYING PRIZE]]*Table2[[#This Row],[QUANTITY]]</f>
        <v>1680</v>
      </c>
      <c r="M198" s="5">
        <f>Table2[[#This Row],[SELLING PRICE]]*Table2[[#This Row],[QUANTITY]]*1-Table2[[#This Row],[DISCOUNT %]]</f>
        <v>2268</v>
      </c>
      <c r="N198">
        <f>DAY(Table2[[#This Row],[DATE]])</f>
        <v>15</v>
      </c>
      <c r="O198" s="4" t="str">
        <f>TEXT(Table2[[#This Row],[DATE]],"mmm")</f>
        <v>Sep</v>
      </c>
      <c r="P198" s="3">
        <f>YEAR(Table2[[#This Row],[DATE]])</f>
        <v>2021</v>
      </c>
    </row>
    <row r="199" spans="1:16" x14ac:dyDescent="0.3">
      <c r="A199" s="4">
        <v>44460</v>
      </c>
      <c r="B199" t="s">
        <v>78</v>
      </c>
      <c r="C199">
        <v>7</v>
      </c>
      <c r="D199" t="s">
        <v>8</v>
      </c>
      <c r="E199" t="s">
        <v>103</v>
      </c>
      <c r="F199">
        <v>0</v>
      </c>
      <c r="G199" t="str">
        <f>VLOOKUP(Table2[[#This Row],[PRODUCT ID]],Table1[],2,0)</f>
        <v>Product20</v>
      </c>
      <c r="H199" t="str">
        <f>VLOOKUP(Table2[[#This Row],[PRODUCT ID]],Table1[],3,0)</f>
        <v>Catagory03</v>
      </c>
      <c r="I199" t="str">
        <f>VLOOKUP(Table2[[#This Row],[PRODUCT ID]],Table1[],4,0)</f>
        <v>Kg</v>
      </c>
      <c r="J199" s="5">
        <f>VLOOKUP(Table2[[#This Row],[PRODUCT ID]],Table1[],5,0)</f>
        <v>61</v>
      </c>
      <c r="K199" s="5">
        <f>VLOOKUP(Table2[[#This Row],[PRODUCT ID]],Table1[],6,0)</f>
        <v>76.25</v>
      </c>
      <c r="L199" s="5">
        <f>Table2[[#This Row],[BUYING PRIZE]]*Table2[[#This Row],[QUANTITY]]</f>
        <v>427</v>
      </c>
      <c r="M199" s="5">
        <f>Table2[[#This Row],[SELLING PRICE]]*Table2[[#This Row],[QUANTITY]]*1-Table2[[#This Row],[DISCOUNT %]]</f>
        <v>533.75</v>
      </c>
      <c r="N199">
        <f>DAY(Table2[[#This Row],[DATE]])</f>
        <v>21</v>
      </c>
      <c r="O199" s="4" t="str">
        <f>TEXT(Table2[[#This Row],[DATE]],"mmm")</f>
        <v>Sep</v>
      </c>
      <c r="P199" s="3">
        <f>YEAR(Table2[[#This Row],[DATE]])</f>
        <v>2021</v>
      </c>
    </row>
    <row r="200" spans="1:16" x14ac:dyDescent="0.3">
      <c r="A200" s="4">
        <v>44461</v>
      </c>
      <c r="B200" t="s">
        <v>98</v>
      </c>
      <c r="C200">
        <v>2</v>
      </c>
      <c r="D200" t="s">
        <v>58</v>
      </c>
      <c r="E200" t="s">
        <v>103</v>
      </c>
      <c r="F200">
        <v>0</v>
      </c>
      <c r="G200" t="str">
        <f>VLOOKUP(Table2[[#This Row],[PRODUCT ID]],Table1[],2,0)</f>
        <v>Product40</v>
      </c>
      <c r="H200" t="str">
        <f>VLOOKUP(Table2[[#This Row],[PRODUCT ID]],Table1[],3,0)</f>
        <v>Catagory04</v>
      </c>
      <c r="I200" t="str">
        <f>VLOOKUP(Table2[[#This Row],[PRODUCT ID]],Table1[],4,0)</f>
        <v>Kg</v>
      </c>
      <c r="J200" s="5">
        <f>VLOOKUP(Table2[[#This Row],[PRODUCT ID]],Table1[],5,0)</f>
        <v>90</v>
      </c>
      <c r="K200" s="5">
        <f>VLOOKUP(Table2[[#This Row],[PRODUCT ID]],Table1[],6,0)</f>
        <v>115.2</v>
      </c>
      <c r="L200" s="5">
        <f>Table2[[#This Row],[BUYING PRIZE]]*Table2[[#This Row],[QUANTITY]]</f>
        <v>180</v>
      </c>
      <c r="M200" s="5">
        <f>Table2[[#This Row],[SELLING PRICE]]*Table2[[#This Row],[QUANTITY]]*1-Table2[[#This Row],[DISCOUNT %]]</f>
        <v>230.4</v>
      </c>
      <c r="N200">
        <f>DAY(Table2[[#This Row],[DATE]])</f>
        <v>22</v>
      </c>
      <c r="O200" s="4" t="str">
        <f>TEXT(Table2[[#This Row],[DATE]],"mmm")</f>
        <v>Sep</v>
      </c>
      <c r="P200" s="3">
        <f>YEAR(Table2[[#This Row],[DATE]])</f>
        <v>2021</v>
      </c>
    </row>
    <row r="201" spans="1:16" x14ac:dyDescent="0.3">
      <c r="A201" s="4">
        <v>44461</v>
      </c>
      <c r="B201" t="s">
        <v>60</v>
      </c>
      <c r="C201">
        <v>4</v>
      </c>
      <c r="D201" t="s">
        <v>104</v>
      </c>
      <c r="E201" t="s">
        <v>103</v>
      </c>
      <c r="F201">
        <v>0</v>
      </c>
      <c r="G201" t="str">
        <f>VLOOKUP(Table2[[#This Row],[PRODUCT ID]],Table1[],2,0)</f>
        <v>Product02</v>
      </c>
      <c r="H201" t="str">
        <f>VLOOKUP(Table2[[#This Row],[PRODUCT ID]],Table1[],3,0)</f>
        <v>Catagory01</v>
      </c>
      <c r="I201" t="str">
        <f>VLOOKUP(Table2[[#This Row],[PRODUCT ID]],Table1[],4,0)</f>
        <v>Kg</v>
      </c>
      <c r="J201" s="5">
        <f>VLOOKUP(Table2[[#This Row],[PRODUCT ID]],Table1[],5,0)</f>
        <v>105</v>
      </c>
      <c r="K201" s="5">
        <f>VLOOKUP(Table2[[#This Row],[PRODUCT ID]],Table1[],6,0)</f>
        <v>142.80000000000001</v>
      </c>
      <c r="L201" s="5">
        <f>Table2[[#This Row],[BUYING PRIZE]]*Table2[[#This Row],[QUANTITY]]</f>
        <v>420</v>
      </c>
      <c r="M201" s="5">
        <f>Table2[[#This Row],[SELLING PRICE]]*Table2[[#This Row],[QUANTITY]]*1-Table2[[#This Row],[DISCOUNT %]]</f>
        <v>571.20000000000005</v>
      </c>
      <c r="N201">
        <f>DAY(Table2[[#This Row],[DATE]])</f>
        <v>22</v>
      </c>
      <c r="O201" s="4" t="str">
        <f>TEXT(Table2[[#This Row],[DATE]],"mmm")</f>
        <v>Sep</v>
      </c>
      <c r="P201" s="3">
        <f>YEAR(Table2[[#This Row],[DATE]])</f>
        <v>2021</v>
      </c>
    </row>
    <row r="202" spans="1:16" x14ac:dyDescent="0.3">
      <c r="A202" s="4">
        <v>44462</v>
      </c>
      <c r="B202" t="s">
        <v>76</v>
      </c>
      <c r="C202">
        <v>12</v>
      </c>
      <c r="D202" t="s">
        <v>104</v>
      </c>
      <c r="E202" t="s">
        <v>103</v>
      </c>
      <c r="F202">
        <v>0</v>
      </c>
      <c r="G202" t="str">
        <f>VLOOKUP(Table2[[#This Row],[PRODUCT ID]],Table1[],2,0)</f>
        <v>Product18</v>
      </c>
      <c r="H202" t="str">
        <f>VLOOKUP(Table2[[#This Row],[PRODUCT ID]],Table1[],3,0)</f>
        <v>Catagory02</v>
      </c>
      <c r="I202" t="str">
        <f>VLOOKUP(Table2[[#This Row],[PRODUCT ID]],Table1[],4,0)</f>
        <v>Kg</v>
      </c>
      <c r="J202" s="5">
        <f>VLOOKUP(Table2[[#This Row],[PRODUCT ID]],Table1[],5,0)</f>
        <v>37</v>
      </c>
      <c r="K202" s="5">
        <f>VLOOKUP(Table2[[#This Row],[PRODUCT ID]],Table1[],6,0)</f>
        <v>49.21</v>
      </c>
      <c r="L202" s="5">
        <f>Table2[[#This Row],[BUYING PRIZE]]*Table2[[#This Row],[QUANTITY]]</f>
        <v>444</v>
      </c>
      <c r="M202" s="5">
        <f>Table2[[#This Row],[SELLING PRICE]]*Table2[[#This Row],[QUANTITY]]*1-Table2[[#This Row],[DISCOUNT %]]</f>
        <v>590.52</v>
      </c>
      <c r="N202">
        <f>DAY(Table2[[#This Row],[DATE]])</f>
        <v>23</v>
      </c>
      <c r="O202" s="4" t="str">
        <f>TEXT(Table2[[#This Row],[DATE]],"mmm")</f>
        <v>Sep</v>
      </c>
      <c r="P202" s="3">
        <f>YEAR(Table2[[#This Row],[DATE]])</f>
        <v>2021</v>
      </c>
    </row>
    <row r="203" spans="1:16" x14ac:dyDescent="0.3">
      <c r="A203" s="4">
        <v>44462</v>
      </c>
      <c r="B203" t="s">
        <v>79</v>
      </c>
      <c r="C203">
        <v>7</v>
      </c>
      <c r="D203" t="s">
        <v>58</v>
      </c>
      <c r="E203" t="s">
        <v>58</v>
      </c>
      <c r="F203">
        <v>0</v>
      </c>
      <c r="G203" t="str">
        <f>VLOOKUP(Table2[[#This Row],[PRODUCT ID]],Table1[],2,0)</f>
        <v>Product21</v>
      </c>
      <c r="H203" t="str">
        <f>VLOOKUP(Table2[[#This Row],[PRODUCT ID]],Table1[],3,0)</f>
        <v>Catagory03</v>
      </c>
      <c r="I203" t="str">
        <f>VLOOKUP(Table2[[#This Row],[PRODUCT ID]],Table1[],4,0)</f>
        <v>Kg</v>
      </c>
      <c r="J203" s="5">
        <f>VLOOKUP(Table2[[#This Row],[PRODUCT ID]],Table1[],5,0)</f>
        <v>126</v>
      </c>
      <c r="K203" s="5">
        <f>VLOOKUP(Table2[[#This Row],[PRODUCT ID]],Table1[],6,0)</f>
        <v>162.54</v>
      </c>
      <c r="L203" s="5">
        <f>Table2[[#This Row],[BUYING PRIZE]]*Table2[[#This Row],[QUANTITY]]</f>
        <v>882</v>
      </c>
      <c r="M203" s="5">
        <f>Table2[[#This Row],[SELLING PRICE]]*Table2[[#This Row],[QUANTITY]]*1-Table2[[#This Row],[DISCOUNT %]]</f>
        <v>1137.78</v>
      </c>
      <c r="N203">
        <f>DAY(Table2[[#This Row],[DATE]])</f>
        <v>23</v>
      </c>
      <c r="O203" s="4" t="str">
        <f>TEXT(Table2[[#This Row],[DATE]],"mmm")</f>
        <v>Sep</v>
      </c>
      <c r="P203" s="3">
        <f>YEAR(Table2[[#This Row],[DATE]])</f>
        <v>2021</v>
      </c>
    </row>
    <row r="204" spans="1:16" x14ac:dyDescent="0.3">
      <c r="A204" s="4">
        <v>44466</v>
      </c>
      <c r="B204" t="s">
        <v>92</v>
      </c>
      <c r="C204">
        <v>1</v>
      </c>
      <c r="D204" t="s">
        <v>104</v>
      </c>
      <c r="E204" t="s">
        <v>103</v>
      </c>
      <c r="F204">
        <v>0</v>
      </c>
      <c r="G204" t="str">
        <f>VLOOKUP(Table2[[#This Row],[PRODUCT ID]],Table1[],2,0)</f>
        <v>Product34</v>
      </c>
      <c r="H204" t="str">
        <f>VLOOKUP(Table2[[#This Row],[PRODUCT ID]],Table1[],3,0)</f>
        <v>Catagory04</v>
      </c>
      <c r="I204" t="str">
        <f>VLOOKUP(Table2[[#This Row],[PRODUCT ID]],Table1[],4,0)</f>
        <v>Kg</v>
      </c>
      <c r="J204" s="5">
        <f>VLOOKUP(Table2[[#This Row],[PRODUCT ID]],Table1[],5,0)</f>
        <v>55</v>
      </c>
      <c r="K204" s="5">
        <f>VLOOKUP(Table2[[#This Row],[PRODUCT ID]],Table1[],6,0)</f>
        <v>58.3</v>
      </c>
      <c r="L204" s="5">
        <f>Table2[[#This Row],[BUYING PRIZE]]*Table2[[#This Row],[QUANTITY]]</f>
        <v>55</v>
      </c>
      <c r="M204" s="5">
        <f>Table2[[#This Row],[SELLING PRICE]]*Table2[[#This Row],[QUANTITY]]*1-Table2[[#This Row],[DISCOUNT %]]</f>
        <v>58.3</v>
      </c>
      <c r="N204">
        <f>DAY(Table2[[#This Row],[DATE]])</f>
        <v>27</v>
      </c>
      <c r="O204" s="4" t="str">
        <f>TEXT(Table2[[#This Row],[DATE]],"mmm")</f>
        <v>Sep</v>
      </c>
      <c r="P204" s="3">
        <f>YEAR(Table2[[#This Row],[DATE]])</f>
        <v>2021</v>
      </c>
    </row>
    <row r="205" spans="1:16" x14ac:dyDescent="0.3">
      <c r="A205" s="4">
        <v>44469</v>
      </c>
      <c r="B205" t="s">
        <v>72</v>
      </c>
      <c r="C205">
        <v>9</v>
      </c>
      <c r="D205" t="s">
        <v>58</v>
      </c>
      <c r="E205" t="s">
        <v>58</v>
      </c>
      <c r="F205">
        <v>0</v>
      </c>
      <c r="G205" t="str">
        <f>VLOOKUP(Table2[[#This Row],[PRODUCT ID]],Table1[],2,0)</f>
        <v>Product14</v>
      </c>
      <c r="H205" t="str">
        <f>VLOOKUP(Table2[[#This Row],[PRODUCT ID]],Table1[],3,0)</f>
        <v>Catagory02</v>
      </c>
      <c r="I205" t="str">
        <f>VLOOKUP(Table2[[#This Row],[PRODUCT ID]],Table1[],4,0)</f>
        <v>Kg</v>
      </c>
      <c r="J205" s="5">
        <f>VLOOKUP(Table2[[#This Row],[PRODUCT ID]],Table1[],5,0)</f>
        <v>112</v>
      </c>
      <c r="K205" s="5">
        <f>VLOOKUP(Table2[[#This Row],[PRODUCT ID]],Table1[],6,0)</f>
        <v>146.72</v>
      </c>
      <c r="L205" s="5">
        <f>Table2[[#This Row],[BUYING PRIZE]]*Table2[[#This Row],[QUANTITY]]</f>
        <v>1008</v>
      </c>
      <c r="M205" s="5">
        <f>Table2[[#This Row],[SELLING PRICE]]*Table2[[#This Row],[QUANTITY]]*1-Table2[[#This Row],[DISCOUNT %]]</f>
        <v>1320.48</v>
      </c>
      <c r="N205">
        <f>DAY(Table2[[#This Row],[DATE]])</f>
        <v>30</v>
      </c>
      <c r="O205" s="4" t="str">
        <f>TEXT(Table2[[#This Row],[DATE]],"mmm")</f>
        <v>Sep</v>
      </c>
      <c r="P205" s="3">
        <f>YEAR(Table2[[#This Row],[DATE]])</f>
        <v>2021</v>
      </c>
    </row>
    <row r="206" spans="1:16" x14ac:dyDescent="0.3">
      <c r="A206" s="4">
        <v>44469</v>
      </c>
      <c r="B206" t="s">
        <v>64</v>
      </c>
      <c r="C206">
        <v>5</v>
      </c>
      <c r="D206" t="s">
        <v>58</v>
      </c>
      <c r="E206" t="s">
        <v>58</v>
      </c>
      <c r="F206">
        <v>0</v>
      </c>
      <c r="G206" t="str">
        <f>VLOOKUP(Table2[[#This Row],[PRODUCT ID]],Table1[],2,0)</f>
        <v>Product06</v>
      </c>
      <c r="H206" t="str">
        <f>VLOOKUP(Table2[[#This Row],[PRODUCT ID]],Table1[],3,0)</f>
        <v>Catagory01</v>
      </c>
      <c r="I206" t="str">
        <f>VLOOKUP(Table2[[#This Row],[PRODUCT ID]],Table1[],4,0)</f>
        <v>Kg</v>
      </c>
      <c r="J206" s="5">
        <f>VLOOKUP(Table2[[#This Row],[PRODUCT ID]],Table1[],5,0)</f>
        <v>75</v>
      </c>
      <c r="K206" s="5">
        <f>VLOOKUP(Table2[[#This Row],[PRODUCT ID]],Table1[],6,0)</f>
        <v>85.5</v>
      </c>
      <c r="L206" s="5">
        <f>Table2[[#This Row],[BUYING PRIZE]]*Table2[[#This Row],[QUANTITY]]</f>
        <v>375</v>
      </c>
      <c r="M206" s="5">
        <f>Table2[[#This Row],[SELLING PRICE]]*Table2[[#This Row],[QUANTITY]]*1-Table2[[#This Row],[DISCOUNT %]]</f>
        <v>427.5</v>
      </c>
      <c r="N206">
        <f>DAY(Table2[[#This Row],[DATE]])</f>
        <v>30</v>
      </c>
      <c r="O206" s="4" t="str">
        <f>TEXT(Table2[[#This Row],[DATE]],"mmm")</f>
        <v>Sep</v>
      </c>
      <c r="P206" s="3">
        <f>YEAR(Table2[[#This Row],[DATE]])</f>
        <v>2021</v>
      </c>
    </row>
    <row r="207" spans="1:16" x14ac:dyDescent="0.3">
      <c r="A207" s="4">
        <v>44470</v>
      </c>
      <c r="B207" t="s">
        <v>88</v>
      </c>
      <c r="C207">
        <v>14</v>
      </c>
      <c r="D207" t="s">
        <v>58</v>
      </c>
      <c r="E207" t="s">
        <v>103</v>
      </c>
      <c r="F207">
        <v>0</v>
      </c>
      <c r="G207" t="str">
        <f>VLOOKUP(Table2[[#This Row],[PRODUCT ID]],Table1[],2,0)</f>
        <v>Product30</v>
      </c>
      <c r="H207" t="str">
        <f>VLOOKUP(Table2[[#This Row],[PRODUCT ID]],Table1[],3,0)</f>
        <v>Catagory04</v>
      </c>
      <c r="I207" t="str">
        <f>VLOOKUP(Table2[[#This Row],[PRODUCT ID]],Table1[],4,0)</f>
        <v>Kg</v>
      </c>
      <c r="J207" s="5">
        <f>VLOOKUP(Table2[[#This Row],[PRODUCT ID]],Table1[],5,0)</f>
        <v>148</v>
      </c>
      <c r="K207" s="5">
        <f>VLOOKUP(Table2[[#This Row],[PRODUCT ID]],Table1[],6,0)</f>
        <v>201.28</v>
      </c>
      <c r="L207" s="5">
        <f>Table2[[#This Row],[BUYING PRIZE]]*Table2[[#This Row],[QUANTITY]]</f>
        <v>2072</v>
      </c>
      <c r="M207" s="5">
        <f>Table2[[#This Row],[SELLING PRICE]]*Table2[[#This Row],[QUANTITY]]*1-Table2[[#This Row],[DISCOUNT %]]</f>
        <v>2817.92</v>
      </c>
      <c r="N207">
        <f>DAY(Table2[[#This Row],[DATE]])</f>
        <v>1</v>
      </c>
      <c r="O207" s="4" t="str">
        <f>TEXT(Table2[[#This Row],[DATE]],"mmm")</f>
        <v>Oct</v>
      </c>
      <c r="P207" s="3">
        <f>YEAR(Table2[[#This Row],[DATE]])</f>
        <v>2021</v>
      </c>
    </row>
    <row r="208" spans="1:16" x14ac:dyDescent="0.3">
      <c r="A208" s="4">
        <v>44471</v>
      </c>
      <c r="B208" t="s">
        <v>72</v>
      </c>
      <c r="C208">
        <v>15</v>
      </c>
      <c r="D208" t="s">
        <v>104</v>
      </c>
      <c r="E208" t="s">
        <v>58</v>
      </c>
      <c r="F208">
        <v>0</v>
      </c>
      <c r="G208" t="str">
        <f>VLOOKUP(Table2[[#This Row],[PRODUCT ID]],Table1[],2,0)</f>
        <v>Product14</v>
      </c>
      <c r="H208" t="str">
        <f>VLOOKUP(Table2[[#This Row],[PRODUCT ID]],Table1[],3,0)</f>
        <v>Catagory02</v>
      </c>
      <c r="I208" t="str">
        <f>VLOOKUP(Table2[[#This Row],[PRODUCT ID]],Table1[],4,0)</f>
        <v>Kg</v>
      </c>
      <c r="J208" s="5">
        <f>VLOOKUP(Table2[[#This Row],[PRODUCT ID]],Table1[],5,0)</f>
        <v>112</v>
      </c>
      <c r="K208" s="5">
        <f>VLOOKUP(Table2[[#This Row],[PRODUCT ID]],Table1[],6,0)</f>
        <v>146.72</v>
      </c>
      <c r="L208" s="5">
        <f>Table2[[#This Row],[BUYING PRIZE]]*Table2[[#This Row],[QUANTITY]]</f>
        <v>1680</v>
      </c>
      <c r="M208" s="5">
        <f>Table2[[#This Row],[SELLING PRICE]]*Table2[[#This Row],[QUANTITY]]*1-Table2[[#This Row],[DISCOUNT %]]</f>
        <v>2200.8000000000002</v>
      </c>
      <c r="N208">
        <f>DAY(Table2[[#This Row],[DATE]])</f>
        <v>2</v>
      </c>
      <c r="O208" s="4" t="str">
        <f>TEXT(Table2[[#This Row],[DATE]],"mmm")</f>
        <v>Oct</v>
      </c>
      <c r="P208" s="3">
        <f>YEAR(Table2[[#This Row],[DATE]])</f>
        <v>2021</v>
      </c>
    </row>
    <row r="209" spans="1:16" x14ac:dyDescent="0.3">
      <c r="A209" s="4">
        <v>44472</v>
      </c>
      <c r="B209" t="s">
        <v>77</v>
      </c>
      <c r="C209">
        <v>9</v>
      </c>
      <c r="D209" t="s">
        <v>104</v>
      </c>
      <c r="E209" t="s">
        <v>58</v>
      </c>
      <c r="F209">
        <v>0</v>
      </c>
      <c r="G209" t="str">
        <f>VLOOKUP(Table2[[#This Row],[PRODUCT ID]],Table1[],2,0)</f>
        <v>Product19</v>
      </c>
      <c r="H209" t="str">
        <f>VLOOKUP(Table2[[#This Row],[PRODUCT ID]],Table1[],3,0)</f>
        <v>Catagory02</v>
      </c>
      <c r="I209" t="str">
        <f>VLOOKUP(Table2[[#This Row],[PRODUCT ID]],Table1[],4,0)</f>
        <v>Kg</v>
      </c>
      <c r="J209" s="5">
        <f>VLOOKUP(Table2[[#This Row],[PRODUCT ID]],Table1[],5,0)</f>
        <v>150</v>
      </c>
      <c r="K209" s="5">
        <f>VLOOKUP(Table2[[#This Row],[PRODUCT ID]],Table1[],6,0)</f>
        <v>210</v>
      </c>
      <c r="L209" s="5">
        <f>Table2[[#This Row],[BUYING PRIZE]]*Table2[[#This Row],[QUANTITY]]</f>
        <v>1350</v>
      </c>
      <c r="M209" s="5">
        <f>Table2[[#This Row],[SELLING PRICE]]*Table2[[#This Row],[QUANTITY]]*1-Table2[[#This Row],[DISCOUNT %]]</f>
        <v>1890</v>
      </c>
      <c r="N209">
        <f>DAY(Table2[[#This Row],[DATE]])</f>
        <v>3</v>
      </c>
      <c r="O209" s="4" t="str">
        <f>TEXT(Table2[[#This Row],[DATE]],"mmm")</f>
        <v>Oct</v>
      </c>
      <c r="P209" s="3">
        <f>YEAR(Table2[[#This Row],[DATE]])</f>
        <v>2021</v>
      </c>
    </row>
    <row r="210" spans="1:16" x14ac:dyDescent="0.3">
      <c r="A210" s="4">
        <v>44475</v>
      </c>
      <c r="B210" t="s">
        <v>93</v>
      </c>
      <c r="C210">
        <v>1</v>
      </c>
      <c r="D210" t="s">
        <v>104</v>
      </c>
      <c r="E210" t="s">
        <v>58</v>
      </c>
      <c r="F210">
        <v>0</v>
      </c>
      <c r="G210" t="str">
        <f>VLOOKUP(Table2[[#This Row],[PRODUCT ID]],Table1[],2,0)</f>
        <v>Product35</v>
      </c>
      <c r="H210" t="str">
        <f>VLOOKUP(Table2[[#This Row],[PRODUCT ID]],Table1[],3,0)</f>
        <v>Catagory04</v>
      </c>
      <c r="I210" t="str">
        <f>VLOOKUP(Table2[[#This Row],[PRODUCT ID]],Table1[],4,0)</f>
        <v>Kg</v>
      </c>
      <c r="J210" s="5">
        <f>VLOOKUP(Table2[[#This Row],[PRODUCT ID]],Table1[],5,0)</f>
        <v>5</v>
      </c>
      <c r="K210" s="5">
        <f>VLOOKUP(Table2[[#This Row],[PRODUCT ID]],Table1[],6,0)</f>
        <v>6.7</v>
      </c>
      <c r="L210" s="5">
        <f>Table2[[#This Row],[BUYING PRIZE]]*Table2[[#This Row],[QUANTITY]]</f>
        <v>5</v>
      </c>
      <c r="M210" s="5">
        <f>Table2[[#This Row],[SELLING PRICE]]*Table2[[#This Row],[QUANTITY]]*1-Table2[[#This Row],[DISCOUNT %]]</f>
        <v>6.7</v>
      </c>
      <c r="N210">
        <f>DAY(Table2[[#This Row],[DATE]])</f>
        <v>6</v>
      </c>
      <c r="O210" s="4" t="str">
        <f>TEXT(Table2[[#This Row],[DATE]],"mmm")</f>
        <v>Oct</v>
      </c>
      <c r="P210" s="3">
        <f>YEAR(Table2[[#This Row],[DATE]])</f>
        <v>2021</v>
      </c>
    </row>
    <row r="211" spans="1:16" x14ac:dyDescent="0.3">
      <c r="A211" s="4">
        <v>44475</v>
      </c>
      <c r="B211" t="s">
        <v>94</v>
      </c>
      <c r="C211">
        <v>12</v>
      </c>
      <c r="D211" t="s">
        <v>58</v>
      </c>
      <c r="E211" t="s">
        <v>58</v>
      </c>
      <c r="F211">
        <v>0</v>
      </c>
      <c r="G211" t="str">
        <f>VLOOKUP(Table2[[#This Row],[PRODUCT ID]],Table1[],2,0)</f>
        <v>Product36</v>
      </c>
      <c r="H211" t="str">
        <f>VLOOKUP(Table2[[#This Row],[PRODUCT ID]],Table1[],3,0)</f>
        <v>Catagory04</v>
      </c>
      <c r="I211" t="str">
        <f>VLOOKUP(Table2[[#This Row],[PRODUCT ID]],Table1[],4,0)</f>
        <v>Kg</v>
      </c>
      <c r="J211" s="5">
        <f>VLOOKUP(Table2[[#This Row],[PRODUCT ID]],Table1[],5,0)</f>
        <v>90</v>
      </c>
      <c r="K211" s="5">
        <f>VLOOKUP(Table2[[#This Row],[PRODUCT ID]],Table1[],6,0)</f>
        <v>96.3</v>
      </c>
      <c r="L211" s="5">
        <f>Table2[[#This Row],[BUYING PRIZE]]*Table2[[#This Row],[QUANTITY]]</f>
        <v>1080</v>
      </c>
      <c r="M211" s="5">
        <f>Table2[[#This Row],[SELLING PRICE]]*Table2[[#This Row],[QUANTITY]]*1-Table2[[#This Row],[DISCOUNT %]]</f>
        <v>1155.5999999999999</v>
      </c>
      <c r="N211">
        <f>DAY(Table2[[#This Row],[DATE]])</f>
        <v>6</v>
      </c>
      <c r="O211" s="4" t="str">
        <f>TEXT(Table2[[#This Row],[DATE]],"mmm")</f>
        <v>Oct</v>
      </c>
      <c r="P211" s="3">
        <f>YEAR(Table2[[#This Row],[DATE]])</f>
        <v>2021</v>
      </c>
    </row>
    <row r="212" spans="1:16" x14ac:dyDescent="0.3">
      <c r="A212" s="4">
        <v>44476</v>
      </c>
      <c r="B212" t="s">
        <v>84</v>
      </c>
      <c r="C212">
        <v>6</v>
      </c>
      <c r="D212" t="s">
        <v>104</v>
      </c>
      <c r="E212" t="s">
        <v>103</v>
      </c>
      <c r="F212">
        <v>0</v>
      </c>
      <c r="G212" t="str">
        <f>VLOOKUP(Table2[[#This Row],[PRODUCT ID]],Table1[],2,0)</f>
        <v>Product26</v>
      </c>
      <c r="H212" t="str">
        <f>VLOOKUP(Table2[[#This Row],[PRODUCT ID]],Table1[],3,0)</f>
        <v>Catagory04</v>
      </c>
      <c r="I212" t="str">
        <f>VLOOKUP(Table2[[#This Row],[PRODUCT ID]],Table1[],4,0)</f>
        <v>Kg</v>
      </c>
      <c r="J212" s="5">
        <f>VLOOKUP(Table2[[#This Row],[PRODUCT ID]],Table1[],5,0)</f>
        <v>18</v>
      </c>
      <c r="K212" s="5">
        <f>VLOOKUP(Table2[[#This Row],[PRODUCT ID]],Table1[],6,0)</f>
        <v>24.66</v>
      </c>
      <c r="L212" s="5">
        <f>Table2[[#This Row],[BUYING PRIZE]]*Table2[[#This Row],[QUANTITY]]</f>
        <v>108</v>
      </c>
      <c r="M212" s="5">
        <f>Table2[[#This Row],[SELLING PRICE]]*Table2[[#This Row],[QUANTITY]]*1-Table2[[#This Row],[DISCOUNT %]]</f>
        <v>147.96</v>
      </c>
      <c r="N212">
        <f>DAY(Table2[[#This Row],[DATE]])</f>
        <v>7</v>
      </c>
      <c r="O212" s="4" t="str">
        <f>TEXT(Table2[[#This Row],[DATE]],"mmm")</f>
        <v>Oct</v>
      </c>
      <c r="P212" s="3">
        <f>YEAR(Table2[[#This Row],[DATE]])</f>
        <v>2021</v>
      </c>
    </row>
    <row r="213" spans="1:16" x14ac:dyDescent="0.3">
      <c r="A213" s="4">
        <v>44478</v>
      </c>
      <c r="B213" t="s">
        <v>96</v>
      </c>
      <c r="C213">
        <v>5</v>
      </c>
      <c r="D213" t="s">
        <v>104</v>
      </c>
      <c r="E213" t="s">
        <v>103</v>
      </c>
      <c r="F213">
        <v>0</v>
      </c>
      <c r="G213" t="str">
        <f>VLOOKUP(Table2[[#This Row],[PRODUCT ID]],Table1[],2,0)</f>
        <v>Product38</v>
      </c>
      <c r="H213" t="str">
        <f>VLOOKUP(Table2[[#This Row],[PRODUCT ID]],Table1[],3,0)</f>
        <v>Catagory04</v>
      </c>
      <c r="I213" t="str">
        <f>VLOOKUP(Table2[[#This Row],[PRODUCT ID]],Table1[],4,0)</f>
        <v>Kg</v>
      </c>
      <c r="J213" s="5">
        <f>VLOOKUP(Table2[[#This Row],[PRODUCT ID]],Table1[],5,0)</f>
        <v>72</v>
      </c>
      <c r="K213" s="5">
        <f>VLOOKUP(Table2[[#This Row],[PRODUCT ID]],Table1[],6,0)</f>
        <v>79.92</v>
      </c>
      <c r="L213" s="5">
        <f>Table2[[#This Row],[BUYING PRIZE]]*Table2[[#This Row],[QUANTITY]]</f>
        <v>360</v>
      </c>
      <c r="M213" s="5">
        <f>Table2[[#This Row],[SELLING PRICE]]*Table2[[#This Row],[QUANTITY]]*1-Table2[[#This Row],[DISCOUNT %]]</f>
        <v>399.6</v>
      </c>
      <c r="N213">
        <f>DAY(Table2[[#This Row],[DATE]])</f>
        <v>9</v>
      </c>
      <c r="O213" s="4" t="str">
        <f>TEXT(Table2[[#This Row],[DATE]],"mmm")</f>
        <v>Oct</v>
      </c>
      <c r="P213" s="3">
        <f>YEAR(Table2[[#This Row],[DATE]])</f>
        <v>2021</v>
      </c>
    </row>
    <row r="214" spans="1:16" x14ac:dyDescent="0.3">
      <c r="A214" s="4">
        <v>44478</v>
      </c>
      <c r="B214" t="s">
        <v>90</v>
      </c>
      <c r="C214">
        <v>11</v>
      </c>
      <c r="D214" t="s">
        <v>58</v>
      </c>
      <c r="E214" t="s">
        <v>103</v>
      </c>
      <c r="F214">
        <v>0</v>
      </c>
      <c r="G214" t="str">
        <f>VLOOKUP(Table2[[#This Row],[PRODUCT ID]],Table1[],2,0)</f>
        <v>Product32</v>
      </c>
      <c r="H214" t="str">
        <f>VLOOKUP(Table2[[#This Row],[PRODUCT ID]],Table1[],3,0)</f>
        <v>Catagory04</v>
      </c>
      <c r="I214" t="str">
        <f>VLOOKUP(Table2[[#This Row],[PRODUCT ID]],Table1[],4,0)</f>
        <v>Kg</v>
      </c>
      <c r="J214" s="5">
        <f>VLOOKUP(Table2[[#This Row],[PRODUCT ID]],Table1[],5,0)</f>
        <v>89</v>
      </c>
      <c r="K214" s="5">
        <f>VLOOKUP(Table2[[#This Row],[PRODUCT ID]],Table1[],6,0)</f>
        <v>117.48</v>
      </c>
      <c r="L214" s="5">
        <f>Table2[[#This Row],[BUYING PRIZE]]*Table2[[#This Row],[QUANTITY]]</f>
        <v>979</v>
      </c>
      <c r="M214" s="5">
        <f>Table2[[#This Row],[SELLING PRICE]]*Table2[[#This Row],[QUANTITY]]*1-Table2[[#This Row],[DISCOUNT %]]</f>
        <v>1292.28</v>
      </c>
      <c r="N214">
        <f>DAY(Table2[[#This Row],[DATE]])</f>
        <v>9</v>
      </c>
      <c r="O214" s="4" t="str">
        <f>TEXT(Table2[[#This Row],[DATE]],"mmm")</f>
        <v>Oct</v>
      </c>
      <c r="P214" s="3">
        <f>YEAR(Table2[[#This Row],[DATE]])</f>
        <v>2021</v>
      </c>
    </row>
    <row r="215" spans="1:16" x14ac:dyDescent="0.3">
      <c r="A215" s="4">
        <v>44479</v>
      </c>
      <c r="B215" t="s">
        <v>93</v>
      </c>
      <c r="C215">
        <v>14</v>
      </c>
      <c r="D215" t="s">
        <v>104</v>
      </c>
      <c r="E215" t="s">
        <v>103</v>
      </c>
      <c r="F215">
        <v>0</v>
      </c>
      <c r="G215" t="str">
        <f>VLOOKUP(Table2[[#This Row],[PRODUCT ID]],Table1[],2,0)</f>
        <v>Product35</v>
      </c>
      <c r="H215" t="str">
        <f>VLOOKUP(Table2[[#This Row],[PRODUCT ID]],Table1[],3,0)</f>
        <v>Catagory04</v>
      </c>
      <c r="I215" t="str">
        <f>VLOOKUP(Table2[[#This Row],[PRODUCT ID]],Table1[],4,0)</f>
        <v>Kg</v>
      </c>
      <c r="J215" s="5">
        <f>VLOOKUP(Table2[[#This Row],[PRODUCT ID]],Table1[],5,0)</f>
        <v>5</v>
      </c>
      <c r="K215" s="5">
        <f>VLOOKUP(Table2[[#This Row],[PRODUCT ID]],Table1[],6,0)</f>
        <v>6.7</v>
      </c>
      <c r="L215" s="5">
        <f>Table2[[#This Row],[BUYING PRIZE]]*Table2[[#This Row],[QUANTITY]]</f>
        <v>70</v>
      </c>
      <c r="M215" s="5">
        <f>Table2[[#This Row],[SELLING PRICE]]*Table2[[#This Row],[QUANTITY]]*1-Table2[[#This Row],[DISCOUNT %]]</f>
        <v>93.8</v>
      </c>
      <c r="N215">
        <f>DAY(Table2[[#This Row],[DATE]])</f>
        <v>10</v>
      </c>
      <c r="O215" s="4" t="str">
        <f>TEXT(Table2[[#This Row],[DATE]],"mmm")</f>
        <v>Oct</v>
      </c>
      <c r="P215" s="3">
        <f>YEAR(Table2[[#This Row],[DATE]])</f>
        <v>2021</v>
      </c>
    </row>
    <row r="216" spans="1:16" x14ac:dyDescent="0.3">
      <c r="A216" s="4">
        <v>44480</v>
      </c>
      <c r="B216" t="s">
        <v>69</v>
      </c>
      <c r="C216">
        <v>15</v>
      </c>
      <c r="D216" t="s">
        <v>104</v>
      </c>
      <c r="E216" t="s">
        <v>103</v>
      </c>
      <c r="F216">
        <v>0</v>
      </c>
      <c r="G216" t="str">
        <f>VLOOKUP(Table2[[#This Row],[PRODUCT ID]],Table1[],2,0)</f>
        <v>Product11</v>
      </c>
      <c r="H216" t="str">
        <f>VLOOKUP(Table2[[#This Row],[PRODUCT ID]],Table1[],3,0)</f>
        <v>Catagory02</v>
      </c>
      <c r="I216" t="str">
        <f>VLOOKUP(Table2[[#This Row],[PRODUCT ID]],Table1[],4,0)</f>
        <v>Kg</v>
      </c>
      <c r="J216" s="5">
        <f>VLOOKUP(Table2[[#This Row],[PRODUCT ID]],Table1[],5,0)</f>
        <v>44</v>
      </c>
      <c r="K216" s="5">
        <f>VLOOKUP(Table2[[#This Row],[PRODUCT ID]],Table1[],6,0)</f>
        <v>48.4</v>
      </c>
      <c r="L216" s="5">
        <f>Table2[[#This Row],[BUYING PRIZE]]*Table2[[#This Row],[QUANTITY]]</f>
        <v>660</v>
      </c>
      <c r="M216" s="5">
        <f>Table2[[#This Row],[SELLING PRICE]]*Table2[[#This Row],[QUANTITY]]*1-Table2[[#This Row],[DISCOUNT %]]</f>
        <v>726</v>
      </c>
      <c r="N216">
        <f>DAY(Table2[[#This Row],[DATE]])</f>
        <v>11</v>
      </c>
      <c r="O216" s="4" t="str">
        <f>TEXT(Table2[[#This Row],[DATE]],"mmm")</f>
        <v>Oct</v>
      </c>
      <c r="P216" s="3">
        <f>YEAR(Table2[[#This Row],[DATE]])</f>
        <v>2021</v>
      </c>
    </row>
    <row r="217" spans="1:16" x14ac:dyDescent="0.3">
      <c r="A217" s="4">
        <v>44481</v>
      </c>
      <c r="B217" t="s">
        <v>85</v>
      </c>
      <c r="C217">
        <v>8</v>
      </c>
      <c r="D217" t="s">
        <v>58</v>
      </c>
      <c r="E217" t="s">
        <v>58</v>
      </c>
      <c r="F217">
        <v>0</v>
      </c>
      <c r="G217" t="str">
        <f>VLOOKUP(Table2[[#This Row],[PRODUCT ID]],Table1[],2,0)</f>
        <v>Product27</v>
      </c>
      <c r="H217" t="str">
        <f>VLOOKUP(Table2[[#This Row],[PRODUCT ID]],Table1[],3,0)</f>
        <v>Catagory04</v>
      </c>
      <c r="I217" t="str">
        <f>VLOOKUP(Table2[[#This Row],[PRODUCT ID]],Table1[],4,0)</f>
        <v>Kg</v>
      </c>
      <c r="J217" s="5">
        <f>VLOOKUP(Table2[[#This Row],[PRODUCT ID]],Table1[],5,0)</f>
        <v>48</v>
      </c>
      <c r="K217" s="5">
        <f>VLOOKUP(Table2[[#This Row],[PRODUCT ID]],Table1[],6,0)</f>
        <v>57.120000000000005</v>
      </c>
      <c r="L217" s="5">
        <f>Table2[[#This Row],[BUYING PRIZE]]*Table2[[#This Row],[QUANTITY]]</f>
        <v>384</v>
      </c>
      <c r="M217" s="5">
        <f>Table2[[#This Row],[SELLING PRICE]]*Table2[[#This Row],[QUANTITY]]*1-Table2[[#This Row],[DISCOUNT %]]</f>
        <v>456.96000000000004</v>
      </c>
      <c r="N217">
        <f>DAY(Table2[[#This Row],[DATE]])</f>
        <v>12</v>
      </c>
      <c r="O217" s="4" t="str">
        <f>TEXT(Table2[[#This Row],[DATE]],"mmm")</f>
        <v>Oct</v>
      </c>
      <c r="P217" s="3">
        <f>YEAR(Table2[[#This Row],[DATE]])</f>
        <v>2021</v>
      </c>
    </row>
    <row r="218" spans="1:16" x14ac:dyDescent="0.3">
      <c r="A218" s="4">
        <v>44486</v>
      </c>
      <c r="B218" t="s">
        <v>59</v>
      </c>
      <c r="C218">
        <v>13</v>
      </c>
      <c r="D218" t="s">
        <v>104</v>
      </c>
      <c r="E218" t="s">
        <v>58</v>
      </c>
      <c r="F218">
        <v>0</v>
      </c>
      <c r="G218" t="str">
        <f>VLOOKUP(Table2[[#This Row],[PRODUCT ID]],Table1[],2,0)</f>
        <v>Product01</v>
      </c>
      <c r="H218" t="str">
        <f>VLOOKUP(Table2[[#This Row],[PRODUCT ID]],Table1[],3,0)</f>
        <v>Catagory01</v>
      </c>
      <c r="I218" t="str">
        <f>VLOOKUP(Table2[[#This Row],[PRODUCT ID]],Table1[],4,0)</f>
        <v>Kg</v>
      </c>
      <c r="J218" s="5">
        <f>VLOOKUP(Table2[[#This Row],[PRODUCT ID]],Table1[],5,0)</f>
        <v>98</v>
      </c>
      <c r="K218" s="5">
        <f>VLOOKUP(Table2[[#This Row],[PRODUCT ID]],Table1[],6,0)</f>
        <v>103.88</v>
      </c>
      <c r="L218" s="5">
        <f>Table2[[#This Row],[BUYING PRIZE]]*Table2[[#This Row],[QUANTITY]]</f>
        <v>1274</v>
      </c>
      <c r="M218" s="5">
        <f>Table2[[#This Row],[SELLING PRICE]]*Table2[[#This Row],[QUANTITY]]*1-Table2[[#This Row],[DISCOUNT %]]</f>
        <v>1350.44</v>
      </c>
      <c r="N218">
        <f>DAY(Table2[[#This Row],[DATE]])</f>
        <v>17</v>
      </c>
      <c r="O218" s="4" t="str">
        <f>TEXT(Table2[[#This Row],[DATE]],"mmm")</f>
        <v>Oct</v>
      </c>
      <c r="P218" s="3">
        <f>YEAR(Table2[[#This Row],[DATE]])</f>
        <v>2021</v>
      </c>
    </row>
    <row r="219" spans="1:16" x14ac:dyDescent="0.3">
      <c r="A219" s="4">
        <v>44487</v>
      </c>
      <c r="B219" t="s">
        <v>83</v>
      </c>
      <c r="C219">
        <v>6</v>
      </c>
      <c r="D219" t="s">
        <v>58</v>
      </c>
      <c r="E219" t="s">
        <v>103</v>
      </c>
      <c r="F219">
        <v>0</v>
      </c>
      <c r="G219" t="str">
        <f>VLOOKUP(Table2[[#This Row],[PRODUCT ID]],Table1[],2,0)</f>
        <v>Product25</v>
      </c>
      <c r="H219" t="str">
        <f>VLOOKUP(Table2[[#This Row],[PRODUCT ID]],Table1[],3,0)</f>
        <v>Catagory04</v>
      </c>
      <c r="I219" t="str">
        <f>VLOOKUP(Table2[[#This Row],[PRODUCT ID]],Table1[],4,0)</f>
        <v>Kg</v>
      </c>
      <c r="J219" s="5">
        <f>VLOOKUP(Table2[[#This Row],[PRODUCT ID]],Table1[],5,0)</f>
        <v>7</v>
      </c>
      <c r="K219" s="5">
        <f>VLOOKUP(Table2[[#This Row],[PRODUCT ID]],Table1[],6,0)</f>
        <v>8.33</v>
      </c>
      <c r="L219" s="5">
        <f>Table2[[#This Row],[BUYING PRIZE]]*Table2[[#This Row],[QUANTITY]]</f>
        <v>42</v>
      </c>
      <c r="M219" s="5">
        <f>Table2[[#This Row],[SELLING PRICE]]*Table2[[#This Row],[QUANTITY]]*1-Table2[[#This Row],[DISCOUNT %]]</f>
        <v>49.980000000000004</v>
      </c>
      <c r="N219">
        <f>DAY(Table2[[#This Row],[DATE]])</f>
        <v>18</v>
      </c>
      <c r="O219" s="4" t="str">
        <f>TEXT(Table2[[#This Row],[DATE]],"mmm")</f>
        <v>Oct</v>
      </c>
      <c r="P219" s="3">
        <f>YEAR(Table2[[#This Row],[DATE]])</f>
        <v>2021</v>
      </c>
    </row>
    <row r="220" spans="1:16" x14ac:dyDescent="0.3">
      <c r="A220" s="4">
        <v>44487</v>
      </c>
      <c r="B220" t="s">
        <v>79</v>
      </c>
      <c r="C220">
        <v>13</v>
      </c>
      <c r="D220" t="s">
        <v>58</v>
      </c>
      <c r="E220" t="s">
        <v>103</v>
      </c>
      <c r="F220">
        <v>0</v>
      </c>
      <c r="G220" t="str">
        <f>VLOOKUP(Table2[[#This Row],[PRODUCT ID]],Table1[],2,0)</f>
        <v>Product21</v>
      </c>
      <c r="H220" t="str">
        <f>VLOOKUP(Table2[[#This Row],[PRODUCT ID]],Table1[],3,0)</f>
        <v>Catagory03</v>
      </c>
      <c r="I220" t="str">
        <f>VLOOKUP(Table2[[#This Row],[PRODUCT ID]],Table1[],4,0)</f>
        <v>Kg</v>
      </c>
      <c r="J220" s="5">
        <f>VLOOKUP(Table2[[#This Row],[PRODUCT ID]],Table1[],5,0)</f>
        <v>126</v>
      </c>
      <c r="K220" s="5">
        <f>VLOOKUP(Table2[[#This Row],[PRODUCT ID]],Table1[],6,0)</f>
        <v>162.54</v>
      </c>
      <c r="L220" s="5">
        <f>Table2[[#This Row],[BUYING PRIZE]]*Table2[[#This Row],[QUANTITY]]</f>
        <v>1638</v>
      </c>
      <c r="M220" s="5">
        <f>Table2[[#This Row],[SELLING PRICE]]*Table2[[#This Row],[QUANTITY]]*1-Table2[[#This Row],[DISCOUNT %]]</f>
        <v>2113.02</v>
      </c>
      <c r="N220">
        <f>DAY(Table2[[#This Row],[DATE]])</f>
        <v>18</v>
      </c>
      <c r="O220" s="4" t="str">
        <f>TEXT(Table2[[#This Row],[DATE]],"mmm")</f>
        <v>Oct</v>
      </c>
      <c r="P220" s="3">
        <f>YEAR(Table2[[#This Row],[DATE]])</f>
        <v>2021</v>
      </c>
    </row>
    <row r="221" spans="1:16" x14ac:dyDescent="0.3">
      <c r="A221" s="4">
        <v>44491</v>
      </c>
      <c r="B221" t="s">
        <v>69</v>
      </c>
      <c r="C221">
        <v>7</v>
      </c>
      <c r="D221" t="s">
        <v>104</v>
      </c>
      <c r="E221" t="s">
        <v>103</v>
      </c>
      <c r="F221">
        <v>0</v>
      </c>
      <c r="G221" t="str">
        <f>VLOOKUP(Table2[[#This Row],[PRODUCT ID]],Table1[],2,0)</f>
        <v>Product11</v>
      </c>
      <c r="H221" t="str">
        <f>VLOOKUP(Table2[[#This Row],[PRODUCT ID]],Table1[],3,0)</f>
        <v>Catagory02</v>
      </c>
      <c r="I221" t="str">
        <f>VLOOKUP(Table2[[#This Row],[PRODUCT ID]],Table1[],4,0)</f>
        <v>Kg</v>
      </c>
      <c r="J221" s="5">
        <f>VLOOKUP(Table2[[#This Row],[PRODUCT ID]],Table1[],5,0)</f>
        <v>44</v>
      </c>
      <c r="K221" s="5">
        <f>VLOOKUP(Table2[[#This Row],[PRODUCT ID]],Table1[],6,0)</f>
        <v>48.4</v>
      </c>
      <c r="L221" s="5">
        <f>Table2[[#This Row],[BUYING PRIZE]]*Table2[[#This Row],[QUANTITY]]</f>
        <v>308</v>
      </c>
      <c r="M221" s="5">
        <f>Table2[[#This Row],[SELLING PRICE]]*Table2[[#This Row],[QUANTITY]]*1-Table2[[#This Row],[DISCOUNT %]]</f>
        <v>338.8</v>
      </c>
      <c r="N221">
        <f>DAY(Table2[[#This Row],[DATE]])</f>
        <v>22</v>
      </c>
      <c r="O221" s="4" t="str">
        <f>TEXT(Table2[[#This Row],[DATE]],"mmm")</f>
        <v>Oct</v>
      </c>
      <c r="P221" s="3">
        <f>YEAR(Table2[[#This Row],[DATE]])</f>
        <v>2021</v>
      </c>
    </row>
    <row r="222" spans="1:16" x14ac:dyDescent="0.3">
      <c r="A222" s="4">
        <v>44491</v>
      </c>
      <c r="B222" t="s">
        <v>82</v>
      </c>
      <c r="C222">
        <v>13</v>
      </c>
      <c r="D222" t="s">
        <v>58</v>
      </c>
      <c r="E222" t="s">
        <v>103</v>
      </c>
      <c r="F222">
        <v>0</v>
      </c>
      <c r="G222" t="str">
        <f>VLOOKUP(Table2[[#This Row],[PRODUCT ID]],Table1[],2,0)</f>
        <v>Product24</v>
      </c>
      <c r="H222" t="str">
        <f>VLOOKUP(Table2[[#This Row],[PRODUCT ID]],Table1[],3,0)</f>
        <v>Catagory03</v>
      </c>
      <c r="I222" t="str">
        <f>VLOOKUP(Table2[[#This Row],[PRODUCT ID]],Table1[],4,0)</f>
        <v>Kg</v>
      </c>
      <c r="J222" s="5">
        <f>VLOOKUP(Table2[[#This Row],[PRODUCT ID]],Table1[],5,0)</f>
        <v>144</v>
      </c>
      <c r="K222" s="5">
        <f>VLOOKUP(Table2[[#This Row],[PRODUCT ID]],Table1[],6,0)</f>
        <v>156.96</v>
      </c>
      <c r="L222" s="5">
        <f>Table2[[#This Row],[BUYING PRIZE]]*Table2[[#This Row],[QUANTITY]]</f>
        <v>1872</v>
      </c>
      <c r="M222" s="5">
        <f>Table2[[#This Row],[SELLING PRICE]]*Table2[[#This Row],[QUANTITY]]*1-Table2[[#This Row],[DISCOUNT %]]</f>
        <v>2040.48</v>
      </c>
      <c r="N222">
        <f>DAY(Table2[[#This Row],[DATE]])</f>
        <v>22</v>
      </c>
      <c r="O222" s="4" t="str">
        <f>TEXT(Table2[[#This Row],[DATE]],"mmm")</f>
        <v>Oct</v>
      </c>
      <c r="P222" s="3">
        <f>YEAR(Table2[[#This Row],[DATE]])</f>
        <v>2021</v>
      </c>
    </row>
    <row r="223" spans="1:16" x14ac:dyDescent="0.3">
      <c r="A223" s="4">
        <v>44491</v>
      </c>
      <c r="B223" t="s">
        <v>67</v>
      </c>
      <c r="C223">
        <v>1</v>
      </c>
      <c r="D223" t="s">
        <v>104</v>
      </c>
      <c r="E223" t="s">
        <v>103</v>
      </c>
      <c r="F223">
        <v>0</v>
      </c>
      <c r="G223" t="str">
        <f>VLOOKUP(Table2[[#This Row],[PRODUCT ID]],Table1[],2,0)</f>
        <v>Product09</v>
      </c>
      <c r="H223" t="str">
        <f>VLOOKUP(Table2[[#This Row],[PRODUCT ID]],Table1[],3,0)</f>
        <v>Catagory01</v>
      </c>
      <c r="I223" t="str">
        <f>VLOOKUP(Table2[[#This Row],[PRODUCT ID]],Table1[],4,0)</f>
        <v>Kg</v>
      </c>
      <c r="J223" s="5">
        <f>VLOOKUP(Table2[[#This Row],[PRODUCT ID]],Table1[],5,0)</f>
        <v>6</v>
      </c>
      <c r="K223" s="5">
        <f>VLOOKUP(Table2[[#This Row],[PRODUCT ID]],Table1[],6,0)</f>
        <v>7.8599999999999994</v>
      </c>
      <c r="L223" s="5">
        <f>Table2[[#This Row],[BUYING PRIZE]]*Table2[[#This Row],[QUANTITY]]</f>
        <v>6</v>
      </c>
      <c r="M223" s="5">
        <f>Table2[[#This Row],[SELLING PRICE]]*Table2[[#This Row],[QUANTITY]]*1-Table2[[#This Row],[DISCOUNT %]]</f>
        <v>7.8599999999999994</v>
      </c>
      <c r="N223">
        <f>DAY(Table2[[#This Row],[DATE]])</f>
        <v>22</v>
      </c>
      <c r="O223" s="4" t="str">
        <f>TEXT(Table2[[#This Row],[DATE]],"mmm")</f>
        <v>Oct</v>
      </c>
      <c r="P223" s="3">
        <f>YEAR(Table2[[#This Row],[DATE]])</f>
        <v>2021</v>
      </c>
    </row>
    <row r="224" spans="1:16" x14ac:dyDescent="0.3">
      <c r="A224" s="4">
        <v>44493</v>
      </c>
      <c r="B224" t="s">
        <v>69</v>
      </c>
      <c r="C224">
        <v>3</v>
      </c>
      <c r="D224" t="s">
        <v>8</v>
      </c>
      <c r="E224" t="s">
        <v>103</v>
      </c>
      <c r="F224">
        <v>0</v>
      </c>
      <c r="G224" t="str">
        <f>VLOOKUP(Table2[[#This Row],[PRODUCT ID]],Table1[],2,0)</f>
        <v>Product11</v>
      </c>
      <c r="H224" t="str">
        <f>VLOOKUP(Table2[[#This Row],[PRODUCT ID]],Table1[],3,0)</f>
        <v>Catagory02</v>
      </c>
      <c r="I224" t="str">
        <f>VLOOKUP(Table2[[#This Row],[PRODUCT ID]],Table1[],4,0)</f>
        <v>Kg</v>
      </c>
      <c r="J224" s="5">
        <f>VLOOKUP(Table2[[#This Row],[PRODUCT ID]],Table1[],5,0)</f>
        <v>44</v>
      </c>
      <c r="K224" s="5">
        <f>VLOOKUP(Table2[[#This Row],[PRODUCT ID]],Table1[],6,0)</f>
        <v>48.4</v>
      </c>
      <c r="L224" s="5">
        <f>Table2[[#This Row],[BUYING PRIZE]]*Table2[[#This Row],[QUANTITY]]</f>
        <v>132</v>
      </c>
      <c r="M224" s="5">
        <f>Table2[[#This Row],[SELLING PRICE]]*Table2[[#This Row],[QUANTITY]]*1-Table2[[#This Row],[DISCOUNT %]]</f>
        <v>145.19999999999999</v>
      </c>
      <c r="N224">
        <f>DAY(Table2[[#This Row],[DATE]])</f>
        <v>24</v>
      </c>
      <c r="O224" s="4" t="str">
        <f>TEXT(Table2[[#This Row],[DATE]],"mmm")</f>
        <v>Oct</v>
      </c>
      <c r="P224" s="3">
        <f>YEAR(Table2[[#This Row],[DATE]])</f>
        <v>2021</v>
      </c>
    </row>
    <row r="225" spans="1:16" x14ac:dyDescent="0.3">
      <c r="A225" s="4">
        <v>44494</v>
      </c>
      <c r="B225" t="s">
        <v>102</v>
      </c>
      <c r="C225">
        <v>9</v>
      </c>
      <c r="D225" t="s">
        <v>58</v>
      </c>
      <c r="E225" t="s">
        <v>103</v>
      </c>
      <c r="F225">
        <v>0</v>
      </c>
      <c r="G225" t="str">
        <f>VLOOKUP(Table2[[#This Row],[PRODUCT ID]],Table1[],2,0)</f>
        <v>Product44</v>
      </c>
      <c r="H225" t="str">
        <f>VLOOKUP(Table2[[#This Row],[PRODUCT ID]],Table1[],3,0)</f>
        <v>Catagory04</v>
      </c>
      <c r="I225" t="str">
        <f>VLOOKUP(Table2[[#This Row],[PRODUCT ID]],Table1[],4,0)</f>
        <v>Kg</v>
      </c>
      <c r="J225" s="5">
        <f>VLOOKUP(Table2[[#This Row],[PRODUCT ID]],Table1[],5,0)</f>
        <v>76</v>
      </c>
      <c r="K225" s="5">
        <f>VLOOKUP(Table2[[#This Row],[PRODUCT ID]],Table1[],6,0)</f>
        <v>82.08</v>
      </c>
      <c r="L225" s="5">
        <f>Table2[[#This Row],[BUYING PRIZE]]*Table2[[#This Row],[QUANTITY]]</f>
        <v>684</v>
      </c>
      <c r="M225" s="5">
        <f>Table2[[#This Row],[SELLING PRICE]]*Table2[[#This Row],[QUANTITY]]*1-Table2[[#This Row],[DISCOUNT %]]</f>
        <v>738.72</v>
      </c>
      <c r="N225">
        <f>DAY(Table2[[#This Row],[DATE]])</f>
        <v>25</v>
      </c>
      <c r="O225" s="4" t="str">
        <f>TEXT(Table2[[#This Row],[DATE]],"mmm")</f>
        <v>Oct</v>
      </c>
      <c r="P225" s="3">
        <f>YEAR(Table2[[#This Row],[DATE]])</f>
        <v>2021</v>
      </c>
    </row>
    <row r="226" spans="1:16" x14ac:dyDescent="0.3">
      <c r="A226" s="4">
        <v>44495</v>
      </c>
      <c r="B226" t="s">
        <v>62</v>
      </c>
      <c r="C226">
        <v>6</v>
      </c>
      <c r="D226" t="s">
        <v>8</v>
      </c>
      <c r="E226" t="s">
        <v>103</v>
      </c>
      <c r="F226">
        <v>0</v>
      </c>
      <c r="G226" t="str">
        <f>VLOOKUP(Table2[[#This Row],[PRODUCT ID]],Table1[],2,0)</f>
        <v>Product04</v>
      </c>
      <c r="H226" t="str">
        <f>VLOOKUP(Table2[[#This Row],[PRODUCT ID]],Table1[],3,0)</f>
        <v>Catagory01</v>
      </c>
      <c r="I226" t="str">
        <f>VLOOKUP(Table2[[#This Row],[PRODUCT ID]],Table1[],4,0)</f>
        <v>Kg</v>
      </c>
      <c r="J226" s="5">
        <f>VLOOKUP(Table2[[#This Row],[PRODUCT ID]],Table1[],5,0)</f>
        <v>44</v>
      </c>
      <c r="K226" s="5">
        <f>VLOOKUP(Table2[[#This Row],[PRODUCT ID]],Table1[],6,0)</f>
        <v>48.84</v>
      </c>
      <c r="L226" s="5">
        <f>Table2[[#This Row],[BUYING PRIZE]]*Table2[[#This Row],[QUANTITY]]</f>
        <v>264</v>
      </c>
      <c r="M226" s="5">
        <f>Table2[[#This Row],[SELLING PRICE]]*Table2[[#This Row],[QUANTITY]]*1-Table2[[#This Row],[DISCOUNT %]]</f>
        <v>293.04000000000002</v>
      </c>
      <c r="N226">
        <f>DAY(Table2[[#This Row],[DATE]])</f>
        <v>26</v>
      </c>
      <c r="O226" s="4" t="str">
        <f>TEXT(Table2[[#This Row],[DATE]],"mmm")</f>
        <v>Oct</v>
      </c>
      <c r="P226" s="3">
        <f>YEAR(Table2[[#This Row],[DATE]])</f>
        <v>2021</v>
      </c>
    </row>
    <row r="227" spans="1:16" x14ac:dyDescent="0.3">
      <c r="A227" s="4">
        <v>44497</v>
      </c>
      <c r="B227" t="s">
        <v>66</v>
      </c>
      <c r="C227">
        <v>1</v>
      </c>
      <c r="D227" t="s">
        <v>104</v>
      </c>
      <c r="E227" t="s">
        <v>103</v>
      </c>
      <c r="F227">
        <v>0</v>
      </c>
      <c r="G227" t="str">
        <f>VLOOKUP(Table2[[#This Row],[PRODUCT ID]],Table1[],2,0)</f>
        <v>Product08</v>
      </c>
      <c r="H227" t="str">
        <f>VLOOKUP(Table2[[#This Row],[PRODUCT ID]],Table1[],3,0)</f>
        <v>Catagory01</v>
      </c>
      <c r="I227" t="str">
        <f>VLOOKUP(Table2[[#This Row],[PRODUCT ID]],Table1[],4,0)</f>
        <v>Kg</v>
      </c>
      <c r="J227" s="5">
        <f>VLOOKUP(Table2[[#This Row],[PRODUCT ID]],Table1[],5,0)</f>
        <v>83</v>
      </c>
      <c r="K227" s="5">
        <f>VLOOKUP(Table2[[#This Row],[PRODUCT ID]],Table1[],6,0)</f>
        <v>94.62</v>
      </c>
      <c r="L227" s="5">
        <f>Table2[[#This Row],[BUYING PRIZE]]*Table2[[#This Row],[QUANTITY]]</f>
        <v>83</v>
      </c>
      <c r="M227" s="5">
        <f>Table2[[#This Row],[SELLING PRICE]]*Table2[[#This Row],[QUANTITY]]*1-Table2[[#This Row],[DISCOUNT %]]</f>
        <v>94.62</v>
      </c>
      <c r="N227">
        <f>DAY(Table2[[#This Row],[DATE]])</f>
        <v>28</v>
      </c>
      <c r="O227" s="4" t="str">
        <f>TEXT(Table2[[#This Row],[DATE]],"mmm")</f>
        <v>Oct</v>
      </c>
      <c r="P227" s="3">
        <f>YEAR(Table2[[#This Row],[DATE]])</f>
        <v>2021</v>
      </c>
    </row>
    <row r="228" spans="1:16" x14ac:dyDescent="0.3">
      <c r="A228" s="4">
        <v>44498</v>
      </c>
      <c r="B228" t="s">
        <v>96</v>
      </c>
      <c r="C228">
        <v>14</v>
      </c>
      <c r="D228" t="s">
        <v>58</v>
      </c>
      <c r="E228" t="s">
        <v>58</v>
      </c>
      <c r="F228">
        <v>0</v>
      </c>
      <c r="G228" t="str">
        <f>VLOOKUP(Table2[[#This Row],[PRODUCT ID]],Table1[],2,0)</f>
        <v>Product38</v>
      </c>
      <c r="H228" t="str">
        <f>VLOOKUP(Table2[[#This Row],[PRODUCT ID]],Table1[],3,0)</f>
        <v>Catagory04</v>
      </c>
      <c r="I228" t="str">
        <f>VLOOKUP(Table2[[#This Row],[PRODUCT ID]],Table1[],4,0)</f>
        <v>Kg</v>
      </c>
      <c r="J228" s="5">
        <f>VLOOKUP(Table2[[#This Row],[PRODUCT ID]],Table1[],5,0)</f>
        <v>72</v>
      </c>
      <c r="K228" s="5">
        <f>VLOOKUP(Table2[[#This Row],[PRODUCT ID]],Table1[],6,0)</f>
        <v>79.92</v>
      </c>
      <c r="L228" s="5">
        <f>Table2[[#This Row],[BUYING PRIZE]]*Table2[[#This Row],[QUANTITY]]</f>
        <v>1008</v>
      </c>
      <c r="M228" s="5">
        <f>Table2[[#This Row],[SELLING PRICE]]*Table2[[#This Row],[QUANTITY]]*1-Table2[[#This Row],[DISCOUNT %]]</f>
        <v>1118.8800000000001</v>
      </c>
      <c r="N228">
        <f>DAY(Table2[[#This Row],[DATE]])</f>
        <v>29</v>
      </c>
      <c r="O228" s="4" t="str">
        <f>TEXT(Table2[[#This Row],[DATE]],"mmm")</f>
        <v>Oct</v>
      </c>
      <c r="P228" s="3">
        <f>YEAR(Table2[[#This Row],[DATE]])</f>
        <v>2021</v>
      </c>
    </row>
    <row r="229" spans="1:16" x14ac:dyDescent="0.3">
      <c r="A229" s="4">
        <v>44500</v>
      </c>
      <c r="B229" t="s">
        <v>79</v>
      </c>
      <c r="C229">
        <v>6</v>
      </c>
      <c r="D229" t="s">
        <v>58</v>
      </c>
      <c r="E229" t="s">
        <v>103</v>
      </c>
      <c r="F229">
        <v>0</v>
      </c>
      <c r="G229" t="str">
        <f>VLOOKUP(Table2[[#This Row],[PRODUCT ID]],Table1[],2,0)</f>
        <v>Product21</v>
      </c>
      <c r="H229" t="str">
        <f>VLOOKUP(Table2[[#This Row],[PRODUCT ID]],Table1[],3,0)</f>
        <v>Catagory03</v>
      </c>
      <c r="I229" t="str">
        <f>VLOOKUP(Table2[[#This Row],[PRODUCT ID]],Table1[],4,0)</f>
        <v>Kg</v>
      </c>
      <c r="J229" s="5">
        <f>VLOOKUP(Table2[[#This Row],[PRODUCT ID]],Table1[],5,0)</f>
        <v>126</v>
      </c>
      <c r="K229" s="5">
        <f>VLOOKUP(Table2[[#This Row],[PRODUCT ID]],Table1[],6,0)</f>
        <v>162.54</v>
      </c>
      <c r="L229" s="5">
        <f>Table2[[#This Row],[BUYING PRIZE]]*Table2[[#This Row],[QUANTITY]]</f>
        <v>756</v>
      </c>
      <c r="M229" s="5">
        <f>Table2[[#This Row],[SELLING PRICE]]*Table2[[#This Row],[QUANTITY]]*1-Table2[[#This Row],[DISCOUNT %]]</f>
        <v>975.24</v>
      </c>
      <c r="N229">
        <f>DAY(Table2[[#This Row],[DATE]])</f>
        <v>31</v>
      </c>
      <c r="O229" s="4" t="str">
        <f>TEXT(Table2[[#This Row],[DATE]],"mmm")</f>
        <v>Oct</v>
      </c>
      <c r="P229" s="3">
        <f>YEAR(Table2[[#This Row],[DATE]])</f>
        <v>2021</v>
      </c>
    </row>
    <row r="230" spans="1:16" x14ac:dyDescent="0.3">
      <c r="A230" s="4">
        <v>44503</v>
      </c>
      <c r="B230" t="s">
        <v>71</v>
      </c>
      <c r="C230">
        <v>12</v>
      </c>
      <c r="D230" t="s">
        <v>104</v>
      </c>
      <c r="E230" t="s">
        <v>103</v>
      </c>
      <c r="F230">
        <v>0</v>
      </c>
      <c r="G230" t="str">
        <f>VLOOKUP(Table2[[#This Row],[PRODUCT ID]],Table1[],2,0)</f>
        <v>Product13</v>
      </c>
      <c r="H230" t="str">
        <f>VLOOKUP(Table2[[#This Row],[PRODUCT ID]],Table1[],3,0)</f>
        <v>Catagory02</v>
      </c>
      <c r="I230" t="str">
        <f>VLOOKUP(Table2[[#This Row],[PRODUCT ID]],Table1[],4,0)</f>
        <v>Kg</v>
      </c>
      <c r="J230" s="5">
        <f>VLOOKUP(Table2[[#This Row],[PRODUCT ID]],Table1[],5,0)</f>
        <v>112</v>
      </c>
      <c r="K230" s="5">
        <f>VLOOKUP(Table2[[#This Row],[PRODUCT ID]],Table1[],6,0)</f>
        <v>122.08</v>
      </c>
      <c r="L230" s="5">
        <f>Table2[[#This Row],[BUYING PRIZE]]*Table2[[#This Row],[QUANTITY]]</f>
        <v>1344</v>
      </c>
      <c r="M230" s="5">
        <f>Table2[[#This Row],[SELLING PRICE]]*Table2[[#This Row],[QUANTITY]]*1-Table2[[#This Row],[DISCOUNT %]]</f>
        <v>1464.96</v>
      </c>
      <c r="N230">
        <f>DAY(Table2[[#This Row],[DATE]])</f>
        <v>3</v>
      </c>
      <c r="O230" s="4" t="str">
        <f>TEXT(Table2[[#This Row],[DATE]],"mmm")</f>
        <v>Nov</v>
      </c>
      <c r="P230" s="3">
        <f>YEAR(Table2[[#This Row],[DATE]])</f>
        <v>2021</v>
      </c>
    </row>
    <row r="231" spans="1:16" x14ac:dyDescent="0.3">
      <c r="A231" s="4">
        <v>44506</v>
      </c>
      <c r="B231" t="s">
        <v>94</v>
      </c>
      <c r="C231">
        <v>10</v>
      </c>
      <c r="D231" t="s">
        <v>104</v>
      </c>
      <c r="E231" t="s">
        <v>58</v>
      </c>
      <c r="F231">
        <v>0</v>
      </c>
      <c r="G231" t="str">
        <f>VLOOKUP(Table2[[#This Row],[PRODUCT ID]],Table1[],2,0)</f>
        <v>Product36</v>
      </c>
      <c r="H231" t="str">
        <f>VLOOKUP(Table2[[#This Row],[PRODUCT ID]],Table1[],3,0)</f>
        <v>Catagory04</v>
      </c>
      <c r="I231" t="str">
        <f>VLOOKUP(Table2[[#This Row],[PRODUCT ID]],Table1[],4,0)</f>
        <v>Kg</v>
      </c>
      <c r="J231" s="5">
        <f>VLOOKUP(Table2[[#This Row],[PRODUCT ID]],Table1[],5,0)</f>
        <v>90</v>
      </c>
      <c r="K231" s="5">
        <f>VLOOKUP(Table2[[#This Row],[PRODUCT ID]],Table1[],6,0)</f>
        <v>96.3</v>
      </c>
      <c r="L231" s="5">
        <f>Table2[[#This Row],[BUYING PRIZE]]*Table2[[#This Row],[QUANTITY]]</f>
        <v>900</v>
      </c>
      <c r="M231" s="5">
        <f>Table2[[#This Row],[SELLING PRICE]]*Table2[[#This Row],[QUANTITY]]*1-Table2[[#This Row],[DISCOUNT %]]</f>
        <v>963</v>
      </c>
      <c r="N231">
        <f>DAY(Table2[[#This Row],[DATE]])</f>
        <v>6</v>
      </c>
      <c r="O231" s="4" t="str">
        <f>TEXT(Table2[[#This Row],[DATE]],"mmm")</f>
        <v>Nov</v>
      </c>
      <c r="P231" s="3">
        <f>YEAR(Table2[[#This Row],[DATE]])</f>
        <v>2021</v>
      </c>
    </row>
    <row r="232" spans="1:16" x14ac:dyDescent="0.3">
      <c r="A232" s="4">
        <v>44508</v>
      </c>
      <c r="B232" t="s">
        <v>65</v>
      </c>
      <c r="C232">
        <v>15</v>
      </c>
      <c r="D232" t="s">
        <v>104</v>
      </c>
      <c r="E232" t="s">
        <v>58</v>
      </c>
      <c r="F232">
        <v>0</v>
      </c>
      <c r="G232" t="str">
        <f>VLOOKUP(Table2[[#This Row],[PRODUCT ID]],Table1[],2,0)</f>
        <v>Product07</v>
      </c>
      <c r="H232" t="str">
        <f>VLOOKUP(Table2[[#This Row],[PRODUCT ID]],Table1[],3,0)</f>
        <v>Catagory01</v>
      </c>
      <c r="I232" t="str">
        <f>VLOOKUP(Table2[[#This Row],[PRODUCT ID]],Table1[],4,0)</f>
        <v>Kg</v>
      </c>
      <c r="J232" s="5">
        <f>VLOOKUP(Table2[[#This Row],[PRODUCT ID]],Table1[],5,0)</f>
        <v>43</v>
      </c>
      <c r="K232" s="5">
        <f>VLOOKUP(Table2[[#This Row],[PRODUCT ID]],Table1[],6,0)</f>
        <v>47.730000000000004</v>
      </c>
      <c r="L232" s="5">
        <f>Table2[[#This Row],[BUYING PRIZE]]*Table2[[#This Row],[QUANTITY]]</f>
        <v>645</v>
      </c>
      <c r="M232" s="5">
        <f>Table2[[#This Row],[SELLING PRICE]]*Table2[[#This Row],[QUANTITY]]*1-Table2[[#This Row],[DISCOUNT %]]</f>
        <v>715.95</v>
      </c>
      <c r="N232">
        <f>DAY(Table2[[#This Row],[DATE]])</f>
        <v>8</v>
      </c>
      <c r="O232" s="4" t="str">
        <f>TEXT(Table2[[#This Row],[DATE]],"mmm")</f>
        <v>Nov</v>
      </c>
      <c r="P232" s="3">
        <f>YEAR(Table2[[#This Row],[DATE]])</f>
        <v>2021</v>
      </c>
    </row>
    <row r="233" spans="1:16" x14ac:dyDescent="0.3">
      <c r="A233" s="4">
        <v>44510</v>
      </c>
      <c r="B233" t="s">
        <v>100</v>
      </c>
      <c r="C233">
        <v>6</v>
      </c>
      <c r="D233" t="s">
        <v>58</v>
      </c>
      <c r="E233" t="s">
        <v>103</v>
      </c>
      <c r="F233">
        <v>0</v>
      </c>
      <c r="G233" t="str">
        <f>VLOOKUP(Table2[[#This Row],[PRODUCT ID]],Table1[],2,0)</f>
        <v>Product42</v>
      </c>
      <c r="H233" t="str">
        <f>VLOOKUP(Table2[[#This Row],[PRODUCT ID]],Table1[],3,0)</f>
        <v>Catagory04</v>
      </c>
      <c r="I233" t="str">
        <f>VLOOKUP(Table2[[#This Row],[PRODUCT ID]],Table1[],4,0)</f>
        <v>Kg</v>
      </c>
      <c r="J233" s="5">
        <f>VLOOKUP(Table2[[#This Row],[PRODUCT ID]],Table1[],5,0)</f>
        <v>120</v>
      </c>
      <c r="K233" s="5">
        <f>VLOOKUP(Table2[[#This Row],[PRODUCT ID]],Table1[],6,0)</f>
        <v>162</v>
      </c>
      <c r="L233" s="5">
        <f>Table2[[#This Row],[BUYING PRIZE]]*Table2[[#This Row],[QUANTITY]]</f>
        <v>720</v>
      </c>
      <c r="M233" s="5">
        <f>Table2[[#This Row],[SELLING PRICE]]*Table2[[#This Row],[QUANTITY]]*1-Table2[[#This Row],[DISCOUNT %]]</f>
        <v>972</v>
      </c>
      <c r="N233">
        <f>DAY(Table2[[#This Row],[DATE]])</f>
        <v>10</v>
      </c>
      <c r="O233" s="4" t="str">
        <f>TEXT(Table2[[#This Row],[DATE]],"mmm")</f>
        <v>Nov</v>
      </c>
      <c r="P233" s="3">
        <f>YEAR(Table2[[#This Row],[DATE]])</f>
        <v>2021</v>
      </c>
    </row>
    <row r="234" spans="1:16" x14ac:dyDescent="0.3">
      <c r="A234" s="4">
        <v>44511</v>
      </c>
      <c r="B234" t="s">
        <v>98</v>
      </c>
      <c r="C234">
        <v>12</v>
      </c>
      <c r="D234" t="s">
        <v>8</v>
      </c>
      <c r="E234" t="s">
        <v>58</v>
      </c>
      <c r="F234">
        <v>0</v>
      </c>
      <c r="G234" t="str">
        <f>VLOOKUP(Table2[[#This Row],[PRODUCT ID]],Table1[],2,0)</f>
        <v>Product40</v>
      </c>
      <c r="H234" t="str">
        <f>VLOOKUP(Table2[[#This Row],[PRODUCT ID]],Table1[],3,0)</f>
        <v>Catagory04</v>
      </c>
      <c r="I234" t="str">
        <f>VLOOKUP(Table2[[#This Row],[PRODUCT ID]],Table1[],4,0)</f>
        <v>Kg</v>
      </c>
      <c r="J234" s="5">
        <f>VLOOKUP(Table2[[#This Row],[PRODUCT ID]],Table1[],5,0)</f>
        <v>90</v>
      </c>
      <c r="K234" s="5">
        <f>VLOOKUP(Table2[[#This Row],[PRODUCT ID]],Table1[],6,0)</f>
        <v>115.2</v>
      </c>
      <c r="L234" s="5">
        <f>Table2[[#This Row],[BUYING PRIZE]]*Table2[[#This Row],[QUANTITY]]</f>
        <v>1080</v>
      </c>
      <c r="M234" s="5">
        <f>Table2[[#This Row],[SELLING PRICE]]*Table2[[#This Row],[QUANTITY]]*1-Table2[[#This Row],[DISCOUNT %]]</f>
        <v>1382.4</v>
      </c>
      <c r="N234">
        <f>DAY(Table2[[#This Row],[DATE]])</f>
        <v>11</v>
      </c>
      <c r="O234" s="4" t="str">
        <f>TEXT(Table2[[#This Row],[DATE]],"mmm")</f>
        <v>Nov</v>
      </c>
      <c r="P234" s="3">
        <f>YEAR(Table2[[#This Row],[DATE]])</f>
        <v>2021</v>
      </c>
    </row>
    <row r="235" spans="1:16" x14ac:dyDescent="0.3">
      <c r="A235" s="4">
        <v>44512</v>
      </c>
      <c r="B235" t="s">
        <v>68</v>
      </c>
      <c r="C235">
        <v>3</v>
      </c>
      <c r="D235" t="s">
        <v>58</v>
      </c>
      <c r="E235" t="s">
        <v>103</v>
      </c>
      <c r="F235">
        <v>0</v>
      </c>
      <c r="G235" t="str">
        <f>VLOOKUP(Table2[[#This Row],[PRODUCT ID]],Table1[],2,0)</f>
        <v>Product10</v>
      </c>
      <c r="H235" t="str">
        <f>VLOOKUP(Table2[[#This Row],[PRODUCT ID]],Table1[],3,0)</f>
        <v>Catagory02</v>
      </c>
      <c r="I235" t="str">
        <f>VLOOKUP(Table2[[#This Row],[PRODUCT ID]],Table1[],4,0)</f>
        <v>Kg</v>
      </c>
      <c r="J235" s="5">
        <f>VLOOKUP(Table2[[#This Row],[PRODUCT ID]],Table1[],5,0)</f>
        <v>148</v>
      </c>
      <c r="K235" s="5">
        <f>VLOOKUP(Table2[[#This Row],[PRODUCT ID]],Table1[],6,0)</f>
        <v>164.28</v>
      </c>
      <c r="L235" s="5">
        <f>Table2[[#This Row],[BUYING PRIZE]]*Table2[[#This Row],[QUANTITY]]</f>
        <v>444</v>
      </c>
      <c r="M235" s="5">
        <f>Table2[[#This Row],[SELLING PRICE]]*Table2[[#This Row],[QUANTITY]]*1-Table2[[#This Row],[DISCOUNT %]]</f>
        <v>492.84000000000003</v>
      </c>
      <c r="N235">
        <f>DAY(Table2[[#This Row],[DATE]])</f>
        <v>12</v>
      </c>
      <c r="O235" s="4" t="str">
        <f>TEXT(Table2[[#This Row],[DATE]],"mmm")</f>
        <v>Nov</v>
      </c>
      <c r="P235" s="3">
        <f>YEAR(Table2[[#This Row],[DATE]])</f>
        <v>2021</v>
      </c>
    </row>
    <row r="236" spans="1:16" x14ac:dyDescent="0.3">
      <c r="A236" s="4">
        <v>44520</v>
      </c>
      <c r="B236" t="s">
        <v>92</v>
      </c>
      <c r="C236">
        <v>14</v>
      </c>
      <c r="D236" t="s">
        <v>58</v>
      </c>
      <c r="E236" t="s">
        <v>58</v>
      </c>
      <c r="F236">
        <v>0</v>
      </c>
      <c r="G236" t="str">
        <f>VLOOKUP(Table2[[#This Row],[PRODUCT ID]],Table1[],2,0)</f>
        <v>Product34</v>
      </c>
      <c r="H236" t="str">
        <f>VLOOKUP(Table2[[#This Row],[PRODUCT ID]],Table1[],3,0)</f>
        <v>Catagory04</v>
      </c>
      <c r="I236" t="str">
        <f>VLOOKUP(Table2[[#This Row],[PRODUCT ID]],Table1[],4,0)</f>
        <v>Kg</v>
      </c>
      <c r="J236" s="5">
        <f>VLOOKUP(Table2[[#This Row],[PRODUCT ID]],Table1[],5,0)</f>
        <v>55</v>
      </c>
      <c r="K236" s="5">
        <f>VLOOKUP(Table2[[#This Row],[PRODUCT ID]],Table1[],6,0)</f>
        <v>58.3</v>
      </c>
      <c r="L236" s="5">
        <f>Table2[[#This Row],[BUYING PRIZE]]*Table2[[#This Row],[QUANTITY]]</f>
        <v>770</v>
      </c>
      <c r="M236" s="5">
        <f>Table2[[#This Row],[SELLING PRICE]]*Table2[[#This Row],[QUANTITY]]*1-Table2[[#This Row],[DISCOUNT %]]</f>
        <v>816.19999999999993</v>
      </c>
      <c r="N236">
        <f>DAY(Table2[[#This Row],[DATE]])</f>
        <v>20</v>
      </c>
      <c r="O236" s="4" t="str">
        <f>TEXT(Table2[[#This Row],[DATE]],"mmm")</f>
        <v>Nov</v>
      </c>
      <c r="P236" s="3">
        <f>YEAR(Table2[[#This Row],[DATE]])</f>
        <v>2021</v>
      </c>
    </row>
    <row r="237" spans="1:16" x14ac:dyDescent="0.3">
      <c r="A237" s="4">
        <v>44520</v>
      </c>
      <c r="B237" t="s">
        <v>66</v>
      </c>
      <c r="C237">
        <v>11</v>
      </c>
      <c r="D237" t="s">
        <v>58</v>
      </c>
      <c r="E237" t="s">
        <v>103</v>
      </c>
      <c r="F237">
        <v>0</v>
      </c>
      <c r="G237" t="str">
        <f>VLOOKUP(Table2[[#This Row],[PRODUCT ID]],Table1[],2,0)</f>
        <v>Product08</v>
      </c>
      <c r="H237" t="str">
        <f>VLOOKUP(Table2[[#This Row],[PRODUCT ID]],Table1[],3,0)</f>
        <v>Catagory01</v>
      </c>
      <c r="I237" t="str">
        <f>VLOOKUP(Table2[[#This Row],[PRODUCT ID]],Table1[],4,0)</f>
        <v>Kg</v>
      </c>
      <c r="J237" s="5">
        <f>VLOOKUP(Table2[[#This Row],[PRODUCT ID]],Table1[],5,0)</f>
        <v>83</v>
      </c>
      <c r="K237" s="5">
        <f>VLOOKUP(Table2[[#This Row],[PRODUCT ID]],Table1[],6,0)</f>
        <v>94.62</v>
      </c>
      <c r="L237" s="5">
        <f>Table2[[#This Row],[BUYING PRIZE]]*Table2[[#This Row],[QUANTITY]]</f>
        <v>913</v>
      </c>
      <c r="M237" s="5">
        <f>Table2[[#This Row],[SELLING PRICE]]*Table2[[#This Row],[QUANTITY]]*1-Table2[[#This Row],[DISCOUNT %]]</f>
        <v>1040.8200000000002</v>
      </c>
      <c r="N237">
        <f>DAY(Table2[[#This Row],[DATE]])</f>
        <v>20</v>
      </c>
      <c r="O237" s="4" t="str">
        <f>TEXT(Table2[[#This Row],[DATE]],"mmm")</f>
        <v>Nov</v>
      </c>
      <c r="P237" s="3">
        <f>YEAR(Table2[[#This Row],[DATE]])</f>
        <v>2021</v>
      </c>
    </row>
    <row r="238" spans="1:16" x14ac:dyDescent="0.3">
      <c r="A238" s="4">
        <v>44521</v>
      </c>
      <c r="B238" t="s">
        <v>72</v>
      </c>
      <c r="C238">
        <v>1</v>
      </c>
      <c r="D238" t="s">
        <v>8</v>
      </c>
      <c r="E238" t="s">
        <v>58</v>
      </c>
      <c r="F238">
        <v>0</v>
      </c>
      <c r="G238" t="str">
        <f>VLOOKUP(Table2[[#This Row],[PRODUCT ID]],Table1[],2,0)</f>
        <v>Product14</v>
      </c>
      <c r="H238" t="str">
        <f>VLOOKUP(Table2[[#This Row],[PRODUCT ID]],Table1[],3,0)</f>
        <v>Catagory02</v>
      </c>
      <c r="I238" t="str">
        <f>VLOOKUP(Table2[[#This Row],[PRODUCT ID]],Table1[],4,0)</f>
        <v>Kg</v>
      </c>
      <c r="J238" s="5">
        <f>VLOOKUP(Table2[[#This Row],[PRODUCT ID]],Table1[],5,0)</f>
        <v>112</v>
      </c>
      <c r="K238" s="5">
        <f>VLOOKUP(Table2[[#This Row],[PRODUCT ID]],Table1[],6,0)</f>
        <v>146.72</v>
      </c>
      <c r="L238" s="5">
        <f>Table2[[#This Row],[BUYING PRIZE]]*Table2[[#This Row],[QUANTITY]]</f>
        <v>112</v>
      </c>
      <c r="M238" s="5">
        <f>Table2[[#This Row],[SELLING PRICE]]*Table2[[#This Row],[QUANTITY]]*1-Table2[[#This Row],[DISCOUNT %]]</f>
        <v>146.72</v>
      </c>
      <c r="N238">
        <f>DAY(Table2[[#This Row],[DATE]])</f>
        <v>21</v>
      </c>
      <c r="O238" s="4" t="str">
        <f>TEXT(Table2[[#This Row],[DATE]],"mmm")</f>
        <v>Nov</v>
      </c>
      <c r="P238" s="3">
        <f>YEAR(Table2[[#This Row],[DATE]])</f>
        <v>2021</v>
      </c>
    </row>
    <row r="239" spans="1:16" x14ac:dyDescent="0.3">
      <c r="A239" s="4">
        <v>44521</v>
      </c>
      <c r="B239" t="s">
        <v>64</v>
      </c>
      <c r="C239">
        <v>1</v>
      </c>
      <c r="D239" t="s">
        <v>58</v>
      </c>
      <c r="E239" t="s">
        <v>103</v>
      </c>
      <c r="F239">
        <v>0</v>
      </c>
      <c r="G239" t="str">
        <f>VLOOKUP(Table2[[#This Row],[PRODUCT ID]],Table1[],2,0)</f>
        <v>Product06</v>
      </c>
      <c r="H239" t="str">
        <f>VLOOKUP(Table2[[#This Row],[PRODUCT ID]],Table1[],3,0)</f>
        <v>Catagory01</v>
      </c>
      <c r="I239" t="str">
        <f>VLOOKUP(Table2[[#This Row],[PRODUCT ID]],Table1[],4,0)</f>
        <v>Kg</v>
      </c>
      <c r="J239" s="5">
        <f>VLOOKUP(Table2[[#This Row],[PRODUCT ID]],Table1[],5,0)</f>
        <v>75</v>
      </c>
      <c r="K239" s="5">
        <f>VLOOKUP(Table2[[#This Row],[PRODUCT ID]],Table1[],6,0)</f>
        <v>85.5</v>
      </c>
      <c r="L239" s="5">
        <f>Table2[[#This Row],[BUYING PRIZE]]*Table2[[#This Row],[QUANTITY]]</f>
        <v>75</v>
      </c>
      <c r="M239" s="5">
        <f>Table2[[#This Row],[SELLING PRICE]]*Table2[[#This Row],[QUANTITY]]*1-Table2[[#This Row],[DISCOUNT %]]</f>
        <v>85.5</v>
      </c>
      <c r="N239">
        <f>DAY(Table2[[#This Row],[DATE]])</f>
        <v>21</v>
      </c>
      <c r="O239" s="4" t="str">
        <f>TEXT(Table2[[#This Row],[DATE]],"mmm")</f>
        <v>Nov</v>
      </c>
      <c r="P239" s="3">
        <f>YEAR(Table2[[#This Row],[DATE]])</f>
        <v>2021</v>
      </c>
    </row>
    <row r="240" spans="1:16" x14ac:dyDescent="0.3">
      <c r="A240" s="4">
        <v>44527</v>
      </c>
      <c r="B240" t="s">
        <v>70</v>
      </c>
      <c r="C240">
        <v>8</v>
      </c>
      <c r="D240" t="s">
        <v>58</v>
      </c>
      <c r="E240" t="s">
        <v>58</v>
      </c>
      <c r="F240">
        <v>0</v>
      </c>
      <c r="G240" t="str">
        <f>VLOOKUP(Table2[[#This Row],[PRODUCT ID]],Table1[],2,0)</f>
        <v>Product12</v>
      </c>
      <c r="H240" t="str">
        <f>VLOOKUP(Table2[[#This Row],[PRODUCT ID]],Table1[],3,0)</f>
        <v>Catagory02</v>
      </c>
      <c r="I240" t="str">
        <f>VLOOKUP(Table2[[#This Row],[PRODUCT ID]],Table1[],4,0)</f>
        <v>Kg</v>
      </c>
      <c r="J240" s="5">
        <f>VLOOKUP(Table2[[#This Row],[PRODUCT ID]],Table1[],5,0)</f>
        <v>73</v>
      </c>
      <c r="K240" s="5">
        <f>VLOOKUP(Table2[[#This Row],[PRODUCT ID]],Table1[],6,0)</f>
        <v>94.17</v>
      </c>
      <c r="L240" s="5">
        <f>Table2[[#This Row],[BUYING PRIZE]]*Table2[[#This Row],[QUANTITY]]</f>
        <v>584</v>
      </c>
      <c r="M240" s="5">
        <f>Table2[[#This Row],[SELLING PRICE]]*Table2[[#This Row],[QUANTITY]]*1-Table2[[#This Row],[DISCOUNT %]]</f>
        <v>753.36</v>
      </c>
      <c r="N240">
        <f>DAY(Table2[[#This Row],[DATE]])</f>
        <v>27</v>
      </c>
      <c r="O240" s="4" t="str">
        <f>TEXT(Table2[[#This Row],[DATE]],"mmm")</f>
        <v>Nov</v>
      </c>
      <c r="P240" s="3">
        <f>YEAR(Table2[[#This Row],[DATE]])</f>
        <v>2021</v>
      </c>
    </row>
    <row r="241" spans="1:16" x14ac:dyDescent="0.3">
      <c r="A241" s="4">
        <v>44528</v>
      </c>
      <c r="B241" t="s">
        <v>98</v>
      </c>
      <c r="C241">
        <v>2</v>
      </c>
      <c r="D241" t="s">
        <v>104</v>
      </c>
      <c r="E241" t="s">
        <v>103</v>
      </c>
      <c r="F241">
        <v>0</v>
      </c>
      <c r="G241" t="str">
        <f>VLOOKUP(Table2[[#This Row],[PRODUCT ID]],Table1[],2,0)</f>
        <v>Product40</v>
      </c>
      <c r="H241" t="str">
        <f>VLOOKUP(Table2[[#This Row],[PRODUCT ID]],Table1[],3,0)</f>
        <v>Catagory04</v>
      </c>
      <c r="I241" t="str">
        <f>VLOOKUP(Table2[[#This Row],[PRODUCT ID]],Table1[],4,0)</f>
        <v>Kg</v>
      </c>
      <c r="J241" s="5">
        <f>VLOOKUP(Table2[[#This Row],[PRODUCT ID]],Table1[],5,0)</f>
        <v>90</v>
      </c>
      <c r="K241" s="5">
        <f>VLOOKUP(Table2[[#This Row],[PRODUCT ID]],Table1[],6,0)</f>
        <v>115.2</v>
      </c>
      <c r="L241" s="5">
        <f>Table2[[#This Row],[BUYING PRIZE]]*Table2[[#This Row],[QUANTITY]]</f>
        <v>180</v>
      </c>
      <c r="M241" s="5">
        <f>Table2[[#This Row],[SELLING PRICE]]*Table2[[#This Row],[QUANTITY]]*1-Table2[[#This Row],[DISCOUNT %]]</f>
        <v>230.4</v>
      </c>
      <c r="N241">
        <f>DAY(Table2[[#This Row],[DATE]])</f>
        <v>28</v>
      </c>
      <c r="O241" s="4" t="str">
        <f>TEXT(Table2[[#This Row],[DATE]],"mmm")</f>
        <v>Nov</v>
      </c>
      <c r="P241" s="3">
        <f>YEAR(Table2[[#This Row],[DATE]])</f>
        <v>2021</v>
      </c>
    </row>
    <row r="242" spans="1:16" x14ac:dyDescent="0.3">
      <c r="A242" s="4">
        <v>44530</v>
      </c>
      <c r="B242" t="s">
        <v>97</v>
      </c>
      <c r="C242">
        <v>15</v>
      </c>
      <c r="D242" t="s">
        <v>104</v>
      </c>
      <c r="E242" t="s">
        <v>58</v>
      </c>
      <c r="F242">
        <v>0</v>
      </c>
      <c r="G242" t="str">
        <f>VLOOKUP(Table2[[#This Row],[PRODUCT ID]],Table1[],2,0)</f>
        <v>Product39</v>
      </c>
      <c r="H242" t="str">
        <f>VLOOKUP(Table2[[#This Row],[PRODUCT ID]],Table1[],3,0)</f>
        <v>Catagory04</v>
      </c>
      <c r="I242" t="str">
        <f>VLOOKUP(Table2[[#This Row],[PRODUCT ID]],Table1[],4,0)</f>
        <v>Kg</v>
      </c>
      <c r="J242" s="5">
        <f>VLOOKUP(Table2[[#This Row],[PRODUCT ID]],Table1[],5,0)</f>
        <v>37</v>
      </c>
      <c r="K242" s="5">
        <f>VLOOKUP(Table2[[#This Row],[PRODUCT ID]],Table1[],6,0)</f>
        <v>42.55</v>
      </c>
      <c r="L242" s="5">
        <f>Table2[[#This Row],[BUYING PRIZE]]*Table2[[#This Row],[QUANTITY]]</f>
        <v>555</v>
      </c>
      <c r="M242" s="5">
        <f>Table2[[#This Row],[SELLING PRICE]]*Table2[[#This Row],[QUANTITY]]*1-Table2[[#This Row],[DISCOUNT %]]</f>
        <v>638.25</v>
      </c>
      <c r="N242">
        <f>DAY(Table2[[#This Row],[DATE]])</f>
        <v>30</v>
      </c>
      <c r="O242" s="4" t="str">
        <f>TEXT(Table2[[#This Row],[DATE]],"mmm")</f>
        <v>Nov</v>
      </c>
      <c r="P242" s="3">
        <f>YEAR(Table2[[#This Row],[DATE]])</f>
        <v>2021</v>
      </c>
    </row>
    <row r="243" spans="1:16" x14ac:dyDescent="0.3">
      <c r="A243" s="4">
        <v>44532</v>
      </c>
      <c r="B243" t="s">
        <v>74</v>
      </c>
      <c r="C243">
        <v>10</v>
      </c>
      <c r="D243" t="s">
        <v>104</v>
      </c>
      <c r="E243" t="s">
        <v>103</v>
      </c>
      <c r="F243">
        <v>0</v>
      </c>
      <c r="G243" t="str">
        <f>VLOOKUP(Table2[[#This Row],[PRODUCT ID]],Table1[],2,0)</f>
        <v>Product16</v>
      </c>
      <c r="H243" t="str">
        <f>VLOOKUP(Table2[[#This Row],[PRODUCT ID]],Table1[],3,0)</f>
        <v>Catagory02</v>
      </c>
      <c r="I243" t="str">
        <f>VLOOKUP(Table2[[#This Row],[PRODUCT ID]],Table1[],4,0)</f>
        <v>Kg</v>
      </c>
      <c r="J243" s="5">
        <f>VLOOKUP(Table2[[#This Row],[PRODUCT ID]],Table1[],5,0)</f>
        <v>13</v>
      </c>
      <c r="K243" s="5">
        <f>VLOOKUP(Table2[[#This Row],[PRODUCT ID]],Table1[],6,0)</f>
        <v>16.64</v>
      </c>
      <c r="L243" s="5">
        <f>Table2[[#This Row],[BUYING PRIZE]]*Table2[[#This Row],[QUANTITY]]</f>
        <v>130</v>
      </c>
      <c r="M243" s="5">
        <f>Table2[[#This Row],[SELLING PRICE]]*Table2[[#This Row],[QUANTITY]]*1-Table2[[#This Row],[DISCOUNT %]]</f>
        <v>166.4</v>
      </c>
      <c r="N243">
        <f>DAY(Table2[[#This Row],[DATE]])</f>
        <v>2</v>
      </c>
      <c r="O243" s="4" t="str">
        <f>TEXT(Table2[[#This Row],[DATE]],"mmm")</f>
        <v>Dec</v>
      </c>
      <c r="P243" s="3">
        <f>YEAR(Table2[[#This Row],[DATE]])</f>
        <v>2021</v>
      </c>
    </row>
    <row r="244" spans="1:16" x14ac:dyDescent="0.3">
      <c r="A244" s="4">
        <v>44533</v>
      </c>
      <c r="B244" t="s">
        <v>92</v>
      </c>
      <c r="C244">
        <v>2</v>
      </c>
      <c r="D244" t="s">
        <v>58</v>
      </c>
      <c r="E244" t="s">
        <v>103</v>
      </c>
      <c r="F244">
        <v>0</v>
      </c>
      <c r="G244" t="str">
        <f>VLOOKUP(Table2[[#This Row],[PRODUCT ID]],Table1[],2,0)</f>
        <v>Product34</v>
      </c>
      <c r="H244" t="str">
        <f>VLOOKUP(Table2[[#This Row],[PRODUCT ID]],Table1[],3,0)</f>
        <v>Catagory04</v>
      </c>
      <c r="I244" t="str">
        <f>VLOOKUP(Table2[[#This Row],[PRODUCT ID]],Table1[],4,0)</f>
        <v>Kg</v>
      </c>
      <c r="J244" s="5">
        <f>VLOOKUP(Table2[[#This Row],[PRODUCT ID]],Table1[],5,0)</f>
        <v>55</v>
      </c>
      <c r="K244" s="5">
        <f>VLOOKUP(Table2[[#This Row],[PRODUCT ID]],Table1[],6,0)</f>
        <v>58.3</v>
      </c>
      <c r="L244" s="5">
        <f>Table2[[#This Row],[BUYING PRIZE]]*Table2[[#This Row],[QUANTITY]]</f>
        <v>110</v>
      </c>
      <c r="M244" s="5">
        <f>Table2[[#This Row],[SELLING PRICE]]*Table2[[#This Row],[QUANTITY]]*1-Table2[[#This Row],[DISCOUNT %]]</f>
        <v>116.6</v>
      </c>
      <c r="N244">
        <f>DAY(Table2[[#This Row],[DATE]])</f>
        <v>3</v>
      </c>
      <c r="O244" s="4" t="str">
        <f>TEXT(Table2[[#This Row],[DATE]],"mmm")</f>
        <v>Dec</v>
      </c>
      <c r="P244" s="3">
        <f>YEAR(Table2[[#This Row],[DATE]])</f>
        <v>2021</v>
      </c>
    </row>
    <row r="245" spans="1:16" x14ac:dyDescent="0.3">
      <c r="A245" s="4">
        <v>44533</v>
      </c>
      <c r="B245" t="s">
        <v>77</v>
      </c>
      <c r="C245">
        <v>8</v>
      </c>
      <c r="D245" t="s">
        <v>58</v>
      </c>
      <c r="E245" t="s">
        <v>58</v>
      </c>
      <c r="F245">
        <v>0</v>
      </c>
      <c r="G245" t="str">
        <f>VLOOKUP(Table2[[#This Row],[PRODUCT ID]],Table1[],2,0)</f>
        <v>Product19</v>
      </c>
      <c r="H245" t="str">
        <f>VLOOKUP(Table2[[#This Row],[PRODUCT ID]],Table1[],3,0)</f>
        <v>Catagory02</v>
      </c>
      <c r="I245" t="str">
        <f>VLOOKUP(Table2[[#This Row],[PRODUCT ID]],Table1[],4,0)</f>
        <v>Kg</v>
      </c>
      <c r="J245" s="5">
        <f>VLOOKUP(Table2[[#This Row],[PRODUCT ID]],Table1[],5,0)</f>
        <v>150</v>
      </c>
      <c r="K245" s="5">
        <f>VLOOKUP(Table2[[#This Row],[PRODUCT ID]],Table1[],6,0)</f>
        <v>210</v>
      </c>
      <c r="L245" s="5">
        <f>Table2[[#This Row],[BUYING PRIZE]]*Table2[[#This Row],[QUANTITY]]</f>
        <v>1200</v>
      </c>
      <c r="M245" s="5">
        <f>Table2[[#This Row],[SELLING PRICE]]*Table2[[#This Row],[QUANTITY]]*1-Table2[[#This Row],[DISCOUNT %]]</f>
        <v>1680</v>
      </c>
      <c r="N245">
        <f>DAY(Table2[[#This Row],[DATE]])</f>
        <v>3</v>
      </c>
      <c r="O245" s="4" t="str">
        <f>TEXT(Table2[[#This Row],[DATE]],"mmm")</f>
        <v>Dec</v>
      </c>
      <c r="P245" s="3">
        <f>YEAR(Table2[[#This Row],[DATE]])</f>
        <v>2021</v>
      </c>
    </row>
    <row r="246" spans="1:16" x14ac:dyDescent="0.3">
      <c r="A246" s="4">
        <v>44535</v>
      </c>
      <c r="B246" t="s">
        <v>62</v>
      </c>
      <c r="C246">
        <v>15</v>
      </c>
      <c r="D246" t="s">
        <v>104</v>
      </c>
      <c r="E246" t="s">
        <v>103</v>
      </c>
      <c r="F246">
        <v>0</v>
      </c>
      <c r="G246" t="str">
        <f>VLOOKUP(Table2[[#This Row],[PRODUCT ID]],Table1[],2,0)</f>
        <v>Product04</v>
      </c>
      <c r="H246" t="str">
        <f>VLOOKUP(Table2[[#This Row],[PRODUCT ID]],Table1[],3,0)</f>
        <v>Catagory01</v>
      </c>
      <c r="I246" t="str">
        <f>VLOOKUP(Table2[[#This Row],[PRODUCT ID]],Table1[],4,0)</f>
        <v>Kg</v>
      </c>
      <c r="J246" s="5">
        <f>VLOOKUP(Table2[[#This Row],[PRODUCT ID]],Table1[],5,0)</f>
        <v>44</v>
      </c>
      <c r="K246" s="5">
        <f>VLOOKUP(Table2[[#This Row],[PRODUCT ID]],Table1[],6,0)</f>
        <v>48.84</v>
      </c>
      <c r="L246" s="5">
        <f>Table2[[#This Row],[BUYING PRIZE]]*Table2[[#This Row],[QUANTITY]]</f>
        <v>660</v>
      </c>
      <c r="M246" s="5">
        <f>Table2[[#This Row],[SELLING PRICE]]*Table2[[#This Row],[QUANTITY]]*1-Table2[[#This Row],[DISCOUNT %]]</f>
        <v>732.6</v>
      </c>
      <c r="N246">
        <f>DAY(Table2[[#This Row],[DATE]])</f>
        <v>5</v>
      </c>
      <c r="O246" s="4" t="str">
        <f>TEXT(Table2[[#This Row],[DATE]],"mmm")</f>
        <v>Dec</v>
      </c>
      <c r="P246" s="3">
        <f>YEAR(Table2[[#This Row],[DATE]])</f>
        <v>2021</v>
      </c>
    </row>
    <row r="247" spans="1:16" x14ac:dyDescent="0.3">
      <c r="A247" s="4">
        <v>44535</v>
      </c>
      <c r="B247" t="s">
        <v>68</v>
      </c>
      <c r="C247">
        <v>1</v>
      </c>
      <c r="D247" t="s">
        <v>104</v>
      </c>
      <c r="E247" t="s">
        <v>58</v>
      </c>
      <c r="F247">
        <v>0</v>
      </c>
      <c r="G247" t="str">
        <f>VLOOKUP(Table2[[#This Row],[PRODUCT ID]],Table1[],2,0)</f>
        <v>Product10</v>
      </c>
      <c r="H247" t="str">
        <f>VLOOKUP(Table2[[#This Row],[PRODUCT ID]],Table1[],3,0)</f>
        <v>Catagory02</v>
      </c>
      <c r="I247" t="str">
        <f>VLOOKUP(Table2[[#This Row],[PRODUCT ID]],Table1[],4,0)</f>
        <v>Kg</v>
      </c>
      <c r="J247" s="5">
        <f>VLOOKUP(Table2[[#This Row],[PRODUCT ID]],Table1[],5,0)</f>
        <v>148</v>
      </c>
      <c r="K247" s="5">
        <f>VLOOKUP(Table2[[#This Row],[PRODUCT ID]],Table1[],6,0)</f>
        <v>164.28</v>
      </c>
      <c r="L247" s="5">
        <f>Table2[[#This Row],[BUYING PRIZE]]*Table2[[#This Row],[QUANTITY]]</f>
        <v>148</v>
      </c>
      <c r="M247" s="5">
        <f>Table2[[#This Row],[SELLING PRICE]]*Table2[[#This Row],[QUANTITY]]*1-Table2[[#This Row],[DISCOUNT %]]</f>
        <v>164.28</v>
      </c>
      <c r="N247">
        <f>DAY(Table2[[#This Row],[DATE]])</f>
        <v>5</v>
      </c>
      <c r="O247" s="4" t="str">
        <f>TEXT(Table2[[#This Row],[DATE]],"mmm")</f>
        <v>Dec</v>
      </c>
      <c r="P247" s="3">
        <f>YEAR(Table2[[#This Row],[DATE]])</f>
        <v>2021</v>
      </c>
    </row>
    <row r="248" spans="1:16" x14ac:dyDescent="0.3">
      <c r="A248" s="4">
        <v>44537</v>
      </c>
      <c r="B248" t="s">
        <v>71</v>
      </c>
      <c r="C248">
        <v>8</v>
      </c>
      <c r="D248" t="s">
        <v>104</v>
      </c>
      <c r="E248" t="s">
        <v>58</v>
      </c>
      <c r="F248">
        <v>0</v>
      </c>
      <c r="G248" t="str">
        <f>VLOOKUP(Table2[[#This Row],[PRODUCT ID]],Table1[],2,0)</f>
        <v>Product13</v>
      </c>
      <c r="H248" t="str">
        <f>VLOOKUP(Table2[[#This Row],[PRODUCT ID]],Table1[],3,0)</f>
        <v>Catagory02</v>
      </c>
      <c r="I248" t="str">
        <f>VLOOKUP(Table2[[#This Row],[PRODUCT ID]],Table1[],4,0)</f>
        <v>Kg</v>
      </c>
      <c r="J248" s="5">
        <f>VLOOKUP(Table2[[#This Row],[PRODUCT ID]],Table1[],5,0)</f>
        <v>112</v>
      </c>
      <c r="K248" s="5">
        <f>VLOOKUP(Table2[[#This Row],[PRODUCT ID]],Table1[],6,0)</f>
        <v>122.08</v>
      </c>
      <c r="L248" s="5">
        <f>Table2[[#This Row],[BUYING PRIZE]]*Table2[[#This Row],[QUANTITY]]</f>
        <v>896</v>
      </c>
      <c r="M248" s="5">
        <f>Table2[[#This Row],[SELLING PRICE]]*Table2[[#This Row],[QUANTITY]]*1-Table2[[#This Row],[DISCOUNT %]]</f>
        <v>976.64</v>
      </c>
      <c r="N248">
        <f>DAY(Table2[[#This Row],[DATE]])</f>
        <v>7</v>
      </c>
      <c r="O248" s="4" t="str">
        <f>TEXT(Table2[[#This Row],[DATE]],"mmm")</f>
        <v>Dec</v>
      </c>
      <c r="P248" s="3">
        <f>YEAR(Table2[[#This Row],[DATE]])</f>
        <v>2021</v>
      </c>
    </row>
    <row r="249" spans="1:16" x14ac:dyDescent="0.3">
      <c r="A249" s="4">
        <v>44538</v>
      </c>
      <c r="B249" t="s">
        <v>102</v>
      </c>
      <c r="C249">
        <v>14</v>
      </c>
      <c r="D249" t="s">
        <v>104</v>
      </c>
      <c r="E249" t="s">
        <v>58</v>
      </c>
      <c r="F249">
        <v>0</v>
      </c>
      <c r="G249" t="str">
        <f>VLOOKUP(Table2[[#This Row],[PRODUCT ID]],Table1[],2,0)</f>
        <v>Product44</v>
      </c>
      <c r="H249" t="str">
        <f>VLOOKUP(Table2[[#This Row],[PRODUCT ID]],Table1[],3,0)</f>
        <v>Catagory04</v>
      </c>
      <c r="I249" t="str">
        <f>VLOOKUP(Table2[[#This Row],[PRODUCT ID]],Table1[],4,0)</f>
        <v>Kg</v>
      </c>
      <c r="J249" s="5">
        <f>VLOOKUP(Table2[[#This Row],[PRODUCT ID]],Table1[],5,0)</f>
        <v>76</v>
      </c>
      <c r="K249" s="5">
        <f>VLOOKUP(Table2[[#This Row],[PRODUCT ID]],Table1[],6,0)</f>
        <v>82.08</v>
      </c>
      <c r="L249" s="5">
        <f>Table2[[#This Row],[BUYING PRIZE]]*Table2[[#This Row],[QUANTITY]]</f>
        <v>1064</v>
      </c>
      <c r="M249" s="5">
        <f>Table2[[#This Row],[SELLING PRICE]]*Table2[[#This Row],[QUANTITY]]*1-Table2[[#This Row],[DISCOUNT %]]</f>
        <v>1149.1199999999999</v>
      </c>
      <c r="N249">
        <f>DAY(Table2[[#This Row],[DATE]])</f>
        <v>8</v>
      </c>
      <c r="O249" s="4" t="str">
        <f>TEXT(Table2[[#This Row],[DATE]],"mmm")</f>
        <v>Dec</v>
      </c>
      <c r="P249" s="3">
        <f>YEAR(Table2[[#This Row],[DATE]])</f>
        <v>2021</v>
      </c>
    </row>
    <row r="250" spans="1:16" x14ac:dyDescent="0.3">
      <c r="A250" s="4">
        <v>44544</v>
      </c>
      <c r="B250" t="s">
        <v>100</v>
      </c>
      <c r="C250">
        <v>4</v>
      </c>
      <c r="D250" t="s">
        <v>104</v>
      </c>
      <c r="E250" t="s">
        <v>58</v>
      </c>
      <c r="F250">
        <v>0</v>
      </c>
      <c r="G250" t="str">
        <f>VLOOKUP(Table2[[#This Row],[PRODUCT ID]],Table1[],2,0)</f>
        <v>Product42</v>
      </c>
      <c r="H250" t="str">
        <f>VLOOKUP(Table2[[#This Row],[PRODUCT ID]],Table1[],3,0)</f>
        <v>Catagory04</v>
      </c>
      <c r="I250" t="str">
        <f>VLOOKUP(Table2[[#This Row],[PRODUCT ID]],Table1[],4,0)</f>
        <v>Kg</v>
      </c>
      <c r="J250" s="5">
        <f>VLOOKUP(Table2[[#This Row],[PRODUCT ID]],Table1[],5,0)</f>
        <v>120</v>
      </c>
      <c r="K250" s="5">
        <f>VLOOKUP(Table2[[#This Row],[PRODUCT ID]],Table1[],6,0)</f>
        <v>162</v>
      </c>
      <c r="L250" s="5">
        <f>Table2[[#This Row],[BUYING PRIZE]]*Table2[[#This Row],[QUANTITY]]</f>
        <v>480</v>
      </c>
      <c r="M250" s="5">
        <f>Table2[[#This Row],[SELLING PRICE]]*Table2[[#This Row],[QUANTITY]]*1-Table2[[#This Row],[DISCOUNT %]]</f>
        <v>648</v>
      </c>
      <c r="N250">
        <f>DAY(Table2[[#This Row],[DATE]])</f>
        <v>14</v>
      </c>
      <c r="O250" s="4" t="str">
        <f>TEXT(Table2[[#This Row],[DATE]],"mmm")</f>
        <v>Dec</v>
      </c>
      <c r="P250" s="3">
        <f>YEAR(Table2[[#This Row],[DATE]])</f>
        <v>2021</v>
      </c>
    </row>
    <row r="251" spans="1:16" x14ac:dyDescent="0.3">
      <c r="A251" s="4">
        <v>44548</v>
      </c>
      <c r="B251" t="s">
        <v>61</v>
      </c>
      <c r="C251">
        <v>2</v>
      </c>
      <c r="D251" t="s">
        <v>104</v>
      </c>
      <c r="E251" t="s">
        <v>103</v>
      </c>
      <c r="F251">
        <v>0</v>
      </c>
      <c r="G251" t="str">
        <f>VLOOKUP(Table2[[#This Row],[PRODUCT ID]],Table1[],2,0)</f>
        <v>Product03</v>
      </c>
      <c r="H251" t="str">
        <f>VLOOKUP(Table2[[#This Row],[PRODUCT ID]],Table1[],3,0)</f>
        <v>Catagory01</v>
      </c>
      <c r="I251" t="str">
        <f>VLOOKUP(Table2[[#This Row],[PRODUCT ID]],Table1[],4,0)</f>
        <v>Kg</v>
      </c>
      <c r="J251" s="5">
        <f>VLOOKUP(Table2[[#This Row],[PRODUCT ID]],Table1[],5,0)</f>
        <v>71</v>
      </c>
      <c r="K251" s="5">
        <f>VLOOKUP(Table2[[#This Row],[PRODUCT ID]],Table1[],6,0)</f>
        <v>80.94</v>
      </c>
      <c r="L251" s="5">
        <f>Table2[[#This Row],[BUYING PRIZE]]*Table2[[#This Row],[QUANTITY]]</f>
        <v>142</v>
      </c>
      <c r="M251" s="5">
        <f>Table2[[#This Row],[SELLING PRICE]]*Table2[[#This Row],[QUANTITY]]*1-Table2[[#This Row],[DISCOUNT %]]</f>
        <v>161.88</v>
      </c>
      <c r="N251">
        <f>DAY(Table2[[#This Row],[DATE]])</f>
        <v>18</v>
      </c>
      <c r="O251" s="4" t="str">
        <f>TEXT(Table2[[#This Row],[DATE]],"mmm")</f>
        <v>Dec</v>
      </c>
      <c r="P251" s="3">
        <f>YEAR(Table2[[#This Row],[DATE]])</f>
        <v>2021</v>
      </c>
    </row>
    <row r="252" spans="1:16" x14ac:dyDescent="0.3">
      <c r="A252" s="4">
        <v>44548</v>
      </c>
      <c r="B252" t="s">
        <v>80</v>
      </c>
      <c r="C252">
        <v>8</v>
      </c>
      <c r="D252" t="s">
        <v>58</v>
      </c>
      <c r="E252" t="s">
        <v>103</v>
      </c>
      <c r="F252">
        <v>0</v>
      </c>
      <c r="G252" t="str">
        <f>VLOOKUP(Table2[[#This Row],[PRODUCT ID]],Table1[],2,0)</f>
        <v>Product22</v>
      </c>
      <c r="H252" t="str">
        <f>VLOOKUP(Table2[[#This Row],[PRODUCT ID]],Table1[],3,0)</f>
        <v>Catagory03</v>
      </c>
      <c r="I252" t="str">
        <f>VLOOKUP(Table2[[#This Row],[PRODUCT ID]],Table1[],4,0)</f>
        <v>Kg</v>
      </c>
      <c r="J252" s="5">
        <f>VLOOKUP(Table2[[#This Row],[PRODUCT ID]],Table1[],5,0)</f>
        <v>121</v>
      </c>
      <c r="K252" s="5">
        <f>VLOOKUP(Table2[[#This Row],[PRODUCT ID]],Table1[],6,0)</f>
        <v>141.57</v>
      </c>
      <c r="L252" s="5">
        <f>Table2[[#This Row],[BUYING PRIZE]]*Table2[[#This Row],[QUANTITY]]</f>
        <v>968</v>
      </c>
      <c r="M252" s="5">
        <f>Table2[[#This Row],[SELLING PRICE]]*Table2[[#This Row],[QUANTITY]]*1-Table2[[#This Row],[DISCOUNT %]]</f>
        <v>1132.56</v>
      </c>
      <c r="N252">
        <f>DAY(Table2[[#This Row],[DATE]])</f>
        <v>18</v>
      </c>
      <c r="O252" s="4" t="str">
        <f>TEXT(Table2[[#This Row],[DATE]],"mmm")</f>
        <v>Dec</v>
      </c>
      <c r="P252" s="3">
        <f>YEAR(Table2[[#This Row],[DATE]])</f>
        <v>2021</v>
      </c>
    </row>
    <row r="253" spans="1:16" x14ac:dyDescent="0.3">
      <c r="A253" s="4">
        <v>44549</v>
      </c>
      <c r="B253" t="s">
        <v>81</v>
      </c>
      <c r="C253">
        <v>12</v>
      </c>
      <c r="D253" t="s">
        <v>104</v>
      </c>
      <c r="E253" t="s">
        <v>58</v>
      </c>
      <c r="F253">
        <v>0</v>
      </c>
      <c r="G253" t="str">
        <f>VLOOKUP(Table2[[#This Row],[PRODUCT ID]],Table1[],2,0)</f>
        <v>Product23</v>
      </c>
      <c r="H253" t="str">
        <f>VLOOKUP(Table2[[#This Row],[PRODUCT ID]],Table1[],3,0)</f>
        <v>Catagory03</v>
      </c>
      <c r="I253" t="str">
        <f>VLOOKUP(Table2[[#This Row],[PRODUCT ID]],Table1[],4,0)</f>
        <v>Kg</v>
      </c>
      <c r="J253" s="5">
        <f>VLOOKUP(Table2[[#This Row],[PRODUCT ID]],Table1[],5,0)</f>
        <v>141</v>
      </c>
      <c r="K253" s="5">
        <f>VLOOKUP(Table2[[#This Row],[PRODUCT ID]],Table1[],6,0)</f>
        <v>149.46</v>
      </c>
      <c r="L253" s="5">
        <f>Table2[[#This Row],[BUYING PRIZE]]*Table2[[#This Row],[QUANTITY]]</f>
        <v>1692</v>
      </c>
      <c r="M253" s="5">
        <f>Table2[[#This Row],[SELLING PRICE]]*Table2[[#This Row],[QUANTITY]]*1-Table2[[#This Row],[DISCOUNT %]]</f>
        <v>1793.52</v>
      </c>
      <c r="N253">
        <f>DAY(Table2[[#This Row],[DATE]])</f>
        <v>19</v>
      </c>
      <c r="O253" s="4" t="str">
        <f>TEXT(Table2[[#This Row],[DATE]],"mmm")</f>
        <v>Dec</v>
      </c>
      <c r="P253" s="3">
        <f>YEAR(Table2[[#This Row],[DATE]])</f>
        <v>2021</v>
      </c>
    </row>
    <row r="254" spans="1:16" x14ac:dyDescent="0.3">
      <c r="A254" s="4">
        <v>44549</v>
      </c>
      <c r="B254" t="s">
        <v>87</v>
      </c>
      <c r="C254">
        <v>3</v>
      </c>
      <c r="D254" t="s">
        <v>8</v>
      </c>
      <c r="E254" t="s">
        <v>58</v>
      </c>
      <c r="F254">
        <v>0</v>
      </c>
      <c r="G254" t="str">
        <f>VLOOKUP(Table2[[#This Row],[PRODUCT ID]],Table1[],2,0)</f>
        <v>Product29</v>
      </c>
      <c r="H254" t="str">
        <f>VLOOKUP(Table2[[#This Row],[PRODUCT ID]],Table1[],3,0)</f>
        <v>Catagory04</v>
      </c>
      <c r="I254" t="str">
        <f>VLOOKUP(Table2[[#This Row],[PRODUCT ID]],Table1[],4,0)</f>
        <v>Kg</v>
      </c>
      <c r="J254" s="5">
        <f>VLOOKUP(Table2[[#This Row],[PRODUCT ID]],Table1[],5,0)</f>
        <v>47</v>
      </c>
      <c r="K254" s="5">
        <f>VLOOKUP(Table2[[#This Row],[PRODUCT ID]],Table1[],6,0)</f>
        <v>53.11</v>
      </c>
      <c r="L254" s="5">
        <f>Table2[[#This Row],[BUYING PRIZE]]*Table2[[#This Row],[QUANTITY]]</f>
        <v>141</v>
      </c>
      <c r="M254" s="5">
        <f>Table2[[#This Row],[SELLING PRICE]]*Table2[[#This Row],[QUANTITY]]*1-Table2[[#This Row],[DISCOUNT %]]</f>
        <v>159.32999999999998</v>
      </c>
      <c r="N254">
        <f>DAY(Table2[[#This Row],[DATE]])</f>
        <v>19</v>
      </c>
      <c r="O254" s="4" t="str">
        <f>TEXT(Table2[[#This Row],[DATE]],"mmm")</f>
        <v>Dec</v>
      </c>
      <c r="P254" s="3">
        <f>YEAR(Table2[[#This Row],[DATE]])</f>
        <v>2021</v>
      </c>
    </row>
    <row r="255" spans="1:16" x14ac:dyDescent="0.3">
      <c r="A255" s="4">
        <v>44549</v>
      </c>
      <c r="B255" t="s">
        <v>69</v>
      </c>
      <c r="C255">
        <v>10</v>
      </c>
      <c r="D255" t="s">
        <v>58</v>
      </c>
      <c r="E255" t="s">
        <v>58</v>
      </c>
      <c r="F255">
        <v>0</v>
      </c>
      <c r="G255" t="str">
        <f>VLOOKUP(Table2[[#This Row],[PRODUCT ID]],Table1[],2,0)</f>
        <v>Product11</v>
      </c>
      <c r="H255" t="str">
        <f>VLOOKUP(Table2[[#This Row],[PRODUCT ID]],Table1[],3,0)</f>
        <v>Catagory02</v>
      </c>
      <c r="I255" t="str">
        <f>VLOOKUP(Table2[[#This Row],[PRODUCT ID]],Table1[],4,0)</f>
        <v>Kg</v>
      </c>
      <c r="J255" s="5">
        <f>VLOOKUP(Table2[[#This Row],[PRODUCT ID]],Table1[],5,0)</f>
        <v>44</v>
      </c>
      <c r="K255" s="5">
        <f>VLOOKUP(Table2[[#This Row],[PRODUCT ID]],Table1[],6,0)</f>
        <v>48.4</v>
      </c>
      <c r="L255" s="5">
        <f>Table2[[#This Row],[BUYING PRIZE]]*Table2[[#This Row],[QUANTITY]]</f>
        <v>440</v>
      </c>
      <c r="M255" s="5">
        <f>Table2[[#This Row],[SELLING PRICE]]*Table2[[#This Row],[QUANTITY]]*1-Table2[[#This Row],[DISCOUNT %]]</f>
        <v>484</v>
      </c>
      <c r="N255">
        <f>DAY(Table2[[#This Row],[DATE]])</f>
        <v>19</v>
      </c>
      <c r="O255" s="4" t="str">
        <f>TEXT(Table2[[#This Row],[DATE]],"mmm")</f>
        <v>Dec</v>
      </c>
      <c r="P255" s="3">
        <f>YEAR(Table2[[#This Row],[DATE]])</f>
        <v>2021</v>
      </c>
    </row>
    <row r="256" spans="1:16" x14ac:dyDescent="0.3">
      <c r="A256" s="4">
        <v>44550</v>
      </c>
      <c r="B256" t="s">
        <v>70</v>
      </c>
      <c r="C256">
        <v>14</v>
      </c>
      <c r="D256" t="s">
        <v>104</v>
      </c>
      <c r="E256" t="s">
        <v>58</v>
      </c>
      <c r="F256">
        <v>0</v>
      </c>
      <c r="G256" t="str">
        <f>VLOOKUP(Table2[[#This Row],[PRODUCT ID]],Table1[],2,0)</f>
        <v>Product12</v>
      </c>
      <c r="H256" t="str">
        <f>VLOOKUP(Table2[[#This Row],[PRODUCT ID]],Table1[],3,0)</f>
        <v>Catagory02</v>
      </c>
      <c r="I256" t="str">
        <f>VLOOKUP(Table2[[#This Row],[PRODUCT ID]],Table1[],4,0)</f>
        <v>Kg</v>
      </c>
      <c r="J256" s="5">
        <f>VLOOKUP(Table2[[#This Row],[PRODUCT ID]],Table1[],5,0)</f>
        <v>73</v>
      </c>
      <c r="K256" s="5">
        <f>VLOOKUP(Table2[[#This Row],[PRODUCT ID]],Table1[],6,0)</f>
        <v>94.17</v>
      </c>
      <c r="L256" s="5">
        <f>Table2[[#This Row],[BUYING PRIZE]]*Table2[[#This Row],[QUANTITY]]</f>
        <v>1022</v>
      </c>
      <c r="M256" s="5">
        <f>Table2[[#This Row],[SELLING PRICE]]*Table2[[#This Row],[QUANTITY]]*1-Table2[[#This Row],[DISCOUNT %]]</f>
        <v>1318.38</v>
      </c>
      <c r="N256">
        <f>DAY(Table2[[#This Row],[DATE]])</f>
        <v>20</v>
      </c>
      <c r="O256" s="4" t="str">
        <f>TEXT(Table2[[#This Row],[DATE]],"mmm")</f>
        <v>Dec</v>
      </c>
      <c r="P256" s="3">
        <f>YEAR(Table2[[#This Row],[DATE]])</f>
        <v>2021</v>
      </c>
    </row>
    <row r="257" spans="1:16" x14ac:dyDescent="0.3">
      <c r="A257" s="4">
        <v>44551</v>
      </c>
      <c r="B257" t="s">
        <v>84</v>
      </c>
      <c r="C257">
        <v>10</v>
      </c>
      <c r="D257" t="s">
        <v>58</v>
      </c>
      <c r="E257" t="s">
        <v>103</v>
      </c>
      <c r="F257">
        <v>0</v>
      </c>
      <c r="G257" t="str">
        <f>VLOOKUP(Table2[[#This Row],[PRODUCT ID]],Table1[],2,0)</f>
        <v>Product26</v>
      </c>
      <c r="H257" t="str">
        <f>VLOOKUP(Table2[[#This Row],[PRODUCT ID]],Table1[],3,0)</f>
        <v>Catagory04</v>
      </c>
      <c r="I257" t="str">
        <f>VLOOKUP(Table2[[#This Row],[PRODUCT ID]],Table1[],4,0)</f>
        <v>Kg</v>
      </c>
      <c r="J257" s="5">
        <f>VLOOKUP(Table2[[#This Row],[PRODUCT ID]],Table1[],5,0)</f>
        <v>18</v>
      </c>
      <c r="K257" s="5">
        <f>VLOOKUP(Table2[[#This Row],[PRODUCT ID]],Table1[],6,0)</f>
        <v>24.66</v>
      </c>
      <c r="L257" s="5">
        <f>Table2[[#This Row],[BUYING PRIZE]]*Table2[[#This Row],[QUANTITY]]</f>
        <v>180</v>
      </c>
      <c r="M257" s="5">
        <f>Table2[[#This Row],[SELLING PRICE]]*Table2[[#This Row],[QUANTITY]]*1-Table2[[#This Row],[DISCOUNT %]]</f>
        <v>246.6</v>
      </c>
      <c r="N257">
        <f>DAY(Table2[[#This Row],[DATE]])</f>
        <v>21</v>
      </c>
      <c r="O257" s="4" t="str">
        <f>TEXT(Table2[[#This Row],[DATE]],"mmm")</f>
        <v>Dec</v>
      </c>
      <c r="P257" s="3">
        <f>YEAR(Table2[[#This Row],[DATE]])</f>
        <v>2021</v>
      </c>
    </row>
    <row r="258" spans="1:16" x14ac:dyDescent="0.3">
      <c r="A258" s="4">
        <v>44554</v>
      </c>
      <c r="B258" t="s">
        <v>100</v>
      </c>
      <c r="C258">
        <v>8</v>
      </c>
      <c r="D258" t="s">
        <v>8</v>
      </c>
      <c r="E258" t="s">
        <v>103</v>
      </c>
      <c r="F258">
        <v>0</v>
      </c>
      <c r="G258" t="str">
        <f>VLOOKUP(Table2[[#This Row],[PRODUCT ID]],Table1[],2,0)</f>
        <v>Product42</v>
      </c>
      <c r="H258" t="str">
        <f>VLOOKUP(Table2[[#This Row],[PRODUCT ID]],Table1[],3,0)</f>
        <v>Catagory04</v>
      </c>
      <c r="I258" t="str">
        <f>VLOOKUP(Table2[[#This Row],[PRODUCT ID]],Table1[],4,0)</f>
        <v>Kg</v>
      </c>
      <c r="J258" s="5">
        <f>VLOOKUP(Table2[[#This Row],[PRODUCT ID]],Table1[],5,0)</f>
        <v>120</v>
      </c>
      <c r="K258" s="5">
        <f>VLOOKUP(Table2[[#This Row],[PRODUCT ID]],Table1[],6,0)</f>
        <v>162</v>
      </c>
      <c r="L258" s="5">
        <f>Table2[[#This Row],[BUYING PRIZE]]*Table2[[#This Row],[QUANTITY]]</f>
        <v>960</v>
      </c>
      <c r="M258" s="5">
        <f>Table2[[#This Row],[SELLING PRICE]]*Table2[[#This Row],[QUANTITY]]*1-Table2[[#This Row],[DISCOUNT %]]</f>
        <v>1296</v>
      </c>
      <c r="N258">
        <f>DAY(Table2[[#This Row],[DATE]])</f>
        <v>24</v>
      </c>
      <c r="O258" s="4" t="str">
        <f>TEXT(Table2[[#This Row],[DATE]],"mmm")</f>
        <v>Dec</v>
      </c>
      <c r="P258" s="3">
        <f>YEAR(Table2[[#This Row],[DATE]])</f>
        <v>2021</v>
      </c>
    </row>
    <row r="259" spans="1:16" x14ac:dyDescent="0.3">
      <c r="A259" s="4">
        <v>44554</v>
      </c>
      <c r="B259" t="s">
        <v>94</v>
      </c>
      <c r="C259">
        <v>8</v>
      </c>
      <c r="D259" t="s">
        <v>8</v>
      </c>
      <c r="E259" t="s">
        <v>58</v>
      </c>
      <c r="F259">
        <v>0</v>
      </c>
      <c r="G259" t="str">
        <f>VLOOKUP(Table2[[#This Row],[PRODUCT ID]],Table1[],2,0)</f>
        <v>Product36</v>
      </c>
      <c r="H259" t="str">
        <f>VLOOKUP(Table2[[#This Row],[PRODUCT ID]],Table1[],3,0)</f>
        <v>Catagory04</v>
      </c>
      <c r="I259" t="str">
        <f>VLOOKUP(Table2[[#This Row],[PRODUCT ID]],Table1[],4,0)</f>
        <v>Kg</v>
      </c>
      <c r="J259" s="5">
        <f>VLOOKUP(Table2[[#This Row],[PRODUCT ID]],Table1[],5,0)</f>
        <v>90</v>
      </c>
      <c r="K259" s="5">
        <f>VLOOKUP(Table2[[#This Row],[PRODUCT ID]],Table1[],6,0)</f>
        <v>96.3</v>
      </c>
      <c r="L259" s="5">
        <f>Table2[[#This Row],[BUYING PRIZE]]*Table2[[#This Row],[QUANTITY]]</f>
        <v>720</v>
      </c>
      <c r="M259" s="5">
        <f>Table2[[#This Row],[SELLING PRICE]]*Table2[[#This Row],[QUANTITY]]*1-Table2[[#This Row],[DISCOUNT %]]</f>
        <v>770.4</v>
      </c>
      <c r="N259">
        <f>DAY(Table2[[#This Row],[DATE]])</f>
        <v>24</v>
      </c>
      <c r="O259" s="4" t="str">
        <f>TEXT(Table2[[#This Row],[DATE]],"mmm")</f>
        <v>Dec</v>
      </c>
      <c r="P259" s="3">
        <f>YEAR(Table2[[#This Row],[DATE]])</f>
        <v>2021</v>
      </c>
    </row>
    <row r="260" spans="1:16" x14ac:dyDescent="0.3">
      <c r="A260" s="4">
        <v>44556</v>
      </c>
      <c r="B260" t="s">
        <v>99</v>
      </c>
      <c r="C260">
        <v>14</v>
      </c>
      <c r="D260" t="s">
        <v>58</v>
      </c>
      <c r="E260" t="s">
        <v>103</v>
      </c>
      <c r="F260">
        <v>0</v>
      </c>
      <c r="G260" t="str">
        <f>VLOOKUP(Table2[[#This Row],[PRODUCT ID]],Table1[],2,0)</f>
        <v>Product41</v>
      </c>
      <c r="H260" t="str">
        <f>VLOOKUP(Table2[[#This Row],[PRODUCT ID]],Table1[],3,0)</f>
        <v>Catagory04</v>
      </c>
      <c r="I260" t="str">
        <f>VLOOKUP(Table2[[#This Row],[PRODUCT ID]],Table1[],4,0)</f>
        <v>Kg</v>
      </c>
      <c r="J260" s="5">
        <f>VLOOKUP(Table2[[#This Row],[PRODUCT ID]],Table1[],5,0)</f>
        <v>138</v>
      </c>
      <c r="K260" s="5">
        <f>VLOOKUP(Table2[[#This Row],[PRODUCT ID]],Table1[],6,0)</f>
        <v>173.88</v>
      </c>
      <c r="L260" s="5">
        <f>Table2[[#This Row],[BUYING PRIZE]]*Table2[[#This Row],[QUANTITY]]</f>
        <v>1932</v>
      </c>
      <c r="M260" s="5">
        <f>Table2[[#This Row],[SELLING PRICE]]*Table2[[#This Row],[QUANTITY]]*1-Table2[[#This Row],[DISCOUNT %]]</f>
        <v>2434.3199999999997</v>
      </c>
      <c r="N260">
        <f>DAY(Table2[[#This Row],[DATE]])</f>
        <v>26</v>
      </c>
      <c r="O260" s="4" t="str">
        <f>TEXT(Table2[[#This Row],[DATE]],"mmm")</f>
        <v>Dec</v>
      </c>
      <c r="P260" s="3">
        <f>YEAR(Table2[[#This Row],[DATE]])</f>
        <v>2021</v>
      </c>
    </row>
    <row r="261" spans="1:16" x14ac:dyDescent="0.3">
      <c r="A261" s="4">
        <v>44557</v>
      </c>
      <c r="B261" t="s">
        <v>87</v>
      </c>
      <c r="C261">
        <v>14</v>
      </c>
      <c r="D261" t="s">
        <v>104</v>
      </c>
      <c r="E261" t="s">
        <v>103</v>
      </c>
      <c r="F261">
        <v>0</v>
      </c>
      <c r="G261" t="str">
        <f>VLOOKUP(Table2[[#This Row],[PRODUCT ID]],Table1[],2,0)</f>
        <v>Product29</v>
      </c>
      <c r="H261" t="str">
        <f>VLOOKUP(Table2[[#This Row],[PRODUCT ID]],Table1[],3,0)</f>
        <v>Catagory04</v>
      </c>
      <c r="I261" t="str">
        <f>VLOOKUP(Table2[[#This Row],[PRODUCT ID]],Table1[],4,0)</f>
        <v>Kg</v>
      </c>
      <c r="J261" s="5">
        <f>VLOOKUP(Table2[[#This Row],[PRODUCT ID]],Table1[],5,0)</f>
        <v>47</v>
      </c>
      <c r="K261" s="5">
        <f>VLOOKUP(Table2[[#This Row],[PRODUCT ID]],Table1[],6,0)</f>
        <v>53.11</v>
      </c>
      <c r="L261" s="5">
        <f>Table2[[#This Row],[BUYING PRIZE]]*Table2[[#This Row],[QUANTITY]]</f>
        <v>658</v>
      </c>
      <c r="M261" s="5">
        <f>Table2[[#This Row],[SELLING PRICE]]*Table2[[#This Row],[QUANTITY]]*1-Table2[[#This Row],[DISCOUNT %]]</f>
        <v>743.54</v>
      </c>
      <c r="N261">
        <f>DAY(Table2[[#This Row],[DATE]])</f>
        <v>27</v>
      </c>
      <c r="O261" s="4" t="str">
        <f>TEXT(Table2[[#This Row],[DATE]],"mmm")</f>
        <v>Dec</v>
      </c>
      <c r="P261" s="3">
        <f>YEAR(Table2[[#This Row],[DATE]])</f>
        <v>2021</v>
      </c>
    </row>
    <row r="262" spans="1:16" x14ac:dyDescent="0.3">
      <c r="A262" s="4">
        <v>44558</v>
      </c>
      <c r="B262" t="s">
        <v>87</v>
      </c>
      <c r="C262">
        <v>6</v>
      </c>
      <c r="D262" t="s">
        <v>104</v>
      </c>
      <c r="E262" t="s">
        <v>103</v>
      </c>
      <c r="F262">
        <v>0</v>
      </c>
      <c r="G262" t="str">
        <f>VLOOKUP(Table2[[#This Row],[PRODUCT ID]],Table1[],2,0)</f>
        <v>Product29</v>
      </c>
      <c r="H262" t="str">
        <f>VLOOKUP(Table2[[#This Row],[PRODUCT ID]],Table1[],3,0)</f>
        <v>Catagory04</v>
      </c>
      <c r="I262" t="str">
        <f>VLOOKUP(Table2[[#This Row],[PRODUCT ID]],Table1[],4,0)</f>
        <v>Kg</v>
      </c>
      <c r="J262" s="5">
        <f>VLOOKUP(Table2[[#This Row],[PRODUCT ID]],Table1[],5,0)</f>
        <v>47</v>
      </c>
      <c r="K262" s="5">
        <f>VLOOKUP(Table2[[#This Row],[PRODUCT ID]],Table1[],6,0)</f>
        <v>53.11</v>
      </c>
      <c r="L262" s="5">
        <f>Table2[[#This Row],[BUYING PRIZE]]*Table2[[#This Row],[QUANTITY]]</f>
        <v>282</v>
      </c>
      <c r="M262" s="5">
        <f>Table2[[#This Row],[SELLING PRICE]]*Table2[[#This Row],[QUANTITY]]*1-Table2[[#This Row],[DISCOUNT %]]</f>
        <v>318.65999999999997</v>
      </c>
      <c r="N262">
        <f>DAY(Table2[[#This Row],[DATE]])</f>
        <v>28</v>
      </c>
      <c r="O262" s="4" t="str">
        <f>TEXT(Table2[[#This Row],[DATE]],"mmm")</f>
        <v>Dec</v>
      </c>
      <c r="P262" s="3">
        <f>YEAR(Table2[[#This Row],[DATE]])</f>
        <v>2021</v>
      </c>
    </row>
    <row r="263" spans="1:16" x14ac:dyDescent="0.3">
      <c r="A263" s="4">
        <v>44560</v>
      </c>
      <c r="B263" t="s">
        <v>68</v>
      </c>
      <c r="C263">
        <v>13</v>
      </c>
      <c r="D263" t="s">
        <v>58</v>
      </c>
      <c r="E263" t="s">
        <v>58</v>
      </c>
      <c r="F263">
        <v>0</v>
      </c>
      <c r="G263" t="str">
        <f>VLOOKUP(Table2[[#This Row],[PRODUCT ID]],Table1[],2,0)</f>
        <v>Product10</v>
      </c>
      <c r="H263" t="str">
        <f>VLOOKUP(Table2[[#This Row],[PRODUCT ID]],Table1[],3,0)</f>
        <v>Catagory02</v>
      </c>
      <c r="I263" t="str">
        <f>VLOOKUP(Table2[[#This Row],[PRODUCT ID]],Table1[],4,0)</f>
        <v>Kg</v>
      </c>
      <c r="J263" s="5">
        <f>VLOOKUP(Table2[[#This Row],[PRODUCT ID]],Table1[],5,0)</f>
        <v>148</v>
      </c>
      <c r="K263" s="5">
        <f>VLOOKUP(Table2[[#This Row],[PRODUCT ID]],Table1[],6,0)</f>
        <v>164.28</v>
      </c>
      <c r="L263" s="5">
        <f>Table2[[#This Row],[BUYING PRIZE]]*Table2[[#This Row],[QUANTITY]]</f>
        <v>1924</v>
      </c>
      <c r="M263" s="5">
        <f>Table2[[#This Row],[SELLING PRICE]]*Table2[[#This Row],[QUANTITY]]*1-Table2[[#This Row],[DISCOUNT %]]</f>
        <v>2135.64</v>
      </c>
      <c r="N263">
        <f>DAY(Table2[[#This Row],[DATE]])</f>
        <v>30</v>
      </c>
      <c r="O263" s="4" t="str">
        <f>TEXT(Table2[[#This Row],[DATE]],"mmm")</f>
        <v>Dec</v>
      </c>
      <c r="P263" s="3">
        <f>YEAR(Table2[[#This Row],[DATE]])</f>
        <v>2021</v>
      </c>
    </row>
    <row r="264" spans="1:16" x14ac:dyDescent="0.3">
      <c r="A264" s="4">
        <v>44562</v>
      </c>
      <c r="B264" t="s">
        <v>80</v>
      </c>
      <c r="C264">
        <v>1</v>
      </c>
      <c r="D264" t="s">
        <v>8</v>
      </c>
      <c r="E264" t="s">
        <v>103</v>
      </c>
      <c r="F264">
        <v>0</v>
      </c>
      <c r="G264" t="str">
        <f>VLOOKUP(Table2[[#This Row],[PRODUCT ID]],Table1[],2,0)</f>
        <v>Product22</v>
      </c>
      <c r="H264" t="str">
        <f>VLOOKUP(Table2[[#This Row],[PRODUCT ID]],Table1[],3,0)</f>
        <v>Catagory03</v>
      </c>
      <c r="I264" t="str">
        <f>VLOOKUP(Table2[[#This Row],[PRODUCT ID]],Table1[],4,0)</f>
        <v>Kg</v>
      </c>
      <c r="J264" s="5">
        <f>VLOOKUP(Table2[[#This Row],[PRODUCT ID]],Table1[],5,0)</f>
        <v>121</v>
      </c>
      <c r="K264" s="5">
        <f>VLOOKUP(Table2[[#This Row],[PRODUCT ID]],Table1[],6,0)</f>
        <v>141.57</v>
      </c>
      <c r="L264" s="5">
        <f>Table2[[#This Row],[BUYING PRIZE]]*Table2[[#This Row],[QUANTITY]]</f>
        <v>121</v>
      </c>
      <c r="M264" s="5">
        <f>Table2[[#This Row],[SELLING PRICE]]*Table2[[#This Row],[QUANTITY]]*1-Table2[[#This Row],[DISCOUNT %]]</f>
        <v>141.57</v>
      </c>
      <c r="N264">
        <f>DAY(Table2[[#This Row],[DATE]])</f>
        <v>1</v>
      </c>
      <c r="O264" s="4" t="str">
        <f>TEXT(Table2[[#This Row],[DATE]],"mmm")</f>
        <v>Jan</v>
      </c>
      <c r="P264" s="3">
        <f>YEAR(Table2[[#This Row],[DATE]])</f>
        <v>2022</v>
      </c>
    </row>
    <row r="265" spans="1:16" x14ac:dyDescent="0.3">
      <c r="A265" s="4">
        <v>44563</v>
      </c>
      <c r="B265" t="s">
        <v>68</v>
      </c>
      <c r="C265">
        <v>7</v>
      </c>
      <c r="D265" t="s">
        <v>104</v>
      </c>
      <c r="E265" t="s">
        <v>103</v>
      </c>
      <c r="F265">
        <v>0</v>
      </c>
      <c r="G265" t="str">
        <f>VLOOKUP(Table2[[#This Row],[PRODUCT ID]],Table1[],2,0)</f>
        <v>Product10</v>
      </c>
      <c r="H265" t="str">
        <f>VLOOKUP(Table2[[#This Row],[PRODUCT ID]],Table1[],3,0)</f>
        <v>Catagory02</v>
      </c>
      <c r="I265" t="str">
        <f>VLOOKUP(Table2[[#This Row],[PRODUCT ID]],Table1[],4,0)</f>
        <v>Kg</v>
      </c>
      <c r="J265" s="5">
        <f>VLOOKUP(Table2[[#This Row],[PRODUCT ID]],Table1[],5,0)</f>
        <v>148</v>
      </c>
      <c r="K265" s="5">
        <f>VLOOKUP(Table2[[#This Row],[PRODUCT ID]],Table1[],6,0)</f>
        <v>164.28</v>
      </c>
      <c r="L265" s="5">
        <f>Table2[[#This Row],[BUYING PRIZE]]*Table2[[#This Row],[QUANTITY]]</f>
        <v>1036</v>
      </c>
      <c r="M265" s="5">
        <f>Table2[[#This Row],[SELLING PRICE]]*Table2[[#This Row],[QUANTITY]]*1-Table2[[#This Row],[DISCOUNT %]]</f>
        <v>1149.96</v>
      </c>
      <c r="N265">
        <f>DAY(Table2[[#This Row],[DATE]])</f>
        <v>2</v>
      </c>
      <c r="O265" s="4" t="str">
        <f>TEXT(Table2[[#This Row],[DATE]],"mmm")</f>
        <v>Jan</v>
      </c>
      <c r="P265" s="3">
        <f>YEAR(Table2[[#This Row],[DATE]])</f>
        <v>2022</v>
      </c>
    </row>
    <row r="266" spans="1:16" x14ac:dyDescent="0.3">
      <c r="A266" s="4">
        <v>44563</v>
      </c>
      <c r="B266" t="s">
        <v>73</v>
      </c>
      <c r="C266">
        <v>2</v>
      </c>
      <c r="D266" t="s">
        <v>58</v>
      </c>
      <c r="E266" t="s">
        <v>103</v>
      </c>
      <c r="F266">
        <v>0</v>
      </c>
      <c r="G266" t="str">
        <f>VLOOKUP(Table2[[#This Row],[PRODUCT ID]],Table1[],2,0)</f>
        <v>Product15</v>
      </c>
      <c r="H266" t="str">
        <f>VLOOKUP(Table2[[#This Row],[PRODUCT ID]],Table1[],3,0)</f>
        <v>Catagory02</v>
      </c>
      <c r="I266" t="str">
        <f>VLOOKUP(Table2[[#This Row],[PRODUCT ID]],Table1[],4,0)</f>
        <v>Kg</v>
      </c>
      <c r="J266" s="5">
        <f>VLOOKUP(Table2[[#This Row],[PRODUCT ID]],Table1[],5,0)</f>
        <v>12</v>
      </c>
      <c r="K266" s="5">
        <f>VLOOKUP(Table2[[#This Row],[PRODUCT ID]],Table1[],6,0)</f>
        <v>15.719999999999999</v>
      </c>
      <c r="L266" s="5">
        <f>Table2[[#This Row],[BUYING PRIZE]]*Table2[[#This Row],[QUANTITY]]</f>
        <v>24</v>
      </c>
      <c r="M266" s="5">
        <f>Table2[[#This Row],[SELLING PRICE]]*Table2[[#This Row],[QUANTITY]]*1-Table2[[#This Row],[DISCOUNT %]]</f>
        <v>31.439999999999998</v>
      </c>
      <c r="N266">
        <f>DAY(Table2[[#This Row],[DATE]])</f>
        <v>2</v>
      </c>
      <c r="O266" s="4" t="str">
        <f>TEXT(Table2[[#This Row],[DATE]],"mmm")</f>
        <v>Jan</v>
      </c>
      <c r="P266" s="3">
        <f>YEAR(Table2[[#This Row],[DATE]])</f>
        <v>2022</v>
      </c>
    </row>
    <row r="267" spans="1:16" x14ac:dyDescent="0.3">
      <c r="A267" s="4">
        <v>44563</v>
      </c>
      <c r="B267" t="s">
        <v>91</v>
      </c>
      <c r="C267">
        <v>1</v>
      </c>
      <c r="D267" t="s">
        <v>104</v>
      </c>
      <c r="E267" t="s">
        <v>103</v>
      </c>
      <c r="F267">
        <v>0</v>
      </c>
      <c r="G267" t="str">
        <f>VLOOKUP(Table2[[#This Row],[PRODUCT ID]],Table1[],2,0)</f>
        <v>Product33</v>
      </c>
      <c r="H267" t="str">
        <f>VLOOKUP(Table2[[#This Row],[PRODUCT ID]],Table1[],3,0)</f>
        <v>Catagory04</v>
      </c>
      <c r="I267" t="str">
        <f>VLOOKUP(Table2[[#This Row],[PRODUCT ID]],Table1[],4,0)</f>
        <v>Kg</v>
      </c>
      <c r="J267" s="5">
        <f>VLOOKUP(Table2[[#This Row],[PRODUCT ID]],Table1[],5,0)</f>
        <v>95</v>
      </c>
      <c r="K267" s="5">
        <f>VLOOKUP(Table2[[#This Row],[PRODUCT ID]],Table1[],6,0)</f>
        <v>119.7</v>
      </c>
      <c r="L267" s="5">
        <f>Table2[[#This Row],[BUYING PRIZE]]*Table2[[#This Row],[QUANTITY]]</f>
        <v>95</v>
      </c>
      <c r="M267" s="5">
        <f>Table2[[#This Row],[SELLING PRICE]]*Table2[[#This Row],[QUANTITY]]*1-Table2[[#This Row],[DISCOUNT %]]</f>
        <v>119.7</v>
      </c>
      <c r="N267">
        <f>DAY(Table2[[#This Row],[DATE]])</f>
        <v>2</v>
      </c>
      <c r="O267" s="4" t="str">
        <f>TEXT(Table2[[#This Row],[DATE]],"mmm")</f>
        <v>Jan</v>
      </c>
      <c r="P267" s="3">
        <f>YEAR(Table2[[#This Row],[DATE]])</f>
        <v>2022</v>
      </c>
    </row>
    <row r="268" spans="1:16" x14ac:dyDescent="0.3">
      <c r="A268" s="4">
        <v>44564</v>
      </c>
      <c r="B268" t="s">
        <v>101</v>
      </c>
      <c r="C268">
        <v>9</v>
      </c>
      <c r="D268" t="s">
        <v>104</v>
      </c>
      <c r="E268" t="s">
        <v>103</v>
      </c>
      <c r="F268">
        <v>0</v>
      </c>
      <c r="G268" t="str">
        <f>VLOOKUP(Table2[[#This Row],[PRODUCT ID]],Table1[],2,0)</f>
        <v>Product43</v>
      </c>
      <c r="H268" t="str">
        <f>VLOOKUP(Table2[[#This Row],[PRODUCT ID]],Table1[],3,0)</f>
        <v>Catagory04</v>
      </c>
      <c r="I268" t="str">
        <f>VLOOKUP(Table2[[#This Row],[PRODUCT ID]],Table1[],4,0)</f>
        <v>Kg</v>
      </c>
      <c r="J268" s="5">
        <f>VLOOKUP(Table2[[#This Row],[PRODUCT ID]],Table1[],5,0)</f>
        <v>67</v>
      </c>
      <c r="K268" s="5">
        <f>VLOOKUP(Table2[[#This Row],[PRODUCT ID]],Table1[],6,0)</f>
        <v>83.08</v>
      </c>
      <c r="L268" s="5">
        <f>Table2[[#This Row],[BUYING PRIZE]]*Table2[[#This Row],[QUANTITY]]</f>
        <v>603</v>
      </c>
      <c r="M268" s="5">
        <f>Table2[[#This Row],[SELLING PRICE]]*Table2[[#This Row],[QUANTITY]]*1-Table2[[#This Row],[DISCOUNT %]]</f>
        <v>747.72</v>
      </c>
      <c r="N268">
        <f>DAY(Table2[[#This Row],[DATE]])</f>
        <v>3</v>
      </c>
      <c r="O268" s="4" t="str">
        <f>TEXT(Table2[[#This Row],[DATE]],"mmm")</f>
        <v>Jan</v>
      </c>
      <c r="P268" s="3">
        <f>YEAR(Table2[[#This Row],[DATE]])</f>
        <v>2022</v>
      </c>
    </row>
    <row r="269" spans="1:16" x14ac:dyDescent="0.3">
      <c r="A269" s="4">
        <v>44565</v>
      </c>
      <c r="B269" t="s">
        <v>70</v>
      </c>
      <c r="C269">
        <v>8</v>
      </c>
      <c r="D269" t="s">
        <v>104</v>
      </c>
      <c r="E269" t="s">
        <v>58</v>
      </c>
      <c r="F269">
        <v>0</v>
      </c>
      <c r="G269" t="str">
        <f>VLOOKUP(Table2[[#This Row],[PRODUCT ID]],Table1[],2,0)</f>
        <v>Product12</v>
      </c>
      <c r="H269" t="str">
        <f>VLOOKUP(Table2[[#This Row],[PRODUCT ID]],Table1[],3,0)</f>
        <v>Catagory02</v>
      </c>
      <c r="I269" t="str">
        <f>VLOOKUP(Table2[[#This Row],[PRODUCT ID]],Table1[],4,0)</f>
        <v>Kg</v>
      </c>
      <c r="J269" s="5">
        <f>VLOOKUP(Table2[[#This Row],[PRODUCT ID]],Table1[],5,0)</f>
        <v>73</v>
      </c>
      <c r="K269" s="5">
        <f>VLOOKUP(Table2[[#This Row],[PRODUCT ID]],Table1[],6,0)</f>
        <v>94.17</v>
      </c>
      <c r="L269" s="5">
        <f>Table2[[#This Row],[BUYING PRIZE]]*Table2[[#This Row],[QUANTITY]]</f>
        <v>584</v>
      </c>
      <c r="M269" s="5">
        <f>Table2[[#This Row],[SELLING PRICE]]*Table2[[#This Row],[QUANTITY]]*1-Table2[[#This Row],[DISCOUNT %]]</f>
        <v>753.36</v>
      </c>
      <c r="N269">
        <f>DAY(Table2[[#This Row],[DATE]])</f>
        <v>4</v>
      </c>
      <c r="O269" s="4" t="str">
        <f>TEXT(Table2[[#This Row],[DATE]],"mmm")</f>
        <v>Jan</v>
      </c>
      <c r="P269" s="3">
        <f>YEAR(Table2[[#This Row],[DATE]])</f>
        <v>2022</v>
      </c>
    </row>
    <row r="270" spans="1:16" x14ac:dyDescent="0.3">
      <c r="A270" s="4">
        <v>44565</v>
      </c>
      <c r="B270" t="s">
        <v>87</v>
      </c>
      <c r="C270">
        <v>1</v>
      </c>
      <c r="D270" t="s">
        <v>58</v>
      </c>
      <c r="E270" t="s">
        <v>58</v>
      </c>
      <c r="F270">
        <v>0</v>
      </c>
      <c r="G270" t="str">
        <f>VLOOKUP(Table2[[#This Row],[PRODUCT ID]],Table1[],2,0)</f>
        <v>Product29</v>
      </c>
      <c r="H270" t="str">
        <f>VLOOKUP(Table2[[#This Row],[PRODUCT ID]],Table1[],3,0)</f>
        <v>Catagory04</v>
      </c>
      <c r="I270" t="str">
        <f>VLOOKUP(Table2[[#This Row],[PRODUCT ID]],Table1[],4,0)</f>
        <v>Kg</v>
      </c>
      <c r="J270" s="5">
        <f>VLOOKUP(Table2[[#This Row],[PRODUCT ID]],Table1[],5,0)</f>
        <v>47</v>
      </c>
      <c r="K270" s="5">
        <f>VLOOKUP(Table2[[#This Row],[PRODUCT ID]],Table1[],6,0)</f>
        <v>53.11</v>
      </c>
      <c r="L270" s="5">
        <f>Table2[[#This Row],[BUYING PRIZE]]*Table2[[#This Row],[QUANTITY]]</f>
        <v>47</v>
      </c>
      <c r="M270" s="5">
        <f>Table2[[#This Row],[SELLING PRICE]]*Table2[[#This Row],[QUANTITY]]*1-Table2[[#This Row],[DISCOUNT %]]</f>
        <v>53.11</v>
      </c>
      <c r="N270">
        <f>DAY(Table2[[#This Row],[DATE]])</f>
        <v>4</v>
      </c>
      <c r="O270" s="4" t="str">
        <f>TEXT(Table2[[#This Row],[DATE]],"mmm")</f>
        <v>Jan</v>
      </c>
      <c r="P270" s="3">
        <f>YEAR(Table2[[#This Row],[DATE]])</f>
        <v>2022</v>
      </c>
    </row>
    <row r="271" spans="1:16" x14ac:dyDescent="0.3">
      <c r="A271" s="4">
        <v>44570</v>
      </c>
      <c r="B271" t="s">
        <v>90</v>
      </c>
      <c r="C271">
        <v>12</v>
      </c>
      <c r="D271" t="s">
        <v>104</v>
      </c>
      <c r="E271" t="s">
        <v>58</v>
      </c>
      <c r="F271">
        <v>0</v>
      </c>
      <c r="G271" t="str">
        <f>VLOOKUP(Table2[[#This Row],[PRODUCT ID]],Table1[],2,0)</f>
        <v>Product32</v>
      </c>
      <c r="H271" t="str">
        <f>VLOOKUP(Table2[[#This Row],[PRODUCT ID]],Table1[],3,0)</f>
        <v>Catagory04</v>
      </c>
      <c r="I271" t="str">
        <f>VLOOKUP(Table2[[#This Row],[PRODUCT ID]],Table1[],4,0)</f>
        <v>Kg</v>
      </c>
      <c r="J271" s="5">
        <f>VLOOKUP(Table2[[#This Row],[PRODUCT ID]],Table1[],5,0)</f>
        <v>89</v>
      </c>
      <c r="K271" s="5">
        <f>VLOOKUP(Table2[[#This Row],[PRODUCT ID]],Table1[],6,0)</f>
        <v>117.48</v>
      </c>
      <c r="L271" s="5">
        <f>Table2[[#This Row],[BUYING PRIZE]]*Table2[[#This Row],[QUANTITY]]</f>
        <v>1068</v>
      </c>
      <c r="M271" s="5">
        <f>Table2[[#This Row],[SELLING PRICE]]*Table2[[#This Row],[QUANTITY]]*1-Table2[[#This Row],[DISCOUNT %]]</f>
        <v>1409.76</v>
      </c>
      <c r="N271">
        <f>DAY(Table2[[#This Row],[DATE]])</f>
        <v>9</v>
      </c>
      <c r="O271" s="4" t="str">
        <f>TEXT(Table2[[#This Row],[DATE]],"mmm")</f>
        <v>Jan</v>
      </c>
      <c r="P271" s="3">
        <f>YEAR(Table2[[#This Row],[DATE]])</f>
        <v>2022</v>
      </c>
    </row>
    <row r="272" spans="1:16" x14ac:dyDescent="0.3">
      <c r="A272" s="4">
        <v>44571</v>
      </c>
      <c r="B272" t="s">
        <v>92</v>
      </c>
      <c r="C272">
        <v>14</v>
      </c>
      <c r="D272" t="s">
        <v>58</v>
      </c>
      <c r="E272" t="s">
        <v>58</v>
      </c>
      <c r="F272">
        <v>0</v>
      </c>
      <c r="G272" t="str">
        <f>VLOOKUP(Table2[[#This Row],[PRODUCT ID]],Table1[],2,0)</f>
        <v>Product34</v>
      </c>
      <c r="H272" t="str">
        <f>VLOOKUP(Table2[[#This Row],[PRODUCT ID]],Table1[],3,0)</f>
        <v>Catagory04</v>
      </c>
      <c r="I272" t="str">
        <f>VLOOKUP(Table2[[#This Row],[PRODUCT ID]],Table1[],4,0)</f>
        <v>Kg</v>
      </c>
      <c r="J272" s="5">
        <f>VLOOKUP(Table2[[#This Row],[PRODUCT ID]],Table1[],5,0)</f>
        <v>55</v>
      </c>
      <c r="K272" s="5">
        <f>VLOOKUP(Table2[[#This Row],[PRODUCT ID]],Table1[],6,0)</f>
        <v>58.3</v>
      </c>
      <c r="L272" s="5">
        <f>Table2[[#This Row],[BUYING PRIZE]]*Table2[[#This Row],[QUANTITY]]</f>
        <v>770</v>
      </c>
      <c r="M272" s="5">
        <f>Table2[[#This Row],[SELLING PRICE]]*Table2[[#This Row],[QUANTITY]]*1-Table2[[#This Row],[DISCOUNT %]]</f>
        <v>816.19999999999993</v>
      </c>
      <c r="N272">
        <f>DAY(Table2[[#This Row],[DATE]])</f>
        <v>10</v>
      </c>
      <c r="O272" s="4" t="str">
        <f>TEXT(Table2[[#This Row],[DATE]],"mmm")</f>
        <v>Jan</v>
      </c>
      <c r="P272" s="3">
        <f>YEAR(Table2[[#This Row],[DATE]])</f>
        <v>2022</v>
      </c>
    </row>
    <row r="273" spans="1:16" x14ac:dyDescent="0.3">
      <c r="A273" s="4">
        <v>44572</v>
      </c>
      <c r="B273" t="s">
        <v>90</v>
      </c>
      <c r="C273">
        <v>2</v>
      </c>
      <c r="D273" t="s">
        <v>104</v>
      </c>
      <c r="E273" t="s">
        <v>58</v>
      </c>
      <c r="F273">
        <v>0</v>
      </c>
      <c r="G273" t="str">
        <f>VLOOKUP(Table2[[#This Row],[PRODUCT ID]],Table1[],2,0)</f>
        <v>Product32</v>
      </c>
      <c r="H273" t="str">
        <f>VLOOKUP(Table2[[#This Row],[PRODUCT ID]],Table1[],3,0)</f>
        <v>Catagory04</v>
      </c>
      <c r="I273" t="str">
        <f>VLOOKUP(Table2[[#This Row],[PRODUCT ID]],Table1[],4,0)</f>
        <v>Kg</v>
      </c>
      <c r="J273" s="5">
        <f>VLOOKUP(Table2[[#This Row],[PRODUCT ID]],Table1[],5,0)</f>
        <v>89</v>
      </c>
      <c r="K273" s="5">
        <f>VLOOKUP(Table2[[#This Row],[PRODUCT ID]],Table1[],6,0)</f>
        <v>117.48</v>
      </c>
      <c r="L273" s="5">
        <f>Table2[[#This Row],[BUYING PRIZE]]*Table2[[#This Row],[QUANTITY]]</f>
        <v>178</v>
      </c>
      <c r="M273" s="5">
        <f>Table2[[#This Row],[SELLING PRICE]]*Table2[[#This Row],[QUANTITY]]*1-Table2[[#This Row],[DISCOUNT %]]</f>
        <v>234.96</v>
      </c>
      <c r="N273">
        <f>DAY(Table2[[#This Row],[DATE]])</f>
        <v>11</v>
      </c>
      <c r="O273" s="4" t="str">
        <f>TEXT(Table2[[#This Row],[DATE]],"mmm")</f>
        <v>Jan</v>
      </c>
      <c r="P273" s="3">
        <f>YEAR(Table2[[#This Row],[DATE]])</f>
        <v>2022</v>
      </c>
    </row>
    <row r="274" spans="1:16" x14ac:dyDescent="0.3">
      <c r="A274" s="4">
        <v>44574</v>
      </c>
      <c r="B274" t="s">
        <v>77</v>
      </c>
      <c r="C274">
        <v>6</v>
      </c>
      <c r="D274" t="s">
        <v>58</v>
      </c>
      <c r="E274" t="s">
        <v>58</v>
      </c>
      <c r="F274">
        <v>0</v>
      </c>
      <c r="G274" t="str">
        <f>VLOOKUP(Table2[[#This Row],[PRODUCT ID]],Table1[],2,0)</f>
        <v>Product19</v>
      </c>
      <c r="H274" t="str">
        <f>VLOOKUP(Table2[[#This Row],[PRODUCT ID]],Table1[],3,0)</f>
        <v>Catagory02</v>
      </c>
      <c r="I274" t="str">
        <f>VLOOKUP(Table2[[#This Row],[PRODUCT ID]],Table1[],4,0)</f>
        <v>Kg</v>
      </c>
      <c r="J274" s="5">
        <f>VLOOKUP(Table2[[#This Row],[PRODUCT ID]],Table1[],5,0)</f>
        <v>150</v>
      </c>
      <c r="K274" s="5">
        <f>VLOOKUP(Table2[[#This Row],[PRODUCT ID]],Table1[],6,0)</f>
        <v>210</v>
      </c>
      <c r="L274" s="5">
        <f>Table2[[#This Row],[BUYING PRIZE]]*Table2[[#This Row],[QUANTITY]]</f>
        <v>900</v>
      </c>
      <c r="M274" s="5">
        <f>Table2[[#This Row],[SELLING PRICE]]*Table2[[#This Row],[QUANTITY]]*1-Table2[[#This Row],[DISCOUNT %]]</f>
        <v>1260</v>
      </c>
      <c r="N274">
        <f>DAY(Table2[[#This Row],[DATE]])</f>
        <v>13</v>
      </c>
      <c r="O274" s="4" t="str">
        <f>TEXT(Table2[[#This Row],[DATE]],"mmm")</f>
        <v>Jan</v>
      </c>
      <c r="P274" s="3">
        <f>YEAR(Table2[[#This Row],[DATE]])</f>
        <v>2022</v>
      </c>
    </row>
    <row r="275" spans="1:16" x14ac:dyDescent="0.3">
      <c r="A275" s="4">
        <v>44575</v>
      </c>
      <c r="B275" t="s">
        <v>69</v>
      </c>
      <c r="C275">
        <v>14</v>
      </c>
      <c r="D275" t="s">
        <v>104</v>
      </c>
      <c r="E275" t="s">
        <v>58</v>
      </c>
      <c r="F275">
        <v>0</v>
      </c>
      <c r="G275" t="str">
        <f>VLOOKUP(Table2[[#This Row],[PRODUCT ID]],Table1[],2,0)</f>
        <v>Product11</v>
      </c>
      <c r="H275" t="str">
        <f>VLOOKUP(Table2[[#This Row],[PRODUCT ID]],Table1[],3,0)</f>
        <v>Catagory02</v>
      </c>
      <c r="I275" t="str">
        <f>VLOOKUP(Table2[[#This Row],[PRODUCT ID]],Table1[],4,0)</f>
        <v>Kg</v>
      </c>
      <c r="J275" s="5">
        <f>VLOOKUP(Table2[[#This Row],[PRODUCT ID]],Table1[],5,0)</f>
        <v>44</v>
      </c>
      <c r="K275" s="5">
        <f>VLOOKUP(Table2[[#This Row],[PRODUCT ID]],Table1[],6,0)</f>
        <v>48.4</v>
      </c>
      <c r="L275" s="5">
        <f>Table2[[#This Row],[BUYING PRIZE]]*Table2[[#This Row],[QUANTITY]]</f>
        <v>616</v>
      </c>
      <c r="M275" s="5">
        <f>Table2[[#This Row],[SELLING PRICE]]*Table2[[#This Row],[QUANTITY]]*1-Table2[[#This Row],[DISCOUNT %]]</f>
        <v>677.6</v>
      </c>
      <c r="N275">
        <f>DAY(Table2[[#This Row],[DATE]])</f>
        <v>14</v>
      </c>
      <c r="O275" s="4" t="str">
        <f>TEXT(Table2[[#This Row],[DATE]],"mmm")</f>
        <v>Jan</v>
      </c>
      <c r="P275" s="3">
        <f>YEAR(Table2[[#This Row],[DATE]])</f>
        <v>2022</v>
      </c>
    </row>
    <row r="276" spans="1:16" x14ac:dyDescent="0.3">
      <c r="A276" s="4">
        <v>44576</v>
      </c>
      <c r="B276" t="s">
        <v>80</v>
      </c>
      <c r="C276">
        <v>10</v>
      </c>
      <c r="D276" t="s">
        <v>104</v>
      </c>
      <c r="E276" t="s">
        <v>103</v>
      </c>
      <c r="F276">
        <v>0</v>
      </c>
      <c r="G276" t="str">
        <f>VLOOKUP(Table2[[#This Row],[PRODUCT ID]],Table1[],2,0)</f>
        <v>Product22</v>
      </c>
      <c r="H276" t="str">
        <f>VLOOKUP(Table2[[#This Row],[PRODUCT ID]],Table1[],3,0)</f>
        <v>Catagory03</v>
      </c>
      <c r="I276" t="str">
        <f>VLOOKUP(Table2[[#This Row],[PRODUCT ID]],Table1[],4,0)</f>
        <v>Kg</v>
      </c>
      <c r="J276" s="5">
        <f>VLOOKUP(Table2[[#This Row],[PRODUCT ID]],Table1[],5,0)</f>
        <v>121</v>
      </c>
      <c r="K276" s="5">
        <f>VLOOKUP(Table2[[#This Row],[PRODUCT ID]],Table1[],6,0)</f>
        <v>141.57</v>
      </c>
      <c r="L276" s="5">
        <f>Table2[[#This Row],[BUYING PRIZE]]*Table2[[#This Row],[QUANTITY]]</f>
        <v>1210</v>
      </c>
      <c r="M276" s="5">
        <f>Table2[[#This Row],[SELLING PRICE]]*Table2[[#This Row],[QUANTITY]]*1-Table2[[#This Row],[DISCOUNT %]]</f>
        <v>1415.6999999999998</v>
      </c>
      <c r="N276">
        <f>DAY(Table2[[#This Row],[DATE]])</f>
        <v>15</v>
      </c>
      <c r="O276" s="4" t="str">
        <f>TEXT(Table2[[#This Row],[DATE]],"mmm")</f>
        <v>Jan</v>
      </c>
      <c r="P276" s="3">
        <f>YEAR(Table2[[#This Row],[DATE]])</f>
        <v>2022</v>
      </c>
    </row>
    <row r="277" spans="1:16" x14ac:dyDescent="0.3">
      <c r="A277" s="4">
        <v>44577</v>
      </c>
      <c r="B277" t="s">
        <v>72</v>
      </c>
      <c r="C277">
        <v>11</v>
      </c>
      <c r="D277" t="s">
        <v>58</v>
      </c>
      <c r="E277" t="s">
        <v>103</v>
      </c>
      <c r="F277">
        <v>0</v>
      </c>
      <c r="G277" t="str">
        <f>VLOOKUP(Table2[[#This Row],[PRODUCT ID]],Table1[],2,0)</f>
        <v>Product14</v>
      </c>
      <c r="H277" t="str">
        <f>VLOOKUP(Table2[[#This Row],[PRODUCT ID]],Table1[],3,0)</f>
        <v>Catagory02</v>
      </c>
      <c r="I277" t="str">
        <f>VLOOKUP(Table2[[#This Row],[PRODUCT ID]],Table1[],4,0)</f>
        <v>Kg</v>
      </c>
      <c r="J277" s="5">
        <f>VLOOKUP(Table2[[#This Row],[PRODUCT ID]],Table1[],5,0)</f>
        <v>112</v>
      </c>
      <c r="K277" s="5">
        <f>VLOOKUP(Table2[[#This Row],[PRODUCT ID]],Table1[],6,0)</f>
        <v>146.72</v>
      </c>
      <c r="L277" s="5">
        <f>Table2[[#This Row],[BUYING PRIZE]]*Table2[[#This Row],[QUANTITY]]</f>
        <v>1232</v>
      </c>
      <c r="M277" s="5">
        <f>Table2[[#This Row],[SELLING PRICE]]*Table2[[#This Row],[QUANTITY]]*1-Table2[[#This Row],[DISCOUNT %]]</f>
        <v>1613.92</v>
      </c>
      <c r="N277">
        <f>DAY(Table2[[#This Row],[DATE]])</f>
        <v>16</v>
      </c>
      <c r="O277" s="4" t="str">
        <f>TEXT(Table2[[#This Row],[DATE]],"mmm")</f>
        <v>Jan</v>
      </c>
      <c r="P277" s="3">
        <f>YEAR(Table2[[#This Row],[DATE]])</f>
        <v>2022</v>
      </c>
    </row>
    <row r="278" spans="1:16" x14ac:dyDescent="0.3">
      <c r="A278" s="4">
        <v>44578</v>
      </c>
      <c r="B278" t="s">
        <v>98</v>
      </c>
      <c r="C278">
        <v>4</v>
      </c>
      <c r="D278" t="s">
        <v>58</v>
      </c>
      <c r="E278" t="s">
        <v>58</v>
      </c>
      <c r="F278">
        <v>0</v>
      </c>
      <c r="G278" t="str">
        <f>VLOOKUP(Table2[[#This Row],[PRODUCT ID]],Table1[],2,0)</f>
        <v>Product40</v>
      </c>
      <c r="H278" t="str">
        <f>VLOOKUP(Table2[[#This Row],[PRODUCT ID]],Table1[],3,0)</f>
        <v>Catagory04</v>
      </c>
      <c r="I278" t="str">
        <f>VLOOKUP(Table2[[#This Row],[PRODUCT ID]],Table1[],4,0)</f>
        <v>Kg</v>
      </c>
      <c r="J278" s="5">
        <f>VLOOKUP(Table2[[#This Row],[PRODUCT ID]],Table1[],5,0)</f>
        <v>90</v>
      </c>
      <c r="K278" s="5">
        <f>VLOOKUP(Table2[[#This Row],[PRODUCT ID]],Table1[],6,0)</f>
        <v>115.2</v>
      </c>
      <c r="L278" s="5">
        <f>Table2[[#This Row],[BUYING PRIZE]]*Table2[[#This Row],[QUANTITY]]</f>
        <v>360</v>
      </c>
      <c r="M278" s="5">
        <f>Table2[[#This Row],[SELLING PRICE]]*Table2[[#This Row],[QUANTITY]]*1-Table2[[#This Row],[DISCOUNT %]]</f>
        <v>460.8</v>
      </c>
      <c r="N278">
        <f>DAY(Table2[[#This Row],[DATE]])</f>
        <v>17</v>
      </c>
      <c r="O278" s="4" t="str">
        <f>TEXT(Table2[[#This Row],[DATE]],"mmm")</f>
        <v>Jan</v>
      </c>
      <c r="P278" s="3">
        <f>YEAR(Table2[[#This Row],[DATE]])</f>
        <v>2022</v>
      </c>
    </row>
    <row r="279" spans="1:16" x14ac:dyDescent="0.3">
      <c r="A279" s="4">
        <v>44579</v>
      </c>
      <c r="B279" t="s">
        <v>66</v>
      </c>
      <c r="C279">
        <v>9</v>
      </c>
      <c r="D279" t="s">
        <v>8</v>
      </c>
      <c r="E279" t="s">
        <v>103</v>
      </c>
      <c r="F279">
        <v>0</v>
      </c>
      <c r="G279" t="str">
        <f>VLOOKUP(Table2[[#This Row],[PRODUCT ID]],Table1[],2,0)</f>
        <v>Product08</v>
      </c>
      <c r="H279" t="str">
        <f>VLOOKUP(Table2[[#This Row],[PRODUCT ID]],Table1[],3,0)</f>
        <v>Catagory01</v>
      </c>
      <c r="I279" t="str">
        <f>VLOOKUP(Table2[[#This Row],[PRODUCT ID]],Table1[],4,0)</f>
        <v>Kg</v>
      </c>
      <c r="J279" s="5">
        <f>VLOOKUP(Table2[[#This Row],[PRODUCT ID]],Table1[],5,0)</f>
        <v>83</v>
      </c>
      <c r="K279" s="5">
        <f>VLOOKUP(Table2[[#This Row],[PRODUCT ID]],Table1[],6,0)</f>
        <v>94.62</v>
      </c>
      <c r="L279" s="5">
        <f>Table2[[#This Row],[BUYING PRIZE]]*Table2[[#This Row],[QUANTITY]]</f>
        <v>747</v>
      </c>
      <c r="M279" s="5">
        <f>Table2[[#This Row],[SELLING PRICE]]*Table2[[#This Row],[QUANTITY]]*1-Table2[[#This Row],[DISCOUNT %]]</f>
        <v>851.58</v>
      </c>
      <c r="N279">
        <f>DAY(Table2[[#This Row],[DATE]])</f>
        <v>18</v>
      </c>
      <c r="O279" s="4" t="str">
        <f>TEXT(Table2[[#This Row],[DATE]],"mmm")</f>
        <v>Jan</v>
      </c>
      <c r="P279" s="3">
        <f>YEAR(Table2[[#This Row],[DATE]])</f>
        <v>2022</v>
      </c>
    </row>
    <row r="280" spans="1:16" x14ac:dyDescent="0.3">
      <c r="A280" s="4">
        <v>44581</v>
      </c>
      <c r="B280" t="s">
        <v>79</v>
      </c>
      <c r="C280">
        <v>2</v>
      </c>
      <c r="D280" t="s">
        <v>104</v>
      </c>
      <c r="E280" t="s">
        <v>103</v>
      </c>
      <c r="F280">
        <v>0</v>
      </c>
      <c r="G280" t="str">
        <f>VLOOKUP(Table2[[#This Row],[PRODUCT ID]],Table1[],2,0)</f>
        <v>Product21</v>
      </c>
      <c r="H280" t="str">
        <f>VLOOKUP(Table2[[#This Row],[PRODUCT ID]],Table1[],3,0)</f>
        <v>Catagory03</v>
      </c>
      <c r="I280" t="str">
        <f>VLOOKUP(Table2[[#This Row],[PRODUCT ID]],Table1[],4,0)</f>
        <v>Kg</v>
      </c>
      <c r="J280" s="5">
        <f>VLOOKUP(Table2[[#This Row],[PRODUCT ID]],Table1[],5,0)</f>
        <v>126</v>
      </c>
      <c r="K280" s="5">
        <f>VLOOKUP(Table2[[#This Row],[PRODUCT ID]],Table1[],6,0)</f>
        <v>162.54</v>
      </c>
      <c r="L280" s="5">
        <f>Table2[[#This Row],[BUYING PRIZE]]*Table2[[#This Row],[QUANTITY]]</f>
        <v>252</v>
      </c>
      <c r="M280" s="5">
        <f>Table2[[#This Row],[SELLING PRICE]]*Table2[[#This Row],[QUANTITY]]*1-Table2[[#This Row],[DISCOUNT %]]</f>
        <v>325.08</v>
      </c>
      <c r="N280">
        <f>DAY(Table2[[#This Row],[DATE]])</f>
        <v>20</v>
      </c>
      <c r="O280" s="4" t="str">
        <f>TEXT(Table2[[#This Row],[DATE]],"mmm")</f>
        <v>Jan</v>
      </c>
      <c r="P280" s="3">
        <f>YEAR(Table2[[#This Row],[DATE]])</f>
        <v>2022</v>
      </c>
    </row>
    <row r="281" spans="1:16" x14ac:dyDescent="0.3">
      <c r="A281" s="4">
        <v>44581</v>
      </c>
      <c r="B281" t="s">
        <v>72</v>
      </c>
      <c r="C281">
        <v>7</v>
      </c>
      <c r="D281" t="s">
        <v>58</v>
      </c>
      <c r="E281" t="s">
        <v>58</v>
      </c>
      <c r="F281">
        <v>0</v>
      </c>
      <c r="G281" t="str">
        <f>VLOOKUP(Table2[[#This Row],[PRODUCT ID]],Table1[],2,0)</f>
        <v>Product14</v>
      </c>
      <c r="H281" t="str">
        <f>VLOOKUP(Table2[[#This Row],[PRODUCT ID]],Table1[],3,0)</f>
        <v>Catagory02</v>
      </c>
      <c r="I281" t="str">
        <f>VLOOKUP(Table2[[#This Row],[PRODUCT ID]],Table1[],4,0)</f>
        <v>Kg</v>
      </c>
      <c r="J281" s="5">
        <f>VLOOKUP(Table2[[#This Row],[PRODUCT ID]],Table1[],5,0)</f>
        <v>112</v>
      </c>
      <c r="K281" s="5">
        <f>VLOOKUP(Table2[[#This Row],[PRODUCT ID]],Table1[],6,0)</f>
        <v>146.72</v>
      </c>
      <c r="L281" s="5">
        <f>Table2[[#This Row],[BUYING PRIZE]]*Table2[[#This Row],[QUANTITY]]</f>
        <v>784</v>
      </c>
      <c r="M281" s="5">
        <f>Table2[[#This Row],[SELLING PRICE]]*Table2[[#This Row],[QUANTITY]]*1-Table2[[#This Row],[DISCOUNT %]]</f>
        <v>1027.04</v>
      </c>
      <c r="N281">
        <f>DAY(Table2[[#This Row],[DATE]])</f>
        <v>20</v>
      </c>
      <c r="O281" s="4" t="str">
        <f>TEXT(Table2[[#This Row],[DATE]],"mmm")</f>
        <v>Jan</v>
      </c>
      <c r="P281" s="3">
        <f>YEAR(Table2[[#This Row],[DATE]])</f>
        <v>2022</v>
      </c>
    </row>
    <row r="282" spans="1:16" x14ac:dyDescent="0.3">
      <c r="A282" s="4">
        <v>44583</v>
      </c>
      <c r="B282" t="s">
        <v>59</v>
      </c>
      <c r="C282">
        <v>6</v>
      </c>
      <c r="D282" t="s">
        <v>58</v>
      </c>
      <c r="E282" t="s">
        <v>103</v>
      </c>
      <c r="F282">
        <v>0</v>
      </c>
      <c r="G282" t="str">
        <f>VLOOKUP(Table2[[#This Row],[PRODUCT ID]],Table1[],2,0)</f>
        <v>Product01</v>
      </c>
      <c r="H282" t="str">
        <f>VLOOKUP(Table2[[#This Row],[PRODUCT ID]],Table1[],3,0)</f>
        <v>Catagory01</v>
      </c>
      <c r="I282" t="str">
        <f>VLOOKUP(Table2[[#This Row],[PRODUCT ID]],Table1[],4,0)</f>
        <v>Kg</v>
      </c>
      <c r="J282" s="5">
        <f>VLOOKUP(Table2[[#This Row],[PRODUCT ID]],Table1[],5,0)</f>
        <v>98</v>
      </c>
      <c r="K282" s="5">
        <f>VLOOKUP(Table2[[#This Row],[PRODUCT ID]],Table1[],6,0)</f>
        <v>103.88</v>
      </c>
      <c r="L282" s="5">
        <f>Table2[[#This Row],[BUYING PRIZE]]*Table2[[#This Row],[QUANTITY]]</f>
        <v>588</v>
      </c>
      <c r="M282" s="5">
        <f>Table2[[#This Row],[SELLING PRICE]]*Table2[[#This Row],[QUANTITY]]*1-Table2[[#This Row],[DISCOUNT %]]</f>
        <v>623.28</v>
      </c>
      <c r="N282">
        <f>DAY(Table2[[#This Row],[DATE]])</f>
        <v>22</v>
      </c>
      <c r="O282" s="4" t="str">
        <f>TEXT(Table2[[#This Row],[DATE]],"mmm")</f>
        <v>Jan</v>
      </c>
      <c r="P282" s="3">
        <f>YEAR(Table2[[#This Row],[DATE]])</f>
        <v>2022</v>
      </c>
    </row>
    <row r="283" spans="1:16" x14ac:dyDescent="0.3">
      <c r="A283" s="4">
        <v>44584</v>
      </c>
      <c r="B283" t="s">
        <v>60</v>
      </c>
      <c r="C283">
        <v>5</v>
      </c>
      <c r="D283" t="s">
        <v>8</v>
      </c>
      <c r="E283" t="s">
        <v>103</v>
      </c>
      <c r="F283">
        <v>0</v>
      </c>
      <c r="G283" t="str">
        <f>VLOOKUP(Table2[[#This Row],[PRODUCT ID]],Table1[],2,0)</f>
        <v>Product02</v>
      </c>
      <c r="H283" t="str">
        <f>VLOOKUP(Table2[[#This Row],[PRODUCT ID]],Table1[],3,0)</f>
        <v>Catagory01</v>
      </c>
      <c r="I283" t="str">
        <f>VLOOKUP(Table2[[#This Row],[PRODUCT ID]],Table1[],4,0)</f>
        <v>Kg</v>
      </c>
      <c r="J283" s="5">
        <f>VLOOKUP(Table2[[#This Row],[PRODUCT ID]],Table1[],5,0)</f>
        <v>105</v>
      </c>
      <c r="K283" s="5">
        <f>VLOOKUP(Table2[[#This Row],[PRODUCT ID]],Table1[],6,0)</f>
        <v>142.80000000000001</v>
      </c>
      <c r="L283" s="5">
        <f>Table2[[#This Row],[BUYING PRIZE]]*Table2[[#This Row],[QUANTITY]]</f>
        <v>525</v>
      </c>
      <c r="M283" s="5">
        <f>Table2[[#This Row],[SELLING PRICE]]*Table2[[#This Row],[QUANTITY]]*1-Table2[[#This Row],[DISCOUNT %]]</f>
        <v>714</v>
      </c>
      <c r="N283">
        <f>DAY(Table2[[#This Row],[DATE]])</f>
        <v>23</v>
      </c>
      <c r="O283" s="4" t="str">
        <f>TEXT(Table2[[#This Row],[DATE]],"mmm")</f>
        <v>Jan</v>
      </c>
      <c r="P283" s="3">
        <f>YEAR(Table2[[#This Row],[DATE]])</f>
        <v>2022</v>
      </c>
    </row>
    <row r="284" spans="1:16" x14ac:dyDescent="0.3">
      <c r="A284" s="4">
        <v>44584</v>
      </c>
      <c r="B284" t="s">
        <v>100</v>
      </c>
      <c r="C284">
        <v>8</v>
      </c>
      <c r="D284" t="s">
        <v>104</v>
      </c>
      <c r="E284" t="s">
        <v>58</v>
      </c>
      <c r="F284">
        <v>0</v>
      </c>
      <c r="G284" t="str">
        <f>VLOOKUP(Table2[[#This Row],[PRODUCT ID]],Table1[],2,0)</f>
        <v>Product42</v>
      </c>
      <c r="H284" t="str">
        <f>VLOOKUP(Table2[[#This Row],[PRODUCT ID]],Table1[],3,0)</f>
        <v>Catagory04</v>
      </c>
      <c r="I284" t="str">
        <f>VLOOKUP(Table2[[#This Row],[PRODUCT ID]],Table1[],4,0)</f>
        <v>Kg</v>
      </c>
      <c r="J284" s="5">
        <f>VLOOKUP(Table2[[#This Row],[PRODUCT ID]],Table1[],5,0)</f>
        <v>120</v>
      </c>
      <c r="K284" s="5">
        <f>VLOOKUP(Table2[[#This Row],[PRODUCT ID]],Table1[],6,0)</f>
        <v>162</v>
      </c>
      <c r="L284" s="5">
        <f>Table2[[#This Row],[BUYING PRIZE]]*Table2[[#This Row],[QUANTITY]]</f>
        <v>960</v>
      </c>
      <c r="M284" s="5">
        <f>Table2[[#This Row],[SELLING PRICE]]*Table2[[#This Row],[QUANTITY]]*1-Table2[[#This Row],[DISCOUNT %]]</f>
        <v>1296</v>
      </c>
      <c r="N284">
        <f>DAY(Table2[[#This Row],[DATE]])</f>
        <v>23</v>
      </c>
      <c r="O284" s="4" t="str">
        <f>TEXT(Table2[[#This Row],[DATE]],"mmm")</f>
        <v>Jan</v>
      </c>
      <c r="P284" s="3">
        <f>YEAR(Table2[[#This Row],[DATE]])</f>
        <v>2022</v>
      </c>
    </row>
    <row r="285" spans="1:16" x14ac:dyDescent="0.3">
      <c r="A285" s="4">
        <v>44585</v>
      </c>
      <c r="B285" t="s">
        <v>88</v>
      </c>
      <c r="C285">
        <v>15</v>
      </c>
      <c r="D285" t="s">
        <v>58</v>
      </c>
      <c r="E285" t="s">
        <v>58</v>
      </c>
      <c r="F285">
        <v>0</v>
      </c>
      <c r="G285" t="str">
        <f>VLOOKUP(Table2[[#This Row],[PRODUCT ID]],Table1[],2,0)</f>
        <v>Product30</v>
      </c>
      <c r="H285" t="str">
        <f>VLOOKUP(Table2[[#This Row],[PRODUCT ID]],Table1[],3,0)</f>
        <v>Catagory04</v>
      </c>
      <c r="I285" t="str">
        <f>VLOOKUP(Table2[[#This Row],[PRODUCT ID]],Table1[],4,0)</f>
        <v>Kg</v>
      </c>
      <c r="J285" s="5">
        <f>VLOOKUP(Table2[[#This Row],[PRODUCT ID]],Table1[],5,0)</f>
        <v>148</v>
      </c>
      <c r="K285" s="5">
        <f>VLOOKUP(Table2[[#This Row],[PRODUCT ID]],Table1[],6,0)</f>
        <v>201.28</v>
      </c>
      <c r="L285" s="5">
        <f>Table2[[#This Row],[BUYING PRIZE]]*Table2[[#This Row],[QUANTITY]]</f>
        <v>2220</v>
      </c>
      <c r="M285" s="5">
        <f>Table2[[#This Row],[SELLING PRICE]]*Table2[[#This Row],[QUANTITY]]*1-Table2[[#This Row],[DISCOUNT %]]</f>
        <v>3019.2</v>
      </c>
      <c r="N285">
        <f>DAY(Table2[[#This Row],[DATE]])</f>
        <v>24</v>
      </c>
      <c r="O285" s="4" t="str">
        <f>TEXT(Table2[[#This Row],[DATE]],"mmm")</f>
        <v>Jan</v>
      </c>
      <c r="P285" s="3">
        <f>YEAR(Table2[[#This Row],[DATE]])</f>
        <v>2022</v>
      </c>
    </row>
    <row r="286" spans="1:16" x14ac:dyDescent="0.3">
      <c r="A286" s="4">
        <v>44586</v>
      </c>
      <c r="B286" t="s">
        <v>75</v>
      </c>
      <c r="C286">
        <v>14</v>
      </c>
      <c r="D286" t="s">
        <v>104</v>
      </c>
      <c r="E286" t="s">
        <v>103</v>
      </c>
      <c r="F286">
        <v>0</v>
      </c>
      <c r="G286" t="str">
        <f>VLOOKUP(Table2[[#This Row],[PRODUCT ID]],Table1[],2,0)</f>
        <v>Product17</v>
      </c>
      <c r="H286" t="str">
        <f>VLOOKUP(Table2[[#This Row],[PRODUCT ID]],Table1[],3,0)</f>
        <v>Catagory02</v>
      </c>
      <c r="I286" t="str">
        <f>VLOOKUP(Table2[[#This Row],[PRODUCT ID]],Table1[],4,0)</f>
        <v>Kg</v>
      </c>
      <c r="J286" s="5">
        <f>VLOOKUP(Table2[[#This Row],[PRODUCT ID]],Table1[],5,0)</f>
        <v>134</v>
      </c>
      <c r="K286" s="5">
        <f>VLOOKUP(Table2[[#This Row],[PRODUCT ID]],Table1[],6,0)</f>
        <v>156.78</v>
      </c>
      <c r="L286" s="5">
        <f>Table2[[#This Row],[BUYING PRIZE]]*Table2[[#This Row],[QUANTITY]]</f>
        <v>1876</v>
      </c>
      <c r="M286" s="5">
        <f>Table2[[#This Row],[SELLING PRICE]]*Table2[[#This Row],[QUANTITY]]*1-Table2[[#This Row],[DISCOUNT %]]</f>
        <v>2194.92</v>
      </c>
      <c r="N286">
        <f>DAY(Table2[[#This Row],[DATE]])</f>
        <v>25</v>
      </c>
      <c r="O286" s="4" t="str">
        <f>TEXT(Table2[[#This Row],[DATE]],"mmm")</f>
        <v>Jan</v>
      </c>
      <c r="P286" s="3">
        <f>YEAR(Table2[[#This Row],[DATE]])</f>
        <v>2022</v>
      </c>
    </row>
    <row r="287" spans="1:16" x14ac:dyDescent="0.3">
      <c r="A287" s="4">
        <v>44589</v>
      </c>
      <c r="B287" t="s">
        <v>74</v>
      </c>
      <c r="C287">
        <v>11</v>
      </c>
      <c r="D287" t="s">
        <v>104</v>
      </c>
      <c r="E287" t="s">
        <v>58</v>
      </c>
      <c r="F287">
        <v>0</v>
      </c>
      <c r="G287" t="str">
        <f>VLOOKUP(Table2[[#This Row],[PRODUCT ID]],Table1[],2,0)</f>
        <v>Product16</v>
      </c>
      <c r="H287" t="str">
        <f>VLOOKUP(Table2[[#This Row],[PRODUCT ID]],Table1[],3,0)</f>
        <v>Catagory02</v>
      </c>
      <c r="I287" t="str">
        <f>VLOOKUP(Table2[[#This Row],[PRODUCT ID]],Table1[],4,0)</f>
        <v>Kg</v>
      </c>
      <c r="J287" s="5">
        <f>VLOOKUP(Table2[[#This Row],[PRODUCT ID]],Table1[],5,0)</f>
        <v>13</v>
      </c>
      <c r="K287" s="5">
        <f>VLOOKUP(Table2[[#This Row],[PRODUCT ID]],Table1[],6,0)</f>
        <v>16.64</v>
      </c>
      <c r="L287" s="5">
        <f>Table2[[#This Row],[BUYING PRIZE]]*Table2[[#This Row],[QUANTITY]]</f>
        <v>143</v>
      </c>
      <c r="M287" s="5">
        <f>Table2[[#This Row],[SELLING PRICE]]*Table2[[#This Row],[QUANTITY]]*1-Table2[[#This Row],[DISCOUNT %]]</f>
        <v>183.04000000000002</v>
      </c>
      <c r="N287">
        <f>DAY(Table2[[#This Row],[DATE]])</f>
        <v>28</v>
      </c>
      <c r="O287" s="4" t="str">
        <f>TEXT(Table2[[#This Row],[DATE]],"mmm")</f>
        <v>Jan</v>
      </c>
      <c r="P287" s="3">
        <f>YEAR(Table2[[#This Row],[DATE]])</f>
        <v>2022</v>
      </c>
    </row>
    <row r="288" spans="1:16" x14ac:dyDescent="0.3">
      <c r="A288" s="4">
        <v>44592</v>
      </c>
      <c r="B288" t="s">
        <v>81</v>
      </c>
      <c r="C288">
        <v>6</v>
      </c>
      <c r="D288" t="s">
        <v>58</v>
      </c>
      <c r="E288" t="s">
        <v>103</v>
      </c>
      <c r="F288">
        <v>0</v>
      </c>
      <c r="G288" t="str">
        <f>VLOOKUP(Table2[[#This Row],[PRODUCT ID]],Table1[],2,0)</f>
        <v>Product23</v>
      </c>
      <c r="H288" t="str">
        <f>VLOOKUP(Table2[[#This Row],[PRODUCT ID]],Table1[],3,0)</f>
        <v>Catagory03</v>
      </c>
      <c r="I288" t="str">
        <f>VLOOKUP(Table2[[#This Row],[PRODUCT ID]],Table1[],4,0)</f>
        <v>Kg</v>
      </c>
      <c r="J288" s="5">
        <f>VLOOKUP(Table2[[#This Row],[PRODUCT ID]],Table1[],5,0)</f>
        <v>141</v>
      </c>
      <c r="K288" s="5">
        <f>VLOOKUP(Table2[[#This Row],[PRODUCT ID]],Table1[],6,0)</f>
        <v>149.46</v>
      </c>
      <c r="L288" s="5">
        <f>Table2[[#This Row],[BUYING PRIZE]]*Table2[[#This Row],[QUANTITY]]</f>
        <v>846</v>
      </c>
      <c r="M288" s="5">
        <f>Table2[[#This Row],[SELLING PRICE]]*Table2[[#This Row],[QUANTITY]]*1-Table2[[#This Row],[DISCOUNT %]]</f>
        <v>896.76</v>
      </c>
      <c r="N288">
        <f>DAY(Table2[[#This Row],[DATE]])</f>
        <v>31</v>
      </c>
      <c r="O288" s="4" t="str">
        <f>TEXT(Table2[[#This Row],[DATE]],"mmm")</f>
        <v>Jan</v>
      </c>
      <c r="P288" s="3">
        <f>YEAR(Table2[[#This Row],[DATE]])</f>
        <v>2022</v>
      </c>
    </row>
    <row r="289" spans="1:16" x14ac:dyDescent="0.3">
      <c r="A289" s="4">
        <v>44592</v>
      </c>
      <c r="B289" t="s">
        <v>99</v>
      </c>
      <c r="C289">
        <v>9</v>
      </c>
      <c r="D289" t="s">
        <v>104</v>
      </c>
      <c r="E289" t="s">
        <v>103</v>
      </c>
      <c r="F289">
        <v>0</v>
      </c>
      <c r="G289" t="str">
        <f>VLOOKUP(Table2[[#This Row],[PRODUCT ID]],Table1[],2,0)</f>
        <v>Product41</v>
      </c>
      <c r="H289" t="str">
        <f>VLOOKUP(Table2[[#This Row],[PRODUCT ID]],Table1[],3,0)</f>
        <v>Catagory04</v>
      </c>
      <c r="I289" t="str">
        <f>VLOOKUP(Table2[[#This Row],[PRODUCT ID]],Table1[],4,0)</f>
        <v>Kg</v>
      </c>
      <c r="J289" s="5">
        <f>VLOOKUP(Table2[[#This Row],[PRODUCT ID]],Table1[],5,0)</f>
        <v>138</v>
      </c>
      <c r="K289" s="5">
        <f>VLOOKUP(Table2[[#This Row],[PRODUCT ID]],Table1[],6,0)</f>
        <v>173.88</v>
      </c>
      <c r="L289" s="5">
        <f>Table2[[#This Row],[BUYING PRIZE]]*Table2[[#This Row],[QUANTITY]]</f>
        <v>1242</v>
      </c>
      <c r="M289" s="5">
        <f>Table2[[#This Row],[SELLING PRICE]]*Table2[[#This Row],[QUANTITY]]*1-Table2[[#This Row],[DISCOUNT %]]</f>
        <v>1564.92</v>
      </c>
      <c r="N289">
        <f>DAY(Table2[[#This Row],[DATE]])</f>
        <v>31</v>
      </c>
      <c r="O289" s="4" t="str">
        <f>TEXT(Table2[[#This Row],[DATE]],"mmm")</f>
        <v>Jan</v>
      </c>
      <c r="P289" s="3">
        <f>YEAR(Table2[[#This Row],[DATE]])</f>
        <v>2022</v>
      </c>
    </row>
    <row r="290" spans="1:16" x14ac:dyDescent="0.3">
      <c r="A290" s="4">
        <v>44593</v>
      </c>
      <c r="B290" t="s">
        <v>63</v>
      </c>
      <c r="C290">
        <v>9</v>
      </c>
      <c r="D290" t="s">
        <v>104</v>
      </c>
      <c r="E290" t="s">
        <v>103</v>
      </c>
      <c r="F290">
        <v>0</v>
      </c>
      <c r="G290" t="str">
        <f>VLOOKUP(Table2[[#This Row],[PRODUCT ID]],Table1[],2,0)</f>
        <v>Product05</v>
      </c>
      <c r="H290" t="str">
        <f>VLOOKUP(Table2[[#This Row],[PRODUCT ID]],Table1[],3,0)</f>
        <v>Catagory01</v>
      </c>
      <c r="I290" t="str">
        <f>VLOOKUP(Table2[[#This Row],[PRODUCT ID]],Table1[],4,0)</f>
        <v>Kg</v>
      </c>
      <c r="J290" s="5">
        <f>VLOOKUP(Table2[[#This Row],[PRODUCT ID]],Table1[],5,0)</f>
        <v>133</v>
      </c>
      <c r="K290" s="5">
        <f>VLOOKUP(Table2[[#This Row],[PRODUCT ID]],Table1[],6,0)</f>
        <v>155.61000000000001</v>
      </c>
      <c r="L290" s="5">
        <f>Table2[[#This Row],[BUYING PRIZE]]*Table2[[#This Row],[QUANTITY]]</f>
        <v>1197</v>
      </c>
      <c r="M290" s="5">
        <f>Table2[[#This Row],[SELLING PRICE]]*Table2[[#This Row],[QUANTITY]]*1-Table2[[#This Row],[DISCOUNT %]]</f>
        <v>1400.4900000000002</v>
      </c>
      <c r="N290">
        <f>DAY(Table2[[#This Row],[DATE]])</f>
        <v>1</v>
      </c>
      <c r="O290" s="4" t="str">
        <f>TEXT(Table2[[#This Row],[DATE]],"mmm")</f>
        <v>Feb</v>
      </c>
      <c r="P290" s="3">
        <f>YEAR(Table2[[#This Row],[DATE]])</f>
        <v>2022</v>
      </c>
    </row>
    <row r="291" spans="1:16" x14ac:dyDescent="0.3">
      <c r="A291" s="4">
        <v>44595</v>
      </c>
      <c r="B291" t="s">
        <v>72</v>
      </c>
      <c r="C291">
        <v>8</v>
      </c>
      <c r="D291" t="s">
        <v>104</v>
      </c>
      <c r="E291" t="s">
        <v>58</v>
      </c>
      <c r="F291">
        <v>0</v>
      </c>
      <c r="G291" t="str">
        <f>VLOOKUP(Table2[[#This Row],[PRODUCT ID]],Table1[],2,0)</f>
        <v>Product14</v>
      </c>
      <c r="H291" t="str">
        <f>VLOOKUP(Table2[[#This Row],[PRODUCT ID]],Table1[],3,0)</f>
        <v>Catagory02</v>
      </c>
      <c r="I291" t="str">
        <f>VLOOKUP(Table2[[#This Row],[PRODUCT ID]],Table1[],4,0)</f>
        <v>Kg</v>
      </c>
      <c r="J291" s="5">
        <f>VLOOKUP(Table2[[#This Row],[PRODUCT ID]],Table1[],5,0)</f>
        <v>112</v>
      </c>
      <c r="K291" s="5">
        <f>VLOOKUP(Table2[[#This Row],[PRODUCT ID]],Table1[],6,0)</f>
        <v>146.72</v>
      </c>
      <c r="L291" s="5">
        <f>Table2[[#This Row],[BUYING PRIZE]]*Table2[[#This Row],[QUANTITY]]</f>
        <v>896</v>
      </c>
      <c r="M291" s="5">
        <f>Table2[[#This Row],[SELLING PRICE]]*Table2[[#This Row],[QUANTITY]]*1-Table2[[#This Row],[DISCOUNT %]]</f>
        <v>1173.76</v>
      </c>
      <c r="N291">
        <f>DAY(Table2[[#This Row],[DATE]])</f>
        <v>3</v>
      </c>
      <c r="O291" s="4" t="str">
        <f>TEXT(Table2[[#This Row],[DATE]],"mmm")</f>
        <v>Feb</v>
      </c>
      <c r="P291" s="3">
        <f>YEAR(Table2[[#This Row],[DATE]])</f>
        <v>2022</v>
      </c>
    </row>
    <row r="292" spans="1:16" x14ac:dyDescent="0.3">
      <c r="A292" s="4">
        <v>44597</v>
      </c>
      <c r="B292" t="s">
        <v>76</v>
      </c>
      <c r="C292">
        <v>6</v>
      </c>
      <c r="D292" t="s">
        <v>104</v>
      </c>
      <c r="E292" t="s">
        <v>103</v>
      </c>
      <c r="F292">
        <v>0</v>
      </c>
      <c r="G292" t="str">
        <f>VLOOKUP(Table2[[#This Row],[PRODUCT ID]],Table1[],2,0)</f>
        <v>Product18</v>
      </c>
      <c r="H292" t="str">
        <f>VLOOKUP(Table2[[#This Row],[PRODUCT ID]],Table1[],3,0)</f>
        <v>Catagory02</v>
      </c>
      <c r="I292" t="str">
        <f>VLOOKUP(Table2[[#This Row],[PRODUCT ID]],Table1[],4,0)</f>
        <v>Kg</v>
      </c>
      <c r="J292" s="5">
        <f>VLOOKUP(Table2[[#This Row],[PRODUCT ID]],Table1[],5,0)</f>
        <v>37</v>
      </c>
      <c r="K292" s="5">
        <f>VLOOKUP(Table2[[#This Row],[PRODUCT ID]],Table1[],6,0)</f>
        <v>49.21</v>
      </c>
      <c r="L292" s="5">
        <f>Table2[[#This Row],[BUYING PRIZE]]*Table2[[#This Row],[QUANTITY]]</f>
        <v>222</v>
      </c>
      <c r="M292" s="5">
        <f>Table2[[#This Row],[SELLING PRICE]]*Table2[[#This Row],[QUANTITY]]*1-Table2[[#This Row],[DISCOUNT %]]</f>
        <v>295.26</v>
      </c>
      <c r="N292">
        <f>DAY(Table2[[#This Row],[DATE]])</f>
        <v>5</v>
      </c>
      <c r="O292" s="4" t="str">
        <f>TEXT(Table2[[#This Row],[DATE]],"mmm")</f>
        <v>Feb</v>
      </c>
      <c r="P292" s="3">
        <f>YEAR(Table2[[#This Row],[DATE]])</f>
        <v>2022</v>
      </c>
    </row>
    <row r="293" spans="1:16" x14ac:dyDescent="0.3">
      <c r="A293" s="4">
        <v>44598</v>
      </c>
      <c r="B293" t="s">
        <v>60</v>
      </c>
      <c r="C293">
        <v>6</v>
      </c>
      <c r="D293" t="s">
        <v>104</v>
      </c>
      <c r="E293" t="s">
        <v>103</v>
      </c>
      <c r="F293">
        <v>0</v>
      </c>
      <c r="G293" t="str">
        <f>VLOOKUP(Table2[[#This Row],[PRODUCT ID]],Table1[],2,0)</f>
        <v>Product02</v>
      </c>
      <c r="H293" t="str">
        <f>VLOOKUP(Table2[[#This Row],[PRODUCT ID]],Table1[],3,0)</f>
        <v>Catagory01</v>
      </c>
      <c r="I293" t="str">
        <f>VLOOKUP(Table2[[#This Row],[PRODUCT ID]],Table1[],4,0)</f>
        <v>Kg</v>
      </c>
      <c r="J293" s="5">
        <f>VLOOKUP(Table2[[#This Row],[PRODUCT ID]],Table1[],5,0)</f>
        <v>105</v>
      </c>
      <c r="K293" s="5">
        <f>VLOOKUP(Table2[[#This Row],[PRODUCT ID]],Table1[],6,0)</f>
        <v>142.80000000000001</v>
      </c>
      <c r="L293" s="5">
        <f>Table2[[#This Row],[BUYING PRIZE]]*Table2[[#This Row],[QUANTITY]]</f>
        <v>630</v>
      </c>
      <c r="M293" s="5">
        <f>Table2[[#This Row],[SELLING PRICE]]*Table2[[#This Row],[QUANTITY]]*1-Table2[[#This Row],[DISCOUNT %]]</f>
        <v>856.80000000000007</v>
      </c>
      <c r="N293">
        <f>DAY(Table2[[#This Row],[DATE]])</f>
        <v>6</v>
      </c>
      <c r="O293" s="4" t="str">
        <f>TEXT(Table2[[#This Row],[DATE]],"mmm")</f>
        <v>Feb</v>
      </c>
      <c r="P293" s="3">
        <f>YEAR(Table2[[#This Row],[DATE]])</f>
        <v>2022</v>
      </c>
    </row>
    <row r="294" spans="1:16" x14ac:dyDescent="0.3">
      <c r="A294" s="4">
        <v>44600</v>
      </c>
      <c r="B294" t="s">
        <v>63</v>
      </c>
      <c r="C294">
        <v>11</v>
      </c>
      <c r="D294" t="s">
        <v>58</v>
      </c>
      <c r="E294" t="s">
        <v>103</v>
      </c>
      <c r="F294">
        <v>0</v>
      </c>
      <c r="G294" t="str">
        <f>VLOOKUP(Table2[[#This Row],[PRODUCT ID]],Table1[],2,0)</f>
        <v>Product05</v>
      </c>
      <c r="H294" t="str">
        <f>VLOOKUP(Table2[[#This Row],[PRODUCT ID]],Table1[],3,0)</f>
        <v>Catagory01</v>
      </c>
      <c r="I294" t="str">
        <f>VLOOKUP(Table2[[#This Row],[PRODUCT ID]],Table1[],4,0)</f>
        <v>Kg</v>
      </c>
      <c r="J294" s="5">
        <f>VLOOKUP(Table2[[#This Row],[PRODUCT ID]],Table1[],5,0)</f>
        <v>133</v>
      </c>
      <c r="K294" s="5">
        <f>VLOOKUP(Table2[[#This Row],[PRODUCT ID]],Table1[],6,0)</f>
        <v>155.61000000000001</v>
      </c>
      <c r="L294" s="5">
        <f>Table2[[#This Row],[BUYING PRIZE]]*Table2[[#This Row],[QUANTITY]]</f>
        <v>1463</v>
      </c>
      <c r="M294" s="5">
        <f>Table2[[#This Row],[SELLING PRICE]]*Table2[[#This Row],[QUANTITY]]*1-Table2[[#This Row],[DISCOUNT %]]</f>
        <v>1711.71</v>
      </c>
      <c r="N294">
        <f>DAY(Table2[[#This Row],[DATE]])</f>
        <v>8</v>
      </c>
      <c r="O294" s="4" t="str">
        <f>TEXT(Table2[[#This Row],[DATE]],"mmm")</f>
        <v>Feb</v>
      </c>
      <c r="P294" s="3">
        <f>YEAR(Table2[[#This Row],[DATE]])</f>
        <v>2022</v>
      </c>
    </row>
    <row r="295" spans="1:16" x14ac:dyDescent="0.3">
      <c r="A295" s="4">
        <v>44600</v>
      </c>
      <c r="B295" t="s">
        <v>62</v>
      </c>
      <c r="C295">
        <v>3</v>
      </c>
      <c r="D295" t="s">
        <v>58</v>
      </c>
      <c r="E295" t="s">
        <v>103</v>
      </c>
      <c r="F295">
        <v>0</v>
      </c>
      <c r="G295" t="str">
        <f>VLOOKUP(Table2[[#This Row],[PRODUCT ID]],Table1[],2,0)</f>
        <v>Product04</v>
      </c>
      <c r="H295" t="str">
        <f>VLOOKUP(Table2[[#This Row],[PRODUCT ID]],Table1[],3,0)</f>
        <v>Catagory01</v>
      </c>
      <c r="I295" t="str">
        <f>VLOOKUP(Table2[[#This Row],[PRODUCT ID]],Table1[],4,0)</f>
        <v>Kg</v>
      </c>
      <c r="J295" s="5">
        <f>VLOOKUP(Table2[[#This Row],[PRODUCT ID]],Table1[],5,0)</f>
        <v>44</v>
      </c>
      <c r="K295" s="5">
        <f>VLOOKUP(Table2[[#This Row],[PRODUCT ID]],Table1[],6,0)</f>
        <v>48.84</v>
      </c>
      <c r="L295" s="5">
        <f>Table2[[#This Row],[BUYING PRIZE]]*Table2[[#This Row],[QUANTITY]]</f>
        <v>132</v>
      </c>
      <c r="M295" s="5">
        <f>Table2[[#This Row],[SELLING PRICE]]*Table2[[#This Row],[QUANTITY]]*1-Table2[[#This Row],[DISCOUNT %]]</f>
        <v>146.52000000000001</v>
      </c>
      <c r="N295">
        <f>DAY(Table2[[#This Row],[DATE]])</f>
        <v>8</v>
      </c>
      <c r="O295" s="4" t="str">
        <f>TEXT(Table2[[#This Row],[DATE]],"mmm")</f>
        <v>Feb</v>
      </c>
      <c r="P295" s="3">
        <f>YEAR(Table2[[#This Row],[DATE]])</f>
        <v>2022</v>
      </c>
    </row>
    <row r="296" spans="1:16" x14ac:dyDescent="0.3">
      <c r="A296" s="4">
        <v>44601</v>
      </c>
      <c r="B296" t="s">
        <v>90</v>
      </c>
      <c r="C296">
        <v>14</v>
      </c>
      <c r="D296" t="s">
        <v>58</v>
      </c>
      <c r="E296" t="s">
        <v>58</v>
      </c>
      <c r="F296">
        <v>0</v>
      </c>
      <c r="G296" t="str">
        <f>VLOOKUP(Table2[[#This Row],[PRODUCT ID]],Table1[],2,0)</f>
        <v>Product32</v>
      </c>
      <c r="H296" t="str">
        <f>VLOOKUP(Table2[[#This Row],[PRODUCT ID]],Table1[],3,0)</f>
        <v>Catagory04</v>
      </c>
      <c r="I296" t="str">
        <f>VLOOKUP(Table2[[#This Row],[PRODUCT ID]],Table1[],4,0)</f>
        <v>Kg</v>
      </c>
      <c r="J296" s="5">
        <f>VLOOKUP(Table2[[#This Row],[PRODUCT ID]],Table1[],5,0)</f>
        <v>89</v>
      </c>
      <c r="K296" s="5">
        <f>VLOOKUP(Table2[[#This Row],[PRODUCT ID]],Table1[],6,0)</f>
        <v>117.48</v>
      </c>
      <c r="L296" s="5">
        <f>Table2[[#This Row],[BUYING PRIZE]]*Table2[[#This Row],[QUANTITY]]</f>
        <v>1246</v>
      </c>
      <c r="M296" s="5">
        <f>Table2[[#This Row],[SELLING PRICE]]*Table2[[#This Row],[QUANTITY]]*1-Table2[[#This Row],[DISCOUNT %]]</f>
        <v>1644.72</v>
      </c>
      <c r="N296">
        <f>DAY(Table2[[#This Row],[DATE]])</f>
        <v>9</v>
      </c>
      <c r="O296" s="4" t="str">
        <f>TEXT(Table2[[#This Row],[DATE]],"mmm")</f>
        <v>Feb</v>
      </c>
      <c r="P296" s="3">
        <f>YEAR(Table2[[#This Row],[DATE]])</f>
        <v>2022</v>
      </c>
    </row>
    <row r="297" spans="1:16" x14ac:dyDescent="0.3">
      <c r="A297" s="4">
        <v>44604</v>
      </c>
      <c r="B297" t="s">
        <v>68</v>
      </c>
      <c r="C297">
        <v>13</v>
      </c>
      <c r="D297" t="s">
        <v>104</v>
      </c>
      <c r="E297" t="s">
        <v>103</v>
      </c>
      <c r="F297">
        <v>0</v>
      </c>
      <c r="G297" t="str">
        <f>VLOOKUP(Table2[[#This Row],[PRODUCT ID]],Table1[],2,0)</f>
        <v>Product10</v>
      </c>
      <c r="H297" t="str">
        <f>VLOOKUP(Table2[[#This Row],[PRODUCT ID]],Table1[],3,0)</f>
        <v>Catagory02</v>
      </c>
      <c r="I297" t="str">
        <f>VLOOKUP(Table2[[#This Row],[PRODUCT ID]],Table1[],4,0)</f>
        <v>Kg</v>
      </c>
      <c r="J297" s="5">
        <f>VLOOKUP(Table2[[#This Row],[PRODUCT ID]],Table1[],5,0)</f>
        <v>148</v>
      </c>
      <c r="K297" s="5">
        <f>VLOOKUP(Table2[[#This Row],[PRODUCT ID]],Table1[],6,0)</f>
        <v>164.28</v>
      </c>
      <c r="L297" s="5">
        <f>Table2[[#This Row],[BUYING PRIZE]]*Table2[[#This Row],[QUANTITY]]</f>
        <v>1924</v>
      </c>
      <c r="M297" s="5">
        <f>Table2[[#This Row],[SELLING PRICE]]*Table2[[#This Row],[QUANTITY]]*1-Table2[[#This Row],[DISCOUNT %]]</f>
        <v>2135.64</v>
      </c>
      <c r="N297">
        <f>DAY(Table2[[#This Row],[DATE]])</f>
        <v>12</v>
      </c>
      <c r="O297" s="4" t="str">
        <f>TEXT(Table2[[#This Row],[DATE]],"mmm")</f>
        <v>Feb</v>
      </c>
      <c r="P297" s="3">
        <f>YEAR(Table2[[#This Row],[DATE]])</f>
        <v>2022</v>
      </c>
    </row>
    <row r="298" spans="1:16" x14ac:dyDescent="0.3">
      <c r="A298" s="4">
        <v>44606</v>
      </c>
      <c r="B298" t="s">
        <v>84</v>
      </c>
      <c r="C298">
        <v>8</v>
      </c>
      <c r="D298" t="s">
        <v>58</v>
      </c>
      <c r="E298" t="s">
        <v>103</v>
      </c>
      <c r="F298">
        <v>0</v>
      </c>
      <c r="G298" t="str">
        <f>VLOOKUP(Table2[[#This Row],[PRODUCT ID]],Table1[],2,0)</f>
        <v>Product26</v>
      </c>
      <c r="H298" t="str">
        <f>VLOOKUP(Table2[[#This Row],[PRODUCT ID]],Table1[],3,0)</f>
        <v>Catagory04</v>
      </c>
      <c r="I298" t="str">
        <f>VLOOKUP(Table2[[#This Row],[PRODUCT ID]],Table1[],4,0)</f>
        <v>Kg</v>
      </c>
      <c r="J298" s="5">
        <f>VLOOKUP(Table2[[#This Row],[PRODUCT ID]],Table1[],5,0)</f>
        <v>18</v>
      </c>
      <c r="K298" s="5">
        <f>VLOOKUP(Table2[[#This Row],[PRODUCT ID]],Table1[],6,0)</f>
        <v>24.66</v>
      </c>
      <c r="L298" s="5">
        <f>Table2[[#This Row],[BUYING PRIZE]]*Table2[[#This Row],[QUANTITY]]</f>
        <v>144</v>
      </c>
      <c r="M298" s="5">
        <f>Table2[[#This Row],[SELLING PRICE]]*Table2[[#This Row],[QUANTITY]]*1-Table2[[#This Row],[DISCOUNT %]]</f>
        <v>197.28</v>
      </c>
      <c r="N298">
        <f>DAY(Table2[[#This Row],[DATE]])</f>
        <v>14</v>
      </c>
      <c r="O298" s="4" t="str">
        <f>TEXT(Table2[[#This Row],[DATE]],"mmm")</f>
        <v>Feb</v>
      </c>
      <c r="P298" s="3">
        <f>YEAR(Table2[[#This Row],[DATE]])</f>
        <v>2022</v>
      </c>
    </row>
    <row r="299" spans="1:16" x14ac:dyDescent="0.3">
      <c r="A299" s="4">
        <v>44606</v>
      </c>
      <c r="B299" t="s">
        <v>86</v>
      </c>
      <c r="C299">
        <v>3</v>
      </c>
      <c r="D299" t="s">
        <v>104</v>
      </c>
      <c r="E299" t="s">
        <v>103</v>
      </c>
      <c r="F299">
        <v>0</v>
      </c>
      <c r="G299" t="str">
        <f>VLOOKUP(Table2[[#This Row],[PRODUCT ID]],Table1[],2,0)</f>
        <v>Product28</v>
      </c>
      <c r="H299" t="str">
        <f>VLOOKUP(Table2[[#This Row],[PRODUCT ID]],Table1[],3,0)</f>
        <v>Catagory04</v>
      </c>
      <c r="I299" t="str">
        <f>VLOOKUP(Table2[[#This Row],[PRODUCT ID]],Table1[],4,0)</f>
        <v>Kg</v>
      </c>
      <c r="J299" s="5">
        <f>VLOOKUP(Table2[[#This Row],[PRODUCT ID]],Table1[],5,0)</f>
        <v>37</v>
      </c>
      <c r="K299" s="5">
        <f>VLOOKUP(Table2[[#This Row],[PRODUCT ID]],Table1[],6,0)</f>
        <v>41.81</v>
      </c>
      <c r="L299" s="5">
        <f>Table2[[#This Row],[BUYING PRIZE]]*Table2[[#This Row],[QUANTITY]]</f>
        <v>111</v>
      </c>
      <c r="M299" s="5">
        <f>Table2[[#This Row],[SELLING PRICE]]*Table2[[#This Row],[QUANTITY]]*1-Table2[[#This Row],[DISCOUNT %]]</f>
        <v>125.43</v>
      </c>
      <c r="N299">
        <f>DAY(Table2[[#This Row],[DATE]])</f>
        <v>14</v>
      </c>
      <c r="O299" s="4" t="str">
        <f>TEXT(Table2[[#This Row],[DATE]],"mmm")</f>
        <v>Feb</v>
      </c>
      <c r="P299" s="3">
        <f>YEAR(Table2[[#This Row],[DATE]])</f>
        <v>2022</v>
      </c>
    </row>
    <row r="300" spans="1:16" x14ac:dyDescent="0.3">
      <c r="A300" s="4">
        <v>44608</v>
      </c>
      <c r="B300" t="s">
        <v>90</v>
      </c>
      <c r="C300">
        <v>1</v>
      </c>
      <c r="D300" t="s">
        <v>58</v>
      </c>
      <c r="E300" t="s">
        <v>103</v>
      </c>
      <c r="F300">
        <v>0</v>
      </c>
      <c r="G300" t="str">
        <f>VLOOKUP(Table2[[#This Row],[PRODUCT ID]],Table1[],2,0)</f>
        <v>Product32</v>
      </c>
      <c r="H300" t="str">
        <f>VLOOKUP(Table2[[#This Row],[PRODUCT ID]],Table1[],3,0)</f>
        <v>Catagory04</v>
      </c>
      <c r="I300" t="str">
        <f>VLOOKUP(Table2[[#This Row],[PRODUCT ID]],Table1[],4,0)</f>
        <v>Kg</v>
      </c>
      <c r="J300" s="5">
        <f>VLOOKUP(Table2[[#This Row],[PRODUCT ID]],Table1[],5,0)</f>
        <v>89</v>
      </c>
      <c r="K300" s="5">
        <f>VLOOKUP(Table2[[#This Row],[PRODUCT ID]],Table1[],6,0)</f>
        <v>117.48</v>
      </c>
      <c r="L300" s="5">
        <f>Table2[[#This Row],[BUYING PRIZE]]*Table2[[#This Row],[QUANTITY]]</f>
        <v>89</v>
      </c>
      <c r="M300" s="5">
        <f>Table2[[#This Row],[SELLING PRICE]]*Table2[[#This Row],[QUANTITY]]*1-Table2[[#This Row],[DISCOUNT %]]</f>
        <v>117.48</v>
      </c>
      <c r="N300">
        <f>DAY(Table2[[#This Row],[DATE]])</f>
        <v>16</v>
      </c>
      <c r="O300" s="4" t="str">
        <f>TEXT(Table2[[#This Row],[DATE]],"mmm")</f>
        <v>Feb</v>
      </c>
      <c r="P300" s="3">
        <f>YEAR(Table2[[#This Row],[DATE]])</f>
        <v>2022</v>
      </c>
    </row>
    <row r="301" spans="1:16" x14ac:dyDescent="0.3">
      <c r="A301" s="4">
        <v>44611</v>
      </c>
      <c r="B301" t="s">
        <v>60</v>
      </c>
      <c r="C301">
        <v>13</v>
      </c>
      <c r="D301" t="s">
        <v>58</v>
      </c>
      <c r="E301" t="s">
        <v>103</v>
      </c>
      <c r="F301">
        <v>0</v>
      </c>
      <c r="G301" t="str">
        <f>VLOOKUP(Table2[[#This Row],[PRODUCT ID]],Table1[],2,0)</f>
        <v>Product02</v>
      </c>
      <c r="H301" t="str">
        <f>VLOOKUP(Table2[[#This Row],[PRODUCT ID]],Table1[],3,0)</f>
        <v>Catagory01</v>
      </c>
      <c r="I301" t="str">
        <f>VLOOKUP(Table2[[#This Row],[PRODUCT ID]],Table1[],4,0)</f>
        <v>Kg</v>
      </c>
      <c r="J301" s="5">
        <f>VLOOKUP(Table2[[#This Row],[PRODUCT ID]],Table1[],5,0)</f>
        <v>105</v>
      </c>
      <c r="K301" s="5">
        <f>VLOOKUP(Table2[[#This Row],[PRODUCT ID]],Table1[],6,0)</f>
        <v>142.80000000000001</v>
      </c>
      <c r="L301" s="5">
        <f>Table2[[#This Row],[BUYING PRIZE]]*Table2[[#This Row],[QUANTITY]]</f>
        <v>1365</v>
      </c>
      <c r="M301" s="5">
        <f>Table2[[#This Row],[SELLING PRICE]]*Table2[[#This Row],[QUANTITY]]*1-Table2[[#This Row],[DISCOUNT %]]</f>
        <v>1856.4</v>
      </c>
      <c r="N301">
        <f>DAY(Table2[[#This Row],[DATE]])</f>
        <v>19</v>
      </c>
      <c r="O301" s="4" t="str">
        <f>TEXT(Table2[[#This Row],[DATE]],"mmm")</f>
        <v>Feb</v>
      </c>
      <c r="P301" s="3">
        <f>YEAR(Table2[[#This Row],[DATE]])</f>
        <v>2022</v>
      </c>
    </row>
    <row r="302" spans="1:16" x14ac:dyDescent="0.3">
      <c r="A302" s="4">
        <v>44612</v>
      </c>
      <c r="B302" t="s">
        <v>70</v>
      </c>
      <c r="C302">
        <v>6</v>
      </c>
      <c r="D302" t="s">
        <v>104</v>
      </c>
      <c r="E302" t="s">
        <v>103</v>
      </c>
      <c r="F302">
        <v>0</v>
      </c>
      <c r="G302" t="str">
        <f>VLOOKUP(Table2[[#This Row],[PRODUCT ID]],Table1[],2,0)</f>
        <v>Product12</v>
      </c>
      <c r="H302" t="str">
        <f>VLOOKUP(Table2[[#This Row],[PRODUCT ID]],Table1[],3,0)</f>
        <v>Catagory02</v>
      </c>
      <c r="I302" t="str">
        <f>VLOOKUP(Table2[[#This Row],[PRODUCT ID]],Table1[],4,0)</f>
        <v>Kg</v>
      </c>
      <c r="J302" s="5">
        <f>VLOOKUP(Table2[[#This Row],[PRODUCT ID]],Table1[],5,0)</f>
        <v>73</v>
      </c>
      <c r="K302" s="5">
        <f>VLOOKUP(Table2[[#This Row],[PRODUCT ID]],Table1[],6,0)</f>
        <v>94.17</v>
      </c>
      <c r="L302" s="5">
        <f>Table2[[#This Row],[BUYING PRIZE]]*Table2[[#This Row],[QUANTITY]]</f>
        <v>438</v>
      </c>
      <c r="M302" s="5">
        <f>Table2[[#This Row],[SELLING PRICE]]*Table2[[#This Row],[QUANTITY]]*1-Table2[[#This Row],[DISCOUNT %]]</f>
        <v>565.02</v>
      </c>
      <c r="N302">
        <f>DAY(Table2[[#This Row],[DATE]])</f>
        <v>20</v>
      </c>
      <c r="O302" s="4" t="str">
        <f>TEXT(Table2[[#This Row],[DATE]],"mmm")</f>
        <v>Feb</v>
      </c>
      <c r="P302" s="3">
        <f>YEAR(Table2[[#This Row],[DATE]])</f>
        <v>2022</v>
      </c>
    </row>
    <row r="303" spans="1:16" x14ac:dyDescent="0.3">
      <c r="A303" s="4">
        <v>44615</v>
      </c>
      <c r="B303" t="s">
        <v>71</v>
      </c>
      <c r="C303">
        <v>6</v>
      </c>
      <c r="D303" t="s">
        <v>58</v>
      </c>
      <c r="E303" t="s">
        <v>58</v>
      </c>
      <c r="F303">
        <v>0</v>
      </c>
      <c r="G303" t="str">
        <f>VLOOKUP(Table2[[#This Row],[PRODUCT ID]],Table1[],2,0)</f>
        <v>Product13</v>
      </c>
      <c r="H303" t="str">
        <f>VLOOKUP(Table2[[#This Row],[PRODUCT ID]],Table1[],3,0)</f>
        <v>Catagory02</v>
      </c>
      <c r="I303" t="str">
        <f>VLOOKUP(Table2[[#This Row],[PRODUCT ID]],Table1[],4,0)</f>
        <v>Kg</v>
      </c>
      <c r="J303" s="5">
        <f>VLOOKUP(Table2[[#This Row],[PRODUCT ID]],Table1[],5,0)</f>
        <v>112</v>
      </c>
      <c r="K303" s="5">
        <f>VLOOKUP(Table2[[#This Row],[PRODUCT ID]],Table1[],6,0)</f>
        <v>122.08</v>
      </c>
      <c r="L303" s="5">
        <f>Table2[[#This Row],[BUYING PRIZE]]*Table2[[#This Row],[QUANTITY]]</f>
        <v>672</v>
      </c>
      <c r="M303" s="5">
        <f>Table2[[#This Row],[SELLING PRICE]]*Table2[[#This Row],[QUANTITY]]*1-Table2[[#This Row],[DISCOUNT %]]</f>
        <v>732.48</v>
      </c>
      <c r="N303">
        <f>DAY(Table2[[#This Row],[DATE]])</f>
        <v>23</v>
      </c>
      <c r="O303" s="4" t="str">
        <f>TEXT(Table2[[#This Row],[DATE]],"mmm")</f>
        <v>Feb</v>
      </c>
      <c r="P303" s="3">
        <f>YEAR(Table2[[#This Row],[DATE]])</f>
        <v>2022</v>
      </c>
    </row>
    <row r="304" spans="1:16" x14ac:dyDescent="0.3">
      <c r="A304" s="4">
        <v>44615</v>
      </c>
      <c r="B304" t="s">
        <v>74</v>
      </c>
      <c r="C304">
        <v>15</v>
      </c>
      <c r="D304" t="s">
        <v>58</v>
      </c>
      <c r="E304" t="s">
        <v>103</v>
      </c>
      <c r="F304">
        <v>0</v>
      </c>
      <c r="G304" t="str">
        <f>VLOOKUP(Table2[[#This Row],[PRODUCT ID]],Table1[],2,0)</f>
        <v>Product16</v>
      </c>
      <c r="H304" t="str">
        <f>VLOOKUP(Table2[[#This Row],[PRODUCT ID]],Table1[],3,0)</f>
        <v>Catagory02</v>
      </c>
      <c r="I304" t="str">
        <f>VLOOKUP(Table2[[#This Row],[PRODUCT ID]],Table1[],4,0)</f>
        <v>Kg</v>
      </c>
      <c r="J304" s="5">
        <f>VLOOKUP(Table2[[#This Row],[PRODUCT ID]],Table1[],5,0)</f>
        <v>13</v>
      </c>
      <c r="K304" s="5">
        <f>VLOOKUP(Table2[[#This Row],[PRODUCT ID]],Table1[],6,0)</f>
        <v>16.64</v>
      </c>
      <c r="L304" s="5">
        <f>Table2[[#This Row],[BUYING PRIZE]]*Table2[[#This Row],[QUANTITY]]</f>
        <v>195</v>
      </c>
      <c r="M304" s="5">
        <f>Table2[[#This Row],[SELLING PRICE]]*Table2[[#This Row],[QUANTITY]]*1-Table2[[#This Row],[DISCOUNT %]]</f>
        <v>249.60000000000002</v>
      </c>
      <c r="N304">
        <f>DAY(Table2[[#This Row],[DATE]])</f>
        <v>23</v>
      </c>
      <c r="O304" s="4" t="str">
        <f>TEXT(Table2[[#This Row],[DATE]],"mmm")</f>
        <v>Feb</v>
      </c>
      <c r="P304" s="3">
        <f>YEAR(Table2[[#This Row],[DATE]])</f>
        <v>2022</v>
      </c>
    </row>
    <row r="305" spans="1:16" x14ac:dyDescent="0.3">
      <c r="A305" s="4">
        <v>44615</v>
      </c>
      <c r="B305" t="s">
        <v>94</v>
      </c>
      <c r="C305">
        <v>8</v>
      </c>
      <c r="D305" t="s">
        <v>104</v>
      </c>
      <c r="E305" t="s">
        <v>58</v>
      </c>
      <c r="F305">
        <v>0</v>
      </c>
      <c r="G305" t="str">
        <f>VLOOKUP(Table2[[#This Row],[PRODUCT ID]],Table1[],2,0)</f>
        <v>Product36</v>
      </c>
      <c r="H305" t="str">
        <f>VLOOKUP(Table2[[#This Row],[PRODUCT ID]],Table1[],3,0)</f>
        <v>Catagory04</v>
      </c>
      <c r="I305" t="str">
        <f>VLOOKUP(Table2[[#This Row],[PRODUCT ID]],Table1[],4,0)</f>
        <v>Kg</v>
      </c>
      <c r="J305" s="5">
        <f>VLOOKUP(Table2[[#This Row],[PRODUCT ID]],Table1[],5,0)</f>
        <v>90</v>
      </c>
      <c r="K305" s="5">
        <f>VLOOKUP(Table2[[#This Row],[PRODUCT ID]],Table1[],6,0)</f>
        <v>96.3</v>
      </c>
      <c r="L305" s="5">
        <f>Table2[[#This Row],[BUYING PRIZE]]*Table2[[#This Row],[QUANTITY]]</f>
        <v>720</v>
      </c>
      <c r="M305" s="5">
        <f>Table2[[#This Row],[SELLING PRICE]]*Table2[[#This Row],[QUANTITY]]*1-Table2[[#This Row],[DISCOUNT %]]</f>
        <v>770.4</v>
      </c>
      <c r="N305">
        <f>DAY(Table2[[#This Row],[DATE]])</f>
        <v>23</v>
      </c>
      <c r="O305" s="4" t="str">
        <f>TEXT(Table2[[#This Row],[DATE]],"mmm")</f>
        <v>Feb</v>
      </c>
      <c r="P305" s="3">
        <f>YEAR(Table2[[#This Row],[DATE]])</f>
        <v>2022</v>
      </c>
    </row>
    <row r="306" spans="1:16" x14ac:dyDescent="0.3">
      <c r="A306" s="4">
        <v>44619</v>
      </c>
      <c r="B306" t="s">
        <v>70</v>
      </c>
      <c r="C306">
        <v>7</v>
      </c>
      <c r="D306" t="s">
        <v>104</v>
      </c>
      <c r="E306" t="s">
        <v>103</v>
      </c>
      <c r="F306">
        <v>0</v>
      </c>
      <c r="G306" t="str">
        <f>VLOOKUP(Table2[[#This Row],[PRODUCT ID]],Table1[],2,0)</f>
        <v>Product12</v>
      </c>
      <c r="H306" t="str">
        <f>VLOOKUP(Table2[[#This Row],[PRODUCT ID]],Table1[],3,0)</f>
        <v>Catagory02</v>
      </c>
      <c r="I306" t="str">
        <f>VLOOKUP(Table2[[#This Row],[PRODUCT ID]],Table1[],4,0)</f>
        <v>Kg</v>
      </c>
      <c r="J306" s="5">
        <f>VLOOKUP(Table2[[#This Row],[PRODUCT ID]],Table1[],5,0)</f>
        <v>73</v>
      </c>
      <c r="K306" s="5">
        <f>VLOOKUP(Table2[[#This Row],[PRODUCT ID]],Table1[],6,0)</f>
        <v>94.17</v>
      </c>
      <c r="L306" s="5">
        <f>Table2[[#This Row],[BUYING PRIZE]]*Table2[[#This Row],[QUANTITY]]</f>
        <v>511</v>
      </c>
      <c r="M306" s="5">
        <f>Table2[[#This Row],[SELLING PRICE]]*Table2[[#This Row],[QUANTITY]]*1-Table2[[#This Row],[DISCOUNT %]]</f>
        <v>659.19</v>
      </c>
      <c r="N306">
        <f>DAY(Table2[[#This Row],[DATE]])</f>
        <v>27</v>
      </c>
      <c r="O306" s="4" t="str">
        <f>TEXT(Table2[[#This Row],[DATE]],"mmm")</f>
        <v>Feb</v>
      </c>
      <c r="P306" s="3">
        <f>YEAR(Table2[[#This Row],[DATE]])</f>
        <v>2022</v>
      </c>
    </row>
    <row r="307" spans="1:16" x14ac:dyDescent="0.3">
      <c r="A307" s="4">
        <v>44619</v>
      </c>
      <c r="B307" t="s">
        <v>63</v>
      </c>
      <c r="C307">
        <v>15</v>
      </c>
      <c r="D307" t="s">
        <v>104</v>
      </c>
      <c r="E307" t="s">
        <v>58</v>
      </c>
      <c r="F307">
        <v>0</v>
      </c>
      <c r="G307" t="str">
        <f>VLOOKUP(Table2[[#This Row],[PRODUCT ID]],Table1[],2,0)</f>
        <v>Product05</v>
      </c>
      <c r="H307" t="str">
        <f>VLOOKUP(Table2[[#This Row],[PRODUCT ID]],Table1[],3,0)</f>
        <v>Catagory01</v>
      </c>
      <c r="I307" t="str">
        <f>VLOOKUP(Table2[[#This Row],[PRODUCT ID]],Table1[],4,0)</f>
        <v>Kg</v>
      </c>
      <c r="J307" s="5">
        <f>VLOOKUP(Table2[[#This Row],[PRODUCT ID]],Table1[],5,0)</f>
        <v>133</v>
      </c>
      <c r="K307" s="5">
        <f>VLOOKUP(Table2[[#This Row],[PRODUCT ID]],Table1[],6,0)</f>
        <v>155.61000000000001</v>
      </c>
      <c r="L307" s="5">
        <f>Table2[[#This Row],[BUYING PRIZE]]*Table2[[#This Row],[QUANTITY]]</f>
        <v>1995</v>
      </c>
      <c r="M307" s="5">
        <f>Table2[[#This Row],[SELLING PRICE]]*Table2[[#This Row],[QUANTITY]]*1-Table2[[#This Row],[DISCOUNT %]]</f>
        <v>2334.15</v>
      </c>
      <c r="N307">
        <f>DAY(Table2[[#This Row],[DATE]])</f>
        <v>27</v>
      </c>
      <c r="O307" s="4" t="str">
        <f>TEXT(Table2[[#This Row],[DATE]],"mmm")</f>
        <v>Feb</v>
      </c>
      <c r="P307" s="3">
        <f>YEAR(Table2[[#This Row],[DATE]])</f>
        <v>2022</v>
      </c>
    </row>
    <row r="308" spans="1:16" x14ac:dyDescent="0.3">
      <c r="A308" s="4">
        <v>44620</v>
      </c>
      <c r="B308" t="s">
        <v>95</v>
      </c>
      <c r="C308">
        <v>15</v>
      </c>
      <c r="D308" t="s">
        <v>104</v>
      </c>
      <c r="E308" t="s">
        <v>103</v>
      </c>
      <c r="F308">
        <v>0</v>
      </c>
      <c r="G308" t="str">
        <f>VLOOKUP(Table2[[#This Row],[PRODUCT ID]],Table1[],2,0)</f>
        <v>Product37</v>
      </c>
      <c r="H308" t="str">
        <f>VLOOKUP(Table2[[#This Row],[PRODUCT ID]],Table1[],3,0)</f>
        <v>Catagory04</v>
      </c>
      <c r="I308" t="str">
        <f>VLOOKUP(Table2[[#This Row],[PRODUCT ID]],Table1[],4,0)</f>
        <v>Kg</v>
      </c>
      <c r="J308" s="5">
        <f>VLOOKUP(Table2[[#This Row],[PRODUCT ID]],Table1[],5,0)</f>
        <v>67</v>
      </c>
      <c r="K308" s="5">
        <f>VLOOKUP(Table2[[#This Row],[PRODUCT ID]],Table1[],6,0)</f>
        <v>85.76</v>
      </c>
      <c r="L308" s="5">
        <f>Table2[[#This Row],[BUYING PRIZE]]*Table2[[#This Row],[QUANTITY]]</f>
        <v>1005</v>
      </c>
      <c r="M308" s="5">
        <f>Table2[[#This Row],[SELLING PRICE]]*Table2[[#This Row],[QUANTITY]]*1-Table2[[#This Row],[DISCOUNT %]]</f>
        <v>1286.4000000000001</v>
      </c>
      <c r="N308">
        <f>DAY(Table2[[#This Row],[DATE]])</f>
        <v>28</v>
      </c>
      <c r="O308" s="4" t="str">
        <f>TEXT(Table2[[#This Row],[DATE]],"mmm")</f>
        <v>Feb</v>
      </c>
      <c r="P308" s="3">
        <f>YEAR(Table2[[#This Row],[DATE]])</f>
        <v>2022</v>
      </c>
    </row>
    <row r="309" spans="1:16" x14ac:dyDescent="0.3">
      <c r="A309" s="4">
        <v>44624</v>
      </c>
      <c r="B309" t="s">
        <v>84</v>
      </c>
      <c r="C309">
        <v>13</v>
      </c>
      <c r="D309" t="s">
        <v>8</v>
      </c>
      <c r="E309" t="s">
        <v>58</v>
      </c>
      <c r="F309">
        <v>0</v>
      </c>
      <c r="G309" t="str">
        <f>VLOOKUP(Table2[[#This Row],[PRODUCT ID]],Table1[],2,0)</f>
        <v>Product26</v>
      </c>
      <c r="H309" t="str">
        <f>VLOOKUP(Table2[[#This Row],[PRODUCT ID]],Table1[],3,0)</f>
        <v>Catagory04</v>
      </c>
      <c r="I309" t="str">
        <f>VLOOKUP(Table2[[#This Row],[PRODUCT ID]],Table1[],4,0)</f>
        <v>Kg</v>
      </c>
      <c r="J309" s="5">
        <f>VLOOKUP(Table2[[#This Row],[PRODUCT ID]],Table1[],5,0)</f>
        <v>18</v>
      </c>
      <c r="K309" s="5">
        <f>VLOOKUP(Table2[[#This Row],[PRODUCT ID]],Table1[],6,0)</f>
        <v>24.66</v>
      </c>
      <c r="L309" s="5">
        <f>Table2[[#This Row],[BUYING PRIZE]]*Table2[[#This Row],[QUANTITY]]</f>
        <v>234</v>
      </c>
      <c r="M309" s="5">
        <f>Table2[[#This Row],[SELLING PRICE]]*Table2[[#This Row],[QUANTITY]]*1-Table2[[#This Row],[DISCOUNT %]]</f>
        <v>320.58</v>
      </c>
      <c r="N309">
        <f>DAY(Table2[[#This Row],[DATE]])</f>
        <v>4</v>
      </c>
      <c r="O309" s="4" t="str">
        <f>TEXT(Table2[[#This Row],[DATE]],"mmm")</f>
        <v>Mar</v>
      </c>
      <c r="P309" s="3">
        <f>YEAR(Table2[[#This Row],[DATE]])</f>
        <v>2022</v>
      </c>
    </row>
    <row r="310" spans="1:16" x14ac:dyDescent="0.3">
      <c r="A310" s="4">
        <v>44626</v>
      </c>
      <c r="B310" t="s">
        <v>62</v>
      </c>
      <c r="C310">
        <v>2</v>
      </c>
      <c r="D310" t="s">
        <v>104</v>
      </c>
      <c r="E310" t="s">
        <v>103</v>
      </c>
      <c r="F310">
        <v>0</v>
      </c>
      <c r="G310" t="str">
        <f>VLOOKUP(Table2[[#This Row],[PRODUCT ID]],Table1[],2,0)</f>
        <v>Product04</v>
      </c>
      <c r="H310" t="str">
        <f>VLOOKUP(Table2[[#This Row],[PRODUCT ID]],Table1[],3,0)</f>
        <v>Catagory01</v>
      </c>
      <c r="I310" t="str">
        <f>VLOOKUP(Table2[[#This Row],[PRODUCT ID]],Table1[],4,0)</f>
        <v>Kg</v>
      </c>
      <c r="J310" s="5">
        <f>VLOOKUP(Table2[[#This Row],[PRODUCT ID]],Table1[],5,0)</f>
        <v>44</v>
      </c>
      <c r="K310" s="5">
        <f>VLOOKUP(Table2[[#This Row],[PRODUCT ID]],Table1[],6,0)</f>
        <v>48.84</v>
      </c>
      <c r="L310" s="5">
        <f>Table2[[#This Row],[BUYING PRIZE]]*Table2[[#This Row],[QUANTITY]]</f>
        <v>88</v>
      </c>
      <c r="M310" s="5">
        <f>Table2[[#This Row],[SELLING PRICE]]*Table2[[#This Row],[QUANTITY]]*1-Table2[[#This Row],[DISCOUNT %]]</f>
        <v>97.68</v>
      </c>
      <c r="N310">
        <f>DAY(Table2[[#This Row],[DATE]])</f>
        <v>6</v>
      </c>
      <c r="O310" s="4" t="str">
        <f>TEXT(Table2[[#This Row],[DATE]],"mmm")</f>
        <v>Mar</v>
      </c>
      <c r="P310" s="3">
        <f>YEAR(Table2[[#This Row],[DATE]])</f>
        <v>2022</v>
      </c>
    </row>
    <row r="311" spans="1:16" x14ac:dyDescent="0.3">
      <c r="A311" s="4">
        <v>44627</v>
      </c>
      <c r="B311" t="s">
        <v>61</v>
      </c>
      <c r="C311">
        <v>1</v>
      </c>
      <c r="D311" t="s">
        <v>104</v>
      </c>
      <c r="E311" t="s">
        <v>103</v>
      </c>
      <c r="F311">
        <v>0</v>
      </c>
      <c r="G311" t="str">
        <f>VLOOKUP(Table2[[#This Row],[PRODUCT ID]],Table1[],2,0)</f>
        <v>Product03</v>
      </c>
      <c r="H311" t="str">
        <f>VLOOKUP(Table2[[#This Row],[PRODUCT ID]],Table1[],3,0)</f>
        <v>Catagory01</v>
      </c>
      <c r="I311" t="str">
        <f>VLOOKUP(Table2[[#This Row],[PRODUCT ID]],Table1[],4,0)</f>
        <v>Kg</v>
      </c>
      <c r="J311" s="5">
        <f>VLOOKUP(Table2[[#This Row],[PRODUCT ID]],Table1[],5,0)</f>
        <v>71</v>
      </c>
      <c r="K311" s="5">
        <f>VLOOKUP(Table2[[#This Row],[PRODUCT ID]],Table1[],6,0)</f>
        <v>80.94</v>
      </c>
      <c r="L311" s="5">
        <f>Table2[[#This Row],[BUYING PRIZE]]*Table2[[#This Row],[QUANTITY]]</f>
        <v>71</v>
      </c>
      <c r="M311" s="5">
        <f>Table2[[#This Row],[SELLING PRICE]]*Table2[[#This Row],[QUANTITY]]*1-Table2[[#This Row],[DISCOUNT %]]</f>
        <v>80.94</v>
      </c>
      <c r="N311">
        <f>DAY(Table2[[#This Row],[DATE]])</f>
        <v>7</v>
      </c>
      <c r="O311" s="4" t="str">
        <f>TEXT(Table2[[#This Row],[DATE]],"mmm")</f>
        <v>Mar</v>
      </c>
      <c r="P311" s="3">
        <f>YEAR(Table2[[#This Row],[DATE]])</f>
        <v>2022</v>
      </c>
    </row>
    <row r="312" spans="1:16" x14ac:dyDescent="0.3">
      <c r="A312" s="4">
        <v>44628</v>
      </c>
      <c r="B312" t="s">
        <v>102</v>
      </c>
      <c r="C312">
        <v>6</v>
      </c>
      <c r="D312" t="s">
        <v>104</v>
      </c>
      <c r="E312" t="s">
        <v>58</v>
      </c>
      <c r="F312">
        <v>0</v>
      </c>
      <c r="G312" t="str">
        <f>VLOOKUP(Table2[[#This Row],[PRODUCT ID]],Table1[],2,0)</f>
        <v>Product44</v>
      </c>
      <c r="H312" t="str">
        <f>VLOOKUP(Table2[[#This Row],[PRODUCT ID]],Table1[],3,0)</f>
        <v>Catagory04</v>
      </c>
      <c r="I312" t="str">
        <f>VLOOKUP(Table2[[#This Row],[PRODUCT ID]],Table1[],4,0)</f>
        <v>Kg</v>
      </c>
      <c r="J312" s="5">
        <f>VLOOKUP(Table2[[#This Row],[PRODUCT ID]],Table1[],5,0)</f>
        <v>76</v>
      </c>
      <c r="K312" s="5">
        <f>VLOOKUP(Table2[[#This Row],[PRODUCT ID]],Table1[],6,0)</f>
        <v>82.08</v>
      </c>
      <c r="L312" s="5">
        <f>Table2[[#This Row],[BUYING PRIZE]]*Table2[[#This Row],[QUANTITY]]</f>
        <v>456</v>
      </c>
      <c r="M312" s="5">
        <f>Table2[[#This Row],[SELLING PRICE]]*Table2[[#This Row],[QUANTITY]]*1-Table2[[#This Row],[DISCOUNT %]]</f>
        <v>492.48</v>
      </c>
      <c r="N312">
        <f>DAY(Table2[[#This Row],[DATE]])</f>
        <v>8</v>
      </c>
      <c r="O312" s="4" t="str">
        <f>TEXT(Table2[[#This Row],[DATE]],"mmm")</f>
        <v>Mar</v>
      </c>
      <c r="P312" s="3">
        <f>YEAR(Table2[[#This Row],[DATE]])</f>
        <v>2022</v>
      </c>
    </row>
    <row r="313" spans="1:16" x14ac:dyDescent="0.3">
      <c r="A313" s="4">
        <v>44629</v>
      </c>
      <c r="B313" t="s">
        <v>88</v>
      </c>
      <c r="C313">
        <v>3</v>
      </c>
      <c r="D313" t="s">
        <v>104</v>
      </c>
      <c r="E313" t="s">
        <v>58</v>
      </c>
      <c r="F313">
        <v>0</v>
      </c>
      <c r="G313" t="str">
        <f>VLOOKUP(Table2[[#This Row],[PRODUCT ID]],Table1[],2,0)</f>
        <v>Product30</v>
      </c>
      <c r="H313" t="str">
        <f>VLOOKUP(Table2[[#This Row],[PRODUCT ID]],Table1[],3,0)</f>
        <v>Catagory04</v>
      </c>
      <c r="I313" t="str">
        <f>VLOOKUP(Table2[[#This Row],[PRODUCT ID]],Table1[],4,0)</f>
        <v>Kg</v>
      </c>
      <c r="J313" s="5">
        <f>VLOOKUP(Table2[[#This Row],[PRODUCT ID]],Table1[],5,0)</f>
        <v>148</v>
      </c>
      <c r="K313" s="5">
        <f>VLOOKUP(Table2[[#This Row],[PRODUCT ID]],Table1[],6,0)</f>
        <v>201.28</v>
      </c>
      <c r="L313" s="5">
        <f>Table2[[#This Row],[BUYING PRIZE]]*Table2[[#This Row],[QUANTITY]]</f>
        <v>444</v>
      </c>
      <c r="M313" s="5">
        <f>Table2[[#This Row],[SELLING PRICE]]*Table2[[#This Row],[QUANTITY]]*1-Table2[[#This Row],[DISCOUNT %]]</f>
        <v>603.84</v>
      </c>
      <c r="N313">
        <f>DAY(Table2[[#This Row],[DATE]])</f>
        <v>9</v>
      </c>
      <c r="O313" s="4" t="str">
        <f>TEXT(Table2[[#This Row],[DATE]],"mmm")</f>
        <v>Mar</v>
      </c>
      <c r="P313" s="3">
        <f>YEAR(Table2[[#This Row],[DATE]])</f>
        <v>2022</v>
      </c>
    </row>
    <row r="314" spans="1:16" x14ac:dyDescent="0.3">
      <c r="A314" s="4">
        <v>44629</v>
      </c>
      <c r="B314" t="s">
        <v>62</v>
      </c>
      <c r="C314">
        <v>11</v>
      </c>
      <c r="D314" t="s">
        <v>58</v>
      </c>
      <c r="E314" t="s">
        <v>103</v>
      </c>
      <c r="F314">
        <v>0</v>
      </c>
      <c r="G314" t="str">
        <f>VLOOKUP(Table2[[#This Row],[PRODUCT ID]],Table1[],2,0)</f>
        <v>Product04</v>
      </c>
      <c r="H314" t="str">
        <f>VLOOKUP(Table2[[#This Row],[PRODUCT ID]],Table1[],3,0)</f>
        <v>Catagory01</v>
      </c>
      <c r="I314" t="str">
        <f>VLOOKUP(Table2[[#This Row],[PRODUCT ID]],Table1[],4,0)</f>
        <v>Kg</v>
      </c>
      <c r="J314" s="5">
        <f>VLOOKUP(Table2[[#This Row],[PRODUCT ID]],Table1[],5,0)</f>
        <v>44</v>
      </c>
      <c r="K314" s="5">
        <f>VLOOKUP(Table2[[#This Row],[PRODUCT ID]],Table1[],6,0)</f>
        <v>48.84</v>
      </c>
      <c r="L314" s="5">
        <f>Table2[[#This Row],[BUYING PRIZE]]*Table2[[#This Row],[QUANTITY]]</f>
        <v>484</v>
      </c>
      <c r="M314" s="5">
        <f>Table2[[#This Row],[SELLING PRICE]]*Table2[[#This Row],[QUANTITY]]*1-Table2[[#This Row],[DISCOUNT %]]</f>
        <v>537.24</v>
      </c>
      <c r="N314">
        <f>DAY(Table2[[#This Row],[DATE]])</f>
        <v>9</v>
      </c>
      <c r="O314" s="4" t="str">
        <f>TEXT(Table2[[#This Row],[DATE]],"mmm")</f>
        <v>Mar</v>
      </c>
      <c r="P314" s="3">
        <f>YEAR(Table2[[#This Row],[DATE]])</f>
        <v>2022</v>
      </c>
    </row>
    <row r="315" spans="1:16" x14ac:dyDescent="0.3">
      <c r="A315" s="4">
        <v>44630</v>
      </c>
      <c r="B315" t="s">
        <v>91</v>
      </c>
      <c r="C315">
        <v>12</v>
      </c>
      <c r="D315" t="s">
        <v>8</v>
      </c>
      <c r="E315" t="s">
        <v>58</v>
      </c>
      <c r="F315">
        <v>0</v>
      </c>
      <c r="G315" t="str">
        <f>VLOOKUP(Table2[[#This Row],[PRODUCT ID]],Table1[],2,0)</f>
        <v>Product33</v>
      </c>
      <c r="H315" t="str">
        <f>VLOOKUP(Table2[[#This Row],[PRODUCT ID]],Table1[],3,0)</f>
        <v>Catagory04</v>
      </c>
      <c r="I315" t="str">
        <f>VLOOKUP(Table2[[#This Row],[PRODUCT ID]],Table1[],4,0)</f>
        <v>Kg</v>
      </c>
      <c r="J315" s="5">
        <f>VLOOKUP(Table2[[#This Row],[PRODUCT ID]],Table1[],5,0)</f>
        <v>95</v>
      </c>
      <c r="K315" s="5">
        <f>VLOOKUP(Table2[[#This Row],[PRODUCT ID]],Table1[],6,0)</f>
        <v>119.7</v>
      </c>
      <c r="L315" s="5">
        <f>Table2[[#This Row],[BUYING PRIZE]]*Table2[[#This Row],[QUANTITY]]</f>
        <v>1140</v>
      </c>
      <c r="M315" s="5">
        <f>Table2[[#This Row],[SELLING PRICE]]*Table2[[#This Row],[QUANTITY]]*1-Table2[[#This Row],[DISCOUNT %]]</f>
        <v>1436.4</v>
      </c>
      <c r="N315">
        <f>DAY(Table2[[#This Row],[DATE]])</f>
        <v>10</v>
      </c>
      <c r="O315" s="4" t="str">
        <f>TEXT(Table2[[#This Row],[DATE]],"mmm")</f>
        <v>Mar</v>
      </c>
      <c r="P315" s="3">
        <f>YEAR(Table2[[#This Row],[DATE]])</f>
        <v>2022</v>
      </c>
    </row>
    <row r="316" spans="1:16" x14ac:dyDescent="0.3">
      <c r="A316" s="4">
        <v>44634</v>
      </c>
      <c r="B316" t="s">
        <v>74</v>
      </c>
      <c r="C316">
        <v>2</v>
      </c>
      <c r="D316" t="s">
        <v>104</v>
      </c>
      <c r="E316" t="s">
        <v>103</v>
      </c>
      <c r="F316">
        <v>0</v>
      </c>
      <c r="G316" t="str">
        <f>VLOOKUP(Table2[[#This Row],[PRODUCT ID]],Table1[],2,0)</f>
        <v>Product16</v>
      </c>
      <c r="H316" t="str">
        <f>VLOOKUP(Table2[[#This Row],[PRODUCT ID]],Table1[],3,0)</f>
        <v>Catagory02</v>
      </c>
      <c r="I316" t="str">
        <f>VLOOKUP(Table2[[#This Row],[PRODUCT ID]],Table1[],4,0)</f>
        <v>Kg</v>
      </c>
      <c r="J316" s="5">
        <f>VLOOKUP(Table2[[#This Row],[PRODUCT ID]],Table1[],5,0)</f>
        <v>13</v>
      </c>
      <c r="K316" s="5">
        <f>VLOOKUP(Table2[[#This Row],[PRODUCT ID]],Table1[],6,0)</f>
        <v>16.64</v>
      </c>
      <c r="L316" s="5">
        <f>Table2[[#This Row],[BUYING PRIZE]]*Table2[[#This Row],[QUANTITY]]</f>
        <v>26</v>
      </c>
      <c r="M316" s="5">
        <f>Table2[[#This Row],[SELLING PRICE]]*Table2[[#This Row],[QUANTITY]]*1-Table2[[#This Row],[DISCOUNT %]]</f>
        <v>33.28</v>
      </c>
      <c r="N316">
        <f>DAY(Table2[[#This Row],[DATE]])</f>
        <v>14</v>
      </c>
      <c r="O316" s="4" t="str">
        <f>TEXT(Table2[[#This Row],[DATE]],"mmm")</f>
        <v>Mar</v>
      </c>
      <c r="P316" s="3">
        <f>YEAR(Table2[[#This Row],[DATE]])</f>
        <v>2022</v>
      </c>
    </row>
    <row r="317" spans="1:16" x14ac:dyDescent="0.3">
      <c r="A317" s="4">
        <v>44634</v>
      </c>
      <c r="B317" t="s">
        <v>84</v>
      </c>
      <c r="C317">
        <v>13</v>
      </c>
      <c r="D317" t="s">
        <v>104</v>
      </c>
      <c r="E317" t="s">
        <v>58</v>
      </c>
      <c r="F317">
        <v>0</v>
      </c>
      <c r="G317" t="str">
        <f>VLOOKUP(Table2[[#This Row],[PRODUCT ID]],Table1[],2,0)</f>
        <v>Product26</v>
      </c>
      <c r="H317" t="str">
        <f>VLOOKUP(Table2[[#This Row],[PRODUCT ID]],Table1[],3,0)</f>
        <v>Catagory04</v>
      </c>
      <c r="I317" t="str">
        <f>VLOOKUP(Table2[[#This Row],[PRODUCT ID]],Table1[],4,0)</f>
        <v>Kg</v>
      </c>
      <c r="J317" s="5">
        <f>VLOOKUP(Table2[[#This Row],[PRODUCT ID]],Table1[],5,0)</f>
        <v>18</v>
      </c>
      <c r="K317" s="5">
        <f>VLOOKUP(Table2[[#This Row],[PRODUCT ID]],Table1[],6,0)</f>
        <v>24.66</v>
      </c>
      <c r="L317" s="5">
        <f>Table2[[#This Row],[BUYING PRIZE]]*Table2[[#This Row],[QUANTITY]]</f>
        <v>234</v>
      </c>
      <c r="M317" s="5">
        <f>Table2[[#This Row],[SELLING PRICE]]*Table2[[#This Row],[QUANTITY]]*1-Table2[[#This Row],[DISCOUNT %]]</f>
        <v>320.58</v>
      </c>
      <c r="N317">
        <f>DAY(Table2[[#This Row],[DATE]])</f>
        <v>14</v>
      </c>
      <c r="O317" s="4" t="str">
        <f>TEXT(Table2[[#This Row],[DATE]],"mmm")</f>
        <v>Mar</v>
      </c>
      <c r="P317" s="3">
        <f>YEAR(Table2[[#This Row],[DATE]])</f>
        <v>2022</v>
      </c>
    </row>
    <row r="318" spans="1:16" x14ac:dyDescent="0.3">
      <c r="A318" s="4">
        <v>44638</v>
      </c>
      <c r="B318" t="s">
        <v>77</v>
      </c>
      <c r="C318">
        <v>2</v>
      </c>
      <c r="D318" t="s">
        <v>58</v>
      </c>
      <c r="E318" t="s">
        <v>103</v>
      </c>
      <c r="F318">
        <v>0</v>
      </c>
      <c r="G318" t="str">
        <f>VLOOKUP(Table2[[#This Row],[PRODUCT ID]],Table1[],2,0)</f>
        <v>Product19</v>
      </c>
      <c r="H318" t="str">
        <f>VLOOKUP(Table2[[#This Row],[PRODUCT ID]],Table1[],3,0)</f>
        <v>Catagory02</v>
      </c>
      <c r="I318" t="str">
        <f>VLOOKUP(Table2[[#This Row],[PRODUCT ID]],Table1[],4,0)</f>
        <v>Kg</v>
      </c>
      <c r="J318" s="5">
        <f>VLOOKUP(Table2[[#This Row],[PRODUCT ID]],Table1[],5,0)</f>
        <v>150</v>
      </c>
      <c r="K318" s="5">
        <f>VLOOKUP(Table2[[#This Row],[PRODUCT ID]],Table1[],6,0)</f>
        <v>210</v>
      </c>
      <c r="L318" s="5">
        <f>Table2[[#This Row],[BUYING PRIZE]]*Table2[[#This Row],[QUANTITY]]</f>
        <v>300</v>
      </c>
      <c r="M318" s="5">
        <f>Table2[[#This Row],[SELLING PRICE]]*Table2[[#This Row],[QUANTITY]]*1-Table2[[#This Row],[DISCOUNT %]]</f>
        <v>420</v>
      </c>
      <c r="N318">
        <f>DAY(Table2[[#This Row],[DATE]])</f>
        <v>18</v>
      </c>
      <c r="O318" s="4" t="str">
        <f>TEXT(Table2[[#This Row],[DATE]],"mmm")</f>
        <v>Mar</v>
      </c>
      <c r="P318" s="3">
        <f>YEAR(Table2[[#This Row],[DATE]])</f>
        <v>2022</v>
      </c>
    </row>
    <row r="319" spans="1:16" x14ac:dyDescent="0.3">
      <c r="A319" s="4">
        <v>44638</v>
      </c>
      <c r="B319" t="s">
        <v>85</v>
      </c>
      <c r="C319">
        <v>10</v>
      </c>
      <c r="D319" t="s">
        <v>104</v>
      </c>
      <c r="E319" t="s">
        <v>103</v>
      </c>
      <c r="F319">
        <v>0</v>
      </c>
      <c r="G319" t="str">
        <f>VLOOKUP(Table2[[#This Row],[PRODUCT ID]],Table1[],2,0)</f>
        <v>Product27</v>
      </c>
      <c r="H319" t="str">
        <f>VLOOKUP(Table2[[#This Row],[PRODUCT ID]],Table1[],3,0)</f>
        <v>Catagory04</v>
      </c>
      <c r="I319" t="str">
        <f>VLOOKUP(Table2[[#This Row],[PRODUCT ID]],Table1[],4,0)</f>
        <v>Kg</v>
      </c>
      <c r="J319" s="5">
        <f>VLOOKUP(Table2[[#This Row],[PRODUCT ID]],Table1[],5,0)</f>
        <v>48</v>
      </c>
      <c r="K319" s="5">
        <f>VLOOKUP(Table2[[#This Row],[PRODUCT ID]],Table1[],6,0)</f>
        <v>57.120000000000005</v>
      </c>
      <c r="L319" s="5">
        <f>Table2[[#This Row],[BUYING PRIZE]]*Table2[[#This Row],[QUANTITY]]</f>
        <v>480</v>
      </c>
      <c r="M319" s="5">
        <f>Table2[[#This Row],[SELLING PRICE]]*Table2[[#This Row],[QUANTITY]]*1-Table2[[#This Row],[DISCOUNT %]]</f>
        <v>571.20000000000005</v>
      </c>
      <c r="N319">
        <f>DAY(Table2[[#This Row],[DATE]])</f>
        <v>18</v>
      </c>
      <c r="O319" s="4" t="str">
        <f>TEXT(Table2[[#This Row],[DATE]],"mmm")</f>
        <v>Mar</v>
      </c>
      <c r="P319" s="3">
        <f>YEAR(Table2[[#This Row],[DATE]])</f>
        <v>2022</v>
      </c>
    </row>
    <row r="320" spans="1:16" x14ac:dyDescent="0.3">
      <c r="A320" s="4">
        <v>44639</v>
      </c>
      <c r="B320" t="s">
        <v>99</v>
      </c>
      <c r="C320">
        <v>6</v>
      </c>
      <c r="D320" t="s">
        <v>8</v>
      </c>
      <c r="E320" t="s">
        <v>103</v>
      </c>
      <c r="F320">
        <v>0</v>
      </c>
      <c r="G320" t="str">
        <f>VLOOKUP(Table2[[#This Row],[PRODUCT ID]],Table1[],2,0)</f>
        <v>Product41</v>
      </c>
      <c r="H320" t="str">
        <f>VLOOKUP(Table2[[#This Row],[PRODUCT ID]],Table1[],3,0)</f>
        <v>Catagory04</v>
      </c>
      <c r="I320" t="str">
        <f>VLOOKUP(Table2[[#This Row],[PRODUCT ID]],Table1[],4,0)</f>
        <v>Kg</v>
      </c>
      <c r="J320" s="5">
        <f>VLOOKUP(Table2[[#This Row],[PRODUCT ID]],Table1[],5,0)</f>
        <v>138</v>
      </c>
      <c r="K320" s="5">
        <f>VLOOKUP(Table2[[#This Row],[PRODUCT ID]],Table1[],6,0)</f>
        <v>173.88</v>
      </c>
      <c r="L320" s="5">
        <f>Table2[[#This Row],[BUYING PRIZE]]*Table2[[#This Row],[QUANTITY]]</f>
        <v>828</v>
      </c>
      <c r="M320" s="5">
        <f>Table2[[#This Row],[SELLING PRICE]]*Table2[[#This Row],[QUANTITY]]*1-Table2[[#This Row],[DISCOUNT %]]</f>
        <v>1043.28</v>
      </c>
      <c r="N320">
        <f>DAY(Table2[[#This Row],[DATE]])</f>
        <v>19</v>
      </c>
      <c r="O320" s="4" t="str">
        <f>TEXT(Table2[[#This Row],[DATE]],"mmm")</f>
        <v>Mar</v>
      </c>
      <c r="P320" s="3">
        <f>YEAR(Table2[[#This Row],[DATE]])</f>
        <v>2022</v>
      </c>
    </row>
    <row r="321" spans="1:16" x14ac:dyDescent="0.3">
      <c r="A321" s="4">
        <v>44643</v>
      </c>
      <c r="B321" t="s">
        <v>90</v>
      </c>
      <c r="C321">
        <v>9</v>
      </c>
      <c r="D321" t="s">
        <v>104</v>
      </c>
      <c r="E321" t="s">
        <v>103</v>
      </c>
      <c r="F321">
        <v>0</v>
      </c>
      <c r="G321" t="str">
        <f>VLOOKUP(Table2[[#This Row],[PRODUCT ID]],Table1[],2,0)</f>
        <v>Product32</v>
      </c>
      <c r="H321" t="str">
        <f>VLOOKUP(Table2[[#This Row],[PRODUCT ID]],Table1[],3,0)</f>
        <v>Catagory04</v>
      </c>
      <c r="I321" t="str">
        <f>VLOOKUP(Table2[[#This Row],[PRODUCT ID]],Table1[],4,0)</f>
        <v>Kg</v>
      </c>
      <c r="J321" s="5">
        <f>VLOOKUP(Table2[[#This Row],[PRODUCT ID]],Table1[],5,0)</f>
        <v>89</v>
      </c>
      <c r="K321" s="5">
        <f>VLOOKUP(Table2[[#This Row],[PRODUCT ID]],Table1[],6,0)</f>
        <v>117.48</v>
      </c>
      <c r="L321" s="5">
        <f>Table2[[#This Row],[BUYING PRIZE]]*Table2[[#This Row],[QUANTITY]]</f>
        <v>801</v>
      </c>
      <c r="M321" s="5">
        <f>Table2[[#This Row],[SELLING PRICE]]*Table2[[#This Row],[QUANTITY]]*1-Table2[[#This Row],[DISCOUNT %]]</f>
        <v>1057.32</v>
      </c>
      <c r="N321">
        <f>DAY(Table2[[#This Row],[DATE]])</f>
        <v>23</v>
      </c>
      <c r="O321" s="4" t="str">
        <f>TEXT(Table2[[#This Row],[DATE]],"mmm")</f>
        <v>Mar</v>
      </c>
      <c r="P321" s="3">
        <f>YEAR(Table2[[#This Row],[DATE]])</f>
        <v>2022</v>
      </c>
    </row>
    <row r="322" spans="1:16" x14ac:dyDescent="0.3">
      <c r="A322" s="4">
        <v>44645</v>
      </c>
      <c r="B322" t="s">
        <v>59</v>
      </c>
      <c r="C322">
        <v>2</v>
      </c>
      <c r="D322" t="s">
        <v>8</v>
      </c>
      <c r="E322" t="s">
        <v>58</v>
      </c>
      <c r="F322">
        <v>0</v>
      </c>
      <c r="G322" t="str">
        <f>VLOOKUP(Table2[[#This Row],[PRODUCT ID]],Table1[],2,0)</f>
        <v>Product01</v>
      </c>
      <c r="H322" t="str">
        <f>VLOOKUP(Table2[[#This Row],[PRODUCT ID]],Table1[],3,0)</f>
        <v>Catagory01</v>
      </c>
      <c r="I322" t="str">
        <f>VLOOKUP(Table2[[#This Row],[PRODUCT ID]],Table1[],4,0)</f>
        <v>Kg</v>
      </c>
      <c r="J322" s="5">
        <f>VLOOKUP(Table2[[#This Row],[PRODUCT ID]],Table1[],5,0)</f>
        <v>98</v>
      </c>
      <c r="K322" s="5">
        <f>VLOOKUP(Table2[[#This Row],[PRODUCT ID]],Table1[],6,0)</f>
        <v>103.88</v>
      </c>
      <c r="L322" s="5">
        <f>Table2[[#This Row],[BUYING PRIZE]]*Table2[[#This Row],[QUANTITY]]</f>
        <v>196</v>
      </c>
      <c r="M322" s="5">
        <f>Table2[[#This Row],[SELLING PRICE]]*Table2[[#This Row],[QUANTITY]]*1-Table2[[#This Row],[DISCOUNT %]]</f>
        <v>207.76</v>
      </c>
      <c r="N322">
        <f>DAY(Table2[[#This Row],[DATE]])</f>
        <v>25</v>
      </c>
      <c r="O322" s="4" t="str">
        <f>TEXT(Table2[[#This Row],[DATE]],"mmm")</f>
        <v>Mar</v>
      </c>
      <c r="P322" s="3">
        <f>YEAR(Table2[[#This Row],[DATE]])</f>
        <v>2022</v>
      </c>
    </row>
    <row r="323" spans="1:16" x14ac:dyDescent="0.3">
      <c r="A323" s="4">
        <v>44645</v>
      </c>
      <c r="B323" t="s">
        <v>88</v>
      </c>
      <c r="C323">
        <v>11</v>
      </c>
      <c r="D323" t="s">
        <v>104</v>
      </c>
      <c r="E323" t="s">
        <v>58</v>
      </c>
      <c r="F323">
        <v>0</v>
      </c>
      <c r="G323" t="str">
        <f>VLOOKUP(Table2[[#This Row],[PRODUCT ID]],Table1[],2,0)</f>
        <v>Product30</v>
      </c>
      <c r="H323" t="str">
        <f>VLOOKUP(Table2[[#This Row],[PRODUCT ID]],Table1[],3,0)</f>
        <v>Catagory04</v>
      </c>
      <c r="I323" t="str">
        <f>VLOOKUP(Table2[[#This Row],[PRODUCT ID]],Table1[],4,0)</f>
        <v>Kg</v>
      </c>
      <c r="J323" s="5">
        <f>VLOOKUP(Table2[[#This Row],[PRODUCT ID]],Table1[],5,0)</f>
        <v>148</v>
      </c>
      <c r="K323" s="5">
        <f>VLOOKUP(Table2[[#This Row],[PRODUCT ID]],Table1[],6,0)</f>
        <v>201.28</v>
      </c>
      <c r="L323" s="5">
        <f>Table2[[#This Row],[BUYING PRIZE]]*Table2[[#This Row],[QUANTITY]]</f>
        <v>1628</v>
      </c>
      <c r="M323" s="5">
        <f>Table2[[#This Row],[SELLING PRICE]]*Table2[[#This Row],[QUANTITY]]*1-Table2[[#This Row],[DISCOUNT %]]</f>
        <v>2214.08</v>
      </c>
      <c r="N323">
        <f>DAY(Table2[[#This Row],[DATE]])</f>
        <v>25</v>
      </c>
      <c r="O323" s="4" t="str">
        <f>TEXT(Table2[[#This Row],[DATE]],"mmm")</f>
        <v>Mar</v>
      </c>
      <c r="P323" s="3">
        <f>YEAR(Table2[[#This Row],[DATE]])</f>
        <v>2022</v>
      </c>
    </row>
    <row r="324" spans="1:16" x14ac:dyDescent="0.3">
      <c r="A324" s="4">
        <v>44649</v>
      </c>
      <c r="B324" t="s">
        <v>90</v>
      </c>
      <c r="C324">
        <v>12</v>
      </c>
      <c r="D324" t="s">
        <v>58</v>
      </c>
      <c r="E324" t="s">
        <v>58</v>
      </c>
      <c r="F324">
        <v>0</v>
      </c>
      <c r="G324" t="str">
        <f>VLOOKUP(Table2[[#This Row],[PRODUCT ID]],Table1[],2,0)</f>
        <v>Product32</v>
      </c>
      <c r="H324" t="str">
        <f>VLOOKUP(Table2[[#This Row],[PRODUCT ID]],Table1[],3,0)</f>
        <v>Catagory04</v>
      </c>
      <c r="I324" t="str">
        <f>VLOOKUP(Table2[[#This Row],[PRODUCT ID]],Table1[],4,0)</f>
        <v>Kg</v>
      </c>
      <c r="J324" s="5">
        <f>VLOOKUP(Table2[[#This Row],[PRODUCT ID]],Table1[],5,0)</f>
        <v>89</v>
      </c>
      <c r="K324" s="5">
        <f>VLOOKUP(Table2[[#This Row],[PRODUCT ID]],Table1[],6,0)</f>
        <v>117.48</v>
      </c>
      <c r="L324" s="5">
        <f>Table2[[#This Row],[BUYING PRIZE]]*Table2[[#This Row],[QUANTITY]]</f>
        <v>1068</v>
      </c>
      <c r="M324" s="5">
        <f>Table2[[#This Row],[SELLING PRICE]]*Table2[[#This Row],[QUANTITY]]*1-Table2[[#This Row],[DISCOUNT %]]</f>
        <v>1409.76</v>
      </c>
      <c r="N324">
        <f>DAY(Table2[[#This Row],[DATE]])</f>
        <v>29</v>
      </c>
      <c r="O324" s="4" t="str">
        <f>TEXT(Table2[[#This Row],[DATE]],"mmm")</f>
        <v>Mar</v>
      </c>
      <c r="P324" s="3">
        <f>YEAR(Table2[[#This Row],[DATE]])</f>
        <v>2022</v>
      </c>
    </row>
    <row r="325" spans="1:16" x14ac:dyDescent="0.3">
      <c r="A325" s="4">
        <v>44650</v>
      </c>
      <c r="B325" t="s">
        <v>59</v>
      </c>
      <c r="C325">
        <v>13</v>
      </c>
      <c r="D325" t="s">
        <v>58</v>
      </c>
      <c r="E325" t="s">
        <v>103</v>
      </c>
      <c r="F325">
        <v>0</v>
      </c>
      <c r="G325" t="str">
        <f>VLOOKUP(Table2[[#This Row],[PRODUCT ID]],Table1[],2,0)</f>
        <v>Product01</v>
      </c>
      <c r="H325" t="str">
        <f>VLOOKUP(Table2[[#This Row],[PRODUCT ID]],Table1[],3,0)</f>
        <v>Catagory01</v>
      </c>
      <c r="I325" t="str">
        <f>VLOOKUP(Table2[[#This Row],[PRODUCT ID]],Table1[],4,0)</f>
        <v>Kg</v>
      </c>
      <c r="J325" s="5">
        <f>VLOOKUP(Table2[[#This Row],[PRODUCT ID]],Table1[],5,0)</f>
        <v>98</v>
      </c>
      <c r="K325" s="5">
        <f>VLOOKUP(Table2[[#This Row],[PRODUCT ID]],Table1[],6,0)</f>
        <v>103.88</v>
      </c>
      <c r="L325" s="5">
        <f>Table2[[#This Row],[BUYING PRIZE]]*Table2[[#This Row],[QUANTITY]]</f>
        <v>1274</v>
      </c>
      <c r="M325" s="5">
        <f>Table2[[#This Row],[SELLING PRICE]]*Table2[[#This Row],[QUANTITY]]*1-Table2[[#This Row],[DISCOUNT %]]</f>
        <v>1350.44</v>
      </c>
      <c r="N325">
        <f>DAY(Table2[[#This Row],[DATE]])</f>
        <v>30</v>
      </c>
      <c r="O325" s="4" t="str">
        <f>TEXT(Table2[[#This Row],[DATE]],"mmm")</f>
        <v>Mar</v>
      </c>
      <c r="P325" s="3">
        <f>YEAR(Table2[[#This Row],[DATE]])</f>
        <v>2022</v>
      </c>
    </row>
    <row r="326" spans="1:16" x14ac:dyDescent="0.3">
      <c r="A326" s="4">
        <v>44652</v>
      </c>
      <c r="B326" t="s">
        <v>60</v>
      </c>
      <c r="C326">
        <v>2</v>
      </c>
      <c r="D326" t="s">
        <v>58</v>
      </c>
      <c r="E326" t="s">
        <v>103</v>
      </c>
      <c r="F326">
        <v>0</v>
      </c>
      <c r="G326" t="str">
        <f>VLOOKUP(Table2[[#This Row],[PRODUCT ID]],Table1[],2,0)</f>
        <v>Product02</v>
      </c>
      <c r="H326" t="str">
        <f>VLOOKUP(Table2[[#This Row],[PRODUCT ID]],Table1[],3,0)</f>
        <v>Catagory01</v>
      </c>
      <c r="I326" t="str">
        <f>VLOOKUP(Table2[[#This Row],[PRODUCT ID]],Table1[],4,0)</f>
        <v>Kg</v>
      </c>
      <c r="J326" s="5">
        <f>VLOOKUP(Table2[[#This Row],[PRODUCT ID]],Table1[],5,0)</f>
        <v>105</v>
      </c>
      <c r="K326" s="5">
        <f>VLOOKUP(Table2[[#This Row],[PRODUCT ID]],Table1[],6,0)</f>
        <v>142.80000000000001</v>
      </c>
      <c r="L326" s="5">
        <f>Table2[[#This Row],[BUYING PRIZE]]*Table2[[#This Row],[QUANTITY]]</f>
        <v>210</v>
      </c>
      <c r="M326" s="5">
        <f>Table2[[#This Row],[SELLING PRICE]]*Table2[[#This Row],[QUANTITY]]*1-Table2[[#This Row],[DISCOUNT %]]</f>
        <v>285.60000000000002</v>
      </c>
      <c r="N326">
        <f>DAY(Table2[[#This Row],[DATE]])</f>
        <v>1</v>
      </c>
      <c r="O326" s="4" t="str">
        <f>TEXT(Table2[[#This Row],[DATE]],"mmm")</f>
        <v>Apr</v>
      </c>
      <c r="P326" s="3">
        <f>YEAR(Table2[[#This Row],[DATE]])</f>
        <v>2022</v>
      </c>
    </row>
    <row r="327" spans="1:16" x14ac:dyDescent="0.3">
      <c r="A327" s="4">
        <v>44653</v>
      </c>
      <c r="B327" t="s">
        <v>60</v>
      </c>
      <c r="C327">
        <v>3</v>
      </c>
      <c r="D327" t="s">
        <v>104</v>
      </c>
      <c r="E327" t="s">
        <v>103</v>
      </c>
      <c r="F327">
        <v>0</v>
      </c>
      <c r="G327" t="str">
        <f>VLOOKUP(Table2[[#This Row],[PRODUCT ID]],Table1[],2,0)</f>
        <v>Product02</v>
      </c>
      <c r="H327" t="str">
        <f>VLOOKUP(Table2[[#This Row],[PRODUCT ID]],Table1[],3,0)</f>
        <v>Catagory01</v>
      </c>
      <c r="I327" t="str">
        <f>VLOOKUP(Table2[[#This Row],[PRODUCT ID]],Table1[],4,0)</f>
        <v>Kg</v>
      </c>
      <c r="J327" s="5">
        <f>VLOOKUP(Table2[[#This Row],[PRODUCT ID]],Table1[],5,0)</f>
        <v>105</v>
      </c>
      <c r="K327" s="5">
        <f>VLOOKUP(Table2[[#This Row],[PRODUCT ID]],Table1[],6,0)</f>
        <v>142.80000000000001</v>
      </c>
      <c r="L327" s="5">
        <f>Table2[[#This Row],[BUYING PRIZE]]*Table2[[#This Row],[QUANTITY]]</f>
        <v>315</v>
      </c>
      <c r="M327" s="5">
        <f>Table2[[#This Row],[SELLING PRICE]]*Table2[[#This Row],[QUANTITY]]*1-Table2[[#This Row],[DISCOUNT %]]</f>
        <v>428.40000000000003</v>
      </c>
      <c r="N327">
        <f>DAY(Table2[[#This Row],[DATE]])</f>
        <v>2</v>
      </c>
      <c r="O327" s="4" t="str">
        <f>TEXT(Table2[[#This Row],[DATE]],"mmm")</f>
        <v>Apr</v>
      </c>
      <c r="P327" s="3">
        <f>YEAR(Table2[[#This Row],[DATE]])</f>
        <v>2022</v>
      </c>
    </row>
    <row r="328" spans="1:16" x14ac:dyDescent="0.3">
      <c r="A328" s="4">
        <v>44657</v>
      </c>
      <c r="B328" t="s">
        <v>98</v>
      </c>
      <c r="C328">
        <v>2</v>
      </c>
      <c r="D328" t="s">
        <v>8</v>
      </c>
      <c r="E328" t="s">
        <v>103</v>
      </c>
      <c r="F328">
        <v>0</v>
      </c>
      <c r="G328" t="str">
        <f>VLOOKUP(Table2[[#This Row],[PRODUCT ID]],Table1[],2,0)</f>
        <v>Product40</v>
      </c>
      <c r="H328" t="str">
        <f>VLOOKUP(Table2[[#This Row],[PRODUCT ID]],Table1[],3,0)</f>
        <v>Catagory04</v>
      </c>
      <c r="I328" t="str">
        <f>VLOOKUP(Table2[[#This Row],[PRODUCT ID]],Table1[],4,0)</f>
        <v>Kg</v>
      </c>
      <c r="J328" s="5">
        <f>VLOOKUP(Table2[[#This Row],[PRODUCT ID]],Table1[],5,0)</f>
        <v>90</v>
      </c>
      <c r="K328" s="5">
        <f>VLOOKUP(Table2[[#This Row],[PRODUCT ID]],Table1[],6,0)</f>
        <v>115.2</v>
      </c>
      <c r="L328" s="5">
        <f>Table2[[#This Row],[BUYING PRIZE]]*Table2[[#This Row],[QUANTITY]]</f>
        <v>180</v>
      </c>
      <c r="M328" s="5">
        <f>Table2[[#This Row],[SELLING PRICE]]*Table2[[#This Row],[QUANTITY]]*1-Table2[[#This Row],[DISCOUNT %]]</f>
        <v>230.4</v>
      </c>
      <c r="N328">
        <f>DAY(Table2[[#This Row],[DATE]])</f>
        <v>6</v>
      </c>
      <c r="O328" s="4" t="str">
        <f>TEXT(Table2[[#This Row],[DATE]],"mmm")</f>
        <v>Apr</v>
      </c>
      <c r="P328" s="3">
        <f>YEAR(Table2[[#This Row],[DATE]])</f>
        <v>2022</v>
      </c>
    </row>
    <row r="329" spans="1:16" x14ac:dyDescent="0.3">
      <c r="A329" s="4">
        <v>44658</v>
      </c>
      <c r="B329" t="s">
        <v>84</v>
      </c>
      <c r="C329">
        <v>7</v>
      </c>
      <c r="D329" t="s">
        <v>104</v>
      </c>
      <c r="E329" t="s">
        <v>58</v>
      </c>
      <c r="F329">
        <v>0</v>
      </c>
      <c r="G329" t="str">
        <f>VLOOKUP(Table2[[#This Row],[PRODUCT ID]],Table1[],2,0)</f>
        <v>Product26</v>
      </c>
      <c r="H329" t="str">
        <f>VLOOKUP(Table2[[#This Row],[PRODUCT ID]],Table1[],3,0)</f>
        <v>Catagory04</v>
      </c>
      <c r="I329" t="str">
        <f>VLOOKUP(Table2[[#This Row],[PRODUCT ID]],Table1[],4,0)</f>
        <v>Kg</v>
      </c>
      <c r="J329" s="5">
        <f>VLOOKUP(Table2[[#This Row],[PRODUCT ID]],Table1[],5,0)</f>
        <v>18</v>
      </c>
      <c r="K329" s="5">
        <f>VLOOKUP(Table2[[#This Row],[PRODUCT ID]],Table1[],6,0)</f>
        <v>24.66</v>
      </c>
      <c r="L329" s="5">
        <f>Table2[[#This Row],[BUYING PRIZE]]*Table2[[#This Row],[QUANTITY]]</f>
        <v>126</v>
      </c>
      <c r="M329" s="5">
        <f>Table2[[#This Row],[SELLING PRICE]]*Table2[[#This Row],[QUANTITY]]*1-Table2[[#This Row],[DISCOUNT %]]</f>
        <v>172.62</v>
      </c>
      <c r="N329">
        <f>DAY(Table2[[#This Row],[DATE]])</f>
        <v>7</v>
      </c>
      <c r="O329" s="4" t="str">
        <f>TEXT(Table2[[#This Row],[DATE]],"mmm")</f>
        <v>Apr</v>
      </c>
      <c r="P329" s="3">
        <f>YEAR(Table2[[#This Row],[DATE]])</f>
        <v>2022</v>
      </c>
    </row>
    <row r="330" spans="1:16" x14ac:dyDescent="0.3">
      <c r="A330" s="4">
        <v>44660</v>
      </c>
      <c r="B330" t="s">
        <v>97</v>
      </c>
      <c r="C330">
        <v>12</v>
      </c>
      <c r="D330" t="s">
        <v>8</v>
      </c>
      <c r="E330" t="s">
        <v>103</v>
      </c>
      <c r="F330">
        <v>0</v>
      </c>
      <c r="G330" t="str">
        <f>VLOOKUP(Table2[[#This Row],[PRODUCT ID]],Table1[],2,0)</f>
        <v>Product39</v>
      </c>
      <c r="H330" t="str">
        <f>VLOOKUP(Table2[[#This Row],[PRODUCT ID]],Table1[],3,0)</f>
        <v>Catagory04</v>
      </c>
      <c r="I330" t="str">
        <f>VLOOKUP(Table2[[#This Row],[PRODUCT ID]],Table1[],4,0)</f>
        <v>Kg</v>
      </c>
      <c r="J330" s="5">
        <f>VLOOKUP(Table2[[#This Row],[PRODUCT ID]],Table1[],5,0)</f>
        <v>37</v>
      </c>
      <c r="K330" s="5">
        <f>VLOOKUP(Table2[[#This Row],[PRODUCT ID]],Table1[],6,0)</f>
        <v>42.55</v>
      </c>
      <c r="L330" s="5">
        <f>Table2[[#This Row],[BUYING PRIZE]]*Table2[[#This Row],[QUANTITY]]</f>
        <v>444</v>
      </c>
      <c r="M330" s="5">
        <f>Table2[[#This Row],[SELLING PRICE]]*Table2[[#This Row],[QUANTITY]]*1-Table2[[#This Row],[DISCOUNT %]]</f>
        <v>510.59999999999997</v>
      </c>
      <c r="N330">
        <f>DAY(Table2[[#This Row],[DATE]])</f>
        <v>9</v>
      </c>
      <c r="O330" s="4" t="str">
        <f>TEXT(Table2[[#This Row],[DATE]],"mmm")</f>
        <v>Apr</v>
      </c>
      <c r="P330" s="3">
        <f>YEAR(Table2[[#This Row],[DATE]])</f>
        <v>2022</v>
      </c>
    </row>
    <row r="331" spans="1:16" x14ac:dyDescent="0.3">
      <c r="A331" s="4">
        <v>44660</v>
      </c>
      <c r="B331" t="s">
        <v>60</v>
      </c>
      <c r="C331">
        <v>9</v>
      </c>
      <c r="D331" t="s">
        <v>58</v>
      </c>
      <c r="E331" t="s">
        <v>58</v>
      </c>
      <c r="F331">
        <v>0</v>
      </c>
      <c r="G331" t="str">
        <f>VLOOKUP(Table2[[#This Row],[PRODUCT ID]],Table1[],2,0)</f>
        <v>Product02</v>
      </c>
      <c r="H331" t="str">
        <f>VLOOKUP(Table2[[#This Row],[PRODUCT ID]],Table1[],3,0)</f>
        <v>Catagory01</v>
      </c>
      <c r="I331" t="str">
        <f>VLOOKUP(Table2[[#This Row],[PRODUCT ID]],Table1[],4,0)</f>
        <v>Kg</v>
      </c>
      <c r="J331" s="5">
        <f>VLOOKUP(Table2[[#This Row],[PRODUCT ID]],Table1[],5,0)</f>
        <v>105</v>
      </c>
      <c r="K331" s="5">
        <f>VLOOKUP(Table2[[#This Row],[PRODUCT ID]],Table1[],6,0)</f>
        <v>142.80000000000001</v>
      </c>
      <c r="L331" s="5">
        <f>Table2[[#This Row],[BUYING PRIZE]]*Table2[[#This Row],[QUANTITY]]</f>
        <v>945</v>
      </c>
      <c r="M331" s="5">
        <f>Table2[[#This Row],[SELLING PRICE]]*Table2[[#This Row],[QUANTITY]]*1-Table2[[#This Row],[DISCOUNT %]]</f>
        <v>1285.2</v>
      </c>
      <c r="N331">
        <f>DAY(Table2[[#This Row],[DATE]])</f>
        <v>9</v>
      </c>
      <c r="O331" s="4" t="str">
        <f>TEXT(Table2[[#This Row],[DATE]],"mmm")</f>
        <v>Apr</v>
      </c>
      <c r="P331" s="3">
        <f>YEAR(Table2[[#This Row],[DATE]])</f>
        <v>2022</v>
      </c>
    </row>
    <row r="332" spans="1:16" x14ac:dyDescent="0.3">
      <c r="A332" s="4">
        <v>44664</v>
      </c>
      <c r="B332" t="s">
        <v>74</v>
      </c>
      <c r="C332">
        <v>14</v>
      </c>
      <c r="D332" t="s">
        <v>8</v>
      </c>
      <c r="E332" t="s">
        <v>58</v>
      </c>
      <c r="F332">
        <v>0</v>
      </c>
      <c r="G332" t="str">
        <f>VLOOKUP(Table2[[#This Row],[PRODUCT ID]],Table1[],2,0)</f>
        <v>Product16</v>
      </c>
      <c r="H332" t="str">
        <f>VLOOKUP(Table2[[#This Row],[PRODUCT ID]],Table1[],3,0)</f>
        <v>Catagory02</v>
      </c>
      <c r="I332" t="str">
        <f>VLOOKUP(Table2[[#This Row],[PRODUCT ID]],Table1[],4,0)</f>
        <v>Kg</v>
      </c>
      <c r="J332" s="5">
        <f>VLOOKUP(Table2[[#This Row],[PRODUCT ID]],Table1[],5,0)</f>
        <v>13</v>
      </c>
      <c r="K332" s="5">
        <f>VLOOKUP(Table2[[#This Row],[PRODUCT ID]],Table1[],6,0)</f>
        <v>16.64</v>
      </c>
      <c r="L332" s="5">
        <f>Table2[[#This Row],[BUYING PRIZE]]*Table2[[#This Row],[QUANTITY]]</f>
        <v>182</v>
      </c>
      <c r="M332" s="5">
        <f>Table2[[#This Row],[SELLING PRICE]]*Table2[[#This Row],[QUANTITY]]*1-Table2[[#This Row],[DISCOUNT %]]</f>
        <v>232.96</v>
      </c>
      <c r="N332">
        <f>DAY(Table2[[#This Row],[DATE]])</f>
        <v>13</v>
      </c>
      <c r="O332" s="4" t="str">
        <f>TEXT(Table2[[#This Row],[DATE]],"mmm")</f>
        <v>Apr</v>
      </c>
      <c r="P332" s="3">
        <f>YEAR(Table2[[#This Row],[DATE]])</f>
        <v>2022</v>
      </c>
    </row>
    <row r="333" spans="1:16" x14ac:dyDescent="0.3">
      <c r="A333" s="4">
        <v>44669</v>
      </c>
      <c r="B333" t="s">
        <v>99</v>
      </c>
      <c r="C333">
        <v>9</v>
      </c>
      <c r="D333" t="s">
        <v>104</v>
      </c>
      <c r="E333" t="s">
        <v>103</v>
      </c>
      <c r="F333">
        <v>0</v>
      </c>
      <c r="G333" t="str">
        <f>VLOOKUP(Table2[[#This Row],[PRODUCT ID]],Table1[],2,0)</f>
        <v>Product41</v>
      </c>
      <c r="H333" t="str">
        <f>VLOOKUP(Table2[[#This Row],[PRODUCT ID]],Table1[],3,0)</f>
        <v>Catagory04</v>
      </c>
      <c r="I333" t="str">
        <f>VLOOKUP(Table2[[#This Row],[PRODUCT ID]],Table1[],4,0)</f>
        <v>Kg</v>
      </c>
      <c r="J333" s="5">
        <f>VLOOKUP(Table2[[#This Row],[PRODUCT ID]],Table1[],5,0)</f>
        <v>138</v>
      </c>
      <c r="K333" s="5">
        <f>VLOOKUP(Table2[[#This Row],[PRODUCT ID]],Table1[],6,0)</f>
        <v>173.88</v>
      </c>
      <c r="L333" s="5">
        <f>Table2[[#This Row],[BUYING PRIZE]]*Table2[[#This Row],[QUANTITY]]</f>
        <v>1242</v>
      </c>
      <c r="M333" s="5">
        <f>Table2[[#This Row],[SELLING PRICE]]*Table2[[#This Row],[QUANTITY]]*1-Table2[[#This Row],[DISCOUNT %]]</f>
        <v>1564.92</v>
      </c>
      <c r="N333">
        <f>DAY(Table2[[#This Row],[DATE]])</f>
        <v>18</v>
      </c>
      <c r="O333" s="4" t="str">
        <f>TEXT(Table2[[#This Row],[DATE]],"mmm")</f>
        <v>Apr</v>
      </c>
      <c r="P333" s="3">
        <f>YEAR(Table2[[#This Row],[DATE]])</f>
        <v>2022</v>
      </c>
    </row>
    <row r="334" spans="1:16" x14ac:dyDescent="0.3">
      <c r="A334" s="4">
        <v>44671</v>
      </c>
      <c r="B334" t="s">
        <v>76</v>
      </c>
      <c r="C334">
        <v>2</v>
      </c>
      <c r="D334" t="s">
        <v>8</v>
      </c>
      <c r="E334" t="s">
        <v>58</v>
      </c>
      <c r="F334">
        <v>0</v>
      </c>
      <c r="G334" t="str">
        <f>VLOOKUP(Table2[[#This Row],[PRODUCT ID]],Table1[],2,0)</f>
        <v>Product18</v>
      </c>
      <c r="H334" t="str">
        <f>VLOOKUP(Table2[[#This Row],[PRODUCT ID]],Table1[],3,0)</f>
        <v>Catagory02</v>
      </c>
      <c r="I334" t="str">
        <f>VLOOKUP(Table2[[#This Row],[PRODUCT ID]],Table1[],4,0)</f>
        <v>Kg</v>
      </c>
      <c r="J334" s="5">
        <f>VLOOKUP(Table2[[#This Row],[PRODUCT ID]],Table1[],5,0)</f>
        <v>37</v>
      </c>
      <c r="K334" s="5">
        <f>VLOOKUP(Table2[[#This Row],[PRODUCT ID]],Table1[],6,0)</f>
        <v>49.21</v>
      </c>
      <c r="L334" s="5">
        <f>Table2[[#This Row],[BUYING PRIZE]]*Table2[[#This Row],[QUANTITY]]</f>
        <v>74</v>
      </c>
      <c r="M334" s="5">
        <f>Table2[[#This Row],[SELLING PRICE]]*Table2[[#This Row],[QUANTITY]]*1-Table2[[#This Row],[DISCOUNT %]]</f>
        <v>98.42</v>
      </c>
      <c r="N334">
        <f>DAY(Table2[[#This Row],[DATE]])</f>
        <v>20</v>
      </c>
      <c r="O334" s="4" t="str">
        <f>TEXT(Table2[[#This Row],[DATE]],"mmm")</f>
        <v>Apr</v>
      </c>
      <c r="P334" s="3">
        <f>YEAR(Table2[[#This Row],[DATE]])</f>
        <v>2022</v>
      </c>
    </row>
    <row r="335" spans="1:16" x14ac:dyDescent="0.3">
      <c r="A335" s="4">
        <v>44671</v>
      </c>
      <c r="B335" t="s">
        <v>70</v>
      </c>
      <c r="C335">
        <v>4</v>
      </c>
      <c r="D335" t="s">
        <v>104</v>
      </c>
      <c r="E335" t="s">
        <v>58</v>
      </c>
      <c r="F335">
        <v>0</v>
      </c>
      <c r="G335" t="str">
        <f>VLOOKUP(Table2[[#This Row],[PRODUCT ID]],Table1[],2,0)</f>
        <v>Product12</v>
      </c>
      <c r="H335" t="str">
        <f>VLOOKUP(Table2[[#This Row],[PRODUCT ID]],Table1[],3,0)</f>
        <v>Catagory02</v>
      </c>
      <c r="I335" t="str">
        <f>VLOOKUP(Table2[[#This Row],[PRODUCT ID]],Table1[],4,0)</f>
        <v>Kg</v>
      </c>
      <c r="J335" s="5">
        <f>VLOOKUP(Table2[[#This Row],[PRODUCT ID]],Table1[],5,0)</f>
        <v>73</v>
      </c>
      <c r="K335" s="5">
        <f>VLOOKUP(Table2[[#This Row],[PRODUCT ID]],Table1[],6,0)</f>
        <v>94.17</v>
      </c>
      <c r="L335" s="5">
        <f>Table2[[#This Row],[BUYING PRIZE]]*Table2[[#This Row],[QUANTITY]]</f>
        <v>292</v>
      </c>
      <c r="M335" s="5">
        <f>Table2[[#This Row],[SELLING PRICE]]*Table2[[#This Row],[QUANTITY]]*1-Table2[[#This Row],[DISCOUNT %]]</f>
        <v>376.68</v>
      </c>
      <c r="N335">
        <f>DAY(Table2[[#This Row],[DATE]])</f>
        <v>20</v>
      </c>
      <c r="O335" s="4" t="str">
        <f>TEXT(Table2[[#This Row],[DATE]],"mmm")</f>
        <v>Apr</v>
      </c>
      <c r="P335" s="3">
        <f>YEAR(Table2[[#This Row],[DATE]])</f>
        <v>2022</v>
      </c>
    </row>
    <row r="336" spans="1:16" x14ac:dyDescent="0.3">
      <c r="A336" s="4">
        <v>44672</v>
      </c>
      <c r="B336" t="s">
        <v>88</v>
      </c>
      <c r="C336">
        <v>2</v>
      </c>
      <c r="D336" t="s">
        <v>104</v>
      </c>
      <c r="E336" t="s">
        <v>103</v>
      </c>
      <c r="F336">
        <v>0</v>
      </c>
      <c r="G336" t="str">
        <f>VLOOKUP(Table2[[#This Row],[PRODUCT ID]],Table1[],2,0)</f>
        <v>Product30</v>
      </c>
      <c r="H336" t="str">
        <f>VLOOKUP(Table2[[#This Row],[PRODUCT ID]],Table1[],3,0)</f>
        <v>Catagory04</v>
      </c>
      <c r="I336" t="str">
        <f>VLOOKUP(Table2[[#This Row],[PRODUCT ID]],Table1[],4,0)</f>
        <v>Kg</v>
      </c>
      <c r="J336" s="5">
        <f>VLOOKUP(Table2[[#This Row],[PRODUCT ID]],Table1[],5,0)</f>
        <v>148</v>
      </c>
      <c r="K336" s="5">
        <f>VLOOKUP(Table2[[#This Row],[PRODUCT ID]],Table1[],6,0)</f>
        <v>201.28</v>
      </c>
      <c r="L336" s="5">
        <f>Table2[[#This Row],[BUYING PRIZE]]*Table2[[#This Row],[QUANTITY]]</f>
        <v>296</v>
      </c>
      <c r="M336" s="5">
        <f>Table2[[#This Row],[SELLING PRICE]]*Table2[[#This Row],[QUANTITY]]*1-Table2[[#This Row],[DISCOUNT %]]</f>
        <v>402.56</v>
      </c>
      <c r="N336">
        <f>DAY(Table2[[#This Row],[DATE]])</f>
        <v>21</v>
      </c>
      <c r="O336" s="4" t="str">
        <f>TEXT(Table2[[#This Row],[DATE]],"mmm")</f>
        <v>Apr</v>
      </c>
      <c r="P336" s="3">
        <f>YEAR(Table2[[#This Row],[DATE]])</f>
        <v>2022</v>
      </c>
    </row>
    <row r="337" spans="1:16" x14ac:dyDescent="0.3">
      <c r="A337" s="4">
        <v>44672</v>
      </c>
      <c r="B337" t="s">
        <v>84</v>
      </c>
      <c r="C337">
        <v>14</v>
      </c>
      <c r="D337" t="s">
        <v>58</v>
      </c>
      <c r="E337" t="s">
        <v>58</v>
      </c>
      <c r="F337">
        <v>0</v>
      </c>
      <c r="G337" t="str">
        <f>VLOOKUP(Table2[[#This Row],[PRODUCT ID]],Table1[],2,0)</f>
        <v>Product26</v>
      </c>
      <c r="H337" t="str">
        <f>VLOOKUP(Table2[[#This Row],[PRODUCT ID]],Table1[],3,0)</f>
        <v>Catagory04</v>
      </c>
      <c r="I337" t="str">
        <f>VLOOKUP(Table2[[#This Row],[PRODUCT ID]],Table1[],4,0)</f>
        <v>Kg</v>
      </c>
      <c r="J337" s="5">
        <f>VLOOKUP(Table2[[#This Row],[PRODUCT ID]],Table1[],5,0)</f>
        <v>18</v>
      </c>
      <c r="K337" s="5">
        <f>VLOOKUP(Table2[[#This Row],[PRODUCT ID]],Table1[],6,0)</f>
        <v>24.66</v>
      </c>
      <c r="L337" s="5">
        <f>Table2[[#This Row],[BUYING PRIZE]]*Table2[[#This Row],[QUANTITY]]</f>
        <v>252</v>
      </c>
      <c r="M337" s="5">
        <f>Table2[[#This Row],[SELLING PRICE]]*Table2[[#This Row],[QUANTITY]]*1-Table2[[#This Row],[DISCOUNT %]]</f>
        <v>345.24</v>
      </c>
      <c r="N337">
        <f>DAY(Table2[[#This Row],[DATE]])</f>
        <v>21</v>
      </c>
      <c r="O337" s="4" t="str">
        <f>TEXT(Table2[[#This Row],[DATE]],"mmm")</f>
        <v>Apr</v>
      </c>
      <c r="P337" s="3">
        <f>YEAR(Table2[[#This Row],[DATE]])</f>
        <v>2022</v>
      </c>
    </row>
    <row r="338" spans="1:16" x14ac:dyDescent="0.3">
      <c r="A338" s="4">
        <v>44674</v>
      </c>
      <c r="B338" t="s">
        <v>102</v>
      </c>
      <c r="C338">
        <v>15</v>
      </c>
      <c r="D338" t="s">
        <v>58</v>
      </c>
      <c r="E338" t="s">
        <v>58</v>
      </c>
      <c r="F338">
        <v>0</v>
      </c>
      <c r="G338" t="str">
        <f>VLOOKUP(Table2[[#This Row],[PRODUCT ID]],Table1[],2,0)</f>
        <v>Product44</v>
      </c>
      <c r="H338" t="str">
        <f>VLOOKUP(Table2[[#This Row],[PRODUCT ID]],Table1[],3,0)</f>
        <v>Catagory04</v>
      </c>
      <c r="I338" t="str">
        <f>VLOOKUP(Table2[[#This Row],[PRODUCT ID]],Table1[],4,0)</f>
        <v>Kg</v>
      </c>
      <c r="J338" s="5">
        <f>VLOOKUP(Table2[[#This Row],[PRODUCT ID]],Table1[],5,0)</f>
        <v>76</v>
      </c>
      <c r="K338" s="5">
        <f>VLOOKUP(Table2[[#This Row],[PRODUCT ID]],Table1[],6,0)</f>
        <v>82.08</v>
      </c>
      <c r="L338" s="5">
        <f>Table2[[#This Row],[BUYING PRIZE]]*Table2[[#This Row],[QUANTITY]]</f>
        <v>1140</v>
      </c>
      <c r="M338" s="5">
        <f>Table2[[#This Row],[SELLING PRICE]]*Table2[[#This Row],[QUANTITY]]*1-Table2[[#This Row],[DISCOUNT %]]</f>
        <v>1231.2</v>
      </c>
      <c r="N338">
        <f>DAY(Table2[[#This Row],[DATE]])</f>
        <v>23</v>
      </c>
      <c r="O338" s="4" t="str">
        <f>TEXT(Table2[[#This Row],[DATE]],"mmm")</f>
        <v>Apr</v>
      </c>
      <c r="P338" s="3">
        <f>YEAR(Table2[[#This Row],[DATE]])</f>
        <v>2022</v>
      </c>
    </row>
    <row r="339" spans="1:16" x14ac:dyDescent="0.3">
      <c r="A339" s="4">
        <v>44675</v>
      </c>
      <c r="B339" t="s">
        <v>92</v>
      </c>
      <c r="C339">
        <v>4</v>
      </c>
      <c r="D339" t="s">
        <v>104</v>
      </c>
      <c r="E339" t="s">
        <v>58</v>
      </c>
      <c r="F339">
        <v>0</v>
      </c>
      <c r="G339" t="str">
        <f>VLOOKUP(Table2[[#This Row],[PRODUCT ID]],Table1[],2,0)</f>
        <v>Product34</v>
      </c>
      <c r="H339" t="str">
        <f>VLOOKUP(Table2[[#This Row],[PRODUCT ID]],Table1[],3,0)</f>
        <v>Catagory04</v>
      </c>
      <c r="I339" t="str">
        <f>VLOOKUP(Table2[[#This Row],[PRODUCT ID]],Table1[],4,0)</f>
        <v>Kg</v>
      </c>
      <c r="J339" s="5">
        <f>VLOOKUP(Table2[[#This Row],[PRODUCT ID]],Table1[],5,0)</f>
        <v>55</v>
      </c>
      <c r="K339" s="5">
        <f>VLOOKUP(Table2[[#This Row],[PRODUCT ID]],Table1[],6,0)</f>
        <v>58.3</v>
      </c>
      <c r="L339" s="5">
        <f>Table2[[#This Row],[BUYING PRIZE]]*Table2[[#This Row],[QUANTITY]]</f>
        <v>220</v>
      </c>
      <c r="M339" s="5">
        <f>Table2[[#This Row],[SELLING PRICE]]*Table2[[#This Row],[QUANTITY]]*1-Table2[[#This Row],[DISCOUNT %]]</f>
        <v>233.2</v>
      </c>
      <c r="N339">
        <f>DAY(Table2[[#This Row],[DATE]])</f>
        <v>24</v>
      </c>
      <c r="O339" s="4" t="str">
        <f>TEXT(Table2[[#This Row],[DATE]],"mmm")</f>
        <v>Apr</v>
      </c>
      <c r="P339" s="3">
        <f>YEAR(Table2[[#This Row],[DATE]])</f>
        <v>2022</v>
      </c>
    </row>
    <row r="340" spans="1:16" x14ac:dyDescent="0.3">
      <c r="A340" s="4">
        <v>44676</v>
      </c>
      <c r="B340" t="s">
        <v>62</v>
      </c>
      <c r="C340">
        <v>9</v>
      </c>
      <c r="D340" t="s">
        <v>104</v>
      </c>
      <c r="E340" t="s">
        <v>103</v>
      </c>
      <c r="F340">
        <v>0</v>
      </c>
      <c r="G340" t="str">
        <f>VLOOKUP(Table2[[#This Row],[PRODUCT ID]],Table1[],2,0)</f>
        <v>Product04</v>
      </c>
      <c r="H340" t="str">
        <f>VLOOKUP(Table2[[#This Row],[PRODUCT ID]],Table1[],3,0)</f>
        <v>Catagory01</v>
      </c>
      <c r="I340" t="str">
        <f>VLOOKUP(Table2[[#This Row],[PRODUCT ID]],Table1[],4,0)</f>
        <v>Kg</v>
      </c>
      <c r="J340" s="5">
        <f>VLOOKUP(Table2[[#This Row],[PRODUCT ID]],Table1[],5,0)</f>
        <v>44</v>
      </c>
      <c r="K340" s="5">
        <f>VLOOKUP(Table2[[#This Row],[PRODUCT ID]],Table1[],6,0)</f>
        <v>48.84</v>
      </c>
      <c r="L340" s="5">
        <f>Table2[[#This Row],[BUYING PRIZE]]*Table2[[#This Row],[QUANTITY]]</f>
        <v>396</v>
      </c>
      <c r="M340" s="5">
        <f>Table2[[#This Row],[SELLING PRICE]]*Table2[[#This Row],[QUANTITY]]*1-Table2[[#This Row],[DISCOUNT %]]</f>
        <v>439.56000000000006</v>
      </c>
      <c r="N340">
        <f>DAY(Table2[[#This Row],[DATE]])</f>
        <v>25</v>
      </c>
      <c r="O340" s="4" t="str">
        <f>TEXT(Table2[[#This Row],[DATE]],"mmm")</f>
        <v>Apr</v>
      </c>
      <c r="P340" s="3">
        <f>YEAR(Table2[[#This Row],[DATE]])</f>
        <v>2022</v>
      </c>
    </row>
    <row r="341" spans="1:16" x14ac:dyDescent="0.3">
      <c r="A341" s="4">
        <v>44676</v>
      </c>
      <c r="B341" t="s">
        <v>61</v>
      </c>
      <c r="C341">
        <v>8</v>
      </c>
      <c r="D341" t="s">
        <v>58</v>
      </c>
      <c r="E341" t="s">
        <v>58</v>
      </c>
      <c r="F341">
        <v>0</v>
      </c>
      <c r="G341" t="str">
        <f>VLOOKUP(Table2[[#This Row],[PRODUCT ID]],Table1[],2,0)</f>
        <v>Product03</v>
      </c>
      <c r="H341" t="str">
        <f>VLOOKUP(Table2[[#This Row],[PRODUCT ID]],Table1[],3,0)</f>
        <v>Catagory01</v>
      </c>
      <c r="I341" t="str">
        <f>VLOOKUP(Table2[[#This Row],[PRODUCT ID]],Table1[],4,0)</f>
        <v>Kg</v>
      </c>
      <c r="J341" s="5">
        <f>VLOOKUP(Table2[[#This Row],[PRODUCT ID]],Table1[],5,0)</f>
        <v>71</v>
      </c>
      <c r="K341" s="5">
        <f>VLOOKUP(Table2[[#This Row],[PRODUCT ID]],Table1[],6,0)</f>
        <v>80.94</v>
      </c>
      <c r="L341" s="5">
        <f>Table2[[#This Row],[BUYING PRIZE]]*Table2[[#This Row],[QUANTITY]]</f>
        <v>568</v>
      </c>
      <c r="M341" s="5">
        <f>Table2[[#This Row],[SELLING PRICE]]*Table2[[#This Row],[QUANTITY]]*1-Table2[[#This Row],[DISCOUNT %]]</f>
        <v>647.52</v>
      </c>
      <c r="N341">
        <f>DAY(Table2[[#This Row],[DATE]])</f>
        <v>25</v>
      </c>
      <c r="O341" s="4" t="str">
        <f>TEXT(Table2[[#This Row],[DATE]],"mmm")</f>
        <v>Apr</v>
      </c>
      <c r="P341" s="3">
        <f>YEAR(Table2[[#This Row],[DATE]])</f>
        <v>2022</v>
      </c>
    </row>
    <row r="342" spans="1:16" x14ac:dyDescent="0.3">
      <c r="A342" s="4">
        <v>44677</v>
      </c>
      <c r="B342" t="s">
        <v>85</v>
      </c>
      <c r="C342">
        <v>2</v>
      </c>
      <c r="D342" t="s">
        <v>104</v>
      </c>
      <c r="E342" t="s">
        <v>103</v>
      </c>
      <c r="F342">
        <v>0</v>
      </c>
      <c r="G342" t="str">
        <f>VLOOKUP(Table2[[#This Row],[PRODUCT ID]],Table1[],2,0)</f>
        <v>Product27</v>
      </c>
      <c r="H342" t="str">
        <f>VLOOKUP(Table2[[#This Row],[PRODUCT ID]],Table1[],3,0)</f>
        <v>Catagory04</v>
      </c>
      <c r="I342" t="str">
        <f>VLOOKUP(Table2[[#This Row],[PRODUCT ID]],Table1[],4,0)</f>
        <v>Kg</v>
      </c>
      <c r="J342" s="5">
        <f>VLOOKUP(Table2[[#This Row],[PRODUCT ID]],Table1[],5,0)</f>
        <v>48</v>
      </c>
      <c r="K342" s="5">
        <f>VLOOKUP(Table2[[#This Row],[PRODUCT ID]],Table1[],6,0)</f>
        <v>57.120000000000005</v>
      </c>
      <c r="L342" s="5">
        <f>Table2[[#This Row],[BUYING PRIZE]]*Table2[[#This Row],[QUANTITY]]</f>
        <v>96</v>
      </c>
      <c r="M342" s="5">
        <f>Table2[[#This Row],[SELLING PRICE]]*Table2[[#This Row],[QUANTITY]]*1-Table2[[#This Row],[DISCOUNT %]]</f>
        <v>114.24000000000001</v>
      </c>
      <c r="N342">
        <f>DAY(Table2[[#This Row],[DATE]])</f>
        <v>26</v>
      </c>
      <c r="O342" s="4" t="str">
        <f>TEXT(Table2[[#This Row],[DATE]],"mmm")</f>
        <v>Apr</v>
      </c>
      <c r="P342" s="3">
        <f>YEAR(Table2[[#This Row],[DATE]])</f>
        <v>2022</v>
      </c>
    </row>
    <row r="343" spans="1:16" x14ac:dyDescent="0.3">
      <c r="A343" s="4">
        <v>44679</v>
      </c>
      <c r="B343" t="s">
        <v>72</v>
      </c>
      <c r="C343">
        <v>14</v>
      </c>
      <c r="D343" t="s">
        <v>104</v>
      </c>
      <c r="E343" t="s">
        <v>103</v>
      </c>
      <c r="F343">
        <v>0</v>
      </c>
      <c r="G343" t="str">
        <f>VLOOKUP(Table2[[#This Row],[PRODUCT ID]],Table1[],2,0)</f>
        <v>Product14</v>
      </c>
      <c r="H343" t="str">
        <f>VLOOKUP(Table2[[#This Row],[PRODUCT ID]],Table1[],3,0)</f>
        <v>Catagory02</v>
      </c>
      <c r="I343" t="str">
        <f>VLOOKUP(Table2[[#This Row],[PRODUCT ID]],Table1[],4,0)</f>
        <v>Kg</v>
      </c>
      <c r="J343" s="5">
        <f>VLOOKUP(Table2[[#This Row],[PRODUCT ID]],Table1[],5,0)</f>
        <v>112</v>
      </c>
      <c r="K343" s="5">
        <f>VLOOKUP(Table2[[#This Row],[PRODUCT ID]],Table1[],6,0)</f>
        <v>146.72</v>
      </c>
      <c r="L343" s="5">
        <f>Table2[[#This Row],[BUYING PRIZE]]*Table2[[#This Row],[QUANTITY]]</f>
        <v>1568</v>
      </c>
      <c r="M343" s="5">
        <f>Table2[[#This Row],[SELLING PRICE]]*Table2[[#This Row],[QUANTITY]]*1-Table2[[#This Row],[DISCOUNT %]]</f>
        <v>2054.08</v>
      </c>
      <c r="N343">
        <f>DAY(Table2[[#This Row],[DATE]])</f>
        <v>28</v>
      </c>
      <c r="O343" s="4" t="str">
        <f>TEXT(Table2[[#This Row],[DATE]],"mmm")</f>
        <v>Apr</v>
      </c>
      <c r="P343" s="3">
        <f>YEAR(Table2[[#This Row],[DATE]])</f>
        <v>2022</v>
      </c>
    </row>
    <row r="344" spans="1:16" x14ac:dyDescent="0.3">
      <c r="A344" s="4">
        <v>44681</v>
      </c>
      <c r="B344" t="s">
        <v>74</v>
      </c>
      <c r="C344">
        <v>13</v>
      </c>
      <c r="D344" t="s">
        <v>58</v>
      </c>
      <c r="E344" t="s">
        <v>58</v>
      </c>
      <c r="F344">
        <v>0</v>
      </c>
      <c r="G344" t="str">
        <f>VLOOKUP(Table2[[#This Row],[PRODUCT ID]],Table1[],2,0)</f>
        <v>Product16</v>
      </c>
      <c r="H344" t="str">
        <f>VLOOKUP(Table2[[#This Row],[PRODUCT ID]],Table1[],3,0)</f>
        <v>Catagory02</v>
      </c>
      <c r="I344" t="str">
        <f>VLOOKUP(Table2[[#This Row],[PRODUCT ID]],Table1[],4,0)</f>
        <v>Kg</v>
      </c>
      <c r="J344" s="5">
        <f>VLOOKUP(Table2[[#This Row],[PRODUCT ID]],Table1[],5,0)</f>
        <v>13</v>
      </c>
      <c r="K344" s="5">
        <f>VLOOKUP(Table2[[#This Row],[PRODUCT ID]],Table1[],6,0)</f>
        <v>16.64</v>
      </c>
      <c r="L344" s="5">
        <f>Table2[[#This Row],[BUYING PRIZE]]*Table2[[#This Row],[QUANTITY]]</f>
        <v>169</v>
      </c>
      <c r="M344" s="5">
        <f>Table2[[#This Row],[SELLING PRICE]]*Table2[[#This Row],[QUANTITY]]*1-Table2[[#This Row],[DISCOUNT %]]</f>
        <v>216.32</v>
      </c>
      <c r="N344">
        <f>DAY(Table2[[#This Row],[DATE]])</f>
        <v>30</v>
      </c>
      <c r="O344" s="4" t="str">
        <f>TEXT(Table2[[#This Row],[DATE]],"mmm")</f>
        <v>Apr</v>
      </c>
      <c r="P344" s="3">
        <f>YEAR(Table2[[#This Row],[DATE]])</f>
        <v>2022</v>
      </c>
    </row>
    <row r="345" spans="1:16" x14ac:dyDescent="0.3">
      <c r="A345" s="4">
        <v>44681</v>
      </c>
      <c r="B345" t="s">
        <v>85</v>
      </c>
      <c r="C345">
        <v>8</v>
      </c>
      <c r="D345" t="s">
        <v>104</v>
      </c>
      <c r="E345" t="s">
        <v>58</v>
      </c>
      <c r="F345">
        <v>0</v>
      </c>
      <c r="G345" t="str">
        <f>VLOOKUP(Table2[[#This Row],[PRODUCT ID]],Table1[],2,0)</f>
        <v>Product27</v>
      </c>
      <c r="H345" t="str">
        <f>VLOOKUP(Table2[[#This Row],[PRODUCT ID]],Table1[],3,0)</f>
        <v>Catagory04</v>
      </c>
      <c r="I345" t="str">
        <f>VLOOKUP(Table2[[#This Row],[PRODUCT ID]],Table1[],4,0)</f>
        <v>Kg</v>
      </c>
      <c r="J345" s="5">
        <f>VLOOKUP(Table2[[#This Row],[PRODUCT ID]],Table1[],5,0)</f>
        <v>48</v>
      </c>
      <c r="K345" s="5">
        <f>VLOOKUP(Table2[[#This Row],[PRODUCT ID]],Table1[],6,0)</f>
        <v>57.120000000000005</v>
      </c>
      <c r="L345" s="5">
        <f>Table2[[#This Row],[BUYING PRIZE]]*Table2[[#This Row],[QUANTITY]]</f>
        <v>384</v>
      </c>
      <c r="M345" s="5">
        <f>Table2[[#This Row],[SELLING PRICE]]*Table2[[#This Row],[QUANTITY]]*1-Table2[[#This Row],[DISCOUNT %]]</f>
        <v>456.96000000000004</v>
      </c>
      <c r="N345">
        <f>DAY(Table2[[#This Row],[DATE]])</f>
        <v>30</v>
      </c>
      <c r="O345" s="4" t="str">
        <f>TEXT(Table2[[#This Row],[DATE]],"mmm")</f>
        <v>Apr</v>
      </c>
      <c r="P345" s="3">
        <f>YEAR(Table2[[#This Row],[DATE]])</f>
        <v>2022</v>
      </c>
    </row>
    <row r="346" spans="1:16" x14ac:dyDescent="0.3">
      <c r="A346" s="4">
        <v>44682</v>
      </c>
      <c r="B346" t="s">
        <v>92</v>
      </c>
      <c r="C346">
        <v>9</v>
      </c>
      <c r="D346" t="s">
        <v>8</v>
      </c>
      <c r="E346" t="s">
        <v>58</v>
      </c>
      <c r="F346">
        <v>0</v>
      </c>
      <c r="G346" t="str">
        <f>VLOOKUP(Table2[[#This Row],[PRODUCT ID]],Table1[],2,0)</f>
        <v>Product34</v>
      </c>
      <c r="H346" t="str">
        <f>VLOOKUP(Table2[[#This Row],[PRODUCT ID]],Table1[],3,0)</f>
        <v>Catagory04</v>
      </c>
      <c r="I346" t="str">
        <f>VLOOKUP(Table2[[#This Row],[PRODUCT ID]],Table1[],4,0)</f>
        <v>Kg</v>
      </c>
      <c r="J346" s="5">
        <f>VLOOKUP(Table2[[#This Row],[PRODUCT ID]],Table1[],5,0)</f>
        <v>55</v>
      </c>
      <c r="K346" s="5">
        <f>VLOOKUP(Table2[[#This Row],[PRODUCT ID]],Table1[],6,0)</f>
        <v>58.3</v>
      </c>
      <c r="L346" s="5">
        <f>Table2[[#This Row],[BUYING PRIZE]]*Table2[[#This Row],[QUANTITY]]</f>
        <v>495</v>
      </c>
      <c r="M346" s="5">
        <f>Table2[[#This Row],[SELLING PRICE]]*Table2[[#This Row],[QUANTITY]]*1-Table2[[#This Row],[DISCOUNT %]]</f>
        <v>524.69999999999993</v>
      </c>
      <c r="N346">
        <f>DAY(Table2[[#This Row],[DATE]])</f>
        <v>1</v>
      </c>
      <c r="O346" s="4" t="str">
        <f>TEXT(Table2[[#This Row],[DATE]],"mmm")</f>
        <v>May</v>
      </c>
      <c r="P346" s="3">
        <f>YEAR(Table2[[#This Row],[DATE]])</f>
        <v>2022</v>
      </c>
    </row>
    <row r="347" spans="1:16" x14ac:dyDescent="0.3">
      <c r="A347" s="4">
        <v>44682</v>
      </c>
      <c r="B347" t="s">
        <v>91</v>
      </c>
      <c r="C347">
        <v>6</v>
      </c>
      <c r="D347" t="s">
        <v>58</v>
      </c>
      <c r="E347" t="s">
        <v>58</v>
      </c>
      <c r="F347">
        <v>0</v>
      </c>
      <c r="G347" t="str">
        <f>VLOOKUP(Table2[[#This Row],[PRODUCT ID]],Table1[],2,0)</f>
        <v>Product33</v>
      </c>
      <c r="H347" t="str">
        <f>VLOOKUP(Table2[[#This Row],[PRODUCT ID]],Table1[],3,0)</f>
        <v>Catagory04</v>
      </c>
      <c r="I347" t="str">
        <f>VLOOKUP(Table2[[#This Row],[PRODUCT ID]],Table1[],4,0)</f>
        <v>Kg</v>
      </c>
      <c r="J347" s="5">
        <f>VLOOKUP(Table2[[#This Row],[PRODUCT ID]],Table1[],5,0)</f>
        <v>95</v>
      </c>
      <c r="K347" s="5">
        <f>VLOOKUP(Table2[[#This Row],[PRODUCT ID]],Table1[],6,0)</f>
        <v>119.7</v>
      </c>
      <c r="L347" s="5">
        <f>Table2[[#This Row],[BUYING PRIZE]]*Table2[[#This Row],[QUANTITY]]</f>
        <v>570</v>
      </c>
      <c r="M347" s="5">
        <f>Table2[[#This Row],[SELLING PRICE]]*Table2[[#This Row],[QUANTITY]]*1-Table2[[#This Row],[DISCOUNT %]]</f>
        <v>718.2</v>
      </c>
      <c r="N347">
        <f>DAY(Table2[[#This Row],[DATE]])</f>
        <v>1</v>
      </c>
      <c r="O347" s="4" t="str">
        <f>TEXT(Table2[[#This Row],[DATE]],"mmm")</f>
        <v>May</v>
      </c>
      <c r="P347" s="3">
        <f>YEAR(Table2[[#This Row],[DATE]])</f>
        <v>2022</v>
      </c>
    </row>
    <row r="348" spans="1:16" x14ac:dyDescent="0.3">
      <c r="A348" s="4">
        <v>44683</v>
      </c>
      <c r="B348" t="s">
        <v>71</v>
      </c>
      <c r="C348">
        <v>4</v>
      </c>
      <c r="D348" t="s">
        <v>58</v>
      </c>
      <c r="E348" t="s">
        <v>103</v>
      </c>
      <c r="F348">
        <v>0</v>
      </c>
      <c r="G348" t="str">
        <f>VLOOKUP(Table2[[#This Row],[PRODUCT ID]],Table1[],2,0)</f>
        <v>Product13</v>
      </c>
      <c r="H348" t="str">
        <f>VLOOKUP(Table2[[#This Row],[PRODUCT ID]],Table1[],3,0)</f>
        <v>Catagory02</v>
      </c>
      <c r="I348" t="str">
        <f>VLOOKUP(Table2[[#This Row],[PRODUCT ID]],Table1[],4,0)</f>
        <v>Kg</v>
      </c>
      <c r="J348" s="5">
        <f>VLOOKUP(Table2[[#This Row],[PRODUCT ID]],Table1[],5,0)</f>
        <v>112</v>
      </c>
      <c r="K348" s="5">
        <f>VLOOKUP(Table2[[#This Row],[PRODUCT ID]],Table1[],6,0)</f>
        <v>122.08</v>
      </c>
      <c r="L348" s="5">
        <f>Table2[[#This Row],[BUYING PRIZE]]*Table2[[#This Row],[QUANTITY]]</f>
        <v>448</v>
      </c>
      <c r="M348" s="5">
        <f>Table2[[#This Row],[SELLING PRICE]]*Table2[[#This Row],[QUANTITY]]*1-Table2[[#This Row],[DISCOUNT %]]</f>
        <v>488.32</v>
      </c>
      <c r="N348">
        <f>DAY(Table2[[#This Row],[DATE]])</f>
        <v>2</v>
      </c>
      <c r="O348" s="4" t="str">
        <f>TEXT(Table2[[#This Row],[DATE]],"mmm")</f>
        <v>May</v>
      </c>
      <c r="P348" s="3">
        <f>YEAR(Table2[[#This Row],[DATE]])</f>
        <v>2022</v>
      </c>
    </row>
    <row r="349" spans="1:16" x14ac:dyDescent="0.3">
      <c r="A349" s="4">
        <v>44685</v>
      </c>
      <c r="B349" t="s">
        <v>78</v>
      </c>
      <c r="C349">
        <v>10</v>
      </c>
      <c r="D349" t="s">
        <v>104</v>
      </c>
      <c r="E349" t="s">
        <v>58</v>
      </c>
      <c r="F349">
        <v>0</v>
      </c>
      <c r="G349" t="str">
        <f>VLOOKUP(Table2[[#This Row],[PRODUCT ID]],Table1[],2,0)</f>
        <v>Product20</v>
      </c>
      <c r="H349" t="str">
        <f>VLOOKUP(Table2[[#This Row],[PRODUCT ID]],Table1[],3,0)</f>
        <v>Catagory03</v>
      </c>
      <c r="I349" t="str">
        <f>VLOOKUP(Table2[[#This Row],[PRODUCT ID]],Table1[],4,0)</f>
        <v>Kg</v>
      </c>
      <c r="J349" s="5">
        <f>VLOOKUP(Table2[[#This Row],[PRODUCT ID]],Table1[],5,0)</f>
        <v>61</v>
      </c>
      <c r="K349" s="5">
        <f>VLOOKUP(Table2[[#This Row],[PRODUCT ID]],Table1[],6,0)</f>
        <v>76.25</v>
      </c>
      <c r="L349" s="5">
        <f>Table2[[#This Row],[BUYING PRIZE]]*Table2[[#This Row],[QUANTITY]]</f>
        <v>610</v>
      </c>
      <c r="M349" s="5">
        <f>Table2[[#This Row],[SELLING PRICE]]*Table2[[#This Row],[QUANTITY]]*1-Table2[[#This Row],[DISCOUNT %]]</f>
        <v>762.5</v>
      </c>
      <c r="N349">
        <f>DAY(Table2[[#This Row],[DATE]])</f>
        <v>4</v>
      </c>
      <c r="O349" s="4" t="str">
        <f>TEXT(Table2[[#This Row],[DATE]],"mmm")</f>
        <v>May</v>
      </c>
      <c r="P349" s="3">
        <f>YEAR(Table2[[#This Row],[DATE]])</f>
        <v>2022</v>
      </c>
    </row>
    <row r="350" spans="1:16" x14ac:dyDescent="0.3">
      <c r="A350" s="4">
        <v>44687</v>
      </c>
      <c r="B350" t="s">
        <v>92</v>
      </c>
      <c r="C350">
        <v>7</v>
      </c>
      <c r="D350" t="s">
        <v>104</v>
      </c>
      <c r="E350" t="s">
        <v>58</v>
      </c>
      <c r="F350">
        <v>0</v>
      </c>
      <c r="G350" t="str">
        <f>VLOOKUP(Table2[[#This Row],[PRODUCT ID]],Table1[],2,0)</f>
        <v>Product34</v>
      </c>
      <c r="H350" t="str">
        <f>VLOOKUP(Table2[[#This Row],[PRODUCT ID]],Table1[],3,0)</f>
        <v>Catagory04</v>
      </c>
      <c r="I350" t="str">
        <f>VLOOKUP(Table2[[#This Row],[PRODUCT ID]],Table1[],4,0)</f>
        <v>Kg</v>
      </c>
      <c r="J350" s="5">
        <f>VLOOKUP(Table2[[#This Row],[PRODUCT ID]],Table1[],5,0)</f>
        <v>55</v>
      </c>
      <c r="K350" s="5">
        <f>VLOOKUP(Table2[[#This Row],[PRODUCT ID]],Table1[],6,0)</f>
        <v>58.3</v>
      </c>
      <c r="L350" s="5">
        <f>Table2[[#This Row],[BUYING PRIZE]]*Table2[[#This Row],[QUANTITY]]</f>
        <v>385</v>
      </c>
      <c r="M350" s="5">
        <f>Table2[[#This Row],[SELLING PRICE]]*Table2[[#This Row],[QUANTITY]]*1-Table2[[#This Row],[DISCOUNT %]]</f>
        <v>408.09999999999997</v>
      </c>
      <c r="N350">
        <f>DAY(Table2[[#This Row],[DATE]])</f>
        <v>6</v>
      </c>
      <c r="O350" s="4" t="str">
        <f>TEXT(Table2[[#This Row],[DATE]],"mmm")</f>
        <v>May</v>
      </c>
      <c r="P350" s="3">
        <f>YEAR(Table2[[#This Row],[DATE]])</f>
        <v>2022</v>
      </c>
    </row>
    <row r="351" spans="1:16" x14ac:dyDescent="0.3">
      <c r="A351" s="4">
        <v>44688</v>
      </c>
      <c r="B351" t="s">
        <v>73</v>
      </c>
      <c r="C351">
        <v>4</v>
      </c>
      <c r="D351" t="s">
        <v>58</v>
      </c>
      <c r="E351" t="s">
        <v>103</v>
      </c>
      <c r="F351">
        <v>0</v>
      </c>
      <c r="G351" t="str">
        <f>VLOOKUP(Table2[[#This Row],[PRODUCT ID]],Table1[],2,0)</f>
        <v>Product15</v>
      </c>
      <c r="H351" t="str">
        <f>VLOOKUP(Table2[[#This Row],[PRODUCT ID]],Table1[],3,0)</f>
        <v>Catagory02</v>
      </c>
      <c r="I351" t="str">
        <f>VLOOKUP(Table2[[#This Row],[PRODUCT ID]],Table1[],4,0)</f>
        <v>Kg</v>
      </c>
      <c r="J351" s="5">
        <f>VLOOKUP(Table2[[#This Row],[PRODUCT ID]],Table1[],5,0)</f>
        <v>12</v>
      </c>
      <c r="K351" s="5">
        <f>VLOOKUP(Table2[[#This Row],[PRODUCT ID]],Table1[],6,0)</f>
        <v>15.719999999999999</v>
      </c>
      <c r="L351" s="5">
        <f>Table2[[#This Row],[BUYING PRIZE]]*Table2[[#This Row],[QUANTITY]]</f>
        <v>48</v>
      </c>
      <c r="M351" s="5">
        <f>Table2[[#This Row],[SELLING PRICE]]*Table2[[#This Row],[QUANTITY]]*1-Table2[[#This Row],[DISCOUNT %]]</f>
        <v>62.879999999999995</v>
      </c>
      <c r="N351">
        <f>DAY(Table2[[#This Row],[DATE]])</f>
        <v>7</v>
      </c>
      <c r="O351" s="4" t="str">
        <f>TEXT(Table2[[#This Row],[DATE]],"mmm")</f>
        <v>May</v>
      </c>
      <c r="P351" s="3">
        <f>YEAR(Table2[[#This Row],[DATE]])</f>
        <v>2022</v>
      </c>
    </row>
    <row r="352" spans="1:16" x14ac:dyDescent="0.3">
      <c r="A352" s="4">
        <v>44688</v>
      </c>
      <c r="B352" t="s">
        <v>85</v>
      </c>
      <c r="C352">
        <v>1</v>
      </c>
      <c r="D352" t="s">
        <v>58</v>
      </c>
      <c r="E352" t="s">
        <v>58</v>
      </c>
      <c r="F352">
        <v>0</v>
      </c>
      <c r="G352" t="str">
        <f>VLOOKUP(Table2[[#This Row],[PRODUCT ID]],Table1[],2,0)</f>
        <v>Product27</v>
      </c>
      <c r="H352" t="str">
        <f>VLOOKUP(Table2[[#This Row],[PRODUCT ID]],Table1[],3,0)</f>
        <v>Catagory04</v>
      </c>
      <c r="I352" t="str">
        <f>VLOOKUP(Table2[[#This Row],[PRODUCT ID]],Table1[],4,0)</f>
        <v>Kg</v>
      </c>
      <c r="J352" s="5">
        <f>VLOOKUP(Table2[[#This Row],[PRODUCT ID]],Table1[],5,0)</f>
        <v>48</v>
      </c>
      <c r="K352" s="5">
        <f>VLOOKUP(Table2[[#This Row],[PRODUCT ID]],Table1[],6,0)</f>
        <v>57.120000000000005</v>
      </c>
      <c r="L352" s="5">
        <f>Table2[[#This Row],[BUYING PRIZE]]*Table2[[#This Row],[QUANTITY]]</f>
        <v>48</v>
      </c>
      <c r="M352" s="5">
        <f>Table2[[#This Row],[SELLING PRICE]]*Table2[[#This Row],[QUANTITY]]*1-Table2[[#This Row],[DISCOUNT %]]</f>
        <v>57.120000000000005</v>
      </c>
      <c r="N352">
        <f>DAY(Table2[[#This Row],[DATE]])</f>
        <v>7</v>
      </c>
      <c r="O352" s="4" t="str">
        <f>TEXT(Table2[[#This Row],[DATE]],"mmm")</f>
        <v>May</v>
      </c>
      <c r="P352" s="3">
        <f>YEAR(Table2[[#This Row],[DATE]])</f>
        <v>2022</v>
      </c>
    </row>
    <row r="353" spans="1:16" x14ac:dyDescent="0.3">
      <c r="A353" s="4">
        <v>44689</v>
      </c>
      <c r="B353" t="s">
        <v>80</v>
      </c>
      <c r="C353">
        <v>7</v>
      </c>
      <c r="D353" t="s">
        <v>58</v>
      </c>
      <c r="E353" t="s">
        <v>58</v>
      </c>
      <c r="F353">
        <v>0</v>
      </c>
      <c r="G353" t="str">
        <f>VLOOKUP(Table2[[#This Row],[PRODUCT ID]],Table1[],2,0)</f>
        <v>Product22</v>
      </c>
      <c r="H353" t="str">
        <f>VLOOKUP(Table2[[#This Row],[PRODUCT ID]],Table1[],3,0)</f>
        <v>Catagory03</v>
      </c>
      <c r="I353" t="str">
        <f>VLOOKUP(Table2[[#This Row],[PRODUCT ID]],Table1[],4,0)</f>
        <v>Kg</v>
      </c>
      <c r="J353" s="5">
        <f>VLOOKUP(Table2[[#This Row],[PRODUCT ID]],Table1[],5,0)</f>
        <v>121</v>
      </c>
      <c r="K353" s="5">
        <f>VLOOKUP(Table2[[#This Row],[PRODUCT ID]],Table1[],6,0)</f>
        <v>141.57</v>
      </c>
      <c r="L353" s="5">
        <f>Table2[[#This Row],[BUYING PRIZE]]*Table2[[#This Row],[QUANTITY]]</f>
        <v>847</v>
      </c>
      <c r="M353" s="5">
        <f>Table2[[#This Row],[SELLING PRICE]]*Table2[[#This Row],[QUANTITY]]*1-Table2[[#This Row],[DISCOUNT %]]</f>
        <v>990.99</v>
      </c>
      <c r="N353">
        <f>DAY(Table2[[#This Row],[DATE]])</f>
        <v>8</v>
      </c>
      <c r="O353" s="4" t="str">
        <f>TEXT(Table2[[#This Row],[DATE]],"mmm")</f>
        <v>May</v>
      </c>
      <c r="P353" s="3">
        <f>YEAR(Table2[[#This Row],[DATE]])</f>
        <v>2022</v>
      </c>
    </row>
    <row r="354" spans="1:16" x14ac:dyDescent="0.3">
      <c r="A354" s="4">
        <v>44690</v>
      </c>
      <c r="B354" t="s">
        <v>75</v>
      </c>
      <c r="C354">
        <v>12</v>
      </c>
      <c r="D354" t="s">
        <v>8</v>
      </c>
      <c r="E354" t="s">
        <v>103</v>
      </c>
      <c r="F354">
        <v>0</v>
      </c>
      <c r="G354" t="str">
        <f>VLOOKUP(Table2[[#This Row],[PRODUCT ID]],Table1[],2,0)</f>
        <v>Product17</v>
      </c>
      <c r="H354" t="str">
        <f>VLOOKUP(Table2[[#This Row],[PRODUCT ID]],Table1[],3,0)</f>
        <v>Catagory02</v>
      </c>
      <c r="I354" t="str">
        <f>VLOOKUP(Table2[[#This Row],[PRODUCT ID]],Table1[],4,0)</f>
        <v>Kg</v>
      </c>
      <c r="J354" s="5">
        <f>VLOOKUP(Table2[[#This Row],[PRODUCT ID]],Table1[],5,0)</f>
        <v>134</v>
      </c>
      <c r="K354" s="5">
        <f>VLOOKUP(Table2[[#This Row],[PRODUCT ID]],Table1[],6,0)</f>
        <v>156.78</v>
      </c>
      <c r="L354" s="5">
        <f>Table2[[#This Row],[BUYING PRIZE]]*Table2[[#This Row],[QUANTITY]]</f>
        <v>1608</v>
      </c>
      <c r="M354" s="5">
        <f>Table2[[#This Row],[SELLING PRICE]]*Table2[[#This Row],[QUANTITY]]*1-Table2[[#This Row],[DISCOUNT %]]</f>
        <v>1881.3600000000001</v>
      </c>
      <c r="N354">
        <f>DAY(Table2[[#This Row],[DATE]])</f>
        <v>9</v>
      </c>
      <c r="O354" s="4" t="str">
        <f>TEXT(Table2[[#This Row],[DATE]],"mmm")</f>
        <v>May</v>
      </c>
      <c r="P354" s="3">
        <f>YEAR(Table2[[#This Row],[DATE]])</f>
        <v>2022</v>
      </c>
    </row>
    <row r="355" spans="1:16" x14ac:dyDescent="0.3">
      <c r="A355" s="4">
        <v>44691</v>
      </c>
      <c r="B355" t="s">
        <v>67</v>
      </c>
      <c r="C355">
        <v>6</v>
      </c>
      <c r="D355" t="s">
        <v>104</v>
      </c>
      <c r="E355" t="s">
        <v>58</v>
      </c>
      <c r="F355">
        <v>0</v>
      </c>
      <c r="G355" t="str">
        <f>VLOOKUP(Table2[[#This Row],[PRODUCT ID]],Table1[],2,0)</f>
        <v>Product09</v>
      </c>
      <c r="H355" t="str">
        <f>VLOOKUP(Table2[[#This Row],[PRODUCT ID]],Table1[],3,0)</f>
        <v>Catagory01</v>
      </c>
      <c r="I355" t="str">
        <f>VLOOKUP(Table2[[#This Row],[PRODUCT ID]],Table1[],4,0)</f>
        <v>Kg</v>
      </c>
      <c r="J355" s="5">
        <f>VLOOKUP(Table2[[#This Row],[PRODUCT ID]],Table1[],5,0)</f>
        <v>6</v>
      </c>
      <c r="K355" s="5">
        <f>VLOOKUP(Table2[[#This Row],[PRODUCT ID]],Table1[],6,0)</f>
        <v>7.8599999999999994</v>
      </c>
      <c r="L355" s="5">
        <f>Table2[[#This Row],[BUYING PRIZE]]*Table2[[#This Row],[QUANTITY]]</f>
        <v>36</v>
      </c>
      <c r="M355" s="5">
        <f>Table2[[#This Row],[SELLING PRICE]]*Table2[[#This Row],[QUANTITY]]*1-Table2[[#This Row],[DISCOUNT %]]</f>
        <v>47.16</v>
      </c>
      <c r="N355">
        <f>DAY(Table2[[#This Row],[DATE]])</f>
        <v>10</v>
      </c>
      <c r="O355" s="4" t="str">
        <f>TEXT(Table2[[#This Row],[DATE]],"mmm")</f>
        <v>May</v>
      </c>
      <c r="P355" s="3">
        <f>YEAR(Table2[[#This Row],[DATE]])</f>
        <v>2022</v>
      </c>
    </row>
    <row r="356" spans="1:16" x14ac:dyDescent="0.3">
      <c r="A356" s="4">
        <v>44693</v>
      </c>
      <c r="B356" t="s">
        <v>69</v>
      </c>
      <c r="C356">
        <v>7</v>
      </c>
      <c r="D356" t="s">
        <v>58</v>
      </c>
      <c r="E356" t="s">
        <v>103</v>
      </c>
      <c r="F356">
        <v>0</v>
      </c>
      <c r="G356" t="str">
        <f>VLOOKUP(Table2[[#This Row],[PRODUCT ID]],Table1[],2,0)</f>
        <v>Product11</v>
      </c>
      <c r="H356" t="str">
        <f>VLOOKUP(Table2[[#This Row],[PRODUCT ID]],Table1[],3,0)</f>
        <v>Catagory02</v>
      </c>
      <c r="I356" t="str">
        <f>VLOOKUP(Table2[[#This Row],[PRODUCT ID]],Table1[],4,0)</f>
        <v>Kg</v>
      </c>
      <c r="J356" s="5">
        <f>VLOOKUP(Table2[[#This Row],[PRODUCT ID]],Table1[],5,0)</f>
        <v>44</v>
      </c>
      <c r="K356" s="5">
        <f>VLOOKUP(Table2[[#This Row],[PRODUCT ID]],Table1[],6,0)</f>
        <v>48.4</v>
      </c>
      <c r="L356" s="5">
        <f>Table2[[#This Row],[BUYING PRIZE]]*Table2[[#This Row],[QUANTITY]]</f>
        <v>308</v>
      </c>
      <c r="M356" s="5">
        <f>Table2[[#This Row],[SELLING PRICE]]*Table2[[#This Row],[QUANTITY]]*1-Table2[[#This Row],[DISCOUNT %]]</f>
        <v>338.8</v>
      </c>
      <c r="N356">
        <f>DAY(Table2[[#This Row],[DATE]])</f>
        <v>12</v>
      </c>
      <c r="O356" s="4" t="str">
        <f>TEXT(Table2[[#This Row],[DATE]],"mmm")</f>
        <v>May</v>
      </c>
      <c r="P356" s="3">
        <f>YEAR(Table2[[#This Row],[DATE]])</f>
        <v>2022</v>
      </c>
    </row>
    <row r="357" spans="1:16" x14ac:dyDescent="0.3">
      <c r="A357" s="4">
        <v>44694</v>
      </c>
      <c r="B357" t="s">
        <v>70</v>
      </c>
      <c r="C357">
        <v>5</v>
      </c>
      <c r="D357" t="s">
        <v>104</v>
      </c>
      <c r="E357" t="s">
        <v>58</v>
      </c>
      <c r="F357">
        <v>0</v>
      </c>
      <c r="G357" t="str">
        <f>VLOOKUP(Table2[[#This Row],[PRODUCT ID]],Table1[],2,0)</f>
        <v>Product12</v>
      </c>
      <c r="H357" t="str">
        <f>VLOOKUP(Table2[[#This Row],[PRODUCT ID]],Table1[],3,0)</f>
        <v>Catagory02</v>
      </c>
      <c r="I357" t="str">
        <f>VLOOKUP(Table2[[#This Row],[PRODUCT ID]],Table1[],4,0)</f>
        <v>Kg</v>
      </c>
      <c r="J357" s="5">
        <f>VLOOKUP(Table2[[#This Row],[PRODUCT ID]],Table1[],5,0)</f>
        <v>73</v>
      </c>
      <c r="K357" s="5">
        <f>VLOOKUP(Table2[[#This Row],[PRODUCT ID]],Table1[],6,0)</f>
        <v>94.17</v>
      </c>
      <c r="L357" s="5">
        <f>Table2[[#This Row],[BUYING PRIZE]]*Table2[[#This Row],[QUANTITY]]</f>
        <v>365</v>
      </c>
      <c r="M357" s="5">
        <f>Table2[[#This Row],[SELLING PRICE]]*Table2[[#This Row],[QUANTITY]]*1-Table2[[#This Row],[DISCOUNT %]]</f>
        <v>470.85</v>
      </c>
      <c r="N357">
        <f>DAY(Table2[[#This Row],[DATE]])</f>
        <v>13</v>
      </c>
      <c r="O357" s="4" t="str">
        <f>TEXT(Table2[[#This Row],[DATE]],"mmm")</f>
        <v>May</v>
      </c>
      <c r="P357" s="3">
        <f>YEAR(Table2[[#This Row],[DATE]])</f>
        <v>2022</v>
      </c>
    </row>
    <row r="358" spans="1:16" x14ac:dyDescent="0.3">
      <c r="A358" s="4">
        <v>44695</v>
      </c>
      <c r="B358" t="s">
        <v>66</v>
      </c>
      <c r="C358">
        <v>14</v>
      </c>
      <c r="D358" t="s">
        <v>104</v>
      </c>
      <c r="E358" t="s">
        <v>103</v>
      </c>
      <c r="F358">
        <v>0</v>
      </c>
      <c r="G358" t="str">
        <f>VLOOKUP(Table2[[#This Row],[PRODUCT ID]],Table1[],2,0)</f>
        <v>Product08</v>
      </c>
      <c r="H358" t="str">
        <f>VLOOKUP(Table2[[#This Row],[PRODUCT ID]],Table1[],3,0)</f>
        <v>Catagory01</v>
      </c>
      <c r="I358" t="str">
        <f>VLOOKUP(Table2[[#This Row],[PRODUCT ID]],Table1[],4,0)</f>
        <v>Kg</v>
      </c>
      <c r="J358" s="5">
        <f>VLOOKUP(Table2[[#This Row],[PRODUCT ID]],Table1[],5,0)</f>
        <v>83</v>
      </c>
      <c r="K358" s="5">
        <f>VLOOKUP(Table2[[#This Row],[PRODUCT ID]],Table1[],6,0)</f>
        <v>94.62</v>
      </c>
      <c r="L358" s="5">
        <f>Table2[[#This Row],[BUYING PRIZE]]*Table2[[#This Row],[QUANTITY]]</f>
        <v>1162</v>
      </c>
      <c r="M358" s="5">
        <f>Table2[[#This Row],[SELLING PRICE]]*Table2[[#This Row],[QUANTITY]]*1-Table2[[#This Row],[DISCOUNT %]]</f>
        <v>1324.68</v>
      </c>
      <c r="N358">
        <f>DAY(Table2[[#This Row],[DATE]])</f>
        <v>14</v>
      </c>
      <c r="O358" s="4" t="str">
        <f>TEXT(Table2[[#This Row],[DATE]],"mmm")</f>
        <v>May</v>
      </c>
      <c r="P358" s="3">
        <f>YEAR(Table2[[#This Row],[DATE]])</f>
        <v>2022</v>
      </c>
    </row>
    <row r="359" spans="1:16" x14ac:dyDescent="0.3">
      <c r="A359" s="4">
        <v>44696</v>
      </c>
      <c r="B359" t="s">
        <v>78</v>
      </c>
      <c r="C359">
        <v>5</v>
      </c>
      <c r="D359" t="s">
        <v>58</v>
      </c>
      <c r="E359" t="s">
        <v>58</v>
      </c>
      <c r="F359">
        <v>0</v>
      </c>
      <c r="G359" t="str">
        <f>VLOOKUP(Table2[[#This Row],[PRODUCT ID]],Table1[],2,0)</f>
        <v>Product20</v>
      </c>
      <c r="H359" t="str">
        <f>VLOOKUP(Table2[[#This Row],[PRODUCT ID]],Table1[],3,0)</f>
        <v>Catagory03</v>
      </c>
      <c r="I359" t="str">
        <f>VLOOKUP(Table2[[#This Row],[PRODUCT ID]],Table1[],4,0)</f>
        <v>Kg</v>
      </c>
      <c r="J359" s="5">
        <f>VLOOKUP(Table2[[#This Row],[PRODUCT ID]],Table1[],5,0)</f>
        <v>61</v>
      </c>
      <c r="K359" s="5">
        <f>VLOOKUP(Table2[[#This Row],[PRODUCT ID]],Table1[],6,0)</f>
        <v>76.25</v>
      </c>
      <c r="L359" s="5">
        <f>Table2[[#This Row],[BUYING PRIZE]]*Table2[[#This Row],[QUANTITY]]</f>
        <v>305</v>
      </c>
      <c r="M359" s="5">
        <f>Table2[[#This Row],[SELLING PRICE]]*Table2[[#This Row],[QUANTITY]]*1-Table2[[#This Row],[DISCOUNT %]]</f>
        <v>381.25</v>
      </c>
      <c r="N359">
        <f>DAY(Table2[[#This Row],[DATE]])</f>
        <v>15</v>
      </c>
      <c r="O359" s="4" t="str">
        <f>TEXT(Table2[[#This Row],[DATE]],"mmm")</f>
        <v>May</v>
      </c>
      <c r="P359" s="3">
        <f>YEAR(Table2[[#This Row],[DATE]])</f>
        <v>2022</v>
      </c>
    </row>
    <row r="360" spans="1:16" x14ac:dyDescent="0.3">
      <c r="A360" s="4">
        <v>44697</v>
      </c>
      <c r="B360" t="s">
        <v>68</v>
      </c>
      <c r="C360">
        <v>13</v>
      </c>
      <c r="D360" t="s">
        <v>104</v>
      </c>
      <c r="E360" t="s">
        <v>103</v>
      </c>
      <c r="F360">
        <v>0</v>
      </c>
      <c r="G360" t="str">
        <f>VLOOKUP(Table2[[#This Row],[PRODUCT ID]],Table1[],2,0)</f>
        <v>Product10</v>
      </c>
      <c r="H360" t="str">
        <f>VLOOKUP(Table2[[#This Row],[PRODUCT ID]],Table1[],3,0)</f>
        <v>Catagory02</v>
      </c>
      <c r="I360" t="str">
        <f>VLOOKUP(Table2[[#This Row],[PRODUCT ID]],Table1[],4,0)</f>
        <v>Kg</v>
      </c>
      <c r="J360" s="5">
        <f>VLOOKUP(Table2[[#This Row],[PRODUCT ID]],Table1[],5,0)</f>
        <v>148</v>
      </c>
      <c r="K360" s="5">
        <f>VLOOKUP(Table2[[#This Row],[PRODUCT ID]],Table1[],6,0)</f>
        <v>164.28</v>
      </c>
      <c r="L360" s="5">
        <f>Table2[[#This Row],[BUYING PRIZE]]*Table2[[#This Row],[QUANTITY]]</f>
        <v>1924</v>
      </c>
      <c r="M360" s="5">
        <f>Table2[[#This Row],[SELLING PRICE]]*Table2[[#This Row],[QUANTITY]]*1-Table2[[#This Row],[DISCOUNT %]]</f>
        <v>2135.64</v>
      </c>
      <c r="N360">
        <f>DAY(Table2[[#This Row],[DATE]])</f>
        <v>16</v>
      </c>
      <c r="O360" s="4" t="str">
        <f>TEXT(Table2[[#This Row],[DATE]],"mmm")</f>
        <v>May</v>
      </c>
      <c r="P360" s="3">
        <f>YEAR(Table2[[#This Row],[DATE]])</f>
        <v>2022</v>
      </c>
    </row>
    <row r="361" spans="1:16" x14ac:dyDescent="0.3">
      <c r="A361" s="4">
        <v>44697</v>
      </c>
      <c r="B361" t="s">
        <v>89</v>
      </c>
      <c r="C361">
        <v>13</v>
      </c>
      <c r="D361" t="s">
        <v>58</v>
      </c>
      <c r="E361" t="s">
        <v>58</v>
      </c>
      <c r="F361">
        <v>0</v>
      </c>
      <c r="G361" t="str">
        <f>VLOOKUP(Table2[[#This Row],[PRODUCT ID]],Table1[],2,0)</f>
        <v>Product31</v>
      </c>
      <c r="H361" t="str">
        <f>VLOOKUP(Table2[[#This Row],[PRODUCT ID]],Table1[],3,0)</f>
        <v>Catagory04</v>
      </c>
      <c r="I361" t="str">
        <f>VLOOKUP(Table2[[#This Row],[PRODUCT ID]],Table1[],4,0)</f>
        <v>Kg</v>
      </c>
      <c r="J361" s="5">
        <f>VLOOKUP(Table2[[#This Row],[PRODUCT ID]],Table1[],5,0)</f>
        <v>93</v>
      </c>
      <c r="K361" s="5">
        <f>VLOOKUP(Table2[[#This Row],[PRODUCT ID]],Table1[],6,0)</f>
        <v>104.16</v>
      </c>
      <c r="L361" s="5">
        <f>Table2[[#This Row],[BUYING PRIZE]]*Table2[[#This Row],[QUANTITY]]</f>
        <v>1209</v>
      </c>
      <c r="M361" s="5">
        <f>Table2[[#This Row],[SELLING PRICE]]*Table2[[#This Row],[QUANTITY]]*1-Table2[[#This Row],[DISCOUNT %]]</f>
        <v>1354.08</v>
      </c>
      <c r="N361">
        <f>DAY(Table2[[#This Row],[DATE]])</f>
        <v>16</v>
      </c>
      <c r="O361" s="4" t="str">
        <f>TEXT(Table2[[#This Row],[DATE]],"mmm")</f>
        <v>May</v>
      </c>
      <c r="P361" s="3">
        <f>YEAR(Table2[[#This Row],[DATE]])</f>
        <v>2022</v>
      </c>
    </row>
    <row r="362" spans="1:16" x14ac:dyDescent="0.3">
      <c r="A362" s="4">
        <v>44698</v>
      </c>
      <c r="B362" t="s">
        <v>85</v>
      </c>
      <c r="C362">
        <v>8</v>
      </c>
      <c r="D362" t="s">
        <v>104</v>
      </c>
      <c r="E362" t="s">
        <v>103</v>
      </c>
      <c r="F362">
        <v>0</v>
      </c>
      <c r="G362" t="str">
        <f>VLOOKUP(Table2[[#This Row],[PRODUCT ID]],Table1[],2,0)</f>
        <v>Product27</v>
      </c>
      <c r="H362" t="str">
        <f>VLOOKUP(Table2[[#This Row],[PRODUCT ID]],Table1[],3,0)</f>
        <v>Catagory04</v>
      </c>
      <c r="I362" t="str">
        <f>VLOOKUP(Table2[[#This Row],[PRODUCT ID]],Table1[],4,0)</f>
        <v>Kg</v>
      </c>
      <c r="J362" s="5">
        <f>VLOOKUP(Table2[[#This Row],[PRODUCT ID]],Table1[],5,0)</f>
        <v>48</v>
      </c>
      <c r="K362" s="5">
        <f>VLOOKUP(Table2[[#This Row],[PRODUCT ID]],Table1[],6,0)</f>
        <v>57.120000000000005</v>
      </c>
      <c r="L362" s="5">
        <f>Table2[[#This Row],[BUYING PRIZE]]*Table2[[#This Row],[QUANTITY]]</f>
        <v>384</v>
      </c>
      <c r="M362" s="5">
        <f>Table2[[#This Row],[SELLING PRICE]]*Table2[[#This Row],[QUANTITY]]*1-Table2[[#This Row],[DISCOUNT %]]</f>
        <v>456.96000000000004</v>
      </c>
      <c r="N362">
        <f>DAY(Table2[[#This Row],[DATE]])</f>
        <v>17</v>
      </c>
      <c r="O362" s="4" t="str">
        <f>TEXT(Table2[[#This Row],[DATE]],"mmm")</f>
        <v>May</v>
      </c>
      <c r="P362" s="3">
        <f>YEAR(Table2[[#This Row],[DATE]])</f>
        <v>2022</v>
      </c>
    </row>
    <row r="363" spans="1:16" x14ac:dyDescent="0.3">
      <c r="A363" s="4">
        <v>44699</v>
      </c>
      <c r="B363" t="s">
        <v>85</v>
      </c>
      <c r="C363">
        <v>4</v>
      </c>
      <c r="D363" t="s">
        <v>8</v>
      </c>
      <c r="E363" t="s">
        <v>58</v>
      </c>
      <c r="F363">
        <v>0</v>
      </c>
      <c r="G363" t="str">
        <f>VLOOKUP(Table2[[#This Row],[PRODUCT ID]],Table1[],2,0)</f>
        <v>Product27</v>
      </c>
      <c r="H363" t="str">
        <f>VLOOKUP(Table2[[#This Row],[PRODUCT ID]],Table1[],3,0)</f>
        <v>Catagory04</v>
      </c>
      <c r="I363" t="str">
        <f>VLOOKUP(Table2[[#This Row],[PRODUCT ID]],Table1[],4,0)</f>
        <v>Kg</v>
      </c>
      <c r="J363" s="5">
        <f>VLOOKUP(Table2[[#This Row],[PRODUCT ID]],Table1[],5,0)</f>
        <v>48</v>
      </c>
      <c r="K363" s="5">
        <f>VLOOKUP(Table2[[#This Row],[PRODUCT ID]],Table1[],6,0)</f>
        <v>57.120000000000005</v>
      </c>
      <c r="L363" s="5">
        <f>Table2[[#This Row],[BUYING PRIZE]]*Table2[[#This Row],[QUANTITY]]</f>
        <v>192</v>
      </c>
      <c r="M363" s="5">
        <f>Table2[[#This Row],[SELLING PRICE]]*Table2[[#This Row],[QUANTITY]]*1-Table2[[#This Row],[DISCOUNT %]]</f>
        <v>228.48000000000002</v>
      </c>
      <c r="N363">
        <f>DAY(Table2[[#This Row],[DATE]])</f>
        <v>18</v>
      </c>
      <c r="O363" s="4" t="str">
        <f>TEXT(Table2[[#This Row],[DATE]],"mmm")</f>
        <v>May</v>
      </c>
      <c r="P363" s="3">
        <f>YEAR(Table2[[#This Row],[DATE]])</f>
        <v>2022</v>
      </c>
    </row>
    <row r="364" spans="1:16" x14ac:dyDescent="0.3">
      <c r="A364" s="4">
        <v>44699</v>
      </c>
      <c r="B364" t="s">
        <v>96</v>
      </c>
      <c r="C364">
        <v>8</v>
      </c>
      <c r="D364" t="s">
        <v>8</v>
      </c>
      <c r="E364" t="s">
        <v>58</v>
      </c>
      <c r="F364">
        <v>0</v>
      </c>
      <c r="G364" t="str">
        <f>VLOOKUP(Table2[[#This Row],[PRODUCT ID]],Table1[],2,0)</f>
        <v>Product38</v>
      </c>
      <c r="H364" t="str">
        <f>VLOOKUP(Table2[[#This Row],[PRODUCT ID]],Table1[],3,0)</f>
        <v>Catagory04</v>
      </c>
      <c r="I364" t="str">
        <f>VLOOKUP(Table2[[#This Row],[PRODUCT ID]],Table1[],4,0)</f>
        <v>Kg</v>
      </c>
      <c r="J364" s="5">
        <f>VLOOKUP(Table2[[#This Row],[PRODUCT ID]],Table1[],5,0)</f>
        <v>72</v>
      </c>
      <c r="K364" s="5">
        <f>VLOOKUP(Table2[[#This Row],[PRODUCT ID]],Table1[],6,0)</f>
        <v>79.92</v>
      </c>
      <c r="L364" s="5">
        <f>Table2[[#This Row],[BUYING PRIZE]]*Table2[[#This Row],[QUANTITY]]</f>
        <v>576</v>
      </c>
      <c r="M364" s="5">
        <f>Table2[[#This Row],[SELLING PRICE]]*Table2[[#This Row],[QUANTITY]]*1-Table2[[#This Row],[DISCOUNT %]]</f>
        <v>639.36</v>
      </c>
      <c r="N364">
        <f>DAY(Table2[[#This Row],[DATE]])</f>
        <v>18</v>
      </c>
      <c r="O364" s="4" t="str">
        <f>TEXT(Table2[[#This Row],[DATE]],"mmm")</f>
        <v>May</v>
      </c>
      <c r="P364" s="3">
        <f>YEAR(Table2[[#This Row],[DATE]])</f>
        <v>2022</v>
      </c>
    </row>
    <row r="365" spans="1:16" x14ac:dyDescent="0.3">
      <c r="A365" s="4">
        <v>44701</v>
      </c>
      <c r="B365" t="s">
        <v>102</v>
      </c>
      <c r="C365">
        <v>15</v>
      </c>
      <c r="D365" t="s">
        <v>58</v>
      </c>
      <c r="E365" t="s">
        <v>103</v>
      </c>
      <c r="F365">
        <v>0</v>
      </c>
      <c r="G365" t="str">
        <f>VLOOKUP(Table2[[#This Row],[PRODUCT ID]],Table1[],2,0)</f>
        <v>Product44</v>
      </c>
      <c r="H365" t="str">
        <f>VLOOKUP(Table2[[#This Row],[PRODUCT ID]],Table1[],3,0)</f>
        <v>Catagory04</v>
      </c>
      <c r="I365" t="str">
        <f>VLOOKUP(Table2[[#This Row],[PRODUCT ID]],Table1[],4,0)</f>
        <v>Kg</v>
      </c>
      <c r="J365" s="5">
        <f>VLOOKUP(Table2[[#This Row],[PRODUCT ID]],Table1[],5,0)</f>
        <v>76</v>
      </c>
      <c r="K365" s="5">
        <f>VLOOKUP(Table2[[#This Row],[PRODUCT ID]],Table1[],6,0)</f>
        <v>82.08</v>
      </c>
      <c r="L365" s="5">
        <f>Table2[[#This Row],[BUYING PRIZE]]*Table2[[#This Row],[QUANTITY]]</f>
        <v>1140</v>
      </c>
      <c r="M365" s="5">
        <f>Table2[[#This Row],[SELLING PRICE]]*Table2[[#This Row],[QUANTITY]]*1-Table2[[#This Row],[DISCOUNT %]]</f>
        <v>1231.2</v>
      </c>
      <c r="N365">
        <f>DAY(Table2[[#This Row],[DATE]])</f>
        <v>20</v>
      </c>
      <c r="O365" s="4" t="str">
        <f>TEXT(Table2[[#This Row],[DATE]],"mmm")</f>
        <v>May</v>
      </c>
      <c r="P365" s="3">
        <f>YEAR(Table2[[#This Row],[DATE]])</f>
        <v>2022</v>
      </c>
    </row>
    <row r="366" spans="1:16" x14ac:dyDescent="0.3">
      <c r="A366" s="4">
        <v>44703</v>
      </c>
      <c r="B366" t="s">
        <v>73</v>
      </c>
      <c r="C366">
        <v>12</v>
      </c>
      <c r="D366" t="s">
        <v>104</v>
      </c>
      <c r="E366" t="s">
        <v>58</v>
      </c>
      <c r="F366">
        <v>0</v>
      </c>
      <c r="G366" t="str">
        <f>VLOOKUP(Table2[[#This Row],[PRODUCT ID]],Table1[],2,0)</f>
        <v>Product15</v>
      </c>
      <c r="H366" t="str">
        <f>VLOOKUP(Table2[[#This Row],[PRODUCT ID]],Table1[],3,0)</f>
        <v>Catagory02</v>
      </c>
      <c r="I366" t="str">
        <f>VLOOKUP(Table2[[#This Row],[PRODUCT ID]],Table1[],4,0)</f>
        <v>Kg</v>
      </c>
      <c r="J366" s="5">
        <f>VLOOKUP(Table2[[#This Row],[PRODUCT ID]],Table1[],5,0)</f>
        <v>12</v>
      </c>
      <c r="K366" s="5">
        <f>VLOOKUP(Table2[[#This Row],[PRODUCT ID]],Table1[],6,0)</f>
        <v>15.719999999999999</v>
      </c>
      <c r="L366" s="5">
        <f>Table2[[#This Row],[BUYING PRIZE]]*Table2[[#This Row],[QUANTITY]]</f>
        <v>144</v>
      </c>
      <c r="M366" s="5">
        <f>Table2[[#This Row],[SELLING PRICE]]*Table2[[#This Row],[QUANTITY]]*1-Table2[[#This Row],[DISCOUNT %]]</f>
        <v>188.64</v>
      </c>
      <c r="N366">
        <f>DAY(Table2[[#This Row],[DATE]])</f>
        <v>22</v>
      </c>
      <c r="O366" s="4" t="str">
        <f>TEXT(Table2[[#This Row],[DATE]],"mmm")</f>
        <v>May</v>
      </c>
      <c r="P366" s="3">
        <f>YEAR(Table2[[#This Row],[DATE]])</f>
        <v>2022</v>
      </c>
    </row>
    <row r="367" spans="1:16" x14ac:dyDescent="0.3">
      <c r="A367" s="4">
        <v>44706</v>
      </c>
      <c r="B367" t="s">
        <v>60</v>
      </c>
      <c r="C367">
        <v>7</v>
      </c>
      <c r="D367" t="s">
        <v>58</v>
      </c>
      <c r="E367" t="s">
        <v>58</v>
      </c>
      <c r="F367">
        <v>0</v>
      </c>
      <c r="G367" t="str">
        <f>VLOOKUP(Table2[[#This Row],[PRODUCT ID]],Table1[],2,0)</f>
        <v>Product02</v>
      </c>
      <c r="H367" t="str">
        <f>VLOOKUP(Table2[[#This Row],[PRODUCT ID]],Table1[],3,0)</f>
        <v>Catagory01</v>
      </c>
      <c r="I367" t="str">
        <f>VLOOKUP(Table2[[#This Row],[PRODUCT ID]],Table1[],4,0)</f>
        <v>Kg</v>
      </c>
      <c r="J367" s="5">
        <f>VLOOKUP(Table2[[#This Row],[PRODUCT ID]],Table1[],5,0)</f>
        <v>105</v>
      </c>
      <c r="K367" s="5">
        <f>VLOOKUP(Table2[[#This Row],[PRODUCT ID]],Table1[],6,0)</f>
        <v>142.80000000000001</v>
      </c>
      <c r="L367" s="5">
        <f>Table2[[#This Row],[BUYING PRIZE]]*Table2[[#This Row],[QUANTITY]]</f>
        <v>735</v>
      </c>
      <c r="M367" s="5">
        <f>Table2[[#This Row],[SELLING PRICE]]*Table2[[#This Row],[QUANTITY]]*1-Table2[[#This Row],[DISCOUNT %]]</f>
        <v>999.60000000000014</v>
      </c>
      <c r="N367">
        <f>DAY(Table2[[#This Row],[DATE]])</f>
        <v>25</v>
      </c>
      <c r="O367" s="4" t="str">
        <f>TEXT(Table2[[#This Row],[DATE]],"mmm")</f>
        <v>May</v>
      </c>
      <c r="P367" s="3">
        <f>YEAR(Table2[[#This Row],[DATE]])</f>
        <v>2022</v>
      </c>
    </row>
    <row r="368" spans="1:16" x14ac:dyDescent="0.3">
      <c r="A368" s="4">
        <v>44707</v>
      </c>
      <c r="B368" t="s">
        <v>86</v>
      </c>
      <c r="C368">
        <v>2</v>
      </c>
      <c r="D368" t="s">
        <v>104</v>
      </c>
      <c r="E368" t="s">
        <v>58</v>
      </c>
      <c r="F368">
        <v>0</v>
      </c>
      <c r="G368" t="str">
        <f>VLOOKUP(Table2[[#This Row],[PRODUCT ID]],Table1[],2,0)</f>
        <v>Product28</v>
      </c>
      <c r="H368" t="str">
        <f>VLOOKUP(Table2[[#This Row],[PRODUCT ID]],Table1[],3,0)</f>
        <v>Catagory04</v>
      </c>
      <c r="I368" t="str">
        <f>VLOOKUP(Table2[[#This Row],[PRODUCT ID]],Table1[],4,0)</f>
        <v>Kg</v>
      </c>
      <c r="J368" s="5">
        <f>VLOOKUP(Table2[[#This Row],[PRODUCT ID]],Table1[],5,0)</f>
        <v>37</v>
      </c>
      <c r="K368" s="5">
        <f>VLOOKUP(Table2[[#This Row],[PRODUCT ID]],Table1[],6,0)</f>
        <v>41.81</v>
      </c>
      <c r="L368" s="5">
        <f>Table2[[#This Row],[BUYING PRIZE]]*Table2[[#This Row],[QUANTITY]]</f>
        <v>74</v>
      </c>
      <c r="M368" s="5">
        <f>Table2[[#This Row],[SELLING PRICE]]*Table2[[#This Row],[QUANTITY]]*1-Table2[[#This Row],[DISCOUNT %]]</f>
        <v>83.62</v>
      </c>
      <c r="N368">
        <f>DAY(Table2[[#This Row],[DATE]])</f>
        <v>26</v>
      </c>
      <c r="O368" s="4" t="str">
        <f>TEXT(Table2[[#This Row],[DATE]],"mmm")</f>
        <v>May</v>
      </c>
      <c r="P368" s="3">
        <f>YEAR(Table2[[#This Row],[DATE]])</f>
        <v>2022</v>
      </c>
    </row>
    <row r="369" spans="1:16" x14ac:dyDescent="0.3">
      <c r="A369" s="4">
        <v>44707</v>
      </c>
      <c r="B369" t="s">
        <v>85</v>
      </c>
      <c r="C369">
        <v>2</v>
      </c>
      <c r="D369" t="s">
        <v>58</v>
      </c>
      <c r="E369" t="s">
        <v>58</v>
      </c>
      <c r="F369">
        <v>0</v>
      </c>
      <c r="G369" t="str">
        <f>VLOOKUP(Table2[[#This Row],[PRODUCT ID]],Table1[],2,0)</f>
        <v>Product27</v>
      </c>
      <c r="H369" t="str">
        <f>VLOOKUP(Table2[[#This Row],[PRODUCT ID]],Table1[],3,0)</f>
        <v>Catagory04</v>
      </c>
      <c r="I369" t="str">
        <f>VLOOKUP(Table2[[#This Row],[PRODUCT ID]],Table1[],4,0)</f>
        <v>Kg</v>
      </c>
      <c r="J369" s="5">
        <f>VLOOKUP(Table2[[#This Row],[PRODUCT ID]],Table1[],5,0)</f>
        <v>48</v>
      </c>
      <c r="K369" s="5">
        <f>VLOOKUP(Table2[[#This Row],[PRODUCT ID]],Table1[],6,0)</f>
        <v>57.120000000000005</v>
      </c>
      <c r="L369" s="5">
        <f>Table2[[#This Row],[BUYING PRIZE]]*Table2[[#This Row],[QUANTITY]]</f>
        <v>96</v>
      </c>
      <c r="M369" s="5">
        <f>Table2[[#This Row],[SELLING PRICE]]*Table2[[#This Row],[QUANTITY]]*1-Table2[[#This Row],[DISCOUNT %]]</f>
        <v>114.24000000000001</v>
      </c>
      <c r="N369">
        <f>DAY(Table2[[#This Row],[DATE]])</f>
        <v>26</v>
      </c>
      <c r="O369" s="4" t="str">
        <f>TEXT(Table2[[#This Row],[DATE]],"mmm")</f>
        <v>May</v>
      </c>
      <c r="P369" s="3">
        <f>YEAR(Table2[[#This Row],[DATE]])</f>
        <v>2022</v>
      </c>
    </row>
    <row r="370" spans="1:16" x14ac:dyDescent="0.3">
      <c r="A370" s="4">
        <v>44709</v>
      </c>
      <c r="B370" t="s">
        <v>99</v>
      </c>
      <c r="C370">
        <v>10</v>
      </c>
      <c r="D370" t="s">
        <v>8</v>
      </c>
      <c r="E370" t="s">
        <v>103</v>
      </c>
      <c r="F370">
        <v>0</v>
      </c>
      <c r="G370" t="str">
        <f>VLOOKUP(Table2[[#This Row],[PRODUCT ID]],Table1[],2,0)</f>
        <v>Product41</v>
      </c>
      <c r="H370" t="str">
        <f>VLOOKUP(Table2[[#This Row],[PRODUCT ID]],Table1[],3,0)</f>
        <v>Catagory04</v>
      </c>
      <c r="I370" t="str">
        <f>VLOOKUP(Table2[[#This Row],[PRODUCT ID]],Table1[],4,0)</f>
        <v>Kg</v>
      </c>
      <c r="J370" s="5">
        <f>VLOOKUP(Table2[[#This Row],[PRODUCT ID]],Table1[],5,0)</f>
        <v>138</v>
      </c>
      <c r="K370" s="5">
        <f>VLOOKUP(Table2[[#This Row],[PRODUCT ID]],Table1[],6,0)</f>
        <v>173.88</v>
      </c>
      <c r="L370" s="5">
        <f>Table2[[#This Row],[BUYING PRIZE]]*Table2[[#This Row],[QUANTITY]]</f>
        <v>1380</v>
      </c>
      <c r="M370" s="5">
        <f>Table2[[#This Row],[SELLING PRICE]]*Table2[[#This Row],[QUANTITY]]*1-Table2[[#This Row],[DISCOUNT %]]</f>
        <v>1738.8</v>
      </c>
      <c r="N370">
        <f>DAY(Table2[[#This Row],[DATE]])</f>
        <v>28</v>
      </c>
      <c r="O370" s="4" t="str">
        <f>TEXT(Table2[[#This Row],[DATE]],"mmm")</f>
        <v>May</v>
      </c>
      <c r="P370" s="3">
        <f>YEAR(Table2[[#This Row],[DATE]])</f>
        <v>2022</v>
      </c>
    </row>
    <row r="371" spans="1:16" x14ac:dyDescent="0.3">
      <c r="A371" s="4">
        <v>44709</v>
      </c>
      <c r="B371" t="s">
        <v>66</v>
      </c>
      <c r="C371">
        <v>5</v>
      </c>
      <c r="D371" t="s">
        <v>8</v>
      </c>
      <c r="E371" t="s">
        <v>58</v>
      </c>
      <c r="F371">
        <v>0</v>
      </c>
      <c r="G371" t="str">
        <f>VLOOKUP(Table2[[#This Row],[PRODUCT ID]],Table1[],2,0)</f>
        <v>Product08</v>
      </c>
      <c r="H371" t="str">
        <f>VLOOKUP(Table2[[#This Row],[PRODUCT ID]],Table1[],3,0)</f>
        <v>Catagory01</v>
      </c>
      <c r="I371" t="str">
        <f>VLOOKUP(Table2[[#This Row],[PRODUCT ID]],Table1[],4,0)</f>
        <v>Kg</v>
      </c>
      <c r="J371" s="5">
        <f>VLOOKUP(Table2[[#This Row],[PRODUCT ID]],Table1[],5,0)</f>
        <v>83</v>
      </c>
      <c r="K371" s="5">
        <f>VLOOKUP(Table2[[#This Row],[PRODUCT ID]],Table1[],6,0)</f>
        <v>94.62</v>
      </c>
      <c r="L371" s="5">
        <f>Table2[[#This Row],[BUYING PRIZE]]*Table2[[#This Row],[QUANTITY]]</f>
        <v>415</v>
      </c>
      <c r="M371" s="5">
        <f>Table2[[#This Row],[SELLING PRICE]]*Table2[[#This Row],[QUANTITY]]*1-Table2[[#This Row],[DISCOUNT %]]</f>
        <v>473.1</v>
      </c>
      <c r="N371">
        <f>DAY(Table2[[#This Row],[DATE]])</f>
        <v>28</v>
      </c>
      <c r="O371" s="4" t="str">
        <f>TEXT(Table2[[#This Row],[DATE]],"mmm")</f>
        <v>May</v>
      </c>
      <c r="P371" s="3">
        <f>YEAR(Table2[[#This Row],[DATE]])</f>
        <v>2022</v>
      </c>
    </row>
    <row r="372" spans="1:16" x14ac:dyDescent="0.3">
      <c r="A372" s="4">
        <v>44709</v>
      </c>
      <c r="B372" t="s">
        <v>68</v>
      </c>
      <c r="C372">
        <v>9</v>
      </c>
      <c r="D372" t="s">
        <v>58</v>
      </c>
      <c r="E372" t="s">
        <v>103</v>
      </c>
      <c r="F372">
        <v>0</v>
      </c>
      <c r="G372" t="str">
        <f>VLOOKUP(Table2[[#This Row],[PRODUCT ID]],Table1[],2,0)</f>
        <v>Product10</v>
      </c>
      <c r="H372" t="str">
        <f>VLOOKUP(Table2[[#This Row],[PRODUCT ID]],Table1[],3,0)</f>
        <v>Catagory02</v>
      </c>
      <c r="I372" t="str">
        <f>VLOOKUP(Table2[[#This Row],[PRODUCT ID]],Table1[],4,0)</f>
        <v>Kg</v>
      </c>
      <c r="J372" s="5">
        <f>VLOOKUP(Table2[[#This Row],[PRODUCT ID]],Table1[],5,0)</f>
        <v>148</v>
      </c>
      <c r="K372" s="5">
        <f>VLOOKUP(Table2[[#This Row],[PRODUCT ID]],Table1[],6,0)</f>
        <v>164.28</v>
      </c>
      <c r="L372" s="5">
        <f>Table2[[#This Row],[BUYING PRIZE]]*Table2[[#This Row],[QUANTITY]]</f>
        <v>1332</v>
      </c>
      <c r="M372" s="5">
        <f>Table2[[#This Row],[SELLING PRICE]]*Table2[[#This Row],[QUANTITY]]*1-Table2[[#This Row],[DISCOUNT %]]</f>
        <v>1478.52</v>
      </c>
      <c r="N372">
        <f>DAY(Table2[[#This Row],[DATE]])</f>
        <v>28</v>
      </c>
      <c r="O372" s="4" t="str">
        <f>TEXT(Table2[[#This Row],[DATE]],"mmm")</f>
        <v>May</v>
      </c>
      <c r="P372" s="3">
        <f>YEAR(Table2[[#This Row],[DATE]])</f>
        <v>2022</v>
      </c>
    </row>
    <row r="373" spans="1:16" x14ac:dyDescent="0.3">
      <c r="A373" s="4">
        <v>44709</v>
      </c>
      <c r="B373" t="s">
        <v>62</v>
      </c>
      <c r="C373">
        <v>12</v>
      </c>
      <c r="D373" t="s">
        <v>58</v>
      </c>
      <c r="E373" t="s">
        <v>58</v>
      </c>
      <c r="F373">
        <v>0</v>
      </c>
      <c r="G373" t="str">
        <f>VLOOKUP(Table2[[#This Row],[PRODUCT ID]],Table1[],2,0)</f>
        <v>Product04</v>
      </c>
      <c r="H373" t="str">
        <f>VLOOKUP(Table2[[#This Row],[PRODUCT ID]],Table1[],3,0)</f>
        <v>Catagory01</v>
      </c>
      <c r="I373" t="str">
        <f>VLOOKUP(Table2[[#This Row],[PRODUCT ID]],Table1[],4,0)</f>
        <v>Kg</v>
      </c>
      <c r="J373" s="5">
        <f>VLOOKUP(Table2[[#This Row],[PRODUCT ID]],Table1[],5,0)</f>
        <v>44</v>
      </c>
      <c r="K373" s="5">
        <f>VLOOKUP(Table2[[#This Row],[PRODUCT ID]],Table1[],6,0)</f>
        <v>48.84</v>
      </c>
      <c r="L373" s="5">
        <f>Table2[[#This Row],[BUYING PRIZE]]*Table2[[#This Row],[QUANTITY]]</f>
        <v>528</v>
      </c>
      <c r="M373" s="5">
        <f>Table2[[#This Row],[SELLING PRICE]]*Table2[[#This Row],[QUANTITY]]*1-Table2[[#This Row],[DISCOUNT %]]</f>
        <v>586.08000000000004</v>
      </c>
      <c r="N373">
        <f>DAY(Table2[[#This Row],[DATE]])</f>
        <v>28</v>
      </c>
      <c r="O373" s="4" t="str">
        <f>TEXT(Table2[[#This Row],[DATE]],"mmm")</f>
        <v>May</v>
      </c>
      <c r="P373" s="3">
        <f>YEAR(Table2[[#This Row],[DATE]])</f>
        <v>2022</v>
      </c>
    </row>
    <row r="374" spans="1:16" x14ac:dyDescent="0.3">
      <c r="A374" s="4">
        <v>44709</v>
      </c>
      <c r="B374" t="s">
        <v>78</v>
      </c>
      <c r="C374">
        <v>14</v>
      </c>
      <c r="D374" t="s">
        <v>104</v>
      </c>
      <c r="E374" t="s">
        <v>103</v>
      </c>
      <c r="F374">
        <v>0</v>
      </c>
      <c r="G374" t="str">
        <f>VLOOKUP(Table2[[#This Row],[PRODUCT ID]],Table1[],2,0)</f>
        <v>Product20</v>
      </c>
      <c r="H374" t="str">
        <f>VLOOKUP(Table2[[#This Row],[PRODUCT ID]],Table1[],3,0)</f>
        <v>Catagory03</v>
      </c>
      <c r="I374" t="str">
        <f>VLOOKUP(Table2[[#This Row],[PRODUCT ID]],Table1[],4,0)</f>
        <v>Kg</v>
      </c>
      <c r="J374" s="5">
        <f>VLOOKUP(Table2[[#This Row],[PRODUCT ID]],Table1[],5,0)</f>
        <v>61</v>
      </c>
      <c r="K374" s="5">
        <f>VLOOKUP(Table2[[#This Row],[PRODUCT ID]],Table1[],6,0)</f>
        <v>76.25</v>
      </c>
      <c r="L374" s="5">
        <f>Table2[[#This Row],[BUYING PRIZE]]*Table2[[#This Row],[QUANTITY]]</f>
        <v>854</v>
      </c>
      <c r="M374" s="5">
        <f>Table2[[#This Row],[SELLING PRICE]]*Table2[[#This Row],[QUANTITY]]*1-Table2[[#This Row],[DISCOUNT %]]</f>
        <v>1067.5</v>
      </c>
      <c r="N374">
        <f>DAY(Table2[[#This Row],[DATE]])</f>
        <v>28</v>
      </c>
      <c r="O374" s="4" t="str">
        <f>TEXT(Table2[[#This Row],[DATE]],"mmm")</f>
        <v>May</v>
      </c>
      <c r="P374" s="3">
        <f>YEAR(Table2[[#This Row],[DATE]])</f>
        <v>2022</v>
      </c>
    </row>
    <row r="375" spans="1:16" x14ac:dyDescent="0.3">
      <c r="A375" s="4">
        <v>44711</v>
      </c>
      <c r="B375" t="s">
        <v>102</v>
      </c>
      <c r="C375">
        <v>9</v>
      </c>
      <c r="D375" t="s">
        <v>104</v>
      </c>
      <c r="E375" t="s">
        <v>58</v>
      </c>
      <c r="F375">
        <v>0</v>
      </c>
      <c r="G375" t="str">
        <f>VLOOKUP(Table2[[#This Row],[PRODUCT ID]],Table1[],2,0)</f>
        <v>Product44</v>
      </c>
      <c r="H375" t="str">
        <f>VLOOKUP(Table2[[#This Row],[PRODUCT ID]],Table1[],3,0)</f>
        <v>Catagory04</v>
      </c>
      <c r="I375" t="str">
        <f>VLOOKUP(Table2[[#This Row],[PRODUCT ID]],Table1[],4,0)</f>
        <v>Kg</v>
      </c>
      <c r="J375" s="5">
        <f>VLOOKUP(Table2[[#This Row],[PRODUCT ID]],Table1[],5,0)</f>
        <v>76</v>
      </c>
      <c r="K375" s="5">
        <f>VLOOKUP(Table2[[#This Row],[PRODUCT ID]],Table1[],6,0)</f>
        <v>82.08</v>
      </c>
      <c r="L375" s="5">
        <f>Table2[[#This Row],[BUYING PRIZE]]*Table2[[#This Row],[QUANTITY]]</f>
        <v>684</v>
      </c>
      <c r="M375" s="5">
        <f>Table2[[#This Row],[SELLING PRICE]]*Table2[[#This Row],[QUANTITY]]*1-Table2[[#This Row],[DISCOUNT %]]</f>
        <v>738.72</v>
      </c>
      <c r="N375">
        <f>DAY(Table2[[#This Row],[DATE]])</f>
        <v>30</v>
      </c>
      <c r="O375" s="4" t="str">
        <f>TEXT(Table2[[#This Row],[DATE]],"mmm")</f>
        <v>May</v>
      </c>
      <c r="P375" s="3">
        <f>YEAR(Table2[[#This Row],[DATE]])</f>
        <v>2022</v>
      </c>
    </row>
    <row r="376" spans="1:16" x14ac:dyDescent="0.3">
      <c r="A376" s="4">
        <v>44711</v>
      </c>
      <c r="B376" t="s">
        <v>63</v>
      </c>
      <c r="C376">
        <v>4</v>
      </c>
      <c r="D376" t="s">
        <v>8</v>
      </c>
      <c r="E376" t="s">
        <v>103</v>
      </c>
      <c r="F376">
        <v>0</v>
      </c>
      <c r="G376" t="str">
        <f>VLOOKUP(Table2[[#This Row],[PRODUCT ID]],Table1[],2,0)</f>
        <v>Product05</v>
      </c>
      <c r="H376" t="str">
        <f>VLOOKUP(Table2[[#This Row],[PRODUCT ID]],Table1[],3,0)</f>
        <v>Catagory01</v>
      </c>
      <c r="I376" t="str">
        <f>VLOOKUP(Table2[[#This Row],[PRODUCT ID]],Table1[],4,0)</f>
        <v>Kg</v>
      </c>
      <c r="J376" s="5">
        <f>VLOOKUP(Table2[[#This Row],[PRODUCT ID]],Table1[],5,0)</f>
        <v>133</v>
      </c>
      <c r="K376" s="5">
        <f>VLOOKUP(Table2[[#This Row],[PRODUCT ID]],Table1[],6,0)</f>
        <v>155.61000000000001</v>
      </c>
      <c r="L376" s="5">
        <f>Table2[[#This Row],[BUYING PRIZE]]*Table2[[#This Row],[QUANTITY]]</f>
        <v>532</v>
      </c>
      <c r="M376" s="5">
        <f>Table2[[#This Row],[SELLING PRICE]]*Table2[[#This Row],[QUANTITY]]*1-Table2[[#This Row],[DISCOUNT %]]</f>
        <v>622.44000000000005</v>
      </c>
      <c r="N376">
        <f>DAY(Table2[[#This Row],[DATE]])</f>
        <v>30</v>
      </c>
      <c r="O376" s="4" t="str">
        <f>TEXT(Table2[[#This Row],[DATE]],"mmm")</f>
        <v>May</v>
      </c>
      <c r="P376" s="3">
        <f>YEAR(Table2[[#This Row],[DATE]])</f>
        <v>2022</v>
      </c>
    </row>
    <row r="377" spans="1:16" x14ac:dyDescent="0.3">
      <c r="A377" s="4">
        <v>44711</v>
      </c>
      <c r="B377" t="s">
        <v>91</v>
      </c>
      <c r="C377">
        <v>3</v>
      </c>
      <c r="D377" t="s">
        <v>58</v>
      </c>
      <c r="E377" t="s">
        <v>103</v>
      </c>
      <c r="F377">
        <v>0</v>
      </c>
      <c r="G377" t="str">
        <f>VLOOKUP(Table2[[#This Row],[PRODUCT ID]],Table1[],2,0)</f>
        <v>Product33</v>
      </c>
      <c r="H377" t="str">
        <f>VLOOKUP(Table2[[#This Row],[PRODUCT ID]],Table1[],3,0)</f>
        <v>Catagory04</v>
      </c>
      <c r="I377" t="str">
        <f>VLOOKUP(Table2[[#This Row],[PRODUCT ID]],Table1[],4,0)</f>
        <v>Kg</v>
      </c>
      <c r="J377" s="5">
        <f>VLOOKUP(Table2[[#This Row],[PRODUCT ID]],Table1[],5,0)</f>
        <v>95</v>
      </c>
      <c r="K377" s="5">
        <f>VLOOKUP(Table2[[#This Row],[PRODUCT ID]],Table1[],6,0)</f>
        <v>119.7</v>
      </c>
      <c r="L377" s="5">
        <f>Table2[[#This Row],[BUYING PRIZE]]*Table2[[#This Row],[QUANTITY]]</f>
        <v>285</v>
      </c>
      <c r="M377" s="5">
        <f>Table2[[#This Row],[SELLING PRICE]]*Table2[[#This Row],[QUANTITY]]*1-Table2[[#This Row],[DISCOUNT %]]</f>
        <v>359.1</v>
      </c>
      <c r="N377">
        <f>DAY(Table2[[#This Row],[DATE]])</f>
        <v>30</v>
      </c>
      <c r="O377" s="4" t="str">
        <f>TEXT(Table2[[#This Row],[DATE]],"mmm")</f>
        <v>May</v>
      </c>
      <c r="P377" s="3">
        <f>YEAR(Table2[[#This Row],[DATE]])</f>
        <v>2022</v>
      </c>
    </row>
    <row r="378" spans="1:16" x14ac:dyDescent="0.3">
      <c r="A378" s="4">
        <v>44715</v>
      </c>
      <c r="B378" t="s">
        <v>66</v>
      </c>
      <c r="C378">
        <v>14</v>
      </c>
      <c r="D378" t="s">
        <v>58</v>
      </c>
      <c r="E378" t="s">
        <v>58</v>
      </c>
      <c r="F378">
        <v>0</v>
      </c>
      <c r="G378" t="str">
        <f>VLOOKUP(Table2[[#This Row],[PRODUCT ID]],Table1[],2,0)</f>
        <v>Product08</v>
      </c>
      <c r="H378" t="str">
        <f>VLOOKUP(Table2[[#This Row],[PRODUCT ID]],Table1[],3,0)</f>
        <v>Catagory01</v>
      </c>
      <c r="I378" t="str">
        <f>VLOOKUP(Table2[[#This Row],[PRODUCT ID]],Table1[],4,0)</f>
        <v>Kg</v>
      </c>
      <c r="J378" s="5">
        <f>VLOOKUP(Table2[[#This Row],[PRODUCT ID]],Table1[],5,0)</f>
        <v>83</v>
      </c>
      <c r="K378" s="5">
        <f>VLOOKUP(Table2[[#This Row],[PRODUCT ID]],Table1[],6,0)</f>
        <v>94.62</v>
      </c>
      <c r="L378" s="5">
        <f>Table2[[#This Row],[BUYING PRIZE]]*Table2[[#This Row],[QUANTITY]]</f>
        <v>1162</v>
      </c>
      <c r="M378" s="5">
        <f>Table2[[#This Row],[SELLING PRICE]]*Table2[[#This Row],[QUANTITY]]*1-Table2[[#This Row],[DISCOUNT %]]</f>
        <v>1324.68</v>
      </c>
      <c r="N378">
        <f>DAY(Table2[[#This Row],[DATE]])</f>
        <v>3</v>
      </c>
      <c r="O378" s="4" t="str">
        <f>TEXT(Table2[[#This Row],[DATE]],"mmm")</f>
        <v>Jun</v>
      </c>
      <c r="P378" s="3">
        <f>YEAR(Table2[[#This Row],[DATE]])</f>
        <v>2022</v>
      </c>
    </row>
    <row r="379" spans="1:16" x14ac:dyDescent="0.3">
      <c r="A379" s="4">
        <v>44722</v>
      </c>
      <c r="B379" t="s">
        <v>86</v>
      </c>
      <c r="C379">
        <v>8</v>
      </c>
      <c r="D379" t="s">
        <v>8</v>
      </c>
      <c r="E379" t="s">
        <v>58</v>
      </c>
      <c r="F379">
        <v>0</v>
      </c>
      <c r="G379" t="str">
        <f>VLOOKUP(Table2[[#This Row],[PRODUCT ID]],Table1[],2,0)</f>
        <v>Product28</v>
      </c>
      <c r="H379" t="str">
        <f>VLOOKUP(Table2[[#This Row],[PRODUCT ID]],Table1[],3,0)</f>
        <v>Catagory04</v>
      </c>
      <c r="I379" t="str">
        <f>VLOOKUP(Table2[[#This Row],[PRODUCT ID]],Table1[],4,0)</f>
        <v>Kg</v>
      </c>
      <c r="J379" s="5">
        <f>VLOOKUP(Table2[[#This Row],[PRODUCT ID]],Table1[],5,0)</f>
        <v>37</v>
      </c>
      <c r="K379" s="5">
        <f>VLOOKUP(Table2[[#This Row],[PRODUCT ID]],Table1[],6,0)</f>
        <v>41.81</v>
      </c>
      <c r="L379" s="5">
        <f>Table2[[#This Row],[BUYING PRIZE]]*Table2[[#This Row],[QUANTITY]]</f>
        <v>296</v>
      </c>
      <c r="M379" s="5">
        <f>Table2[[#This Row],[SELLING PRICE]]*Table2[[#This Row],[QUANTITY]]*1-Table2[[#This Row],[DISCOUNT %]]</f>
        <v>334.48</v>
      </c>
      <c r="N379">
        <f>DAY(Table2[[#This Row],[DATE]])</f>
        <v>10</v>
      </c>
      <c r="O379" s="4" t="str">
        <f>TEXT(Table2[[#This Row],[DATE]],"mmm")</f>
        <v>Jun</v>
      </c>
      <c r="P379" s="3">
        <f>YEAR(Table2[[#This Row],[DATE]])</f>
        <v>2022</v>
      </c>
    </row>
    <row r="380" spans="1:16" x14ac:dyDescent="0.3">
      <c r="A380" s="4">
        <v>44723</v>
      </c>
      <c r="B380" t="s">
        <v>97</v>
      </c>
      <c r="C380">
        <v>13</v>
      </c>
      <c r="D380" t="s">
        <v>58</v>
      </c>
      <c r="E380" t="s">
        <v>103</v>
      </c>
      <c r="F380">
        <v>0</v>
      </c>
      <c r="G380" t="str">
        <f>VLOOKUP(Table2[[#This Row],[PRODUCT ID]],Table1[],2,0)</f>
        <v>Product39</v>
      </c>
      <c r="H380" t="str">
        <f>VLOOKUP(Table2[[#This Row],[PRODUCT ID]],Table1[],3,0)</f>
        <v>Catagory04</v>
      </c>
      <c r="I380" t="str">
        <f>VLOOKUP(Table2[[#This Row],[PRODUCT ID]],Table1[],4,0)</f>
        <v>Kg</v>
      </c>
      <c r="J380" s="5">
        <f>VLOOKUP(Table2[[#This Row],[PRODUCT ID]],Table1[],5,0)</f>
        <v>37</v>
      </c>
      <c r="K380" s="5">
        <f>VLOOKUP(Table2[[#This Row],[PRODUCT ID]],Table1[],6,0)</f>
        <v>42.55</v>
      </c>
      <c r="L380" s="5">
        <f>Table2[[#This Row],[BUYING PRIZE]]*Table2[[#This Row],[QUANTITY]]</f>
        <v>481</v>
      </c>
      <c r="M380" s="5">
        <f>Table2[[#This Row],[SELLING PRICE]]*Table2[[#This Row],[QUANTITY]]*1-Table2[[#This Row],[DISCOUNT %]]</f>
        <v>553.15</v>
      </c>
      <c r="N380">
        <f>DAY(Table2[[#This Row],[DATE]])</f>
        <v>11</v>
      </c>
      <c r="O380" s="4" t="str">
        <f>TEXT(Table2[[#This Row],[DATE]],"mmm")</f>
        <v>Jun</v>
      </c>
      <c r="P380" s="3">
        <f>YEAR(Table2[[#This Row],[DATE]])</f>
        <v>2022</v>
      </c>
    </row>
    <row r="381" spans="1:16" x14ac:dyDescent="0.3">
      <c r="A381" s="4">
        <v>44723</v>
      </c>
      <c r="B381" t="s">
        <v>79</v>
      </c>
      <c r="C381">
        <v>6</v>
      </c>
      <c r="D381" t="s">
        <v>104</v>
      </c>
      <c r="E381" t="s">
        <v>58</v>
      </c>
      <c r="F381">
        <v>0</v>
      </c>
      <c r="G381" t="str">
        <f>VLOOKUP(Table2[[#This Row],[PRODUCT ID]],Table1[],2,0)</f>
        <v>Product21</v>
      </c>
      <c r="H381" t="str">
        <f>VLOOKUP(Table2[[#This Row],[PRODUCT ID]],Table1[],3,0)</f>
        <v>Catagory03</v>
      </c>
      <c r="I381" t="str">
        <f>VLOOKUP(Table2[[#This Row],[PRODUCT ID]],Table1[],4,0)</f>
        <v>Kg</v>
      </c>
      <c r="J381" s="5">
        <f>VLOOKUP(Table2[[#This Row],[PRODUCT ID]],Table1[],5,0)</f>
        <v>126</v>
      </c>
      <c r="K381" s="5">
        <f>VLOOKUP(Table2[[#This Row],[PRODUCT ID]],Table1[],6,0)</f>
        <v>162.54</v>
      </c>
      <c r="L381" s="5">
        <f>Table2[[#This Row],[BUYING PRIZE]]*Table2[[#This Row],[QUANTITY]]</f>
        <v>756</v>
      </c>
      <c r="M381" s="5">
        <f>Table2[[#This Row],[SELLING PRICE]]*Table2[[#This Row],[QUANTITY]]*1-Table2[[#This Row],[DISCOUNT %]]</f>
        <v>975.24</v>
      </c>
      <c r="N381">
        <f>DAY(Table2[[#This Row],[DATE]])</f>
        <v>11</v>
      </c>
      <c r="O381" s="4" t="str">
        <f>TEXT(Table2[[#This Row],[DATE]],"mmm")</f>
        <v>Jun</v>
      </c>
      <c r="P381" s="3">
        <f>YEAR(Table2[[#This Row],[DATE]])</f>
        <v>2022</v>
      </c>
    </row>
    <row r="382" spans="1:16" x14ac:dyDescent="0.3">
      <c r="A382" s="4">
        <v>44725</v>
      </c>
      <c r="B382" t="s">
        <v>84</v>
      </c>
      <c r="C382">
        <v>6</v>
      </c>
      <c r="D382" t="s">
        <v>104</v>
      </c>
      <c r="E382" t="s">
        <v>103</v>
      </c>
      <c r="F382">
        <v>0</v>
      </c>
      <c r="G382" t="str">
        <f>VLOOKUP(Table2[[#This Row],[PRODUCT ID]],Table1[],2,0)</f>
        <v>Product26</v>
      </c>
      <c r="H382" t="str">
        <f>VLOOKUP(Table2[[#This Row],[PRODUCT ID]],Table1[],3,0)</f>
        <v>Catagory04</v>
      </c>
      <c r="I382" t="str">
        <f>VLOOKUP(Table2[[#This Row],[PRODUCT ID]],Table1[],4,0)</f>
        <v>Kg</v>
      </c>
      <c r="J382" s="5">
        <f>VLOOKUP(Table2[[#This Row],[PRODUCT ID]],Table1[],5,0)</f>
        <v>18</v>
      </c>
      <c r="K382" s="5">
        <f>VLOOKUP(Table2[[#This Row],[PRODUCT ID]],Table1[],6,0)</f>
        <v>24.66</v>
      </c>
      <c r="L382" s="5">
        <f>Table2[[#This Row],[BUYING PRIZE]]*Table2[[#This Row],[QUANTITY]]</f>
        <v>108</v>
      </c>
      <c r="M382" s="5">
        <f>Table2[[#This Row],[SELLING PRICE]]*Table2[[#This Row],[QUANTITY]]*1-Table2[[#This Row],[DISCOUNT %]]</f>
        <v>147.96</v>
      </c>
      <c r="N382">
        <f>DAY(Table2[[#This Row],[DATE]])</f>
        <v>13</v>
      </c>
      <c r="O382" s="4" t="str">
        <f>TEXT(Table2[[#This Row],[DATE]],"mmm")</f>
        <v>Jun</v>
      </c>
      <c r="P382" s="3">
        <f>YEAR(Table2[[#This Row],[DATE]])</f>
        <v>2022</v>
      </c>
    </row>
    <row r="383" spans="1:16" x14ac:dyDescent="0.3">
      <c r="A383" s="4">
        <v>44727</v>
      </c>
      <c r="B383" t="s">
        <v>100</v>
      </c>
      <c r="C383">
        <v>15</v>
      </c>
      <c r="D383" t="s">
        <v>8</v>
      </c>
      <c r="E383" t="s">
        <v>58</v>
      </c>
      <c r="F383">
        <v>0</v>
      </c>
      <c r="G383" t="str">
        <f>VLOOKUP(Table2[[#This Row],[PRODUCT ID]],Table1[],2,0)</f>
        <v>Product42</v>
      </c>
      <c r="H383" t="str">
        <f>VLOOKUP(Table2[[#This Row],[PRODUCT ID]],Table1[],3,0)</f>
        <v>Catagory04</v>
      </c>
      <c r="I383" t="str">
        <f>VLOOKUP(Table2[[#This Row],[PRODUCT ID]],Table1[],4,0)</f>
        <v>Kg</v>
      </c>
      <c r="J383" s="5">
        <f>VLOOKUP(Table2[[#This Row],[PRODUCT ID]],Table1[],5,0)</f>
        <v>120</v>
      </c>
      <c r="K383" s="5">
        <f>VLOOKUP(Table2[[#This Row],[PRODUCT ID]],Table1[],6,0)</f>
        <v>162</v>
      </c>
      <c r="L383" s="5">
        <f>Table2[[#This Row],[BUYING PRIZE]]*Table2[[#This Row],[QUANTITY]]</f>
        <v>1800</v>
      </c>
      <c r="M383" s="5">
        <f>Table2[[#This Row],[SELLING PRICE]]*Table2[[#This Row],[QUANTITY]]*1-Table2[[#This Row],[DISCOUNT %]]</f>
        <v>2430</v>
      </c>
      <c r="N383">
        <f>DAY(Table2[[#This Row],[DATE]])</f>
        <v>15</v>
      </c>
      <c r="O383" s="4" t="str">
        <f>TEXT(Table2[[#This Row],[DATE]],"mmm")</f>
        <v>Jun</v>
      </c>
      <c r="P383" s="3">
        <f>YEAR(Table2[[#This Row],[DATE]])</f>
        <v>2022</v>
      </c>
    </row>
    <row r="384" spans="1:16" x14ac:dyDescent="0.3">
      <c r="A384" s="4">
        <v>44728</v>
      </c>
      <c r="B384" t="s">
        <v>87</v>
      </c>
      <c r="C384">
        <v>15</v>
      </c>
      <c r="D384" t="s">
        <v>58</v>
      </c>
      <c r="E384" t="s">
        <v>103</v>
      </c>
      <c r="F384">
        <v>0</v>
      </c>
      <c r="G384" t="str">
        <f>VLOOKUP(Table2[[#This Row],[PRODUCT ID]],Table1[],2,0)</f>
        <v>Product29</v>
      </c>
      <c r="H384" t="str">
        <f>VLOOKUP(Table2[[#This Row],[PRODUCT ID]],Table1[],3,0)</f>
        <v>Catagory04</v>
      </c>
      <c r="I384" t="str">
        <f>VLOOKUP(Table2[[#This Row],[PRODUCT ID]],Table1[],4,0)</f>
        <v>Kg</v>
      </c>
      <c r="J384" s="5">
        <f>VLOOKUP(Table2[[#This Row],[PRODUCT ID]],Table1[],5,0)</f>
        <v>47</v>
      </c>
      <c r="K384" s="5">
        <f>VLOOKUP(Table2[[#This Row],[PRODUCT ID]],Table1[],6,0)</f>
        <v>53.11</v>
      </c>
      <c r="L384" s="5">
        <f>Table2[[#This Row],[BUYING PRIZE]]*Table2[[#This Row],[QUANTITY]]</f>
        <v>705</v>
      </c>
      <c r="M384" s="5">
        <f>Table2[[#This Row],[SELLING PRICE]]*Table2[[#This Row],[QUANTITY]]*1-Table2[[#This Row],[DISCOUNT %]]</f>
        <v>796.65</v>
      </c>
      <c r="N384">
        <f>DAY(Table2[[#This Row],[DATE]])</f>
        <v>16</v>
      </c>
      <c r="O384" s="4" t="str">
        <f>TEXT(Table2[[#This Row],[DATE]],"mmm")</f>
        <v>Jun</v>
      </c>
      <c r="P384" s="3">
        <f>YEAR(Table2[[#This Row],[DATE]])</f>
        <v>2022</v>
      </c>
    </row>
    <row r="385" spans="1:16" x14ac:dyDescent="0.3">
      <c r="A385" s="4">
        <v>44731</v>
      </c>
      <c r="B385" t="s">
        <v>60</v>
      </c>
      <c r="C385">
        <v>8</v>
      </c>
      <c r="D385" t="s">
        <v>104</v>
      </c>
      <c r="E385" t="s">
        <v>103</v>
      </c>
      <c r="F385">
        <v>0</v>
      </c>
      <c r="G385" t="str">
        <f>VLOOKUP(Table2[[#This Row],[PRODUCT ID]],Table1[],2,0)</f>
        <v>Product02</v>
      </c>
      <c r="H385" t="str">
        <f>VLOOKUP(Table2[[#This Row],[PRODUCT ID]],Table1[],3,0)</f>
        <v>Catagory01</v>
      </c>
      <c r="I385" t="str">
        <f>VLOOKUP(Table2[[#This Row],[PRODUCT ID]],Table1[],4,0)</f>
        <v>Kg</v>
      </c>
      <c r="J385" s="5">
        <f>VLOOKUP(Table2[[#This Row],[PRODUCT ID]],Table1[],5,0)</f>
        <v>105</v>
      </c>
      <c r="K385" s="5">
        <f>VLOOKUP(Table2[[#This Row],[PRODUCT ID]],Table1[],6,0)</f>
        <v>142.80000000000001</v>
      </c>
      <c r="L385" s="5">
        <f>Table2[[#This Row],[BUYING PRIZE]]*Table2[[#This Row],[QUANTITY]]</f>
        <v>840</v>
      </c>
      <c r="M385" s="5">
        <f>Table2[[#This Row],[SELLING PRICE]]*Table2[[#This Row],[QUANTITY]]*1-Table2[[#This Row],[DISCOUNT %]]</f>
        <v>1142.4000000000001</v>
      </c>
      <c r="N385">
        <f>DAY(Table2[[#This Row],[DATE]])</f>
        <v>19</v>
      </c>
      <c r="O385" s="4" t="str">
        <f>TEXT(Table2[[#This Row],[DATE]],"mmm")</f>
        <v>Jun</v>
      </c>
      <c r="P385" s="3">
        <f>YEAR(Table2[[#This Row],[DATE]])</f>
        <v>2022</v>
      </c>
    </row>
    <row r="386" spans="1:16" x14ac:dyDescent="0.3">
      <c r="A386" s="4">
        <v>44733</v>
      </c>
      <c r="B386" t="s">
        <v>75</v>
      </c>
      <c r="C386">
        <v>14</v>
      </c>
      <c r="D386" t="s">
        <v>104</v>
      </c>
      <c r="E386" t="s">
        <v>103</v>
      </c>
      <c r="F386">
        <v>0</v>
      </c>
      <c r="G386" t="str">
        <f>VLOOKUP(Table2[[#This Row],[PRODUCT ID]],Table1[],2,0)</f>
        <v>Product17</v>
      </c>
      <c r="H386" t="str">
        <f>VLOOKUP(Table2[[#This Row],[PRODUCT ID]],Table1[],3,0)</f>
        <v>Catagory02</v>
      </c>
      <c r="I386" t="str">
        <f>VLOOKUP(Table2[[#This Row],[PRODUCT ID]],Table1[],4,0)</f>
        <v>Kg</v>
      </c>
      <c r="J386" s="5">
        <f>VLOOKUP(Table2[[#This Row],[PRODUCT ID]],Table1[],5,0)</f>
        <v>134</v>
      </c>
      <c r="K386" s="5">
        <f>VLOOKUP(Table2[[#This Row],[PRODUCT ID]],Table1[],6,0)</f>
        <v>156.78</v>
      </c>
      <c r="L386" s="5">
        <f>Table2[[#This Row],[BUYING PRIZE]]*Table2[[#This Row],[QUANTITY]]</f>
        <v>1876</v>
      </c>
      <c r="M386" s="5">
        <f>Table2[[#This Row],[SELLING PRICE]]*Table2[[#This Row],[QUANTITY]]*1-Table2[[#This Row],[DISCOUNT %]]</f>
        <v>2194.92</v>
      </c>
      <c r="N386">
        <f>DAY(Table2[[#This Row],[DATE]])</f>
        <v>21</v>
      </c>
      <c r="O386" s="4" t="str">
        <f>TEXT(Table2[[#This Row],[DATE]],"mmm")</f>
        <v>Jun</v>
      </c>
      <c r="P386" s="3">
        <f>YEAR(Table2[[#This Row],[DATE]])</f>
        <v>2022</v>
      </c>
    </row>
    <row r="387" spans="1:16" x14ac:dyDescent="0.3">
      <c r="A387" s="4">
        <v>44734</v>
      </c>
      <c r="B387" t="s">
        <v>98</v>
      </c>
      <c r="C387">
        <v>10</v>
      </c>
      <c r="D387" t="s">
        <v>58</v>
      </c>
      <c r="E387" t="s">
        <v>103</v>
      </c>
      <c r="F387">
        <v>0</v>
      </c>
      <c r="G387" t="str">
        <f>VLOOKUP(Table2[[#This Row],[PRODUCT ID]],Table1[],2,0)</f>
        <v>Product40</v>
      </c>
      <c r="H387" t="str">
        <f>VLOOKUP(Table2[[#This Row],[PRODUCT ID]],Table1[],3,0)</f>
        <v>Catagory04</v>
      </c>
      <c r="I387" t="str">
        <f>VLOOKUP(Table2[[#This Row],[PRODUCT ID]],Table1[],4,0)</f>
        <v>Kg</v>
      </c>
      <c r="J387" s="5">
        <f>VLOOKUP(Table2[[#This Row],[PRODUCT ID]],Table1[],5,0)</f>
        <v>90</v>
      </c>
      <c r="K387" s="5">
        <f>VLOOKUP(Table2[[#This Row],[PRODUCT ID]],Table1[],6,0)</f>
        <v>115.2</v>
      </c>
      <c r="L387" s="5">
        <f>Table2[[#This Row],[BUYING PRIZE]]*Table2[[#This Row],[QUANTITY]]</f>
        <v>900</v>
      </c>
      <c r="M387" s="5">
        <f>Table2[[#This Row],[SELLING PRICE]]*Table2[[#This Row],[QUANTITY]]*1-Table2[[#This Row],[DISCOUNT %]]</f>
        <v>1152</v>
      </c>
      <c r="N387">
        <f>DAY(Table2[[#This Row],[DATE]])</f>
        <v>22</v>
      </c>
      <c r="O387" s="4" t="str">
        <f>TEXT(Table2[[#This Row],[DATE]],"mmm")</f>
        <v>Jun</v>
      </c>
      <c r="P387" s="3">
        <f>YEAR(Table2[[#This Row],[DATE]])</f>
        <v>2022</v>
      </c>
    </row>
    <row r="388" spans="1:16" x14ac:dyDescent="0.3">
      <c r="A388" s="4">
        <v>44734</v>
      </c>
      <c r="B388" t="s">
        <v>59</v>
      </c>
      <c r="C388">
        <v>4</v>
      </c>
      <c r="D388" t="s">
        <v>104</v>
      </c>
      <c r="E388" t="s">
        <v>103</v>
      </c>
      <c r="F388">
        <v>0</v>
      </c>
      <c r="G388" t="str">
        <f>VLOOKUP(Table2[[#This Row],[PRODUCT ID]],Table1[],2,0)</f>
        <v>Product01</v>
      </c>
      <c r="H388" t="str">
        <f>VLOOKUP(Table2[[#This Row],[PRODUCT ID]],Table1[],3,0)</f>
        <v>Catagory01</v>
      </c>
      <c r="I388" t="str">
        <f>VLOOKUP(Table2[[#This Row],[PRODUCT ID]],Table1[],4,0)</f>
        <v>Kg</v>
      </c>
      <c r="J388" s="5">
        <f>VLOOKUP(Table2[[#This Row],[PRODUCT ID]],Table1[],5,0)</f>
        <v>98</v>
      </c>
      <c r="K388" s="5">
        <f>VLOOKUP(Table2[[#This Row],[PRODUCT ID]],Table1[],6,0)</f>
        <v>103.88</v>
      </c>
      <c r="L388" s="5">
        <f>Table2[[#This Row],[BUYING PRIZE]]*Table2[[#This Row],[QUANTITY]]</f>
        <v>392</v>
      </c>
      <c r="M388" s="5">
        <f>Table2[[#This Row],[SELLING PRICE]]*Table2[[#This Row],[QUANTITY]]*1-Table2[[#This Row],[DISCOUNT %]]</f>
        <v>415.52</v>
      </c>
      <c r="N388">
        <f>DAY(Table2[[#This Row],[DATE]])</f>
        <v>22</v>
      </c>
      <c r="O388" s="4" t="str">
        <f>TEXT(Table2[[#This Row],[DATE]],"mmm")</f>
        <v>Jun</v>
      </c>
      <c r="P388" s="3">
        <f>YEAR(Table2[[#This Row],[DATE]])</f>
        <v>2022</v>
      </c>
    </row>
    <row r="389" spans="1:16" x14ac:dyDescent="0.3">
      <c r="A389" s="4">
        <v>44735</v>
      </c>
      <c r="B389" t="s">
        <v>62</v>
      </c>
      <c r="C389">
        <v>8</v>
      </c>
      <c r="D389" t="s">
        <v>104</v>
      </c>
      <c r="E389" t="s">
        <v>58</v>
      </c>
      <c r="F389">
        <v>0</v>
      </c>
      <c r="G389" t="str">
        <f>VLOOKUP(Table2[[#This Row],[PRODUCT ID]],Table1[],2,0)</f>
        <v>Product04</v>
      </c>
      <c r="H389" t="str">
        <f>VLOOKUP(Table2[[#This Row],[PRODUCT ID]],Table1[],3,0)</f>
        <v>Catagory01</v>
      </c>
      <c r="I389" t="str">
        <f>VLOOKUP(Table2[[#This Row],[PRODUCT ID]],Table1[],4,0)</f>
        <v>Kg</v>
      </c>
      <c r="J389" s="5">
        <f>VLOOKUP(Table2[[#This Row],[PRODUCT ID]],Table1[],5,0)</f>
        <v>44</v>
      </c>
      <c r="K389" s="5">
        <f>VLOOKUP(Table2[[#This Row],[PRODUCT ID]],Table1[],6,0)</f>
        <v>48.84</v>
      </c>
      <c r="L389" s="5">
        <f>Table2[[#This Row],[BUYING PRIZE]]*Table2[[#This Row],[QUANTITY]]</f>
        <v>352</v>
      </c>
      <c r="M389" s="5">
        <f>Table2[[#This Row],[SELLING PRICE]]*Table2[[#This Row],[QUANTITY]]*1-Table2[[#This Row],[DISCOUNT %]]</f>
        <v>390.72</v>
      </c>
      <c r="N389">
        <f>DAY(Table2[[#This Row],[DATE]])</f>
        <v>23</v>
      </c>
      <c r="O389" s="4" t="str">
        <f>TEXT(Table2[[#This Row],[DATE]],"mmm")</f>
        <v>Jun</v>
      </c>
      <c r="P389" s="3">
        <f>YEAR(Table2[[#This Row],[DATE]])</f>
        <v>2022</v>
      </c>
    </row>
    <row r="390" spans="1:16" x14ac:dyDescent="0.3">
      <c r="A390" s="4">
        <v>44736</v>
      </c>
      <c r="B390" t="s">
        <v>76</v>
      </c>
      <c r="C390">
        <v>7</v>
      </c>
      <c r="D390" t="s">
        <v>104</v>
      </c>
      <c r="E390" t="s">
        <v>103</v>
      </c>
      <c r="F390">
        <v>0</v>
      </c>
      <c r="G390" t="str">
        <f>VLOOKUP(Table2[[#This Row],[PRODUCT ID]],Table1[],2,0)</f>
        <v>Product18</v>
      </c>
      <c r="H390" t="str">
        <f>VLOOKUP(Table2[[#This Row],[PRODUCT ID]],Table1[],3,0)</f>
        <v>Catagory02</v>
      </c>
      <c r="I390" t="str">
        <f>VLOOKUP(Table2[[#This Row],[PRODUCT ID]],Table1[],4,0)</f>
        <v>Kg</v>
      </c>
      <c r="J390" s="5">
        <f>VLOOKUP(Table2[[#This Row],[PRODUCT ID]],Table1[],5,0)</f>
        <v>37</v>
      </c>
      <c r="K390" s="5">
        <f>VLOOKUP(Table2[[#This Row],[PRODUCT ID]],Table1[],6,0)</f>
        <v>49.21</v>
      </c>
      <c r="L390" s="5">
        <f>Table2[[#This Row],[BUYING PRIZE]]*Table2[[#This Row],[QUANTITY]]</f>
        <v>259</v>
      </c>
      <c r="M390" s="5">
        <f>Table2[[#This Row],[SELLING PRICE]]*Table2[[#This Row],[QUANTITY]]*1-Table2[[#This Row],[DISCOUNT %]]</f>
        <v>344.47</v>
      </c>
      <c r="N390">
        <f>DAY(Table2[[#This Row],[DATE]])</f>
        <v>24</v>
      </c>
      <c r="O390" s="4" t="str">
        <f>TEXT(Table2[[#This Row],[DATE]],"mmm")</f>
        <v>Jun</v>
      </c>
      <c r="P390" s="3">
        <f>YEAR(Table2[[#This Row],[DATE]])</f>
        <v>2022</v>
      </c>
    </row>
    <row r="391" spans="1:16" x14ac:dyDescent="0.3">
      <c r="A391" s="4">
        <v>44737</v>
      </c>
      <c r="B391" t="s">
        <v>70</v>
      </c>
      <c r="C391">
        <v>7</v>
      </c>
      <c r="D391" t="s">
        <v>58</v>
      </c>
      <c r="E391" t="s">
        <v>58</v>
      </c>
      <c r="F391">
        <v>0</v>
      </c>
      <c r="G391" t="str">
        <f>VLOOKUP(Table2[[#This Row],[PRODUCT ID]],Table1[],2,0)</f>
        <v>Product12</v>
      </c>
      <c r="H391" t="str">
        <f>VLOOKUP(Table2[[#This Row],[PRODUCT ID]],Table1[],3,0)</f>
        <v>Catagory02</v>
      </c>
      <c r="I391" t="str">
        <f>VLOOKUP(Table2[[#This Row],[PRODUCT ID]],Table1[],4,0)</f>
        <v>Kg</v>
      </c>
      <c r="J391" s="5">
        <f>VLOOKUP(Table2[[#This Row],[PRODUCT ID]],Table1[],5,0)</f>
        <v>73</v>
      </c>
      <c r="K391" s="5">
        <f>VLOOKUP(Table2[[#This Row],[PRODUCT ID]],Table1[],6,0)</f>
        <v>94.17</v>
      </c>
      <c r="L391" s="5">
        <f>Table2[[#This Row],[BUYING PRIZE]]*Table2[[#This Row],[QUANTITY]]</f>
        <v>511</v>
      </c>
      <c r="M391" s="5">
        <f>Table2[[#This Row],[SELLING PRICE]]*Table2[[#This Row],[QUANTITY]]*1-Table2[[#This Row],[DISCOUNT %]]</f>
        <v>659.19</v>
      </c>
      <c r="N391">
        <f>DAY(Table2[[#This Row],[DATE]])</f>
        <v>25</v>
      </c>
      <c r="O391" s="4" t="str">
        <f>TEXT(Table2[[#This Row],[DATE]],"mmm")</f>
        <v>Jun</v>
      </c>
      <c r="P391" s="3">
        <f>YEAR(Table2[[#This Row],[DATE]])</f>
        <v>2022</v>
      </c>
    </row>
    <row r="392" spans="1:16" x14ac:dyDescent="0.3">
      <c r="A392" s="4">
        <v>44738</v>
      </c>
      <c r="B392" t="s">
        <v>92</v>
      </c>
      <c r="C392">
        <v>4</v>
      </c>
      <c r="D392" t="s">
        <v>104</v>
      </c>
      <c r="E392" t="s">
        <v>103</v>
      </c>
      <c r="F392">
        <v>0</v>
      </c>
      <c r="G392" t="str">
        <f>VLOOKUP(Table2[[#This Row],[PRODUCT ID]],Table1[],2,0)</f>
        <v>Product34</v>
      </c>
      <c r="H392" t="str">
        <f>VLOOKUP(Table2[[#This Row],[PRODUCT ID]],Table1[],3,0)</f>
        <v>Catagory04</v>
      </c>
      <c r="I392" t="str">
        <f>VLOOKUP(Table2[[#This Row],[PRODUCT ID]],Table1[],4,0)</f>
        <v>Kg</v>
      </c>
      <c r="J392" s="5">
        <f>VLOOKUP(Table2[[#This Row],[PRODUCT ID]],Table1[],5,0)</f>
        <v>55</v>
      </c>
      <c r="K392" s="5">
        <f>VLOOKUP(Table2[[#This Row],[PRODUCT ID]],Table1[],6,0)</f>
        <v>58.3</v>
      </c>
      <c r="L392" s="5">
        <f>Table2[[#This Row],[BUYING PRIZE]]*Table2[[#This Row],[QUANTITY]]</f>
        <v>220</v>
      </c>
      <c r="M392" s="5">
        <f>Table2[[#This Row],[SELLING PRICE]]*Table2[[#This Row],[QUANTITY]]*1-Table2[[#This Row],[DISCOUNT %]]</f>
        <v>233.2</v>
      </c>
      <c r="N392">
        <f>DAY(Table2[[#This Row],[DATE]])</f>
        <v>26</v>
      </c>
      <c r="O392" s="4" t="str">
        <f>TEXT(Table2[[#This Row],[DATE]],"mmm")</f>
        <v>Jun</v>
      </c>
      <c r="P392" s="3">
        <f>YEAR(Table2[[#This Row],[DATE]])</f>
        <v>2022</v>
      </c>
    </row>
    <row r="393" spans="1:16" x14ac:dyDescent="0.3">
      <c r="A393" s="4">
        <v>44738</v>
      </c>
      <c r="B393" t="s">
        <v>101</v>
      </c>
      <c r="C393">
        <v>12</v>
      </c>
      <c r="D393" t="s">
        <v>104</v>
      </c>
      <c r="E393" t="s">
        <v>58</v>
      </c>
      <c r="F393">
        <v>0</v>
      </c>
      <c r="G393" t="str">
        <f>VLOOKUP(Table2[[#This Row],[PRODUCT ID]],Table1[],2,0)</f>
        <v>Product43</v>
      </c>
      <c r="H393" t="str">
        <f>VLOOKUP(Table2[[#This Row],[PRODUCT ID]],Table1[],3,0)</f>
        <v>Catagory04</v>
      </c>
      <c r="I393" t="str">
        <f>VLOOKUP(Table2[[#This Row],[PRODUCT ID]],Table1[],4,0)</f>
        <v>Kg</v>
      </c>
      <c r="J393" s="5">
        <f>VLOOKUP(Table2[[#This Row],[PRODUCT ID]],Table1[],5,0)</f>
        <v>67</v>
      </c>
      <c r="K393" s="5">
        <f>VLOOKUP(Table2[[#This Row],[PRODUCT ID]],Table1[],6,0)</f>
        <v>83.08</v>
      </c>
      <c r="L393" s="5">
        <f>Table2[[#This Row],[BUYING PRIZE]]*Table2[[#This Row],[QUANTITY]]</f>
        <v>804</v>
      </c>
      <c r="M393" s="5">
        <f>Table2[[#This Row],[SELLING PRICE]]*Table2[[#This Row],[QUANTITY]]*1-Table2[[#This Row],[DISCOUNT %]]</f>
        <v>996.96</v>
      </c>
      <c r="N393">
        <f>DAY(Table2[[#This Row],[DATE]])</f>
        <v>26</v>
      </c>
      <c r="O393" s="4" t="str">
        <f>TEXT(Table2[[#This Row],[DATE]],"mmm")</f>
        <v>Jun</v>
      </c>
      <c r="P393" s="3">
        <f>YEAR(Table2[[#This Row],[DATE]])</f>
        <v>2022</v>
      </c>
    </row>
    <row r="394" spans="1:16" x14ac:dyDescent="0.3">
      <c r="A394" s="4">
        <v>44745</v>
      </c>
      <c r="B394" t="s">
        <v>91</v>
      </c>
      <c r="C394">
        <v>15</v>
      </c>
      <c r="D394" t="s">
        <v>104</v>
      </c>
      <c r="E394" t="s">
        <v>103</v>
      </c>
      <c r="F394">
        <v>0</v>
      </c>
      <c r="G394" t="str">
        <f>VLOOKUP(Table2[[#This Row],[PRODUCT ID]],Table1[],2,0)</f>
        <v>Product33</v>
      </c>
      <c r="H394" t="str">
        <f>VLOOKUP(Table2[[#This Row],[PRODUCT ID]],Table1[],3,0)</f>
        <v>Catagory04</v>
      </c>
      <c r="I394" t="str">
        <f>VLOOKUP(Table2[[#This Row],[PRODUCT ID]],Table1[],4,0)</f>
        <v>Kg</v>
      </c>
      <c r="J394" s="5">
        <f>VLOOKUP(Table2[[#This Row],[PRODUCT ID]],Table1[],5,0)</f>
        <v>95</v>
      </c>
      <c r="K394" s="5">
        <f>VLOOKUP(Table2[[#This Row],[PRODUCT ID]],Table1[],6,0)</f>
        <v>119.7</v>
      </c>
      <c r="L394" s="5">
        <f>Table2[[#This Row],[BUYING PRIZE]]*Table2[[#This Row],[QUANTITY]]</f>
        <v>1425</v>
      </c>
      <c r="M394" s="5">
        <f>Table2[[#This Row],[SELLING PRICE]]*Table2[[#This Row],[QUANTITY]]*1-Table2[[#This Row],[DISCOUNT %]]</f>
        <v>1795.5</v>
      </c>
      <c r="N394">
        <f>DAY(Table2[[#This Row],[DATE]])</f>
        <v>3</v>
      </c>
      <c r="O394" s="4" t="str">
        <f>TEXT(Table2[[#This Row],[DATE]],"mmm")</f>
        <v>Jul</v>
      </c>
      <c r="P394" s="3">
        <f>YEAR(Table2[[#This Row],[DATE]])</f>
        <v>2022</v>
      </c>
    </row>
    <row r="395" spans="1:16" x14ac:dyDescent="0.3">
      <c r="A395" s="4">
        <v>44746</v>
      </c>
      <c r="B395" t="s">
        <v>65</v>
      </c>
      <c r="C395">
        <v>7</v>
      </c>
      <c r="D395" t="s">
        <v>104</v>
      </c>
      <c r="E395" t="s">
        <v>58</v>
      </c>
      <c r="F395">
        <v>0</v>
      </c>
      <c r="G395" t="str">
        <f>VLOOKUP(Table2[[#This Row],[PRODUCT ID]],Table1[],2,0)</f>
        <v>Product07</v>
      </c>
      <c r="H395" t="str">
        <f>VLOOKUP(Table2[[#This Row],[PRODUCT ID]],Table1[],3,0)</f>
        <v>Catagory01</v>
      </c>
      <c r="I395" t="str">
        <f>VLOOKUP(Table2[[#This Row],[PRODUCT ID]],Table1[],4,0)</f>
        <v>Kg</v>
      </c>
      <c r="J395" s="5">
        <f>VLOOKUP(Table2[[#This Row],[PRODUCT ID]],Table1[],5,0)</f>
        <v>43</v>
      </c>
      <c r="K395" s="5">
        <f>VLOOKUP(Table2[[#This Row],[PRODUCT ID]],Table1[],6,0)</f>
        <v>47.730000000000004</v>
      </c>
      <c r="L395" s="5">
        <f>Table2[[#This Row],[BUYING PRIZE]]*Table2[[#This Row],[QUANTITY]]</f>
        <v>301</v>
      </c>
      <c r="M395" s="5">
        <f>Table2[[#This Row],[SELLING PRICE]]*Table2[[#This Row],[QUANTITY]]*1-Table2[[#This Row],[DISCOUNT %]]</f>
        <v>334.11</v>
      </c>
      <c r="N395">
        <f>DAY(Table2[[#This Row],[DATE]])</f>
        <v>4</v>
      </c>
      <c r="O395" s="4" t="str">
        <f>TEXT(Table2[[#This Row],[DATE]],"mmm")</f>
        <v>Jul</v>
      </c>
      <c r="P395" s="3">
        <f>YEAR(Table2[[#This Row],[DATE]])</f>
        <v>2022</v>
      </c>
    </row>
    <row r="396" spans="1:16" x14ac:dyDescent="0.3">
      <c r="A396" s="4">
        <v>44747</v>
      </c>
      <c r="B396" t="s">
        <v>83</v>
      </c>
      <c r="C396">
        <v>7</v>
      </c>
      <c r="D396" t="s">
        <v>58</v>
      </c>
      <c r="E396" t="s">
        <v>103</v>
      </c>
      <c r="F396">
        <v>0</v>
      </c>
      <c r="G396" t="str">
        <f>VLOOKUP(Table2[[#This Row],[PRODUCT ID]],Table1[],2,0)</f>
        <v>Product25</v>
      </c>
      <c r="H396" t="str">
        <f>VLOOKUP(Table2[[#This Row],[PRODUCT ID]],Table1[],3,0)</f>
        <v>Catagory04</v>
      </c>
      <c r="I396" t="str">
        <f>VLOOKUP(Table2[[#This Row],[PRODUCT ID]],Table1[],4,0)</f>
        <v>Kg</v>
      </c>
      <c r="J396" s="5">
        <f>VLOOKUP(Table2[[#This Row],[PRODUCT ID]],Table1[],5,0)</f>
        <v>7</v>
      </c>
      <c r="K396" s="5">
        <f>VLOOKUP(Table2[[#This Row],[PRODUCT ID]],Table1[],6,0)</f>
        <v>8.33</v>
      </c>
      <c r="L396" s="5">
        <f>Table2[[#This Row],[BUYING PRIZE]]*Table2[[#This Row],[QUANTITY]]</f>
        <v>49</v>
      </c>
      <c r="M396" s="5">
        <f>Table2[[#This Row],[SELLING PRICE]]*Table2[[#This Row],[QUANTITY]]*1-Table2[[#This Row],[DISCOUNT %]]</f>
        <v>58.31</v>
      </c>
      <c r="N396">
        <f>DAY(Table2[[#This Row],[DATE]])</f>
        <v>5</v>
      </c>
      <c r="O396" s="4" t="str">
        <f>TEXT(Table2[[#This Row],[DATE]],"mmm")</f>
        <v>Jul</v>
      </c>
      <c r="P396" s="3">
        <f>YEAR(Table2[[#This Row],[DATE]])</f>
        <v>2022</v>
      </c>
    </row>
    <row r="397" spans="1:16" x14ac:dyDescent="0.3">
      <c r="A397" s="4">
        <v>44747</v>
      </c>
      <c r="B397" t="s">
        <v>73</v>
      </c>
      <c r="C397">
        <v>8</v>
      </c>
      <c r="D397" t="s">
        <v>104</v>
      </c>
      <c r="E397" t="s">
        <v>58</v>
      </c>
      <c r="F397">
        <v>0</v>
      </c>
      <c r="G397" t="str">
        <f>VLOOKUP(Table2[[#This Row],[PRODUCT ID]],Table1[],2,0)</f>
        <v>Product15</v>
      </c>
      <c r="H397" t="str">
        <f>VLOOKUP(Table2[[#This Row],[PRODUCT ID]],Table1[],3,0)</f>
        <v>Catagory02</v>
      </c>
      <c r="I397" t="str">
        <f>VLOOKUP(Table2[[#This Row],[PRODUCT ID]],Table1[],4,0)</f>
        <v>Kg</v>
      </c>
      <c r="J397" s="5">
        <f>VLOOKUP(Table2[[#This Row],[PRODUCT ID]],Table1[],5,0)</f>
        <v>12</v>
      </c>
      <c r="K397" s="5">
        <f>VLOOKUP(Table2[[#This Row],[PRODUCT ID]],Table1[],6,0)</f>
        <v>15.719999999999999</v>
      </c>
      <c r="L397" s="5">
        <f>Table2[[#This Row],[BUYING PRIZE]]*Table2[[#This Row],[QUANTITY]]</f>
        <v>96</v>
      </c>
      <c r="M397" s="5">
        <f>Table2[[#This Row],[SELLING PRICE]]*Table2[[#This Row],[QUANTITY]]*1-Table2[[#This Row],[DISCOUNT %]]</f>
        <v>125.75999999999999</v>
      </c>
      <c r="N397">
        <f>DAY(Table2[[#This Row],[DATE]])</f>
        <v>5</v>
      </c>
      <c r="O397" s="4" t="str">
        <f>TEXT(Table2[[#This Row],[DATE]],"mmm")</f>
        <v>Jul</v>
      </c>
      <c r="P397" s="3">
        <f>YEAR(Table2[[#This Row],[DATE]])</f>
        <v>2022</v>
      </c>
    </row>
    <row r="398" spans="1:16" x14ac:dyDescent="0.3">
      <c r="A398" s="4">
        <v>44748</v>
      </c>
      <c r="B398" t="s">
        <v>99</v>
      </c>
      <c r="C398">
        <v>2</v>
      </c>
      <c r="D398" t="s">
        <v>104</v>
      </c>
      <c r="E398" t="s">
        <v>103</v>
      </c>
      <c r="F398">
        <v>0</v>
      </c>
      <c r="G398" t="str">
        <f>VLOOKUP(Table2[[#This Row],[PRODUCT ID]],Table1[],2,0)</f>
        <v>Product41</v>
      </c>
      <c r="H398" t="str">
        <f>VLOOKUP(Table2[[#This Row],[PRODUCT ID]],Table1[],3,0)</f>
        <v>Catagory04</v>
      </c>
      <c r="I398" t="str">
        <f>VLOOKUP(Table2[[#This Row],[PRODUCT ID]],Table1[],4,0)</f>
        <v>Kg</v>
      </c>
      <c r="J398" s="5">
        <f>VLOOKUP(Table2[[#This Row],[PRODUCT ID]],Table1[],5,0)</f>
        <v>138</v>
      </c>
      <c r="K398" s="5">
        <f>VLOOKUP(Table2[[#This Row],[PRODUCT ID]],Table1[],6,0)</f>
        <v>173.88</v>
      </c>
      <c r="L398" s="5">
        <f>Table2[[#This Row],[BUYING PRIZE]]*Table2[[#This Row],[QUANTITY]]</f>
        <v>276</v>
      </c>
      <c r="M398" s="5">
        <f>Table2[[#This Row],[SELLING PRICE]]*Table2[[#This Row],[QUANTITY]]*1-Table2[[#This Row],[DISCOUNT %]]</f>
        <v>347.76</v>
      </c>
      <c r="N398">
        <f>DAY(Table2[[#This Row],[DATE]])</f>
        <v>6</v>
      </c>
      <c r="O398" s="4" t="str">
        <f>TEXT(Table2[[#This Row],[DATE]],"mmm")</f>
        <v>Jul</v>
      </c>
      <c r="P398" s="3">
        <f>YEAR(Table2[[#This Row],[DATE]])</f>
        <v>2022</v>
      </c>
    </row>
    <row r="399" spans="1:16" x14ac:dyDescent="0.3">
      <c r="A399" s="4">
        <v>44750</v>
      </c>
      <c r="B399" t="s">
        <v>76</v>
      </c>
      <c r="C399">
        <v>2</v>
      </c>
      <c r="D399" t="s">
        <v>104</v>
      </c>
      <c r="E399" t="s">
        <v>58</v>
      </c>
      <c r="F399">
        <v>0</v>
      </c>
      <c r="G399" t="str">
        <f>VLOOKUP(Table2[[#This Row],[PRODUCT ID]],Table1[],2,0)</f>
        <v>Product18</v>
      </c>
      <c r="H399" t="str">
        <f>VLOOKUP(Table2[[#This Row],[PRODUCT ID]],Table1[],3,0)</f>
        <v>Catagory02</v>
      </c>
      <c r="I399" t="str">
        <f>VLOOKUP(Table2[[#This Row],[PRODUCT ID]],Table1[],4,0)</f>
        <v>Kg</v>
      </c>
      <c r="J399" s="5">
        <f>VLOOKUP(Table2[[#This Row],[PRODUCT ID]],Table1[],5,0)</f>
        <v>37</v>
      </c>
      <c r="K399" s="5">
        <f>VLOOKUP(Table2[[#This Row],[PRODUCT ID]],Table1[],6,0)</f>
        <v>49.21</v>
      </c>
      <c r="L399" s="5">
        <f>Table2[[#This Row],[BUYING PRIZE]]*Table2[[#This Row],[QUANTITY]]</f>
        <v>74</v>
      </c>
      <c r="M399" s="5">
        <f>Table2[[#This Row],[SELLING PRICE]]*Table2[[#This Row],[QUANTITY]]*1-Table2[[#This Row],[DISCOUNT %]]</f>
        <v>98.42</v>
      </c>
      <c r="N399">
        <f>DAY(Table2[[#This Row],[DATE]])</f>
        <v>8</v>
      </c>
      <c r="O399" s="4" t="str">
        <f>TEXT(Table2[[#This Row],[DATE]],"mmm")</f>
        <v>Jul</v>
      </c>
      <c r="P399" s="3">
        <f>YEAR(Table2[[#This Row],[DATE]])</f>
        <v>2022</v>
      </c>
    </row>
    <row r="400" spans="1:16" x14ac:dyDescent="0.3">
      <c r="A400" s="4">
        <v>44752</v>
      </c>
      <c r="B400" t="s">
        <v>90</v>
      </c>
      <c r="C400">
        <v>12</v>
      </c>
      <c r="D400" t="s">
        <v>58</v>
      </c>
      <c r="E400" t="s">
        <v>103</v>
      </c>
      <c r="F400">
        <v>0</v>
      </c>
      <c r="G400" t="str">
        <f>VLOOKUP(Table2[[#This Row],[PRODUCT ID]],Table1[],2,0)</f>
        <v>Product32</v>
      </c>
      <c r="H400" t="str">
        <f>VLOOKUP(Table2[[#This Row],[PRODUCT ID]],Table1[],3,0)</f>
        <v>Catagory04</v>
      </c>
      <c r="I400" t="str">
        <f>VLOOKUP(Table2[[#This Row],[PRODUCT ID]],Table1[],4,0)</f>
        <v>Kg</v>
      </c>
      <c r="J400" s="5">
        <f>VLOOKUP(Table2[[#This Row],[PRODUCT ID]],Table1[],5,0)</f>
        <v>89</v>
      </c>
      <c r="K400" s="5">
        <f>VLOOKUP(Table2[[#This Row],[PRODUCT ID]],Table1[],6,0)</f>
        <v>117.48</v>
      </c>
      <c r="L400" s="5">
        <f>Table2[[#This Row],[BUYING PRIZE]]*Table2[[#This Row],[QUANTITY]]</f>
        <v>1068</v>
      </c>
      <c r="M400" s="5">
        <f>Table2[[#This Row],[SELLING PRICE]]*Table2[[#This Row],[QUANTITY]]*1-Table2[[#This Row],[DISCOUNT %]]</f>
        <v>1409.76</v>
      </c>
      <c r="N400">
        <f>DAY(Table2[[#This Row],[DATE]])</f>
        <v>10</v>
      </c>
      <c r="O400" s="4" t="str">
        <f>TEXT(Table2[[#This Row],[DATE]],"mmm")</f>
        <v>Jul</v>
      </c>
      <c r="P400" s="3">
        <f>YEAR(Table2[[#This Row],[DATE]])</f>
        <v>2022</v>
      </c>
    </row>
    <row r="401" spans="1:16" x14ac:dyDescent="0.3">
      <c r="A401" s="4">
        <v>44754</v>
      </c>
      <c r="B401" t="s">
        <v>86</v>
      </c>
      <c r="C401">
        <v>12</v>
      </c>
      <c r="D401" t="s">
        <v>104</v>
      </c>
      <c r="E401" t="s">
        <v>103</v>
      </c>
      <c r="F401">
        <v>0</v>
      </c>
      <c r="G401" t="str">
        <f>VLOOKUP(Table2[[#This Row],[PRODUCT ID]],Table1[],2,0)</f>
        <v>Product28</v>
      </c>
      <c r="H401" t="str">
        <f>VLOOKUP(Table2[[#This Row],[PRODUCT ID]],Table1[],3,0)</f>
        <v>Catagory04</v>
      </c>
      <c r="I401" t="str">
        <f>VLOOKUP(Table2[[#This Row],[PRODUCT ID]],Table1[],4,0)</f>
        <v>Kg</v>
      </c>
      <c r="J401" s="5">
        <f>VLOOKUP(Table2[[#This Row],[PRODUCT ID]],Table1[],5,0)</f>
        <v>37</v>
      </c>
      <c r="K401" s="5">
        <f>VLOOKUP(Table2[[#This Row],[PRODUCT ID]],Table1[],6,0)</f>
        <v>41.81</v>
      </c>
      <c r="L401" s="5">
        <f>Table2[[#This Row],[BUYING PRIZE]]*Table2[[#This Row],[QUANTITY]]</f>
        <v>444</v>
      </c>
      <c r="M401" s="5">
        <f>Table2[[#This Row],[SELLING PRICE]]*Table2[[#This Row],[QUANTITY]]*1-Table2[[#This Row],[DISCOUNT %]]</f>
        <v>501.72</v>
      </c>
      <c r="N401">
        <f>DAY(Table2[[#This Row],[DATE]])</f>
        <v>12</v>
      </c>
      <c r="O401" s="4" t="str">
        <f>TEXT(Table2[[#This Row],[DATE]],"mmm")</f>
        <v>Jul</v>
      </c>
      <c r="P401" s="3">
        <f>YEAR(Table2[[#This Row],[DATE]])</f>
        <v>2022</v>
      </c>
    </row>
    <row r="402" spans="1:16" x14ac:dyDescent="0.3">
      <c r="A402" s="4">
        <v>44755</v>
      </c>
      <c r="B402" t="s">
        <v>83</v>
      </c>
      <c r="C402">
        <v>7</v>
      </c>
      <c r="D402" t="s">
        <v>104</v>
      </c>
      <c r="E402" t="s">
        <v>58</v>
      </c>
      <c r="F402">
        <v>0</v>
      </c>
      <c r="G402" t="str">
        <f>VLOOKUP(Table2[[#This Row],[PRODUCT ID]],Table1[],2,0)</f>
        <v>Product25</v>
      </c>
      <c r="H402" t="str">
        <f>VLOOKUP(Table2[[#This Row],[PRODUCT ID]],Table1[],3,0)</f>
        <v>Catagory04</v>
      </c>
      <c r="I402" t="str">
        <f>VLOOKUP(Table2[[#This Row],[PRODUCT ID]],Table1[],4,0)</f>
        <v>Kg</v>
      </c>
      <c r="J402" s="5">
        <f>VLOOKUP(Table2[[#This Row],[PRODUCT ID]],Table1[],5,0)</f>
        <v>7</v>
      </c>
      <c r="K402" s="5">
        <f>VLOOKUP(Table2[[#This Row],[PRODUCT ID]],Table1[],6,0)</f>
        <v>8.33</v>
      </c>
      <c r="L402" s="5">
        <f>Table2[[#This Row],[BUYING PRIZE]]*Table2[[#This Row],[QUANTITY]]</f>
        <v>49</v>
      </c>
      <c r="M402" s="5">
        <f>Table2[[#This Row],[SELLING PRICE]]*Table2[[#This Row],[QUANTITY]]*1-Table2[[#This Row],[DISCOUNT %]]</f>
        <v>58.31</v>
      </c>
      <c r="N402">
        <f>DAY(Table2[[#This Row],[DATE]])</f>
        <v>13</v>
      </c>
      <c r="O402" s="4" t="str">
        <f>TEXT(Table2[[#This Row],[DATE]],"mmm")</f>
        <v>Jul</v>
      </c>
      <c r="P402" s="3">
        <f>YEAR(Table2[[#This Row],[DATE]])</f>
        <v>2022</v>
      </c>
    </row>
    <row r="403" spans="1:16" x14ac:dyDescent="0.3">
      <c r="A403" s="4">
        <v>44756</v>
      </c>
      <c r="B403" t="s">
        <v>91</v>
      </c>
      <c r="C403">
        <v>9</v>
      </c>
      <c r="D403" t="s">
        <v>104</v>
      </c>
      <c r="E403" t="s">
        <v>58</v>
      </c>
      <c r="F403">
        <v>0</v>
      </c>
      <c r="G403" t="str">
        <f>VLOOKUP(Table2[[#This Row],[PRODUCT ID]],Table1[],2,0)</f>
        <v>Product33</v>
      </c>
      <c r="H403" t="str">
        <f>VLOOKUP(Table2[[#This Row],[PRODUCT ID]],Table1[],3,0)</f>
        <v>Catagory04</v>
      </c>
      <c r="I403" t="str">
        <f>VLOOKUP(Table2[[#This Row],[PRODUCT ID]],Table1[],4,0)</f>
        <v>Kg</v>
      </c>
      <c r="J403" s="5">
        <f>VLOOKUP(Table2[[#This Row],[PRODUCT ID]],Table1[],5,0)</f>
        <v>95</v>
      </c>
      <c r="K403" s="5">
        <f>VLOOKUP(Table2[[#This Row],[PRODUCT ID]],Table1[],6,0)</f>
        <v>119.7</v>
      </c>
      <c r="L403" s="5">
        <f>Table2[[#This Row],[BUYING PRIZE]]*Table2[[#This Row],[QUANTITY]]</f>
        <v>855</v>
      </c>
      <c r="M403" s="5">
        <f>Table2[[#This Row],[SELLING PRICE]]*Table2[[#This Row],[QUANTITY]]*1-Table2[[#This Row],[DISCOUNT %]]</f>
        <v>1077.3</v>
      </c>
      <c r="N403">
        <f>DAY(Table2[[#This Row],[DATE]])</f>
        <v>14</v>
      </c>
      <c r="O403" s="4" t="str">
        <f>TEXT(Table2[[#This Row],[DATE]],"mmm")</f>
        <v>Jul</v>
      </c>
      <c r="P403" s="3">
        <f>YEAR(Table2[[#This Row],[DATE]])</f>
        <v>2022</v>
      </c>
    </row>
    <row r="404" spans="1:16" x14ac:dyDescent="0.3">
      <c r="A404" s="4">
        <v>44757</v>
      </c>
      <c r="B404" t="s">
        <v>62</v>
      </c>
      <c r="C404">
        <v>2</v>
      </c>
      <c r="D404" t="s">
        <v>58</v>
      </c>
      <c r="E404" t="s">
        <v>58</v>
      </c>
      <c r="F404">
        <v>0</v>
      </c>
      <c r="G404" t="str">
        <f>VLOOKUP(Table2[[#This Row],[PRODUCT ID]],Table1[],2,0)</f>
        <v>Product04</v>
      </c>
      <c r="H404" t="str">
        <f>VLOOKUP(Table2[[#This Row],[PRODUCT ID]],Table1[],3,0)</f>
        <v>Catagory01</v>
      </c>
      <c r="I404" t="str">
        <f>VLOOKUP(Table2[[#This Row],[PRODUCT ID]],Table1[],4,0)</f>
        <v>Kg</v>
      </c>
      <c r="J404" s="5">
        <f>VLOOKUP(Table2[[#This Row],[PRODUCT ID]],Table1[],5,0)</f>
        <v>44</v>
      </c>
      <c r="K404" s="5">
        <f>VLOOKUP(Table2[[#This Row],[PRODUCT ID]],Table1[],6,0)</f>
        <v>48.84</v>
      </c>
      <c r="L404" s="5">
        <f>Table2[[#This Row],[BUYING PRIZE]]*Table2[[#This Row],[QUANTITY]]</f>
        <v>88</v>
      </c>
      <c r="M404" s="5">
        <f>Table2[[#This Row],[SELLING PRICE]]*Table2[[#This Row],[QUANTITY]]*1-Table2[[#This Row],[DISCOUNT %]]</f>
        <v>97.68</v>
      </c>
      <c r="N404">
        <f>DAY(Table2[[#This Row],[DATE]])</f>
        <v>15</v>
      </c>
      <c r="O404" s="4" t="str">
        <f>TEXT(Table2[[#This Row],[DATE]],"mmm")</f>
        <v>Jul</v>
      </c>
      <c r="P404" s="3">
        <f>YEAR(Table2[[#This Row],[DATE]])</f>
        <v>2022</v>
      </c>
    </row>
    <row r="405" spans="1:16" x14ac:dyDescent="0.3">
      <c r="A405" s="4">
        <v>44759</v>
      </c>
      <c r="B405" t="s">
        <v>99</v>
      </c>
      <c r="C405">
        <v>8</v>
      </c>
      <c r="D405" t="s">
        <v>58</v>
      </c>
      <c r="E405" t="s">
        <v>103</v>
      </c>
      <c r="F405">
        <v>0</v>
      </c>
      <c r="G405" t="str">
        <f>VLOOKUP(Table2[[#This Row],[PRODUCT ID]],Table1[],2,0)</f>
        <v>Product41</v>
      </c>
      <c r="H405" t="str">
        <f>VLOOKUP(Table2[[#This Row],[PRODUCT ID]],Table1[],3,0)</f>
        <v>Catagory04</v>
      </c>
      <c r="I405" t="str">
        <f>VLOOKUP(Table2[[#This Row],[PRODUCT ID]],Table1[],4,0)</f>
        <v>Kg</v>
      </c>
      <c r="J405" s="5">
        <f>VLOOKUP(Table2[[#This Row],[PRODUCT ID]],Table1[],5,0)</f>
        <v>138</v>
      </c>
      <c r="K405" s="5">
        <f>VLOOKUP(Table2[[#This Row],[PRODUCT ID]],Table1[],6,0)</f>
        <v>173.88</v>
      </c>
      <c r="L405" s="5">
        <f>Table2[[#This Row],[BUYING PRIZE]]*Table2[[#This Row],[QUANTITY]]</f>
        <v>1104</v>
      </c>
      <c r="M405" s="5">
        <f>Table2[[#This Row],[SELLING PRICE]]*Table2[[#This Row],[QUANTITY]]*1-Table2[[#This Row],[DISCOUNT %]]</f>
        <v>1391.04</v>
      </c>
      <c r="N405">
        <f>DAY(Table2[[#This Row],[DATE]])</f>
        <v>17</v>
      </c>
      <c r="O405" s="4" t="str">
        <f>TEXT(Table2[[#This Row],[DATE]],"mmm")</f>
        <v>Jul</v>
      </c>
      <c r="P405" s="3">
        <f>YEAR(Table2[[#This Row],[DATE]])</f>
        <v>2022</v>
      </c>
    </row>
    <row r="406" spans="1:16" x14ac:dyDescent="0.3">
      <c r="A406" s="4">
        <v>44760</v>
      </c>
      <c r="B406" t="s">
        <v>68</v>
      </c>
      <c r="C406">
        <v>12</v>
      </c>
      <c r="D406" t="s">
        <v>104</v>
      </c>
      <c r="E406" t="s">
        <v>58</v>
      </c>
      <c r="F406">
        <v>0</v>
      </c>
      <c r="G406" t="str">
        <f>VLOOKUP(Table2[[#This Row],[PRODUCT ID]],Table1[],2,0)</f>
        <v>Product10</v>
      </c>
      <c r="H406" t="str">
        <f>VLOOKUP(Table2[[#This Row],[PRODUCT ID]],Table1[],3,0)</f>
        <v>Catagory02</v>
      </c>
      <c r="I406" t="str">
        <f>VLOOKUP(Table2[[#This Row],[PRODUCT ID]],Table1[],4,0)</f>
        <v>Kg</v>
      </c>
      <c r="J406" s="5">
        <f>VLOOKUP(Table2[[#This Row],[PRODUCT ID]],Table1[],5,0)</f>
        <v>148</v>
      </c>
      <c r="K406" s="5">
        <f>VLOOKUP(Table2[[#This Row],[PRODUCT ID]],Table1[],6,0)</f>
        <v>164.28</v>
      </c>
      <c r="L406" s="5">
        <f>Table2[[#This Row],[BUYING PRIZE]]*Table2[[#This Row],[QUANTITY]]</f>
        <v>1776</v>
      </c>
      <c r="M406" s="5">
        <f>Table2[[#This Row],[SELLING PRICE]]*Table2[[#This Row],[QUANTITY]]*1-Table2[[#This Row],[DISCOUNT %]]</f>
        <v>1971.3600000000001</v>
      </c>
      <c r="N406">
        <f>DAY(Table2[[#This Row],[DATE]])</f>
        <v>18</v>
      </c>
      <c r="O406" s="4" t="str">
        <f>TEXT(Table2[[#This Row],[DATE]],"mmm")</f>
        <v>Jul</v>
      </c>
      <c r="P406" s="3">
        <f>YEAR(Table2[[#This Row],[DATE]])</f>
        <v>2022</v>
      </c>
    </row>
    <row r="407" spans="1:16" x14ac:dyDescent="0.3">
      <c r="A407" s="4">
        <v>44762</v>
      </c>
      <c r="B407" t="s">
        <v>100</v>
      </c>
      <c r="C407">
        <v>8</v>
      </c>
      <c r="D407" t="s">
        <v>8</v>
      </c>
      <c r="E407" t="s">
        <v>58</v>
      </c>
      <c r="F407">
        <v>0</v>
      </c>
      <c r="G407" t="str">
        <f>VLOOKUP(Table2[[#This Row],[PRODUCT ID]],Table1[],2,0)</f>
        <v>Product42</v>
      </c>
      <c r="H407" t="str">
        <f>VLOOKUP(Table2[[#This Row],[PRODUCT ID]],Table1[],3,0)</f>
        <v>Catagory04</v>
      </c>
      <c r="I407" t="str">
        <f>VLOOKUP(Table2[[#This Row],[PRODUCT ID]],Table1[],4,0)</f>
        <v>Kg</v>
      </c>
      <c r="J407" s="5">
        <f>VLOOKUP(Table2[[#This Row],[PRODUCT ID]],Table1[],5,0)</f>
        <v>120</v>
      </c>
      <c r="K407" s="5">
        <f>VLOOKUP(Table2[[#This Row],[PRODUCT ID]],Table1[],6,0)</f>
        <v>162</v>
      </c>
      <c r="L407" s="5">
        <f>Table2[[#This Row],[BUYING PRIZE]]*Table2[[#This Row],[QUANTITY]]</f>
        <v>960</v>
      </c>
      <c r="M407" s="5">
        <f>Table2[[#This Row],[SELLING PRICE]]*Table2[[#This Row],[QUANTITY]]*1-Table2[[#This Row],[DISCOUNT %]]</f>
        <v>1296</v>
      </c>
      <c r="N407">
        <f>DAY(Table2[[#This Row],[DATE]])</f>
        <v>20</v>
      </c>
      <c r="O407" s="4" t="str">
        <f>TEXT(Table2[[#This Row],[DATE]],"mmm")</f>
        <v>Jul</v>
      </c>
      <c r="P407" s="3">
        <f>YEAR(Table2[[#This Row],[DATE]])</f>
        <v>2022</v>
      </c>
    </row>
    <row r="408" spans="1:16" x14ac:dyDescent="0.3">
      <c r="A408" s="4">
        <v>44764</v>
      </c>
      <c r="B408" t="s">
        <v>92</v>
      </c>
      <c r="C408">
        <v>6</v>
      </c>
      <c r="D408" t="s">
        <v>104</v>
      </c>
      <c r="E408" t="s">
        <v>103</v>
      </c>
      <c r="F408">
        <v>0</v>
      </c>
      <c r="G408" t="str">
        <f>VLOOKUP(Table2[[#This Row],[PRODUCT ID]],Table1[],2,0)</f>
        <v>Product34</v>
      </c>
      <c r="H408" t="str">
        <f>VLOOKUP(Table2[[#This Row],[PRODUCT ID]],Table1[],3,0)</f>
        <v>Catagory04</v>
      </c>
      <c r="I408" t="str">
        <f>VLOOKUP(Table2[[#This Row],[PRODUCT ID]],Table1[],4,0)</f>
        <v>Kg</v>
      </c>
      <c r="J408" s="5">
        <f>VLOOKUP(Table2[[#This Row],[PRODUCT ID]],Table1[],5,0)</f>
        <v>55</v>
      </c>
      <c r="K408" s="5">
        <f>VLOOKUP(Table2[[#This Row],[PRODUCT ID]],Table1[],6,0)</f>
        <v>58.3</v>
      </c>
      <c r="L408" s="5">
        <f>Table2[[#This Row],[BUYING PRIZE]]*Table2[[#This Row],[QUANTITY]]</f>
        <v>330</v>
      </c>
      <c r="M408" s="5">
        <f>Table2[[#This Row],[SELLING PRICE]]*Table2[[#This Row],[QUANTITY]]*1-Table2[[#This Row],[DISCOUNT %]]</f>
        <v>349.79999999999995</v>
      </c>
      <c r="N408">
        <f>DAY(Table2[[#This Row],[DATE]])</f>
        <v>22</v>
      </c>
      <c r="O408" s="4" t="str">
        <f>TEXT(Table2[[#This Row],[DATE]],"mmm")</f>
        <v>Jul</v>
      </c>
      <c r="P408" s="3">
        <f>YEAR(Table2[[#This Row],[DATE]])</f>
        <v>2022</v>
      </c>
    </row>
    <row r="409" spans="1:16" x14ac:dyDescent="0.3">
      <c r="A409" s="4">
        <v>44765</v>
      </c>
      <c r="B409" t="s">
        <v>76</v>
      </c>
      <c r="C409">
        <v>2</v>
      </c>
      <c r="D409" t="s">
        <v>58</v>
      </c>
      <c r="E409" t="s">
        <v>58</v>
      </c>
      <c r="F409">
        <v>0</v>
      </c>
      <c r="G409" t="str">
        <f>VLOOKUP(Table2[[#This Row],[PRODUCT ID]],Table1[],2,0)</f>
        <v>Product18</v>
      </c>
      <c r="H409" t="str">
        <f>VLOOKUP(Table2[[#This Row],[PRODUCT ID]],Table1[],3,0)</f>
        <v>Catagory02</v>
      </c>
      <c r="I409" t="str">
        <f>VLOOKUP(Table2[[#This Row],[PRODUCT ID]],Table1[],4,0)</f>
        <v>Kg</v>
      </c>
      <c r="J409" s="5">
        <f>VLOOKUP(Table2[[#This Row],[PRODUCT ID]],Table1[],5,0)</f>
        <v>37</v>
      </c>
      <c r="K409" s="5">
        <f>VLOOKUP(Table2[[#This Row],[PRODUCT ID]],Table1[],6,0)</f>
        <v>49.21</v>
      </c>
      <c r="L409" s="5">
        <f>Table2[[#This Row],[BUYING PRIZE]]*Table2[[#This Row],[QUANTITY]]</f>
        <v>74</v>
      </c>
      <c r="M409" s="5">
        <f>Table2[[#This Row],[SELLING PRICE]]*Table2[[#This Row],[QUANTITY]]*1-Table2[[#This Row],[DISCOUNT %]]</f>
        <v>98.42</v>
      </c>
      <c r="N409">
        <f>DAY(Table2[[#This Row],[DATE]])</f>
        <v>23</v>
      </c>
      <c r="O409" s="4" t="str">
        <f>TEXT(Table2[[#This Row],[DATE]],"mmm")</f>
        <v>Jul</v>
      </c>
      <c r="P409" s="3">
        <f>YEAR(Table2[[#This Row],[DATE]])</f>
        <v>2022</v>
      </c>
    </row>
    <row r="410" spans="1:16" x14ac:dyDescent="0.3">
      <c r="A410" s="4">
        <v>44766</v>
      </c>
      <c r="B410" t="s">
        <v>64</v>
      </c>
      <c r="C410">
        <v>14</v>
      </c>
      <c r="D410" t="s">
        <v>104</v>
      </c>
      <c r="E410" t="s">
        <v>103</v>
      </c>
      <c r="F410">
        <v>0</v>
      </c>
      <c r="G410" t="str">
        <f>VLOOKUP(Table2[[#This Row],[PRODUCT ID]],Table1[],2,0)</f>
        <v>Product06</v>
      </c>
      <c r="H410" t="str">
        <f>VLOOKUP(Table2[[#This Row],[PRODUCT ID]],Table1[],3,0)</f>
        <v>Catagory01</v>
      </c>
      <c r="I410" t="str">
        <f>VLOOKUP(Table2[[#This Row],[PRODUCT ID]],Table1[],4,0)</f>
        <v>Kg</v>
      </c>
      <c r="J410" s="5">
        <f>VLOOKUP(Table2[[#This Row],[PRODUCT ID]],Table1[],5,0)</f>
        <v>75</v>
      </c>
      <c r="K410" s="5">
        <f>VLOOKUP(Table2[[#This Row],[PRODUCT ID]],Table1[],6,0)</f>
        <v>85.5</v>
      </c>
      <c r="L410" s="5">
        <f>Table2[[#This Row],[BUYING PRIZE]]*Table2[[#This Row],[QUANTITY]]</f>
        <v>1050</v>
      </c>
      <c r="M410" s="5">
        <f>Table2[[#This Row],[SELLING PRICE]]*Table2[[#This Row],[QUANTITY]]*1-Table2[[#This Row],[DISCOUNT %]]</f>
        <v>1197</v>
      </c>
      <c r="N410">
        <f>DAY(Table2[[#This Row],[DATE]])</f>
        <v>24</v>
      </c>
      <c r="O410" s="4" t="str">
        <f>TEXT(Table2[[#This Row],[DATE]],"mmm")</f>
        <v>Jul</v>
      </c>
      <c r="P410" s="3">
        <f>YEAR(Table2[[#This Row],[DATE]])</f>
        <v>2022</v>
      </c>
    </row>
    <row r="411" spans="1:16" x14ac:dyDescent="0.3">
      <c r="A411" s="4">
        <v>44766</v>
      </c>
      <c r="B411" t="s">
        <v>85</v>
      </c>
      <c r="C411">
        <v>1</v>
      </c>
      <c r="D411" t="s">
        <v>58</v>
      </c>
      <c r="E411" t="s">
        <v>58</v>
      </c>
      <c r="F411">
        <v>0</v>
      </c>
      <c r="G411" t="str">
        <f>VLOOKUP(Table2[[#This Row],[PRODUCT ID]],Table1[],2,0)</f>
        <v>Product27</v>
      </c>
      <c r="H411" t="str">
        <f>VLOOKUP(Table2[[#This Row],[PRODUCT ID]],Table1[],3,0)</f>
        <v>Catagory04</v>
      </c>
      <c r="I411" t="str">
        <f>VLOOKUP(Table2[[#This Row],[PRODUCT ID]],Table1[],4,0)</f>
        <v>Kg</v>
      </c>
      <c r="J411" s="5">
        <f>VLOOKUP(Table2[[#This Row],[PRODUCT ID]],Table1[],5,0)</f>
        <v>48</v>
      </c>
      <c r="K411" s="5">
        <f>VLOOKUP(Table2[[#This Row],[PRODUCT ID]],Table1[],6,0)</f>
        <v>57.120000000000005</v>
      </c>
      <c r="L411" s="5">
        <f>Table2[[#This Row],[BUYING PRIZE]]*Table2[[#This Row],[QUANTITY]]</f>
        <v>48</v>
      </c>
      <c r="M411" s="5">
        <f>Table2[[#This Row],[SELLING PRICE]]*Table2[[#This Row],[QUANTITY]]*1-Table2[[#This Row],[DISCOUNT %]]</f>
        <v>57.120000000000005</v>
      </c>
      <c r="N411">
        <f>DAY(Table2[[#This Row],[DATE]])</f>
        <v>24</v>
      </c>
      <c r="O411" s="4" t="str">
        <f>TEXT(Table2[[#This Row],[DATE]],"mmm")</f>
        <v>Jul</v>
      </c>
      <c r="P411" s="3">
        <f>YEAR(Table2[[#This Row],[DATE]])</f>
        <v>2022</v>
      </c>
    </row>
    <row r="412" spans="1:16" x14ac:dyDescent="0.3">
      <c r="A412" s="4">
        <v>44767</v>
      </c>
      <c r="B412" t="s">
        <v>102</v>
      </c>
      <c r="C412">
        <v>2</v>
      </c>
      <c r="D412" t="s">
        <v>104</v>
      </c>
      <c r="E412" t="s">
        <v>103</v>
      </c>
      <c r="F412">
        <v>0</v>
      </c>
      <c r="G412" t="str">
        <f>VLOOKUP(Table2[[#This Row],[PRODUCT ID]],Table1[],2,0)</f>
        <v>Product44</v>
      </c>
      <c r="H412" t="str">
        <f>VLOOKUP(Table2[[#This Row],[PRODUCT ID]],Table1[],3,0)</f>
        <v>Catagory04</v>
      </c>
      <c r="I412" t="str">
        <f>VLOOKUP(Table2[[#This Row],[PRODUCT ID]],Table1[],4,0)</f>
        <v>Kg</v>
      </c>
      <c r="J412" s="5">
        <f>VLOOKUP(Table2[[#This Row],[PRODUCT ID]],Table1[],5,0)</f>
        <v>76</v>
      </c>
      <c r="K412" s="5">
        <f>VLOOKUP(Table2[[#This Row],[PRODUCT ID]],Table1[],6,0)</f>
        <v>82.08</v>
      </c>
      <c r="L412" s="5">
        <f>Table2[[#This Row],[BUYING PRIZE]]*Table2[[#This Row],[QUANTITY]]</f>
        <v>152</v>
      </c>
      <c r="M412" s="5">
        <f>Table2[[#This Row],[SELLING PRICE]]*Table2[[#This Row],[QUANTITY]]*1-Table2[[#This Row],[DISCOUNT %]]</f>
        <v>164.16</v>
      </c>
      <c r="N412">
        <f>DAY(Table2[[#This Row],[DATE]])</f>
        <v>25</v>
      </c>
      <c r="O412" s="4" t="str">
        <f>TEXT(Table2[[#This Row],[DATE]],"mmm")</f>
        <v>Jul</v>
      </c>
      <c r="P412" s="3">
        <f>YEAR(Table2[[#This Row],[DATE]])</f>
        <v>2022</v>
      </c>
    </row>
    <row r="413" spans="1:16" x14ac:dyDescent="0.3">
      <c r="A413" s="4">
        <v>44767</v>
      </c>
      <c r="B413" t="s">
        <v>75</v>
      </c>
      <c r="C413">
        <v>12</v>
      </c>
      <c r="D413" t="s">
        <v>104</v>
      </c>
      <c r="E413" t="s">
        <v>103</v>
      </c>
      <c r="F413">
        <v>0</v>
      </c>
      <c r="G413" t="str">
        <f>VLOOKUP(Table2[[#This Row],[PRODUCT ID]],Table1[],2,0)</f>
        <v>Product17</v>
      </c>
      <c r="H413" t="str">
        <f>VLOOKUP(Table2[[#This Row],[PRODUCT ID]],Table1[],3,0)</f>
        <v>Catagory02</v>
      </c>
      <c r="I413" t="str">
        <f>VLOOKUP(Table2[[#This Row],[PRODUCT ID]],Table1[],4,0)</f>
        <v>Kg</v>
      </c>
      <c r="J413" s="5">
        <f>VLOOKUP(Table2[[#This Row],[PRODUCT ID]],Table1[],5,0)</f>
        <v>134</v>
      </c>
      <c r="K413" s="5">
        <f>VLOOKUP(Table2[[#This Row],[PRODUCT ID]],Table1[],6,0)</f>
        <v>156.78</v>
      </c>
      <c r="L413" s="5">
        <f>Table2[[#This Row],[BUYING PRIZE]]*Table2[[#This Row],[QUANTITY]]</f>
        <v>1608</v>
      </c>
      <c r="M413" s="5">
        <f>Table2[[#This Row],[SELLING PRICE]]*Table2[[#This Row],[QUANTITY]]*1-Table2[[#This Row],[DISCOUNT %]]</f>
        <v>1881.3600000000001</v>
      </c>
      <c r="N413">
        <f>DAY(Table2[[#This Row],[DATE]])</f>
        <v>25</v>
      </c>
      <c r="O413" s="4" t="str">
        <f>TEXT(Table2[[#This Row],[DATE]],"mmm")</f>
        <v>Jul</v>
      </c>
      <c r="P413" s="3">
        <f>YEAR(Table2[[#This Row],[DATE]])</f>
        <v>2022</v>
      </c>
    </row>
    <row r="414" spans="1:16" x14ac:dyDescent="0.3">
      <c r="A414" s="4">
        <v>44767</v>
      </c>
      <c r="B414" t="s">
        <v>61</v>
      </c>
      <c r="C414">
        <v>13</v>
      </c>
      <c r="D414" t="s">
        <v>58</v>
      </c>
      <c r="E414" t="s">
        <v>103</v>
      </c>
      <c r="F414">
        <v>0</v>
      </c>
      <c r="G414" t="str">
        <f>VLOOKUP(Table2[[#This Row],[PRODUCT ID]],Table1[],2,0)</f>
        <v>Product03</v>
      </c>
      <c r="H414" t="str">
        <f>VLOOKUP(Table2[[#This Row],[PRODUCT ID]],Table1[],3,0)</f>
        <v>Catagory01</v>
      </c>
      <c r="I414" t="str">
        <f>VLOOKUP(Table2[[#This Row],[PRODUCT ID]],Table1[],4,0)</f>
        <v>Kg</v>
      </c>
      <c r="J414" s="5">
        <f>VLOOKUP(Table2[[#This Row],[PRODUCT ID]],Table1[],5,0)</f>
        <v>71</v>
      </c>
      <c r="K414" s="5">
        <f>VLOOKUP(Table2[[#This Row],[PRODUCT ID]],Table1[],6,0)</f>
        <v>80.94</v>
      </c>
      <c r="L414" s="5">
        <f>Table2[[#This Row],[BUYING PRIZE]]*Table2[[#This Row],[QUANTITY]]</f>
        <v>923</v>
      </c>
      <c r="M414" s="5">
        <f>Table2[[#This Row],[SELLING PRICE]]*Table2[[#This Row],[QUANTITY]]*1-Table2[[#This Row],[DISCOUNT %]]</f>
        <v>1052.22</v>
      </c>
      <c r="N414">
        <f>DAY(Table2[[#This Row],[DATE]])</f>
        <v>25</v>
      </c>
      <c r="O414" s="4" t="str">
        <f>TEXT(Table2[[#This Row],[DATE]],"mmm")</f>
        <v>Jul</v>
      </c>
      <c r="P414" s="3">
        <f>YEAR(Table2[[#This Row],[DATE]])</f>
        <v>2022</v>
      </c>
    </row>
    <row r="415" spans="1:16" x14ac:dyDescent="0.3">
      <c r="A415" s="4">
        <v>44768</v>
      </c>
      <c r="B415" t="s">
        <v>61</v>
      </c>
      <c r="C415">
        <v>10</v>
      </c>
      <c r="D415" t="s">
        <v>58</v>
      </c>
      <c r="E415" t="s">
        <v>58</v>
      </c>
      <c r="F415">
        <v>0</v>
      </c>
      <c r="G415" t="str">
        <f>VLOOKUP(Table2[[#This Row],[PRODUCT ID]],Table1[],2,0)</f>
        <v>Product03</v>
      </c>
      <c r="H415" t="str">
        <f>VLOOKUP(Table2[[#This Row],[PRODUCT ID]],Table1[],3,0)</f>
        <v>Catagory01</v>
      </c>
      <c r="I415" t="str">
        <f>VLOOKUP(Table2[[#This Row],[PRODUCT ID]],Table1[],4,0)</f>
        <v>Kg</v>
      </c>
      <c r="J415" s="5">
        <f>VLOOKUP(Table2[[#This Row],[PRODUCT ID]],Table1[],5,0)</f>
        <v>71</v>
      </c>
      <c r="K415" s="5">
        <f>VLOOKUP(Table2[[#This Row],[PRODUCT ID]],Table1[],6,0)</f>
        <v>80.94</v>
      </c>
      <c r="L415" s="5">
        <f>Table2[[#This Row],[BUYING PRIZE]]*Table2[[#This Row],[QUANTITY]]</f>
        <v>710</v>
      </c>
      <c r="M415" s="5">
        <f>Table2[[#This Row],[SELLING PRICE]]*Table2[[#This Row],[QUANTITY]]*1-Table2[[#This Row],[DISCOUNT %]]</f>
        <v>809.4</v>
      </c>
      <c r="N415">
        <f>DAY(Table2[[#This Row],[DATE]])</f>
        <v>26</v>
      </c>
      <c r="O415" s="4" t="str">
        <f>TEXT(Table2[[#This Row],[DATE]],"mmm")</f>
        <v>Jul</v>
      </c>
      <c r="P415" s="3">
        <f>YEAR(Table2[[#This Row],[DATE]])</f>
        <v>2022</v>
      </c>
    </row>
    <row r="416" spans="1:16" x14ac:dyDescent="0.3">
      <c r="A416" s="4">
        <v>44768</v>
      </c>
      <c r="B416" t="s">
        <v>84</v>
      </c>
      <c r="C416">
        <v>1</v>
      </c>
      <c r="D416" t="s">
        <v>58</v>
      </c>
      <c r="E416" t="s">
        <v>103</v>
      </c>
      <c r="F416">
        <v>0</v>
      </c>
      <c r="G416" t="str">
        <f>VLOOKUP(Table2[[#This Row],[PRODUCT ID]],Table1[],2,0)</f>
        <v>Product26</v>
      </c>
      <c r="H416" t="str">
        <f>VLOOKUP(Table2[[#This Row],[PRODUCT ID]],Table1[],3,0)</f>
        <v>Catagory04</v>
      </c>
      <c r="I416" t="str">
        <f>VLOOKUP(Table2[[#This Row],[PRODUCT ID]],Table1[],4,0)</f>
        <v>Kg</v>
      </c>
      <c r="J416" s="5">
        <f>VLOOKUP(Table2[[#This Row],[PRODUCT ID]],Table1[],5,0)</f>
        <v>18</v>
      </c>
      <c r="K416" s="5">
        <f>VLOOKUP(Table2[[#This Row],[PRODUCT ID]],Table1[],6,0)</f>
        <v>24.66</v>
      </c>
      <c r="L416" s="5">
        <f>Table2[[#This Row],[BUYING PRIZE]]*Table2[[#This Row],[QUANTITY]]</f>
        <v>18</v>
      </c>
      <c r="M416" s="5">
        <f>Table2[[#This Row],[SELLING PRICE]]*Table2[[#This Row],[QUANTITY]]*1-Table2[[#This Row],[DISCOUNT %]]</f>
        <v>24.66</v>
      </c>
      <c r="N416">
        <f>DAY(Table2[[#This Row],[DATE]])</f>
        <v>26</v>
      </c>
      <c r="O416" s="4" t="str">
        <f>TEXT(Table2[[#This Row],[DATE]],"mmm")</f>
        <v>Jul</v>
      </c>
      <c r="P416" s="3">
        <f>YEAR(Table2[[#This Row],[DATE]])</f>
        <v>2022</v>
      </c>
    </row>
    <row r="417" spans="1:16" x14ac:dyDescent="0.3">
      <c r="A417" s="4">
        <v>44776</v>
      </c>
      <c r="B417" t="s">
        <v>70</v>
      </c>
      <c r="C417">
        <v>5</v>
      </c>
      <c r="D417" t="s">
        <v>104</v>
      </c>
      <c r="E417" t="s">
        <v>103</v>
      </c>
      <c r="F417">
        <v>0</v>
      </c>
      <c r="G417" t="str">
        <f>VLOOKUP(Table2[[#This Row],[PRODUCT ID]],Table1[],2,0)</f>
        <v>Product12</v>
      </c>
      <c r="H417" t="str">
        <f>VLOOKUP(Table2[[#This Row],[PRODUCT ID]],Table1[],3,0)</f>
        <v>Catagory02</v>
      </c>
      <c r="I417" t="str">
        <f>VLOOKUP(Table2[[#This Row],[PRODUCT ID]],Table1[],4,0)</f>
        <v>Kg</v>
      </c>
      <c r="J417" s="5">
        <f>VLOOKUP(Table2[[#This Row],[PRODUCT ID]],Table1[],5,0)</f>
        <v>73</v>
      </c>
      <c r="K417" s="5">
        <f>VLOOKUP(Table2[[#This Row],[PRODUCT ID]],Table1[],6,0)</f>
        <v>94.17</v>
      </c>
      <c r="L417" s="5">
        <f>Table2[[#This Row],[BUYING PRIZE]]*Table2[[#This Row],[QUANTITY]]</f>
        <v>365</v>
      </c>
      <c r="M417" s="5">
        <f>Table2[[#This Row],[SELLING PRICE]]*Table2[[#This Row],[QUANTITY]]*1-Table2[[#This Row],[DISCOUNT %]]</f>
        <v>470.85</v>
      </c>
      <c r="N417">
        <f>DAY(Table2[[#This Row],[DATE]])</f>
        <v>3</v>
      </c>
      <c r="O417" s="4" t="str">
        <f>TEXT(Table2[[#This Row],[DATE]],"mmm")</f>
        <v>Aug</v>
      </c>
      <c r="P417" s="3">
        <f>YEAR(Table2[[#This Row],[DATE]])</f>
        <v>2022</v>
      </c>
    </row>
    <row r="418" spans="1:16" x14ac:dyDescent="0.3">
      <c r="A418" s="4">
        <v>44779</v>
      </c>
      <c r="B418" t="s">
        <v>74</v>
      </c>
      <c r="C418">
        <v>9</v>
      </c>
      <c r="D418" t="s">
        <v>58</v>
      </c>
      <c r="E418" t="s">
        <v>58</v>
      </c>
      <c r="F418">
        <v>0</v>
      </c>
      <c r="G418" t="str">
        <f>VLOOKUP(Table2[[#This Row],[PRODUCT ID]],Table1[],2,0)</f>
        <v>Product16</v>
      </c>
      <c r="H418" t="str">
        <f>VLOOKUP(Table2[[#This Row],[PRODUCT ID]],Table1[],3,0)</f>
        <v>Catagory02</v>
      </c>
      <c r="I418" t="str">
        <f>VLOOKUP(Table2[[#This Row],[PRODUCT ID]],Table1[],4,0)</f>
        <v>Kg</v>
      </c>
      <c r="J418" s="5">
        <f>VLOOKUP(Table2[[#This Row],[PRODUCT ID]],Table1[],5,0)</f>
        <v>13</v>
      </c>
      <c r="K418" s="5">
        <f>VLOOKUP(Table2[[#This Row],[PRODUCT ID]],Table1[],6,0)</f>
        <v>16.64</v>
      </c>
      <c r="L418" s="5">
        <f>Table2[[#This Row],[BUYING PRIZE]]*Table2[[#This Row],[QUANTITY]]</f>
        <v>117</v>
      </c>
      <c r="M418" s="5">
        <f>Table2[[#This Row],[SELLING PRICE]]*Table2[[#This Row],[QUANTITY]]*1-Table2[[#This Row],[DISCOUNT %]]</f>
        <v>149.76</v>
      </c>
      <c r="N418">
        <f>DAY(Table2[[#This Row],[DATE]])</f>
        <v>6</v>
      </c>
      <c r="O418" s="4" t="str">
        <f>TEXT(Table2[[#This Row],[DATE]],"mmm")</f>
        <v>Aug</v>
      </c>
      <c r="P418" s="3">
        <f>YEAR(Table2[[#This Row],[DATE]])</f>
        <v>2022</v>
      </c>
    </row>
    <row r="419" spans="1:16" x14ac:dyDescent="0.3">
      <c r="A419" s="4">
        <v>44781</v>
      </c>
      <c r="B419" t="s">
        <v>74</v>
      </c>
      <c r="C419">
        <v>2</v>
      </c>
      <c r="D419" t="s">
        <v>104</v>
      </c>
      <c r="E419" t="s">
        <v>58</v>
      </c>
      <c r="F419">
        <v>0</v>
      </c>
      <c r="G419" t="str">
        <f>VLOOKUP(Table2[[#This Row],[PRODUCT ID]],Table1[],2,0)</f>
        <v>Product16</v>
      </c>
      <c r="H419" t="str">
        <f>VLOOKUP(Table2[[#This Row],[PRODUCT ID]],Table1[],3,0)</f>
        <v>Catagory02</v>
      </c>
      <c r="I419" t="str">
        <f>VLOOKUP(Table2[[#This Row],[PRODUCT ID]],Table1[],4,0)</f>
        <v>Kg</v>
      </c>
      <c r="J419" s="5">
        <f>VLOOKUP(Table2[[#This Row],[PRODUCT ID]],Table1[],5,0)</f>
        <v>13</v>
      </c>
      <c r="K419" s="5">
        <f>VLOOKUP(Table2[[#This Row],[PRODUCT ID]],Table1[],6,0)</f>
        <v>16.64</v>
      </c>
      <c r="L419" s="5">
        <f>Table2[[#This Row],[BUYING PRIZE]]*Table2[[#This Row],[QUANTITY]]</f>
        <v>26</v>
      </c>
      <c r="M419" s="5">
        <f>Table2[[#This Row],[SELLING PRICE]]*Table2[[#This Row],[QUANTITY]]*1-Table2[[#This Row],[DISCOUNT %]]</f>
        <v>33.28</v>
      </c>
      <c r="N419">
        <f>DAY(Table2[[#This Row],[DATE]])</f>
        <v>8</v>
      </c>
      <c r="O419" s="4" t="str">
        <f>TEXT(Table2[[#This Row],[DATE]],"mmm")</f>
        <v>Aug</v>
      </c>
      <c r="P419" s="3">
        <f>YEAR(Table2[[#This Row],[DATE]])</f>
        <v>2022</v>
      </c>
    </row>
    <row r="420" spans="1:16" x14ac:dyDescent="0.3">
      <c r="A420" s="4">
        <v>44781</v>
      </c>
      <c r="B420" t="s">
        <v>90</v>
      </c>
      <c r="C420">
        <v>12</v>
      </c>
      <c r="D420" t="s">
        <v>104</v>
      </c>
      <c r="E420" t="s">
        <v>103</v>
      </c>
      <c r="F420">
        <v>0</v>
      </c>
      <c r="G420" t="str">
        <f>VLOOKUP(Table2[[#This Row],[PRODUCT ID]],Table1[],2,0)</f>
        <v>Product32</v>
      </c>
      <c r="H420" t="str">
        <f>VLOOKUP(Table2[[#This Row],[PRODUCT ID]],Table1[],3,0)</f>
        <v>Catagory04</v>
      </c>
      <c r="I420" t="str">
        <f>VLOOKUP(Table2[[#This Row],[PRODUCT ID]],Table1[],4,0)</f>
        <v>Kg</v>
      </c>
      <c r="J420" s="5">
        <f>VLOOKUP(Table2[[#This Row],[PRODUCT ID]],Table1[],5,0)</f>
        <v>89</v>
      </c>
      <c r="K420" s="5">
        <f>VLOOKUP(Table2[[#This Row],[PRODUCT ID]],Table1[],6,0)</f>
        <v>117.48</v>
      </c>
      <c r="L420" s="5">
        <f>Table2[[#This Row],[BUYING PRIZE]]*Table2[[#This Row],[QUANTITY]]</f>
        <v>1068</v>
      </c>
      <c r="M420" s="5">
        <f>Table2[[#This Row],[SELLING PRICE]]*Table2[[#This Row],[QUANTITY]]*1-Table2[[#This Row],[DISCOUNT %]]</f>
        <v>1409.76</v>
      </c>
      <c r="N420">
        <f>DAY(Table2[[#This Row],[DATE]])</f>
        <v>8</v>
      </c>
      <c r="O420" s="4" t="str">
        <f>TEXT(Table2[[#This Row],[DATE]],"mmm")</f>
        <v>Aug</v>
      </c>
      <c r="P420" s="3">
        <f>YEAR(Table2[[#This Row],[DATE]])</f>
        <v>2022</v>
      </c>
    </row>
    <row r="421" spans="1:16" x14ac:dyDescent="0.3">
      <c r="A421" s="4">
        <v>44781</v>
      </c>
      <c r="B421" t="s">
        <v>79</v>
      </c>
      <c r="C421">
        <v>11</v>
      </c>
      <c r="D421" t="s">
        <v>104</v>
      </c>
      <c r="E421" t="s">
        <v>103</v>
      </c>
      <c r="F421">
        <v>0</v>
      </c>
      <c r="G421" t="str">
        <f>VLOOKUP(Table2[[#This Row],[PRODUCT ID]],Table1[],2,0)</f>
        <v>Product21</v>
      </c>
      <c r="H421" t="str">
        <f>VLOOKUP(Table2[[#This Row],[PRODUCT ID]],Table1[],3,0)</f>
        <v>Catagory03</v>
      </c>
      <c r="I421" t="str">
        <f>VLOOKUP(Table2[[#This Row],[PRODUCT ID]],Table1[],4,0)</f>
        <v>Kg</v>
      </c>
      <c r="J421" s="5">
        <f>VLOOKUP(Table2[[#This Row],[PRODUCT ID]],Table1[],5,0)</f>
        <v>126</v>
      </c>
      <c r="K421" s="5">
        <f>VLOOKUP(Table2[[#This Row],[PRODUCT ID]],Table1[],6,0)</f>
        <v>162.54</v>
      </c>
      <c r="L421" s="5">
        <f>Table2[[#This Row],[BUYING PRIZE]]*Table2[[#This Row],[QUANTITY]]</f>
        <v>1386</v>
      </c>
      <c r="M421" s="5">
        <f>Table2[[#This Row],[SELLING PRICE]]*Table2[[#This Row],[QUANTITY]]*1-Table2[[#This Row],[DISCOUNT %]]</f>
        <v>1787.9399999999998</v>
      </c>
      <c r="N421">
        <f>DAY(Table2[[#This Row],[DATE]])</f>
        <v>8</v>
      </c>
      <c r="O421" s="4" t="str">
        <f>TEXT(Table2[[#This Row],[DATE]],"mmm")</f>
        <v>Aug</v>
      </c>
      <c r="P421" s="3">
        <f>YEAR(Table2[[#This Row],[DATE]])</f>
        <v>2022</v>
      </c>
    </row>
    <row r="422" spans="1:16" x14ac:dyDescent="0.3">
      <c r="A422" s="4">
        <v>44787</v>
      </c>
      <c r="B422" t="s">
        <v>88</v>
      </c>
      <c r="C422">
        <v>14</v>
      </c>
      <c r="D422" t="s">
        <v>104</v>
      </c>
      <c r="E422" t="s">
        <v>103</v>
      </c>
      <c r="F422">
        <v>0</v>
      </c>
      <c r="G422" t="str">
        <f>VLOOKUP(Table2[[#This Row],[PRODUCT ID]],Table1[],2,0)</f>
        <v>Product30</v>
      </c>
      <c r="H422" t="str">
        <f>VLOOKUP(Table2[[#This Row],[PRODUCT ID]],Table1[],3,0)</f>
        <v>Catagory04</v>
      </c>
      <c r="I422" t="str">
        <f>VLOOKUP(Table2[[#This Row],[PRODUCT ID]],Table1[],4,0)</f>
        <v>Kg</v>
      </c>
      <c r="J422" s="5">
        <f>VLOOKUP(Table2[[#This Row],[PRODUCT ID]],Table1[],5,0)</f>
        <v>148</v>
      </c>
      <c r="K422" s="5">
        <f>VLOOKUP(Table2[[#This Row],[PRODUCT ID]],Table1[],6,0)</f>
        <v>201.28</v>
      </c>
      <c r="L422" s="5">
        <f>Table2[[#This Row],[BUYING PRIZE]]*Table2[[#This Row],[QUANTITY]]</f>
        <v>2072</v>
      </c>
      <c r="M422" s="5">
        <f>Table2[[#This Row],[SELLING PRICE]]*Table2[[#This Row],[QUANTITY]]*1-Table2[[#This Row],[DISCOUNT %]]</f>
        <v>2817.92</v>
      </c>
      <c r="N422">
        <f>DAY(Table2[[#This Row],[DATE]])</f>
        <v>14</v>
      </c>
      <c r="O422" s="4" t="str">
        <f>TEXT(Table2[[#This Row],[DATE]],"mmm")</f>
        <v>Aug</v>
      </c>
      <c r="P422" s="3">
        <f>YEAR(Table2[[#This Row],[DATE]])</f>
        <v>2022</v>
      </c>
    </row>
    <row r="423" spans="1:16" x14ac:dyDescent="0.3">
      <c r="A423" s="4">
        <v>44788</v>
      </c>
      <c r="B423" t="s">
        <v>69</v>
      </c>
      <c r="C423">
        <v>10</v>
      </c>
      <c r="D423" t="s">
        <v>8</v>
      </c>
      <c r="E423" t="s">
        <v>103</v>
      </c>
      <c r="F423">
        <v>0</v>
      </c>
      <c r="G423" t="str">
        <f>VLOOKUP(Table2[[#This Row],[PRODUCT ID]],Table1[],2,0)</f>
        <v>Product11</v>
      </c>
      <c r="H423" t="str">
        <f>VLOOKUP(Table2[[#This Row],[PRODUCT ID]],Table1[],3,0)</f>
        <v>Catagory02</v>
      </c>
      <c r="I423" t="str">
        <f>VLOOKUP(Table2[[#This Row],[PRODUCT ID]],Table1[],4,0)</f>
        <v>Kg</v>
      </c>
      <c r="J423" s="5">
        <f>VLOOKUP(Table2[[#This Row],[PRODUCT ID]],Table1[],5,0)</f>
        <v>44</v>
      </c>
      <c r="K423" s="5">
        <f>VLOOKUP(Table2[[#This Row],[PRODUCT ID]],Table1[],6,0)</f>
        <v>48.4</v>
      </c>
      <c r="L423" s="5">
        <f>Table2[[#This Row],[BUYING PRIZE]]*Table2[[#This Row],[QUANTITY]]</f>
        <v>440</v>
      </c>
      <c r="M423" s="5">
        <f>Table2[[#This Row],[SELLING PRICE]]*Table2[[#This Row],[QUANTITY]]*1-Table2[[#This Row],[DISCOUNT %]]</f>
        <v>484</v>
      </c>
      <c r="N423">
        <f>DAY(Table2[[#This Row],[DATE]])</f>
        <v>15</v>
      </c>
      <c r="O423" s="4" t="str">
        <f>TEXT(Table2[[#This Row],[DATE]],"mmm")</f>
        <v>Aug</v>
      </c>
      <c r="P423" s="3">
        <f>YEAR(Table2[[#This Row],[DATE]])</f>
        <v>2022</v>
      </c>
    </row>
    <row r="424" spans="1:16" x14ac:dyDescent="0.3">
      <c r="A424" s="4">
        <v>44788</v>
      </c>
      <c r="B424" t="s">
        <v>73</v>
      </c>
      <c r="C424">
        <v>7</v>
      </c>
      <c r="D424" t="s">
        <v>104</v>
      </c>
      <c r="E424" t="s">
        <v>58</v>
      </c>
      <c r="F424">
        <v>0</v>
      </c>
      <c r="G424" t="str">
        <f>VLOOKUP(Table2[[#This Row],[PRODUCT ID]],Table1[],2,0)</f>
        <v>Product15</v>
      </c>
      <c r="H424" t="str">
        <f>VLOOKUP(Table2[[#This Row],[PRODUCT ID]],Table1[],3,0)</f>
        <v>Catagory02</v>
      </c>
      <c r="I424" t="str">
        <f>VLOOKUP(Table2[[#This Row],[PRODUCT ID]],Table1[],4,0)</f>
        <v>Kg</v>
      </c>
      <c r="J424" s="5">
        <f>VLOOKUP(Table2[[#This Row],[PRODUCT ID]],Table1[],5,0)</f>
        <v>12</v>
      </c>
      <c r="K424" s="5">
        <f>VLOOKUP(Table2[[#This Row],[PRODUCT ID]],Table1[],6,0)</f>
        <v>15.719999999999999</v>
      </c>
      <c r="L424" s="5">
        <f>Table2[[#This Row],[BUYING PRIZE]]*Table2[[#This Row],[QUANTITY]]</f>
        <v>84</v>
      </c>
      <c r="M424" s="5">
        <f>Table2[[#This Row],[SELLING PRICE]]*Table2[[#This Row],[QUANTITY]]*1-Table2[[#This Row],[DISCOUNT %]]</f>
        <v>110.03999999999999</v>
      </c>
      <c r="N424">
        <f>DAY(Table2[[#This Row],[DATE]])</f>
        <v>15</v>
      </c>
      <c r="O424" s="4" t="str">
        <f>TEXT(Table2[[#This Row],[DATE]],"mmm")</f>
        <v>Aug</v>
      </c>
      <c r="P424" s="3">
        <f>YEAR(Table2[[#This Row],[DATE]])</f>
        <v>2022</v>
      </c>
    </row>
    <row r="425" spans="1:16" x14ac:dyDescent="0.3">
      <c r="A425" s="4">
        <v>44791</v>
      </c>
      <c r="B425" t="s">
        <v>87</v>
      </c>
      <c r="C425">
        <v>8</v>
      </c>
      <c r="D425" t="s">
        <v>58</v>
      </c>
      <c r="E425" t="s">
        <v>58</v>
      </c>
      <c r="F425">
        <v>0</v>
      </c>
      <c r="G425" t="str">
        <f>VLOOKUP(Table2[[#This Row],[PRODUCT ID]],Table1[],2,0)</f>
        <v>Product29</v>
      </c>
      <c r="H425" t="str">
        <f>VLOOKUP(Table2[[#This Row],[PRODUCT ID]],Table1[],3,0)</f>
        <v>Catagory04</v>
      </c>
      <c r="I425" t="str">
        <f>VLOOKUP(Table2[[#This Row],[PRODUCT ID]],Table1[],4,0)</f>
        <v>Kg</v>
      </c>
      <c r="J425" s="5">
        <f>VLOOKUP(Table2[[#This Row],[PRODUCT ID]],Table1[],5,0)</f>
        <v>47</v>
      </c>
      <c r="K425" s="5">
        <f>VLOOKUP(Table2[[#This Row],[PRODUCT ID]],Table1[],6,0)</f>
        <v>53.11</v>
      </c>
      <c r="L425" s="5">
        <f>Table2[[#This Row],[BUYING PRIZE]]*Table2[[#This Row],[QUANTITY]]</f>
        <v>376</v>
      </c>
      <c r="M425" s="5">
        <f>Table2[[#This Row],[SELLING PRICE]]*Table2[[#This Row],[QUANTITY]]*1-Table2[[#This Row],[DISCOUNT %]]</f>
        <v>424.88</v>
      </c>
      <c r="N425">
        <f>DAY(Table2[[#This Row],[DATE]])</f>
        <v>18</v>
      </c>
      <c r="O425" s="4" t="str">
        <f>TEXT(Table2[[#This Row],[DATE]],"mmm")</f>
        <v>Aug</v>
      </c>
      <c r="P425" s="3">
        <f>YEAR(Table2[[#This Row],[DATE]])</f>
        <v>2022</v>
      </c>
    </row>
    <row r="426" spans="1:16" x14ac:dyDescent="0.3">
      <c r="A426" s="4">
        <v>44791</v>
      </c>
      <c r="B426" t="s">
        <v>68</v>
      </c>
      <c r="C426">
        <v>2</v>
      </c>
      <c r="D426" t="s">
        <v>58</v>
      </c>
      <c r="E426" t="s">
        <v>103</v>
      </c>
      <c r="F426">
        <v>0</v>
      </c>
      <c r="G426" t="str">
        <f>VLOOKUP(Table2[[#This Row],[PRODUCT ID]],Table1[],2,0)</f>
        <v>Product10</v>
      </c>
      <c r="H426" t="str">
        <f>VLOOKUP(Table2[[#This Row],[PRODUCT ID]],Table1[],3,0)</f>
        <v>Catagory02</v>
      </c>
      <c r="I426" t="str">
        <f>VLOOKUP(Table2[[#This Row],[PRODUCT ID]],Table1[],4,0)</f>
        <v>Kg</v>
      </c>
      <c r="J426" s="5">
        <f>VLOOKUP(Table2[[#This Row],[PRODUCT ID]],Table1[],5,0)</f>
        <v>148</v>
      </c>
      <c r="K426" s="5">
        <f>VLOOKUP(Table2[[#This Row],[PRODUCT ID]],Table1[],6,0)</f>
        <v>164.28</v>
      </c>
      <c r="L426" s="5">
        <f>Table2[[#This Row],[BUYING PRIZE]]*Table2[[#This Row],[QUANTITY]]</f>
        <v>296</v>
      </c>
      <c r="M426" s="5">
        <f>Table2[[#This Row],[SELLING PRICE]]*Table2[[#This Row],[QUANTITY]]*1-Table2[[#This Row],[DISCOUNT %]]</f>
        <v>328.56</v>
      </c>
      <c r="N426">
        <f>DAY(Table2[[#This Row],[DATE]])</f>
        <v>18</v>
      </c>
      <c r="O426" s="4" t="str">
        <f>TEXT(Table2[[#This Row],[DATE]],"mmm")</f>
        <v>Aug</v>
      </c>
      <c r="P426" s="3">
        <f>YEAR(Table2[[#This Row],[DATE]])</f>
        <v>2022</v>
      </c>
    </row>
    <row r="427" spans="1:16" x14ac:dyDescent="0.3">
      <c r="A427" s="4">
        <v>44792</v>
      </c>
      <c r="B427" t="s">
        <v>65</v>
      </c>
      <c r="C427">
        <v>3</v>
      </c>
      <c r="D427" t="s">
        <v>58</v>
      </c>
      <c r="E427" t="s">
        <v>58</v>
      </c>
      <c r="F427">
        <v>0</v>
      </c>
      <c r="G427" t="str">
        <f>VLOOKUP(Table2[[#This Row],[PRODUCT ID]],Table1[],2,0)</f>
        <v>Product07</v>
      </c>
      <c r="H427" t="str">
        <f>VLOOKUP(Table2[[#This Row],[PRODUCT ID]],Table1[],3,0)</f>
        <v>Catagory01</v>
      </c>
      <c r="I427" t="str">
        <f>VLOOKUP(Table2[[#This Row],[PRODUCT ID]],Table1[],4,0)</f>
        <v>Kg</v>
      </c>
      <c r="J427" s="5">
        <f>VLOOKUP(Table2[[#This Row],[PRODUCT ID]],Table1[],5,0)</f>
        <v>43</v>
      </c>
      <c r="K427" s="5">
        <f>VLOOKUP(Table2[[#This Row],[PRODUCT ID]],Table1[],6,0)</f>
        <v>47.730000000000004</v>
      </c>
      <c r="L427" s="5">
        <f>Table2[[#This Row],[BUYING PRIZE]]*Table2[[#This Row],[QUANTITY]]</f>
        <v>129</v>
      </c>
      <c r="M427" s="5">
        <f>Table2[[#This Row],[SELLING PRICE]]*Table2[[#This Row],[QUANTITY]]*1-Table2[[#This Row],[DISCOUNT %]]</f>
        <v>143.19</v>
      </c>
      <c r="N427">
        <f>DAY(Table2[[#This Row],[DATE]])</f>
        <v>19</v>
      </c>
      <c r="O427" s="4" t="str">
        <f>TEXT(Table2[[#This Row],[DATE]],"mmm")</f>
        <v>Aug</v>
      </c>
      <c r="P427" s="3">
        <f>YEAR(Table2[[#This Row],[DATE]])</f>
        <v>2022</v>
      </c>
    </row>
    <row r="428" spans="1:16" x14ac:dyDescent="0.3">
      <c r="A428" s="4">
        <v>44793</v>
      </c>
      <c r="B428" t="s">
        <v>81</v>
      </c>
      <c r="C428">
        <v>13</v>
      </c>
      <c r="D428" t="s">
        <v>104</v>
      </c>
      <c r="E428" t="s">
        <v>58</v>
      </c>
      <c r="F428">
        <v>0</v>
      </c>
      <c r="G428" t="str">
        <f>VLOOKUP(Table2[[#This Row],[PRODUCT ID]],Table1[],2,0)</f>
        <v>Product23</v>
      </c>
      <c r="H428" t="str">
        <f>VLOOKUP(Table2[[#This Row],[PRODUCT ID]],Table1[],3,0)</f>
        <v>Catagory03</v>
      </c>
      <c r="I428" t="str">
        <f>VLOOKUP(Table2[[#This Row],[PRODUCT ID]],Table1[],4,0)</f>
        <v>Kg</v>
      </c>
      <c r="J428" s="5">
        <f>VLOOKUP(Table2[[#This Row],[PRODUCT ID]],Table1[],5,0)</f>
        <v>141</v>
      </c>
      <c r="K428" s="5">
        <f>VLOOKUP(Table2[[#This Row],[PRODUCT ID]],Table1[],6,0)</f>
        <v>149.46</v>
      </c>
      <c r="L428" s="5">
        <f>Table2[[#This Row],[BUYING PRIZE]]*Table2[[#This Row],[QUANTITY]]</f>
        <v>1833</v>
      </c>
      <c r="M428" s="5">
        <f>Table2[[#This Row],[SELLING PRICE]]*Table2[[#This Row],[QUANTITY]]*1-Table2[[#This Row],[DISCOUNT %]]</f>
        <v>1942.98</v>
      </c>
      <c r="N428">
        <f>DAY(Table2[[#This Row],[DATE]])</f>
        <v>20</v>
      </c>
      <c r="O428" s="4" t="str">
        <f>TEXT(Table2[[#This Row],[DATE]],"mmm")</f>
        <v>Aug</v>
      </c>
      <c r="P428" s="3">
        <f>YEAR(Table2[[#This Row],[DATE]])</f>
        <v>2022</v>
      </c>
    </row>
    <row r="429" spans="1:16" x14ac:dyDescent="0.3">
      <c r="A429" s="4">
        <v>44793</v>
      </c>
      <c r="B429" t="s">
        <v>91</v>
      </c>
      <c r="C429">
        <v>14</v>
      </c>
      <c r="D429" t="s">
        <v>104</v>
      </c>
      <c r="E429" t="s">
        <v>58</v>
      </c>
      <c r="F429">
        <v>0</v>
      </c>
      <c r="G429" t="str">
        <f>VLOOKUP(Table2[[#This Row],[PRODUCT ID]],Table1[],2,0)</f>
        <v>Product33</v>
      </c>
      <c r="H429" t="str">
        <f>VLOOKUP(Table2[[#This Row],[PRODUCT ID]],Table1[],3,0)</f>
        <v>Catagory04</v>
      </c>
      <c r="I429" t="str">
        <f>VLOOKUP(Table2[[#This Row],[PRODUCT ID]],Table1[],4,0)</f>
        <v>Kg</v>
      </c>
      <c r="J429" s="5">
        <f>VLOOKUP(Table2[[#This Row],[PRODUCT ID]],Table1[],5,0)</f>
        <v>95</v>
      </c>
      <c r="K429" s="5">
        <f>VLOOKUP(Table2[[#This Row],[PRODUCT ID]],Table1[],6,0)</f>
        <v>119.7</v>
      </c>
      <c r="L429" s="5">
        <f>Table2[[#This Row],[BUYING PRIZE]]*Table2[[#This Row],[QUANTITY]]</f>
        <v>1330</v>
      </c>
      <c r="M429" s="5">
        <f>Table2[[#This Row],[SELLING PRICE]]*Table2[[#This Row],[QUANTITY]]*1-Table2[[#This Row],[DISCOUNT %]]</f>
        <v>1675.8</v>
      </c>
      <c r="N429">
        <f>DAY(Table2[[#This Row],[DATE]])</f>
        <v>20</v>
      </c>
      <c r="O429" s="4" t="str">
        <f>TEXT(Table2[[#This Row],[DATE]],"mmm")</f>
        <v>Aug</v>
      </c>
      <c r="P429" s="3">
        <f>YEAR(Table2[[#This Row],[DATE]])</f>
        <v>2022</v>
      </c>
    </row>
    <row r="430" spans="1:16" x14ac:dyDescent="0.3">
      <c r="A430" s="4">
        <v>44794</v>
      </c>
      <c r="B430" t="s">
        <v>74</v>
      </c>
      <c r="C430">
        <v>4</v>
      </c>
      <c r="D430" t="s">
        <v>104</v>
      </c>
      <c r="E430" t="s">
        <v>58</v>
      </c>
      <c r="F430">
        <v>0</v>
      </c>
      <c r="G430" t="str">
        <f>VLOOKUP(Table2[[#This Row],[PRODUCT ID]],Table1[],2,0)</f>
        <v>Product16</v>
      </c>
      <c r="H430" t="str">
        <f>VLOOKUP(Table2[[#This Row],[PRODUCT ID]],Table1[],3,0)</f>
        <v>Catagory02</v>
      </c>
      <c r="I430" t="str">
        <f>VLOOKUP(Table2[[#This Row],[PRODUCT ID]],Table1[],4,0)</f>
        <v>Kg</v>
      </c>
      <c r="J430" s="5">
        <f>VLOOKUP(Table2[[#This Row],[PRODUCT ID]],Table1[],5,0)</f>
        <v>13</v>
      </c>
      <c r="K430" s="5">
        <f>VLOOKUP(Table2[[#This Row],[PRODUCT ID]],Table1[],6,0)</f>
        <v>16.64</v>
      </c>
      <c r="L430" s="5">
        <f>Table2[[#This Row],[BUYING PRIZE]]*Table2[[#This Row],[QUANTITY]]</f>
        <v>52</v>
      </c>
      <c r="M430" s="5">
        <f>Table2[[#This Row],[SELLING PRICE]]*Table2[[#This Row],[QUANTITY]]*1-Table2[[#This Row],[DISCOUNT %]]</f>
        <v>66.56</v>
      </c>
      <c r="N430">
        <f>DAY(Table2[[#This Row],[DATE]])</f>
        <v>21</v>
      </c>
      <c r="O430" s="4" t="str">
        <f>TEXT(Table2[[#This Row],[DATE]],"mmm")</f>
        <v>Aug</v>
      </c>
      <c r="P430" s="3">
        <f>YEAR(Table2[[#This Row],[DATE]])</f>
        <v>2022</v>
      </c>
    </row>
    <row r="431" spans="1:16" x14ac:dyDescent="0.3">
      <c r="A431" s="4">
        <v>44796</v>
      </c>
      <c r="B431" t="s">
        <v>102</v>
      </c>
      <c r="C431">
        <v>11</v>
      </c>
      <c r="D431" t="s">
        <v>58</v>
      </c>
      <c r="E431" t="s">
        <v>58</v>
      </c>
      <c r="F431">
        <v>0</v>
      </c>
      <c r="G431" t="str">
        <f>VLOOKUP(Table2[[#This Row],[PRODUCT ID]],Table1[],2,0)</f>
        <v>Product44</v>
      </c>
      <c r="H431" t="str">
        <f>VLOOKUP(Table2[[#This Row],[PRODUCT ID]],Table1[],3,0)</f>
        <v>Catagory04</v>
      </c>
      <c r="I431" t="str">
        <f>VLOOKUP(Table2[[#This Row],[PRODUCT ID]],Table1[],4,0)</f>
        <v>Kg</v>
      </c>
      <c r="J431" s="5">
        <f>VLOOKUP(Table2[[#This Row],[PRODUCT ID]],Table1[],5,0)</f>
        <v>76</v>
      </c>
      <c r="K431" s="5">
        <f>VLOOKUP(Table2[[#This Row],[PRODUCT ID]],Table1[],6,0)</f>
        <v>82.08</v>
      </c>
      <c r="L431" s="5">
        <f>Table2[[#This Row],[BUYING PRIZE]]*Table2[[#This Row],[QUANTITY]]</f>
        <v>836</v>
      </c>
      <c r="M431" s="5">
        <f>Table2[[#This Row],[SELLING PRICE]]*Table2[[#This Row],[QUANTITY]]*1-Table2[[#This Row],[DISCOUNT %]]</f>
        <v>902.88</v>
      </c>
      <c r="N431">
        <f>DAY(Table2[[#This Row],[DATE]])</f>
        <v>23</v>
      </c>
      <c r="O431" s="4" t="str">
        <f>TEXT(Table2[[#This Row],[DATE]],"mmm")</f>
        <v>Aug</v>
      </c>
      <c r="P431" s="3">
        <f>YEAR(Table2[[#This Row],[DATE]])</f>
        <v>2022</v>
      </c>
    </row>
    <row r="432" spans="1:16" x14ac:dyDescent="0.3">
      <c r="A432" s="4">
        <v>44796</v>
      </c>
      <c r="B432" t="s">
        <v>87</v>
      </c>
      <c r="C432">
        <v>14</v>
      </c>
      <c r="D432" t="s">
        <v>104</v>
      </c>
      <c r="E432" t="s">
        <v>103</v>
      </c>
      <c r="F432">
        <v>0</v>
      </c>
      <c r="G432" t="str">
        <f>VLOOKUP(Table2[[#This Row],[PRODUCT ID]],Table1[],2,0)</f>
        <v>Product29</v>
      </c>
      <c r="H432" t="str">
        <f>VLOOKUP(Table2[[#This Row],[PRODUCT ID]],Table1[],3,0)</f>
        <v>Catagory04</v>
      </c>
      <c r="I432" t="str">
        <f>VLOOKUP(Table2[[#This Row],[PRODUCT ID]],Table1[],4,0)</f>
        <v>Kg</v>
      </c>
      <c r="J432" s="5">
        <f>VLOOKUP(Table2[[#This Row],[PRODUCT ID]],Table1[],5,0)</f>
        <v>47</v>
      </c>
      <c r="K432" s="5">
        <f>VLOOKUP(Table2[[#This Row],[PRODUCT ID]],Table1[],6,0)</f>
        <v>53.11</v>
      </c>
      <c r="L432" s="5">
        <f>Table2[[#This Row],[BUYING PRIZE]]*Table2[[#This Row],[QUANTITY]]</f>
        <v>658</v>
      </c>
      <c r="M432" s="5">
        <f>Table2[[#This Row],[SELLING PRICE]]*Table2[[#This Row],[QUANTITY]]*1-Table2[[#This Row],[DISCOUNT %]]</f>
        <v>743.54</v>
      </c>
      <c r="N432">
        <f>DAY(Table2[[#This Row],[DATE]])</f>
        <v>23</v>
      </c>
      <c r="O432" s="4" t="str">
        <f>TEXT(Table2[[#This Row],[DATE]],"mmm")</f>
        <v>Aug</v>
      </c>
      <c r="P432" s="3">
        <f>YEAR(Table2[[#This Row],[DATE]])</f>
        <v>2022</v>
      </c>
    </row>
    <row r="433" spans="1:16" x14ac:dyDescent="0.3">
      <c r="A433" s="4">
        <v>44797</v>
      </c>
      <c r="B433" t="s">
        <v>63</v>
      </c>
      <c r="C433">
        <v>5</v>
      </c>
      <c r="D433" t="s">
        <v>104</v>
      </c>
      <c r="E433" t="s">
        <v>103</v>
      </c>
      <c r="F433">
        <v>0</v>
      </c>
      <c r="G433" t="str">
        <f>VLOOKUP(Table2[[#This Row],[PRODUCT ID]],Table1[],2,0)</f>
        <v>Product05</v>
      </c>
      <c r="H433" t="str">
        <f>VLOOKUP(Table2[[#This Row],[PRODUCT ID]],Table1[],3,0)</f>
        <v>Catagory01</v>
      </c>
      <c r="I433" t="str">
        <f>VLOOKUP(Table2[[#This Row],[PRODUCT ID]],Table1[],4,0)</f>
        <v>Kg</v>
      </c>
      <c r="J433" s="5">
        <f>VLOOKUP(Table2[[#This Row],[PRODUCT ID]],Table1[],5,0)</f>
        <v>133</v>
      </c>
      <c r="K433" s="5">
        <f>VLOOKUP(Table2[[#This Row],[PRODUCT ID]],Table1[],6,0)</f>
        <v>155.61000000000001</v>
      </c>
      <c r="L433" s="5">
        <f>Table2[[#This Row],[BUYING PRIZE]]*Table2[[#This Row],[QUANTITY]]</f>
        <v>665</v>
      </c>
      <c r="M433" s="5">
        <f>Table2[[#This Row],[SELLING PRICE]]*Table2[[#This Row],[QUANTITY]]*1-Table2[[#This Row],[DISCOUNT %]]</f>
        <v>778.05000000000007</v>
      </c>
      <c r="N433">
        <f>DAY(Table2[[#This Row],[DATE]])</f>
        <v>24</v>
      </c>
      <c r="O433" s="4" t="str">
        <f>TEXT(Table2[[#This Row],[DATE]],"mmm")</f>
        <v>Aug</v>
      </c>
      <c r="P433" s="3">
        <f>YEAR(Table2[[#This Row],[DATE]])</f>
        <v>2022</v>
      </c>
    </row>
    <row r="434" spans="1:16" x14ac:dyDescent="0.3">
      <c r="A434" s="4">
        <v>44799</v>
      </c>
      <c r="B434" t="s">
        <v>77</v>
      </c>
      <c r="C434">
        <v>13</v>
      </c>
      <c r="D434" t="s">
        <v>8</v>
      </c>
      <c r="E434" t="s">
        <v>103</v>
      </c>
      <c r="F434">
        <v>0</v>
      </c>
      <c r="G434" t="str">
        <f>VLOOKUP(Table2[[#This Row],[PRODUCT ID]],Table1[],2,0)</f>
        <v>Product19</v>
      </c>
      <c r="H434" t="str">
        <f>VLOOKUP(Table2[[#This Row],[PRODUCT ID]],Table1[],3,0)</f>
        <v>Catagory02</v>
      </c>
      <c r="I434" t="str">
        <f>VLOOKUP(Table2[[#This Row],[PRODUCT ID]],Table1[],4,0)</f>
        <v>Kg</v>
      </c>
      <c r="J434" s="5">
        <f>VLOOKUP(Table2[[#This Row],[PRODUCT ID]],Table1[],5,0)</f>
        <v>150</v>
      </c>
      <c r="K434" s="5">
        <f>VLOOKUP(Table2[[#This Row],[PRODUCT ID]],Table1[],6,0)</f>
        <v>210</v>
      </c>
      <c r="L434" s="5">
        <f>Table2[[#This Row],[BUYING PRIZE]]*Table2[[#This Row],[QUANTITY]]</f>
        <v>1950</v>
      </c>
      <c r="M434" s="5">
        <f>Table2[[#This Row],[SELLING PRICE]]*Table2[[#This Row],[QUANTITY]]*1-Table2[[#This Row],[DISCOUNT %]]</f>
        <v>2730</v>
      </c>
      <c r="N434">
        <f>DAY(Table2[[#This Row],[DATE]])</f>
        <v>26</v>
      </c>
      <c r="O434" s="4" t="str">
        <f>TEXT(Table2[[#This Row],[DATE]],"mmm")</f>
        <v>Aug</v>
      </c>
      <c r="P434" s="3">
        <f>YEAR(Table2[[#This Row],[DATE]])</f>
        <v>2022</v>
      </c>
    </row>
    <row r="435" spans="1:16" x14ac:dyDescent="0.3">
      <c r="A435" s="4">
        <v>44799</v>
      </c>
      <c r="B435" t="s">
        <v>95</v>
      </c>
      <c r="C435">
        <v>8</v>
      </c>
      <c r="D435" t="s">
        <v>58</v>
      </c>
      <c r="E435" t="s">
        <v>58</v>
      </c>
      <c r="F435">
        <v>0</v>
      </c>
      <c r="G435" t="str">
        <f>VLOOKUP(Table2[[#This Row],[PRODUCT ID]],Table1[],2,0)</f>
        <v>Product37</v>
      </c>
      <c r="H435" t="str">
        <f>VLOOKUP(Table2[[#This Row],[PRODUCT ID]],Table1[],3,0)</f>
        <v>Catagory04</v>
      </c>
      <c r="I435" t="str">
        <f>VLOOKUP(Table2[[#This Row],[PRODUCT ID]],Table1[],4,0)</f>
        <v>Kg</v>
      </c>
      <c r="J435" s="5">
        <f>VLOOKUP(Table2[[#This Row],[PRODUCT ID]],Table1[],5,0)</f>
        <v>67</v>
      </c>
      <c r="K435" s="5">
        <f>VLOOKUP(Table2[[#This Row],[PRODUCT ID]],Table1[],6,0)</f>
        <v>85.76</v>
      </c>
      <c r="L435" s="5">
        <f>Table2[[#This Row],[BUYING PRIZE]]*Table2[[#This Row],[QUANTITY]]</f>
        <v>536</v>
      </c>
      <c r="M435" s="5">
        <f>Table2[[#This Row],[SELLING PRICE]]*Table2[[#This Row],[QUANTITY]]*1-Table2[[#This Row],[DISCOUNT %]]</f>
        <v>686.08</v>
      </c>
      <c r="N435">
        <f>DAY(Table2[[#This Row],[DATE]])</f>
        <v>26</v>
      </c>
      <c r="O435" s="4" t="str">
        <f>TEXT(Table2[[#This Row],[DATE]],"mmm")</f>
        <v>Aug</v>
      </c>
      <c r="P435" s="3">
        <f>YEAR(Table2[[#This Row],[DATE]])</f>
        <v>2022</v>
      </c>
    </row>
    <row r="436" spans="1:16" x14ac:dyDescent="0.3">
      <c r="A436" s="4">
        <v>44800</v>
      </c>
      <c r="B436" t="s">
        <v>97</v>
      </c>
      <c r="C436">
        <v>15</v>
      </c>
      <c r="D436" t="s">
        <v>8</v>
      </c>
      <c r="E436" t="s">
        <v>58</v>
      </c>
      <c r="F436">
        <v>0</v>
      </c>
      <c r="G436" t="str">
        <f>VLOOKUP(Table2[[#This Row],[PRODUCT ID]],Table1[],2,0)</f>
        <v>Product39</v>
      </c>
      <c r="H436" t="str">
        <f>VLOOKUP(Table2[[#This Row],[PRODUCT ID]],Table1[],3,0)</f>
        <v>Catagory04</v>
      </c>
      <c r="I436" t="str">
        <f>VLOOKUP(Table2[[#This Row],[PRODUCT ID]],Table1[],4,0)</f>
        <v>Kg</v>
      </c>
      <c r="J436" s="5">
        <f>VLOOKUP(Table2[[#This Row],[PRODUCT ID]],Table1[],5,0)</f>
        <v>37</v>
      </c>
      <c r="K436" s="5">
        <f>VLOOKUP(Table2[[#This Row],[PRODUCT ID]],Table1[],6,0)</f>
        <v>42.55</v>
      </c>
      <c r="L436" s="5">
        <f>Table2[[#This Row],[BUYING PRIZE]]*Table2[[#This Row],[QUANTITY]]</f>
        <v>555</v>
      </c>
      <c r="M436" s="5">
        <f>Table2[[#This Row],[SELLING PRICE]]*Table2[[#This Row],[QUANTITY]]*1-Table2[[#This Row],[DISCOUNT %]]</f>
        <v>638.25</v>
      </c>
      <c r="N436">
        <f>DAY(Table2[[#This Row],[DATE]])</f>
        <v>27</v>
      </c>
      <c r="O436" s="4" t="str">
        <f>TEXT(Table2[[#This Row],[DATE]],"mmm")</f>
        <v>Aug</v>
      </c>
      <c r="P436" s="3">
        <f>YEAR(Table2[[#This Row],[DATE]])</f>
        <v>2022</v>
      </c>
    </row>
    <row r="437" spans="1:16" x14ac:dyDescent="0.3">
      <c r="A437" s="4">
        <v>44801</v>
      </c>
      <c r="B437" t="s">
        <v>63</v>
      </c>
      <c r="C437">
        <v>9</v>
      </c>
      <c r="D437" t="s">
        <v>58</v>
      </c>
      <c r="E437" t="s">
        <v>58</v>
      </c>
      <c r="F437">
        <v>0</v>
      </c>
      <c r="G437" t="str">
        <f>VLOOKUP(Table2[[#This Row],[PRODUCT ID]],Table1[],2,0)</f>
        <v>Product05</v>
      </c>
      <c r="H437" t="str">
        <f>VLOOKUP(Table2[[#This Row],[PRODUCT ID]],Table1[],3,0)</f>
        <v>Catagory01</v>
      </c>
      <c r="I437" t="str">
        <f>VLOOKUP(Table2[[#This Row],[PRODUCT ID]],Table1[],4,0)</f>
        <v>Kg</v>
      </c>
      <c r="J437" s="5">
        <f>VLOOKUP(Table2[[#This Row],[PRODUCT ID]],Table1[],5,0)</f>
        <v>133</v>
      </c>
      <c r="K437" s="5">
        <f>VLOOKUP(Table2[[#This Row],[PRODUCT ID]],Table1[],6,0)</f>
        <v>155.61000000000001</v>
      </c>
      <c r="L437" s="5">
        <f>Table2[[#This Row],[BUYING PRIZE]]*Table2[[#This Row],[QUANTITY]]</f>
        <v>1197</v>
      </c>
      <c r="M437" s="5">
        <f>Table2[[#This Row],[SELLING PRICE]]*Table2[[#This Row],[QUANTITY]]*1-Table2[[#This Row],[DISCOUNT %]]</f>
        <v>1400.4900000000002</v>
      </c>
      <c r="N437">
        <f>DAY(Table2[[#This Row],[DATE]])</f>
        <v>28</v>
      </c>
      <c r="O437" s="4" t="str">
        <f>TEXT(Table2[[#This Row],[DATE]],"mmm")</f>
        <v>Aug</v>
      </c>
      <c r="P437" s="3">
        <f>YEAR(Table2[[#This Row],[DATE]])</f>
        <v>2022</v>
      </c>
    </row>
    <row r="438" spans="1:16" x14ac:dyDescent="0.3">
      <c r="A438" s="4">
        <v>44801</v>
      </c>
      <c r="B438" t="s">
        <v>97</v>
      </c>
      <c r="C438">
        <v>5</v>
      </c>
      <c r="D438" t="s">
        <v>104</v>
      </c>
      <c r="E438" t="s">
        <v>58</v>
      </c>
      <c r="F438">
        <v>0</v>
      </c>
      <c r="G438" t="str">
        <f>VLOOKUP(Table2[[#This Row],[PRODUCT ID]],Table1[],2,0)</f>
        <v>Product39</v>
      </c>
      <c r="H438" t="str">
        <f>VLOOKUP(Table2[[#This Row],[PRODUCT ID]],Table1[],3,0)</f>
        <v>Catagory04</v>
      </c>
      <c r="I438" t="str">
        <f>VLOOKUP(Table2[[#This Row],[PRODUCT ID]],Table1[],4,0)</f>
        <v>Kg</v>
      </c>
      <c r="J438" s="5">
        <f>VLOOKUP(Table2[[#This Row],[PRODUCT ID]],Table1[],5,0)</f>
        <v>37</v>
      </c>
      <c r="K438" s="5">
        <f>VLOOKUP(Table2[[#This Row],[PRODUCT ID]],Table1[],6,0)</f>
        <v>42.55</v>
      </c>
      <c r="L438" s="5">
        <f>Table2[[#This Row],[BUYING PRIZE]]*Table2[[#This Row],[QUANTITY]]</f>
        <v>185</v>
      </c>
      <c r="M438" s="5">
        <f>Table2[[#This Row],[SELLING PRICE]]*Table2[[#This Row],[QUANTITY]]*1-Table2[[#This Row],[DISCOUNT %]]</f>
        <v>212.75</v>
      </c>
      <c r="N438">
        <f>DAY(Table2[[#This Row],[DATE]])</f>
        <v>28</v>
      </c>
      <c r="O438" s="4" t="str">
        <f>TEXT(Table2[[#This Row],[DATE]],"mmm")</f>
        <v>Aug</v>
      </c>
      <c r="P438" s="3">
        <f>YEAR(Table2[[#This Row],[DATE]])</f>
        <v>2022</v>
      </c>
    </row>
    <row r="439" spans="1:16" x14ac:dyDescent="0.3">
      <c r="A439" s="4">
        <v>44803</v>
      </c>
      <c r="B439" t="s">
        <v>64</v>
      </c>
      <c r="C439">
        <v>6</v>
      </c>
      <c r="D439" t="s">
        <v>58</v>
      </c>
      <c r="E439" t="s">
        <v>103</v>
      </c>
      <c r="F439">
        <v>0</v>
      </c>
      <c r="G439" t="str">
        <f>VLOOKUP(Table2[[#This Row],[PRODUCT ID]],Table1[],2,0)</f>
        <v>Product06</v>
      </c>
      <c r="H439" t="str">
        <f>VLOOKUP(Table2[[#This Row],[PRODUCT ID]],Table1[],3,0)</f>
        <v>Catagory01</v>
      </c>
      <c r="I439" t="str">
        <f>VLOOKUP(Table2[[#This Row],[PRODUCT ID]],Table1[],4,0)</f>
        <v>Kg</v>
      </c>
      <c r="J439" s="5">
        <f>VLOOKUP(Table2[[#This Row],[PRODUCT ID]],Table1[],5,0)</f>
        <v>75</v>
      </c>
      <c r="K439" s="5">
        <f>VLOOKUP(Table2[[#This Row],[PRODUCT ID]],Table1[],6,0)</f>
        <v>85.5</v>
      </c>
      <c r="L439" s="5">
        <f>Table2[[#This Row],[BUYING PRIZE]]*Table2[[#This Row],[QUANTITY]]</f>
        <v>450</v>
      </c>
      <c r="M439" s="5">
        <f>Table2[[#This Row],[SELLING PRICE]]*Table2[[#This Row],[QUANTITY]]*1-Table2[[#This Row],[DISCOUNT %]]</f>
        <v>513</v>
      </c>
      <c r="N439">
        <f>DAY(Table2[[#This Row],[DATE]])</f>
        <v>30</v>
      </c>
      <c r="O439" s="4" t="str">
        <f>TEXT(Table2[[#This Row],[DATE]],"mmm")</f>
        <v>Aug</v>
      </c>
      <c r="P439" s="3">
        <f>YEAR(Table2[[#This Row],[DATE]])</f>
        <v>2022</v>
      </c>
    </row>
    <row r="440" spans="1:16" x14ac:dyDescent="0.3">
      <c r="A440" s="4">
        <v>44803</v>
      </c>
      <c r="B440" t="s">
        <v>101</v>
      </c>
      <c r="C440">
        <v>6</v>
      </c>
      <c r="D440" t="s">
        <v>104</v>
      </c>
      <c r="E440" t="s">
        <v>103</v>
      </c>
      <c r="F440">
        <v>0</v>
      </c>
      <c r="G440" t="str">
        <f>VLOOKUP(Table2[[#This Row],[PRODUCT ID]],Table1[],2,0)</f>
        <v>Product43</v>
      </c>
      <c r="H440" t="str">
        <f>VLOOKUP(Table2[[#This Row],[PRODUCT ID]],Table1[],3,0)</f>
        <v>Catagory04</v>
      </c>
      <c r="I440" t="str">
        <f>VLOOKUP(Table2[[#This Row],[PRODUCT ID]],Table1[],4,0)</f>
        <v>Kg</v>
      </c>
      <c r="J440" s="5">
        <f>VLOOKUP(Table2[[#This Row],[PRODUCT ID]],Table1[],5,0)</f>
        <v>67</v>
      </c>
      <c r="K440" s="5">
        <f>VLOOKUP(Table2[[#This Row],[PRODUCT ID]],Table1[],6,0)</f>
        <v>83.08</v>
      </c>
      <c r="L440" s="5">
        <f>Table2[[#This Row],[BUYING PRIZE]]*Table2[[#This Row],[QUANTITY]]</f>
        <v>402</v>
      </c>
      <c r="M440" s="5">
        <f>Table2[[#This Row],[SELLING PRICE]]*Table2[[#This Row],[QUANTITY]]*1-Table2[[#This Row],[DISCOUNT %]]</f>
        <v>498.48</v>
      </c>
      <c r="N440">
        <f>DAY(Table2[[#This Row],[DATE]])</f>
        <v>30</v>
      </c>
      <c r="O440" s="4" t="str">
        <f>TEXT(Table2[[#This Row],[DATE]],"mmm")</f>
        <v>Aug</v>
      </c>
      <c r="P440" s="3">
        <f>YEAR(Table2[[#This Row],[DATE]])</f>
        <v>2022</v>
      </c>
    </row>
    <row r="441" spans="1:16" x14ac:dyDescent="0.3">
      <c r="A441" s="4">
        <v>44803</v>
      </c>
      <c r="B441" t="s">
        <v>83</v>
      </c>
      <c r="C441">
        <v>5</v>
      </c>
      <c r="D441" t="s">
        <v>104</v>
      </c>
      <c r="E441" t="s">
        <v>103</v>
      </c>
      <c r="F441">
        <v>0</v>
      </c>
      <c r="G441" t="str">
        <f>VLOOKUP(Table2[[#This Row],[PRODUCT ID]],Table1[],2,0)</f>
        <v>Product25</v>
      </c>
      <c r="H441" t="str">
        <f>VLOOKUP(Table2[[#This Row],[PRODUCT ID]],Table1[],3,0)</f>
        <v>Catagory04</v>
      </c>
      <c r="I441" t="str">
        <f>VLOOKUP(Table2[[#This Row],[PRODUCT ID]],Table1[],4,0)</f>
        <v>Kg</v>
      </c>
      <c r="J441" s="5">
        <f>VLOOKUP(Table2[[#This Row],[PRODUCT ID]],Table1[],5,0)</f>
        <v>7</v>
      </c>
      <c r="K441" s="5">
        <f>VLOOKUP(Table2[[#This Row],[PRODUCT ID]],Table1[],6,0)</f>
        <v>8.33</v>
      </c>
      <c r="L441" s="5">
        <f>Table2[[#This Row],[BUYING PRIZE]]*Table2[[#This Row],[QUANTITY]]</f>
        <v>35</v>
      </c>
      <c r="M441" s="5">
        <f>Table2[[#This Row],[SELLING PRICE]]*Table2[[#This Row],[QUANTITY]]*1-Table2[[#This Row],[DISCOUNT %]]</f>
        <v>41.65</v>
      </c>
      <c r="N441">
        <f>DAY(Table2[[#This Row],[DATE]])</f>
        <v>30</v>
      </c>
      <c r="O441" s="4" t="str">
        <f>TEXT(Table2[[#This Row],[DATE]],"mmm")</f>
        <v>Aug</v>
      </c>
      <c r="P441" s="3">
        <f>YEAR(Table2[[#This Row],[DATE]])</f>
        <v>2022</v>
      </c>
    </row>
    <row r="442" spans="1:16" x14ac:dyDescent="0.3">
      <c r="A442" s="4">
        <v>44804</v>
      </c>
      <c r="B442" t="s">
        <v>73</v>
      </c>
      <c r="C442">
        <v>13</v>
      </c>
      <c r="D442" t="s">
        <v>104</v>
      </c>
      <c r="E442" t="s">
        <v>103</v>
      </c>
      <c r="F442">
        <v>0</v>
      </c>
      <c r="G442" t="str">
        <f>VLOOKUP(Table2[[#This Row],[PRODUCT ID]],Table1[],2,0)</f>
        <v>Product15</v>
      </c>
      <c r="H442" t="str">
        <f>VLOOKUP(Table2[[#This Row],[PRODUCT ID]],Table1[],3,0)</f>
        <v>Catagory02</v>
      </c>
      <c r="I442" t="str">
        <f>VLOOKUP(Table2[[#This Row],[PRODUCT ID]],Table1[],4,0)</f>
        <v>Kg</v>
      </c>
      <c r="J442" s="5">
        <f>VLOOKUP(Table2[[#This Row],[PRODUCT ID]],Table1[],5,0)</f>
        <v>12</v>
      </c>
      <c r="K442" s="5">
        <f>VLOOKUP(Table2[[#This Row],[PRODUCT ID]],Table1[],6,0)</f>
        <v>15.719999999999999</v>
      </c>
      <c r="L442" s="5">
        <f>Table2[[#This Row],[BUYING PRIZE]]*Table2[[#This Row],[QUANTITY]]</f>
        <v>156</v>
      </c>
      <c r="M442" s="5">
        <f>Table2[[#This Row],[SELLING PRICE]]*Table2[[#This Row],[QUANTITY]]*1-Table2[[#This Row],[DISCOUNT %]]</f>
        <v>204.35999999999999</v>
      </c>
      <c r="N442">
        <f>DAY(Table2[[#This Row],[DATE]])</f>
        <v>31</v>
      </c>
      <c r="O442" s="4" t="str">
        <f>TEXT(Table2[[#This Row],[DATE]],"mmm")</f>
        <v>Aug</v>
      </c>
      <c r="P442" s="3">
        <f>YEAR(Table2[[#This Row],[DATE]])</f>
        <v>2022</v>
      </c>
    </row>
    <row r="443" spans="1:16" x14ac:dyDescent="0.3">
      <c r="A443" s="4">
        <v>44808</v>
      </c>
      <c r="B443" t="s">
        <v>60</v>
      </c>
      <c r="C443">
        <v>1</v>
      </c>
      <c r="D443" t="s">
        <v>104</v>
      </c>
      <c r="E443" t="s">
        <v>103</v>
      </c>
      <c r="F443">
        <v>0</v>
      </c>
      <c r="G443" t="str">
        <f>VLOOKUP(Table2[[#This Row],[PRODUCT ID]],Table1[],2,0)</f>
        <v>Product02</v>
      </c>
      <c r="H443" t="str">
        <f>VLOOKUP(Table2[[#This Row],[PRODUCT ID]],Table1[],3,0)</f>
        <v>Catagory01</v>
      </c>
      <c r="I443" t="str">
        <f>VLOOKUP(Table2[[#This Row],[PRODUCT ID]],Table1[],4,0)</f>
        <v>Kg</v>
      </c>
      <c r="J443" s="5">
        <f>VLOOKUP(Table2[[#This Row],[PRODUCT ID]],Table1[],5,0)</f>
        <v>105</v>
      </c>
      <c r="K443" s="5">
        <f>VLOOKUP(Table2[[#This Row],[PRODUCT ID]],Table1[],6,0)</f>
        <v>142.80000000000001</v>
      </c>
      <c r="L443" s="5">
        <f>Table2[[#This Row],[BUYING PRIZE]]*Table2[[#This Row],[QUANTITY]]</f>
        <v>105</v>
      </c>
      <c r="M443" s="5">
        <f>Table2[[#This Row],[SELLING PRICE]]*Table2[[#This Row],[QUANTITY]]*1-Table2[[#This Row],[DISCOUNT %]]</f>
        <v>142.80000000000001</v>
      </c>
      <c r="N443">
        <f>DAY(Table2[[#This Row],[DATE]])</f>
        <v>4</v>
      </c>
      <c r="O443" s="4" t="str">
        <f>TEXT(Table2[[#This Row],[DATE]],"mmm")</f>
        <v>Sep</v>
      </c>
      <c r="P443" s="3">
        <f>YEAR(Table2[[#This Row],[DATE]])</f>
        <v>2022</v>
      </c>
    </row>
    <row r="444" spans="1:16" x14ac:dyDescent="0.3">
      <c r="A444" s="4">
        <v>44810</v>
      </c>
      <c r="B444" t="s">
        <v>63</v>
      </c>
      <c r="C444">
        <v>12</v>
      </c>
      <c r="D444" t="s">
        <v>8</v>
      </c>
      <c r="E444" t="s">
        <v>58</v>
      </c>
      <c r="F444">
        <v>0</v>
      </c>
      <c r="G444" t="str">
        <f>VLOOKUP(Table2[[#This Row],[PRODUCT ID]],Table1[],2,0)</f>
        <v>Product05</v>
      </c>
      <c r="H444" t="str">
        <f>VLOOKUP(Table2[[#This Row],[PRODUCT ID]],Table1[],3,0)</f>
        <v>Catagory01</v>
      </c>
      <c r="I444" t="str">
        <f>VLOOKUP(Table2[[#This Row],[PRODUCT ID]],Table1[],4,0)</f>
        <v>Kg</v>
      </c>
      <c r="J444" s="5">
        <f>VLOOKUP(Table2[[#This Row],[PRODUCT ID]],Table1[],5,0)</f>
        <v>133</v>
      </c>
      <c r="K444" s="5">
        <f>VLOOKUP(Table2[[#This Row],[PRODUCT ID]],Table1[],6,0)</f>
        <v>155.61000000000001</v>
      </c>
      <c r="L444" s="5">
        <f>Table2[[#This Row],[BUYING PRIZE]]*Table2[[#This Row],[QUANTITY]]</f>
        <v>1596</v>
      </c>
      <c r="M444" s="5">
        <f>Table2[[#This Row],[SELLING PRICE]]*Table2[[#This Row],[QUANTITY]]*1-Table2[[#This Row],[DISCOUNT %]]</f>
        <v>1867.3200000000002</v>
      </c>
      <c r="N444">
        <f>DAY(Table2[[#This Row],[DATE]])</f>
        <v>6</v>
      </c>
      <c r="O444" s="4" t="str">
        <f>TEXT(Table2[[#This Row],[DATE]],"mmm")</f>
        <v>Sep</v>
      </c>
      <c r="P444" s="3">
        <f>YEAR(Table2[[#This Row],[DATE]])</f>
        <v>2022</v>
      </c>
    </row>
    <row r="445" spans="1:16" x14ac:dyDescent="0.3">
      <c r="A445" s="4">
        <v>44813</v>
      </c>
      <c r="B445" t="s">
        <v>99</v>
      </c>
      <c r="C445">
        <v>9</v>
      </c>
      <c r="D445" t="s">
        <v>104</v>
      </c>
      <c r="E445" t="s">
        <v>58</v>
      </c>
      <c r="F445">
        <v>0</v>
      </c>
      <c r="G445" t="str">
        <f>VLOOKUP(Table2[[#This Row],[PRODUCT ID]],Table1[],2,0)</f>
        <v>Product41</v>
      </c>
      <c r="H445" t="str">
        <f>VLOOKUP(Table2[[#This Row],[PRODUCT ID]],Table1[],3,0)</f>
        <v>Catagory04</v>
      </c>
      <c r="I445" t="str">
        <f>VLOOKUP(Table2[[#This Row],[PRODUCT ID]],Table1[],4,0)</f>
        <v>Kg</v>
      </c>
      <c r="J445" s="5">
        <f>VLOOKUP(Table2[[#This Row],[PRODUCT ID]],Table1[],5,0)</f>
        <v>138</v>
      </c>
      <c r="K445" s="5">
        <f>VLOOKUP(Table2[[#This Row],[PRODUCT ID]],Table1[],6,0)</f>
        <v>173.88</v>
      </c>
      <c r="L445" s="5">
        <f>Table2[[#This Row],[BUYING PRIZE]]*Table2[[#This Row],[QUANTITY]]</f>
        <v>1242</v>
      </c>
      <c r="M445" s="5">
        <f>Table2[[#This Row],[SELLING PRICE]]*Table2[[#This Row],[QUANTITY]]*1-Table2[[#This Row],[DISCOUNT %]]</f>
        <v>1564.92</v>
      </c>
      <c r="N445">
        <f>DAY(Table2[[#This Row],[DATE]])</f>
        <v>9</v>
      </c>
      <c r="O445" s="4" t="str">
        <f>TEXT(Table2[[#This Row],[DATE]],"mmm")</f>
        <v>Sep</v>
      </c>
      <c r="P445" s="3">
        <f>YEAR(Table2[[#This Row],[DATE]])</f>
        <v>2022</v>
      </c>
    </row>
    <row r="446" spans="1:16" x14ac:dyDescent="0.3">
      <c r="A446" s="4">
        <v>44813</v>
      </c>
      <c r="B446" t="s">
        <v>61</v>
      </c>
      <c r="C446">
        <v>3</v>
      </c>
      <c r="D446" t="s">
        <v>104</v>
      </c>
      <c r="E446" t="s">
        <v>58</v>
      </c>
      <c r="F446">
        <v>0</v>
      </c>
      <c r="G446" t="str">
        <f>VLOOKUP(Table2[[#This Row],[PRODUCT ID]],Table1[],2,0)</f>
        <v>Product03</v>
      </c>
      <c r="H446" t="str">
        <f>VLOOKUP(Table2[[#This Row],[PRODUCT ID]],Table1[],3,0)</f>
        <v>Catagory01</v>
      </c>
      <c r="I446" t="str">
        <f>VLOOKUP(Table2[[#This Row],[PRODUCT ID]],Table1[],4,0)</f>
        <v>Kg</v>
      </c>
      <c r="J446" s="5">
        <f>VLOOKUP(Table2[[#This Row],[PRODUCT ID]],Table1[],5,0)</f>
        <v>71</v>
      </c>
      <c r="K446" s="5">
        <f>VLOOKUP(Table2[[#This Row],[PRODUCT ID]],Table1[],6,0)</f>
        <v>80.94</v>
      </c>
      <c r="L446" s="5">
        <f>Table2[[#This Row],[BUYING PRIZE]]*Table2[[#This Row],[QUANTITY]]</f>
        <v>213</v>
      </c>
      <c r="M446" s="5">
        <f>Table2[[#This Row],[SELLING PRICE]]*Table2[[#This Row],[QUANTITY]]*1-Table2[[#This Row],[DISCOUNT %]]</f>
        <v>242.82</v>
      </c>
      <c r="N446">
        <f>DAY(Table2[[#This Row],[DATE]])</f>
        <v>9</v>
      </c>
      <c r="O446" s="4" t="str">
        <f>TEXT(Table2[[#This Row],[DATE]],"mmm")</f>
        <v>Sep</v>
      </c>
      <c r="P446" s="3">
        <f>YEAR(Table2[[#This Row],[DATE]])</f>
        <v>2022</v>
      </c>
    </row>
    <row r="447" spans="1:16" x14ac:dyDescent="0.3">
      <c r="A447" s="4">
        <v>44814</v>
      </c>
      <c r="B447" t="s">
        <v>93</v>
      </c>
      <c r="C447">
        <v>15</v>
      </c>
      <c r="D447" t="s">
        <v>58</v>
      </c>
      <c r="E447" t="s">
        <v>103</v>
      </c>
      <c r="F447">
        <v>0</v>
      </c>
      <c r="G447" t="str">
        <f>VLOOKUP(Table2[[#This Row],[PRODUCT ID]],Table1[],2,0)</f>
        <v>Product35</v>
      </c>
      <c r="H447" t="str">
        <f>VLOOKUP(Table2[[#This Row],[PRODUCT ID]],Table1[],3,0)</f>
        <v>Catagory04</v>
      </c>
      <c r="I447" t="str">
        <f>VLOOKUP(Table2[[#This Row],[PRODUCT ID]],Table1[],4,0)</f>
        <v>Kg</v>
      </c>
      <c r="J447" s="5">
        <f>VLOOKUP(Table2[[#This Row],[PRODUCT ID]],Table1[],5,0)</f>
        <v>5</v>
      </c>
      <c r="K447" s="5">
        <f>VLOOKUP(Table2[[#This Row],[PRODUCT ID]],Table1[],6,0)</f>
        <v>6.7</v>
      </c>
      <c r="L447" s="5">
        <f>Table2[[#This Row],[BUYING PRIZE]]*Table2[[#This Row],[QUANTITY]]</f>
        <v>75</v>
      </c>
      <c r="M447" s="5">
        <f>Table2[[#This Row],[SELLING PRICE]]*Table2[[#This Row],[QUANTITY]]*1-Table2[[#This Row],[DISCOUNT %]]</f>
        <v>100.5</v>
      </c>
      <c r="N447">
        <f>DAY(Table2[[#This Row],[DATE]])</f>
        <v>10</v>
      </c>
      <c r="O447" s="4" t="str">
        <f>TEXT(Table2[[#This Row],[DATE]],"mmm")</f>
        <v>Sep</v>
      </c>
      <c r="P447" s="3">
        <f>YEAR(Table2[[#This Row],[DATE]])</f>
        <v>2022</v>
      </c>
    </row>
    <row r="448" spans="1:16" x14ac:dyDescent="0.3">
      <c r="A448" s="4">
        <v>44814</v>
      </c>
      <c r="B448" t="s">
        <v>96</v>
      </c>
      <c r="C448">
        <v>4</v>
      </c>
      <c r="D448" t="s">
        <v>104</v>
      </c>
      <c r="E448" t="s">
        <v>103</v>
      </c>
      <c r="F448">
        <v>0</v>
      </c>
      <c r="G448" t="str">
        <f>VLOOKUP(Table2[[#This Row],[PRODUCT ID]],Table1[],2,0)</f>
        <v>Product38</v>
      </c>
      <c r="H448" t="str">
        <f>VLOOKUP(Table2[[#This Row],[PRODUCT ID]],Table1[],3,0)</f>
        <v>Catagory04</v>
      </c>
      <c r="I448" t="str">
        <f>VLOOKUP(Table2[[#This Row],[PRODUCT ID]],Table1[],4,0)</f>
        <v>Kg</v>
      </c>
      <c r="J448" s="5">
        <f>VLOOKUP(Table2[[#This Row],[PRODUCT ID]],Table1[],5,0)</f>
        <v>72</v>
      </c>
      <c r="K448" s="5">
        <f>VLOOKUP(Table2[[#This Row],[PRODUCT ID]],Table1[],6,0)</f>
        <v>79.92</v>
      </c>
      <c r="L448" s="5">
        <f>Table2[[#This Row],[BUYING PRIZE]]*Table2[[#This Row],[QUANTITY]]</f>
        <v>288</v>
      </c>
      <c r="M448" s="5">
        <f>Table2[[#This Row],[SELLING PRICE]]*Table2[[#This Row],[QUANTITY]]*1-Table2[[#This Row],[DISCOUNT %]]</f>
        <v>319.68</v>
      </c>
      <c r="N448">
        <f>DAY(Table2[[#This Row],[DATE]])</f>
        <v>10</v>
      </c>
      <c r="O448" s="4" t="str">
        <f>TEXT(Table2[[#This Row],[DATE]],"mmm")</f>
        <v>Sep</v>
      </c>
      <c r="P448" s="3">
        <f>YEAR(Table2[[#This Row],[DATE]])</f>
        <v>2022</v>
      </c>
    </row>
    <row r="449" spans="1:16" x14ac:dyDescent="0.3">
      <c r="A449" s="4">
        <v>44818</v>
      </c>
      <c r="B449" t="s">
        <v>87</v>
      </c>
      <c r="C449">
        <v>3</v>
      </c>
      <c r="D449" t="s">
        <v>104</v>
      </c>
      <c r="E449" t="s">
        <v>103</v>
      </c>
      <c r="F449">
        <v>0</v>
      </c>
      <c r="G449" t="str">
        <f>VLOOKUP(Table2[[#This Row],[PRODUCT ID]],Table1[],2,0)</f>
        <v>Product29</v>
      </c>
      <c r="H449" t="str">
        <f>VLOOKUP(Table2[[#This Row],[PRODUCT ID]],Table1[],3,0)</f>
        <v>Catagory04</v>
      </c>
      <c r="I449" t="str">
        <f>VLOOKUP(Table2[[#This Row],[PRODUCT ID]],Table1[],4,0)</f>
        <v>Kg</v>
      </c>
      <c r="J449" s="5">
        <f>VLOOKUP(Table2[[#This Row],[PRODUCT ID]],Table1[],5,0)</f>
        <v>47</v>
      </c>
      <c r="K449" s="5">
        <f>VLOOKUP(Table2[[#This Row],[PRODUCT ID]],Table1[],6,0)</f>
        <v>53.11</v>
      </c>
      <c r="L449" s="5">
        <f>Table2[[#This Row],[BUYING PRIZE]]*Table2[[#This Row],[QUANTITY]]</f>
        <v>141</v>
      </c>
      <c r="M449" s="5">
        <f>Table2[[#This Row],[SELLING PRICE]]*Table2[[#This Row],[QUANTITY]]*1-Table2[[#This Row],[DISCOUNT %]]</f>
        <v>159.32999999999998</v>
      </c>
      <c r="N449">
        <f>DAY(Table2[[#This Row],[DATE]])</f>
        <v>14</v>
      </c>
      <c r="O449" s="4" t="str">
        <f>TEXT(Table2[[#This Row],[DATE]],"mmm")</f>
        <v>Sep</v>
      </c>
      <c r="P449" s="3">
        <f>YEAR(Table2[[#This Row],[DATE]])</f>
        <v>2022</v>
      </c>
    </row>
    <row r="450" spans="1:16" x14ac:dyDescent="0.3">
      <c r="A450" s="4">
        <v>44819</v>
      </c>
      <c r="B450" t="s">
        <v>95</v>
      </c>
      <c r="C450">
        <v>15</v>
      </c>
      <c r="D450" t="s">
        <v>58</v>
      </c>
      <c r="E450" t="s">
        <v>58</v>
      </c>
      <c r="F450">
        <v>0</v>
      </c>
      <c r="G450" t="str">
        <f>VLOOKUP(Table2[[#This Row],[PRODUCT ID]],Table1[],2,0)</f>
        <v>Product37</v>
      </c>
      <c r="H450" t="str">
        <f>VLOOKUP(Table2[[#This Row],[PRODUCT ID]],Table1[],3,0)</f>
        <v>Catagory04</v>
      </c>
      <c r="I450" t="str">
        <f>VLOOKUP(Table2[[#This Row],[PRODUCT ID]],Table1[],4,0)</f>
        <v>Kg</v>
      </c>
      <c r="J450" s="5">
        <f>VLOOKUP(Table2[[#This Row],[PRODUCT ID]],Table1[],5,0)</f>
        <v>67</v>
      </c>
      <c r="K450" s="5">
        <f>VLOOKUP(Table2[[#This Row],[PRODUCT ID]],Table1[],6,0)</f>
        <v>85.76</v>
      </c>
      <c r="L450" s="5">
        <f>Table2[[#This Row],[BUYING PRIZE]]*Table2[[#This Row],[QUANTITY]]</f>
        <v>1005</v>
      </c>
      <c r="M450" s="5">
        <f>Table2[[#This Row],[SELLING PRICE]]*Table2[[#This Row],[QUANTITY]]*1-Table2[[#This Row],[DISCOUNT %]]</f>
        <v>1286.4000000000001</v>
      </c>
      <c r="N450">
        <f>DAY(Table2[[#This Row],[DATE]])</f>
        <v>15</v>
      </c>
      <c r="O450" s="4" t="str">
        <f>TEXT(Table2[[#This Row],[DATE]],"mmm")</f>
        <v>Sep</v>
      </c>
      <c r="P450" s="3">
        <f>YEAR(Table2[[#This Row],[DATE]])</f>
        <v>2022</v>
      </c>
    </row>
    <row r="451" spans="1:16" x14ac:dyDescent="0.3">
      <c r="A451" s="4">
        <v>44822</v>
      </c>
      <c r="B451" t="s">
        <v>84</v>
      </c>
      <c r="C451">
        <v>14</v>
      </c>
      <c r="D451" t="s">
        <v>58</v>
      </c>
      <c r="E451" t="s">
        <v>103</v>
      </c>
      <c r="F451">
        <v>0</v>
      </c>
      <c r="G451" t="str">
        <f>VLOOKUP(Table2[[#This Row],[PRODUCT ID]],Table1[],2,0)</f>
        <v>Product26</v>
      </c>
      <c r="H451" t="str">
        <f>VLOOKUP(Table2[[#This Row],[PRODUCT ID]],Table1[],3,0)</f>
        <v>Catagory04</v>
      </c>
      <c r="I451" t="str">
        <f>VLOOKUP(Table2[[#This Row],[PRODUCT ID]],Table1[],4,0)</f>
        <v>Kg</v>
      </c>
      <c r="J451" s="5">
        <f>VLOOKUP(Table2[[#This Row],[PRODUCT ID]],Table1[],5,0)</f>
        <v>18</v>
      </c>
      <c r="K451" s="5">
        <f>VLOOKUP(Table2[[#This Row],[PRODUCT ID]],Table1[],6,0)</f>
        <v>24.66</v>
      </c>
      <c r="L451" s="5">
        <f>Table2[[#This Row],[BUYING PRIZE]]*Table2[[#This Row],[QUANTITY]]</f>
        <v>252</v>
      </c>
      <c r="M451" s="5">
        <f>Table2[[#This Row],[SELLING PRICE]]*Table2[[#This Row],[QUANTITY]]*1-Table2[[#This Row],[DISCOUNT %]]</f>
        <v>345.24</v>
      </c>
      <c r="N451">
        <f>DAY(Table2[[#This Row],[DATE]])</f>
        <v>18</v>
      </c>
      <c r="O451" s="4" t="str">
        <f>TEXT(Table2[[#This Row],[DATE]],"mmm")</f>
        <v>Sep</v>
      </c>
      <c r="P451" s="3">
        <f>YEAR(Table2[[#This Row],[DATE]])</f>
        <v>2022</v>
      </c>
    </row>
    <row r="452" spans="1:16" x14ac:dyDescent="0.3">
      <c r="A452" s="4">
        <v>44823</v>
      </c>
      <c r="B452" t="s">
        <v>91</v>
      </c>
      <c r="C452">
        <v>8</v>
      </c>
      <c r="D452" t="s">
        <v>8</v>
      </c>
      <c r="E452" t="s">
        <v>103</v>
      </c>
      <c r="F452">
        <v>0</v>
      </c>
      <c r="G452" t="str">
        <f>VLOOKUP(Table2[[#This Row],[PRODUCT ID]],Table1[],2,0)</f>
        <v>Product33</v>
      </c>
      <c r="H452" t="str">
        <f>VLOOKUP(Table2[[#This Row],[PRODUCT ID]],Table1[],3,0)</f>
        <v>Catagory04</v>
      </c>
      <c r="I452" t="str">
        <f>VLOOKUP(Table2[[#This Row],[PRODUCT ID]],Table1[],4,0)</f>
        <v>Kg</v>
      </c>
      <c r="J452" s="5">
        <f>VLOOKUP(Table2[[#This Row],[PRODUCT ID]],Table1[],5,0)</f>
        <v>95</v>
      </c>
      <c r="K452" s="5">
        <f>VLOOKUP(Table2[[#This Row],[PRODUCT ID]],Table1[],6,0)</f>
        <v>119.7</v>
      </c>
      <c r="L452" s="5">
        <f>Table2[[#This Row],[BUYING PRIZE]]*Table2[[#This Row],[QUANTITY]]</f>
        <v>760</v>
      </c>
      <c r="M452" s="5">
        <f>Table2[[#This Row],[SELLING PRICE]]*Table2[[#This Row],[QUANTITY]]*1-Table2[[#This Row],[DISCOUNT %]]</f>
        <v>957.6</v>
      </c>
      <c r="N452">
        <f>DAY(Table2[[#This Row],[DATE]])</f>
        <v>19</v>
      </c>
      <c r="O452" s="4" t="str">
        <f>TEXT(Table2[[#This Row],[DATE]],"mmm")</f>
        <v>Sep</v>
      </c>
      <c r="P452" s="3">
        <f>YEAR(Table2[[#This Row],[DATE]])</f>
        <v>2022</v>
      </c>
    </row>
    <row r="453" spans="1:16" x14ac:dyDescent="0.3">
      <c r="A453" s="4">
        <v>44824</v>
      </c>
      <c r="B453" t="s">
        <v>91</v>
      </c>
      <c r="C453">
        <v>6</v>
      </c>
      <c r="D453" t="s">
        <v>104</v>
      </c>
      <c r="E453" t="s">
        <v>58</v>
      </c>
      <c r="F453">
        <v>0</v>
      </c>
      <c r="G453" t="str">
        <f>VLOOKUP(Table2[[#This Row],[PRODUCT ID]],Table1[],2,0)</f>
        <v>Product33</v>
      </c>
      <c r="H453" t="str">
        <f>VLOOKUP(Table2[[#This Row],[PRODUCT ID]],Table1[],3,0)</f>
        <v>Catagory04</v>
      </c>
      <c r="I453" t="str">
        <f>VLOOKUP(Table2[[#This Row],[PRODUCT ID]],Table1[],4,0)</f>
        <v>Kg</v>
      </c>
      <c r="J453" s="5">
        <f>VLOOKUP(Table2[[#This Row],[PRODUCT ID]],Table1[],5,0)</f>
        <v>95</v>
      </c>
      <c r="K453" s="5">
        <f>VLOOKUP(Table2[[#This Row],[PRODUCT ID]],Table1[],6,0)</f>
        <v>119.7</v>
      </c>
      <c r="L453" s="5">
        <f>Table2[[#This Row],[BUYING PRIZE]]*Table2[[#This Row],[QUANTITY]]</f>
        <v>570</v>
      </c>
      <c r="M453" s="5">
        <f>Table2[[#This Row],[SELLING PRICE]]*Table2[[#This Row],[QUANTITY]]*1-Table2[[#This Row],[DISCOUNT %]]</f>
        <v>718.2</v>
      </c>
      <c r="N453">
        <f>DAY(Table2[[#This Row],[DATE]])</f>
        <v>20</v>
      </c>
      <c r="O453" s="4" t="str">
        <f>TEXT(Table2[[#This Row],[DATE]],"mmm")</f>
        <v>Sep</v>
      </c>
      <c r="P453" s="3">
        <f>YEAR(Table2[[#This Row],[DATE]])</f>
        <v>2022</v>
      </c>
    </row>
    <row r="454" spans="1:16" x14ac:dyDescent="0.3">
      <c r="A454" s="4">
        <v>44824</v>
      </c>
      <c r="B454" t="s">
        <v>59</v>
      </c>
      <c r="C454">
        <v>10</v>
      </c>
      <c r="D454" t="s">
        <v>104</v>
      </c>
      <c r="E454" t="s">
        <v>58</v>
      </c>
      <c r="F454">
        <v>0</v>
      </c>
      <c r="G454" t="str">
        <f>VLOOKUP(Table2[[#This Row],[PRODUCT ID]],Table1[],2,0)</f>
        <v>Product01</v>
      </c>
      <c r="H454" t="str">
        <f>VLOOKUP(Table2[[#This Row],[PRODUCT ID]],Table1[],3,0)</f>
        <v>Catagory01</v>
      </c>
      <c r="I454" t="str">
        <f>VLOOKUP(Table2[[#This Row],[PRODUCT ID]],Table1[],4,0)</f>
        <v>Kg</v>
      </c>
      <c r="J454" s="5">
        <f>VLOOKUP(Table2[[#This Row],[PRODUCT ID]],Table1[],5,0)</f>
        <v>98</v>
      </c>
      <c r="K454" s="5">
        <f>VLOOKUP(Table2[[#This Row],[PRODUCT ID]],Table1[],6,0)</f>
        <v>103.88</v>
      </c>
      <c r="L454" s="5">
        <f>Table2[[#This Row],[BUYING PRIZE]]*Table2[[#This Row],[QUANTITY]]</f>
        <v>980</v>
      </c>
      <c r="M454" s="5">
        <f>Table2[[#This Row],[SELLING PRICE]]*Table2[[#This Row],[QUANTITY]]*1-Table2[[#This Row],[DISCOUNT %]]</f>
        <v>1038.8</v>
      </c>
      <c r="N454">
        <f>DAY(Table2[[#This Row],[DATE]])</f>
        <v>20</v>
      </c>
      <c r="O454" s="4" t="str">
        <f>TEXT(Table2[[#This Row],[DATE]],"mmm")</f>
        <v>Sep</v>
      </c>
      <c r="P454" s="3">
        <f>YEAR(Table2[[#This Row],[DATE]])</f>
        <v>2022</v>
      </c>
    </row>
    <row r="455" spans="1:16" x14ac:dyDescent="0.3">
      <c r="A455" s="4">
        <v>44825</v>
      </c>
      <c r="B455" t="s">
        <v>76</v>
      </c>
      <c r="C455">
        <v>14</v>
      </c>
      <c r="D455" t="s">
        <v>58</v>
      </c>
      <c r="E455" t="s">
        <v>58</v>
      </c>
      <c r="F455">
        <v>0</v>
      </c>
      <c r="G455" t="str">
        <f>VLOOKUP(Table2[[#This Row],[PRODUCT ID]],Table1[],2,0)</f>
        <v>Product18</v>
      </c>
      <c r="H455" t="str">
        <f>VLOOKUP(Table2[[#This Row],[PRODUCT ID]],Table1[],3,0)</f>
        <v>Catagory02</v>
      </c>
      <c r="I455" t="str">
        <f>VLOOKUP(Table2[[#This Row],[PRODUCT ID]],Table1[],4,0)</f>
        <v>Kg</v>
      </c>
      <c r="J455" s="5">
        <f>VLOOKUP(Table2[[#This Row],[PRODUCT ID]],Table1[],5,0)</f>
        <v>37</v>
      </c>
      <c r="K455" s="5">
        <f>VLOOKUP(Table2[[#This Row],[PRODUCT ID]],Table1[],6,0)</f>
        <v>49.21</v>
      </c>
      <c r="L455" s="5">
        <f>Table2[[#This Row],[BUYING PRIZE]]*Table2[[#This Row],[QUANTITY]]</f>
        <v>518</v>
      </c>
      <c r="M455" s="5">
        <f>Table2[[#This Row],[SELLING PRICE]]*Table2[[#This Row],[QUANTITY]]*1-Table2[[#This Row],[DISCOUNT %]]</f>
        <v>688.94</v>
      </c>
      <c r="N455">
        <f>DAY(Table2[[#This Row],[DATE]])</f>
        <v>21</v>
      </c>
      <c r="O455" s="4" t="str">
        <f>TEXT(Table2[[#This Row],[DATE]],"mmm")</f>
        <v>Sep</v>
      </c>
      <c r="P455" s="3">
        <f>YEAR(Table2[[#This Row],[DATE]])</f>
        <v>2022</v>
      </c>
    </row>
    <row r="456" spans="1:16" x14ac:dyDescent="0.3">
      <c r="A456" s="4">
        <v>44825</v>
      </c>
      <c r="B456" t="s">
        <v>84</v>
      </c>
      <c r="C456">
        <v>5</v>
      </c>
      <c r="D456" t="s">
        <v>104</v>
      </c>
      <c r="E456" t="s">
        <v>103</v>
      </c>
      <c r="F456">
        <v>0</v>
      </c>
      <c r="G456" t="str">
        <f>VLOOKUP(Table2[[#This Row],[PRODUCT ID]],Table1[],2,0)</f>
        <v>Product26</v>
      </c>
      <c r="H456" t="str">
        <f>VLOOKUP(Table2[[#This Row],[PRODUCT ID]],Table1[],3,0)</f>
        <v>Catagory04</v>
      </c>
      <c r="I456" t="str">
        <f>VLOOKUP(Table2[[#This Row],[PRODUCT ID]],Table1[],4,0)</f>
        <v>Kg</v>
      </c>
      <c r="J456" s="5">
        <f>VLOOKUP(Table2[[#This Row],[PRODUCT ID]],Table1[],5,0)</f>
        <v>18</v>
      </c>
      <c r="K456" s="5">
        <f>VLOOKUP(Table2[[#This Row],[PRODUCT ID]],Table1[],6,0)</f>
        <v>24.66</v>
      </c>
      <c r="L456" s="5">
        <f>Table2[[#This Row],[BUYING PRIZE]]*Table2[[#This Row],[QUANTITY]]</f>
        <v>90</v>
      </c>
      <c r="M456" s="5">
        <f>Table2[[#This Row],[SELLING PRICE]]*Table2[[#This Row],[QUANTITY]]*1-Table2[[#This Row],[DISCOUNT %]]</f>
        <v>123.3</v>
      </c>
      <c r="N456">
        <f>DAY(Table2[[#This Row],[DATE]])</f>
        <v>21</v>
      </c>
      <c r="O456" s="4" t="str">
        <f>TEXT(Table2[[#This Row],[DATE]],"mmm")</f>
        <v>Sep</v>
      </c>
      <c r="P456" s="3">
        <f>YEAR(Table2[[#This Row],[DATE]])</f>
        <v>2022</v>
      </c>
    </row>
    <row r="457" spans="1:16" x14ac:dyDescent="0.3">
      <c r="A457" s="4">
        <v>44826</v>
      </c>
      <c r="B457" t="s">
        <v>101</v>
      </c>
      <c r="C457">
        <v>12</v>
      </c>
      <c r="D457" t="s">
        <v>58</v>
      </c>
      <c r="E457" t="s">
        <v>58</v>
      </c>
      <c r="F457">
        <v>0</v>
      </c>
      <c r="G457" t="str">
        <f>VLOOKUP(Table2[[#This Row],[PRODUCT ID]],Table1[],2,0)</f>
        <v>Product43</v>
      </c>
      <c r="H457" t="str">
        <f>VLOOKUP(Table2[[#This Row],[PRODUCT ID]],Table1[],3,0)</f>
        <v>Catagory04</v>
      </c>
      <c r="I457" t="str">
        <f>VLOOKUP(Table2[[#This Row],[PRODUCT ID]],Table1[],4,0)</f>
        <v>Kg</v>
      </c>
      <c r="J457" s="5">
        <f>VLOOKUP(Table2[[#This Row],[PRODUCT ID]],Table1[],5,0)</f>
        <v>67</v>
      </c>
      <c r="K457" s="5">
        <f>VLOOKUP(Table2[[#This Row],[PRODUCT ID]],Table1[],6,0)</f>
        <v>83.08</v>
      </c>
      <c r="L457" s="5">
        <f>Table2[[#This Row],[BUYING PRIZE]]*Table2[[#This Row],[QUANTITY]]</f>
        <v>804</v>
      </c>
      <c r="M457" s="5">
        <f>Table2[[#This Row],[SELLING PRICE]]*Table2[[#This Row],[QUANTITY]]*1-Table2[[#This Row],[DISCOUNT %]]</f>
        <v>996.96</v>
      </c>
      <c r="N457">
        <f>DAY(Table2[[#This Row],[DATE]])</f>
        <v>22</v>
      </c>
      <c r="O457" s="4" t="str">
        <f>TEXT(Table2[[#This Row],[DATE]],"mmm")</f>
        <v>Sep</v>
      </c>
      <c r="P457" s="3">
        <f>YEAR(Table2[[#This Row],[DATE]])</f>
        <v>2022</v>
      </c>
    </row>
    <row r="458" spans="1:16" x14ac:dyDescent="0.3">
      <c r="A458" s="4">
        <v>44827</v>
      </c>
      <c r="B458" t="s">
        <v>70</v>
      </c>
      <c r="C458">
        <v>12</v>
      </c>
      <c r="D458" t="s">
        <v>104</v>
      </c>
      <c r="E458" t="s">
        <v>58</v>
      </c>
      <c r="F458">
        <v>0</v>
      </c>
      <c r="G458" t="str">
        <f>VLOOKUP(Table2[[#This Row],[PRODUCT ID]],Table1[],2,0)</f>
        <v>Product12</v>
      </c>
      <c r="H458" t="str">
        <f>VLOOKUP(Table2[[#This Row],[PRODUCT ID]],Table1[],3,0)</f>
        <v>Catagory02</v>
      </c>
      <c r="I458" t="str">
        <f>VLOOKUP(Table2[[#This Row],[PRODUCT ID]],Table1[],4,0)</f>
        <v>Kg</v>
      </c>
      <c r="J458" s="5">
        <f>VLOOKUP(Table2[[#This Row],[PRODUCT ID]],Table1[],5,0)</f>
        <v>73</v>
      </c>
      <c r="K458" s="5">
        <f>VLOOKUP(Table2[[#This Row],[PRODUCT ID]],Table1[],6,0)</f>
        <v>94.17</v>
      </c>
      <c r="L458" s="5">
        <f>Table2[[#This Row],[BUYING PRIZE]]*Table2[[#This Row],[QUANTITY]]</f>
        <v>876</v>
      </c>
      <c r="M458" s="5">
        <f>Table2[[#This Row],[SELLING PRICE]]*Table2[[#This Row],[QUANTITY]]*1-Table2[[#This Row],[DISCOUNT %]]</f>
        <v>1130.04</v>
      </c>
      <c r="N458">
        <f>DAY(Table2[[#This Row],[DATE]])</f>
        <v>23</v>
      </c>
      <c r="O458" s="4" t="str">
        <f>TEXT(Table2[[#This Row],[DATE]],"mmm")</f>
        <v>Sep</v>
      </c>
      <c r="P458" s="3">
        <f>YEAR(Table2[[#This Row],[DATE]])</f>
        <v>2022</v>
      </c>
    </row>
    <row r="459" spans="1:16" x14ac:dyDescent="0.3">
      <c r="A459" s="4">
        <v>44828</v>
      </c>
      <c r="B459" t="s">
        <v>90</v>
      </c>
      <c r="C459">
        <v>14</v>
      </c>
      <c r="D459" t="s">
        <v>104</v>
      </c>
      <c r="E459" t="s">
        <v>58</v>
      </c>
      <c r="F459">
        <v>0</v>
      </c>
      <c r="G459" t="str">
        <f>VLOOKUP(Table2[[#This Row],[PRODUCT ID]],Table1[],2,0)</f>
        <v>Product32</v>
      </c>
      <c r="H459" t="str">
        <f>VLOOKUP(Table2[[#This Row],[PRODUCT ID]],Table1[],3,0)</f>
        <v>Catagory04</v>
      </c>
      <c r="I459" t="str">
        <f>VLOOKUP(Table2[[#This Row],[PRODUCT ID]],Table1[],4,0)</f>
        <v>Kg</v>
      </c>
      <c r="J459" s="5">
        <f>VLOOKUP(Table2[[#This Row],[PRODUCT ID]],Table1[],5,0)</f>
        <v>89</v>
      </c>
      <c r="K459" s="5">
        <f>VLOOKUP(Table2[[#This Row],[PRODUCT ID]],Table1[],6,0)</f>
        <v>117.48</v>
      </c>
      <c r="L459" s="5">
        <f>Table2[[#This Row],[BUYING PRIZE]]*Table2[[#This Row],[QUANTITY]]</f>
        <v>1246</v>
      </c>
      <c r="M459" s="5">
        <f>Table2[[#This Row],[SELLING PRICE]]*Table2[[#This Row],[QUANTITY]]*1-Table2[[#This Row],[DISCOUNT %]]</f>
        <v>1644.72</v>
      </c>
      <c r="N459">
        <f>DAY(Table2[[#This Row],[DATE]])</f>
        <v>24</v>
      </c>
      <c r="O459" s="4" t="str">
        <f>TEXT(Table2[[#This Row],[DATE]],"mmm")</f>
        <v>Sep</v>
      </c>
      <c r="P459" s="3">
        <f>YEAR(Table2[[#This Row],[DATE]])</f>
        <v>2022</v>
      </c>
    </row>
    <row r="460" spans="1:16" x14ac:dyDescent="0.3">
      <c r="A460" s="4">
        <v>44828</v>
      </c>
      <c r="B460" t="s">
        <v>90</v>
      </c>
      <c r="C460">
        <v>8</v>
      </c>
      <c r="D460" t="s">
        <v>104</v>
      </c>
      <c r="E460" t="s">
        <v>103</v>
      </c>
      <c r="F460">
        <v>0</v>
      </c>
      <c r="G460" t="str">
        <f>VLOOKUP(Table2[[#This Row],[PRODUCT ID]],Table1[],2,0)</f>
        <v>Product32</v>
      </c>
      <c r="H460" t="str">
        <f>VLOOKUP(Table2[[#This Row],[PRODUCT ID]],Table1[],3,0)</f>
        <v>Catagory04</v>
      </c>
      <c r="I460" t="str">
        <f>VLOOKUP(Table2[[#This Row],[PRODUCT ID]],Table1[],4,0)</f>
        <v>Kg</v>
      </c>
      <c r="J460" s="5">
        <f>VLOOKUP(Table2[[#This Row],[PRODUCT ID]],Table1[],5,0)</f>
        <v>89</v>
      </c>
      <c r="K460" s="5">
        <f>VLOOKUP(Table2[[#This Row],[PRODUCT ID]],Table1[],6,0)</f>
        <v>117.48</v>
      </c>
      <c r="L460" s="5">
        <f>Table2[[#This Row],[BUYING PRIZE]]*Table2[[#This Row],[QUANTITY]]</f>
        <v>712</v>
      </c>
      <c r="M460" s="5">
        <f>Table2[[#This Row],[SELLING PRICE]]*Table2[[#This Row],[QUANTITY]]*1-Table2[[#This Row],[DISCOUNT %]]</f>
        <v>939.84</v>
      </c>
      <c r="N460">
        <f>DAY(Table2[[#This Row],[DATE]])</f>
        <v>24</v>
      </c>
      <c r="O460" s="4" t="str">
        <f>TEXT(Table2[[#This Row],[DATE]],"mmm")</f>
        <v>Sep</v>
      </c>
      <c r="P460" s="3">
        <f>YEAR(Table2[[#This Row],[DATE]])</f>
        <v>2022</v>
      </c>
    </row>
    <row r="461" spans="1:16" x14ac:dyDescent="0.3">
      <c r="A461" s="4">
        <v>44831</v>
      </c>
      <c r="B461" t="s">
        <v>94</v>
      </c>
      <c r="C461">
        <v>4</v>
      </c>
      <c r="D461" t="s">
        <v>104</v>
      </c>
      <c r="E461" t="s">
        <v>103</v>
      </c>
      <c r="F461">
        <v>0</v>
      </c>
      <c r="G461" t="str">
        <f>VLOOKUP(Table2[[#This Row],[PRODUCT ID]],Table1[],2,0)</f>
        <v>Product36</v>
      </c>
      <c r="H461" t="str">
        <f>VLOOKUP(Table2[[#This Row],[PRODUCT ID]],Table1[],3,0)</f>
        <v>Catagory04</v>
      </c>
      <c r="I461" t="str">
        <f>VLOOKUP(Table2[[#This Row],[PRODUCT ID]],Table1[],4,0)</f>
        <v>Kg</v>
      </c>
      <c r="J461" s="5">
        <f>VLOOKUP(Table2[[#This Row],[PRODUCT ID]],Table1[],5,0)</f>
        <v>90</v>
      </c>
      <c r="K461" s="5">
        <f>VLOOKUP(Table2[[#This Row],[PRODUCT ID]],Table1[],6,0)</f>
        <v>96.3</v>
      </c>
      <c r="L461" s="5">
        <f>Table2[[#This Row],[BUYING PRIZE]]*Table2[[#This Row],[QUANTITY]]</f>
        <v>360</v>
      </c>
      <c r="M461" s="5">
        <f>Table2[[#This Row],[SELLING PRICE]]*Table2[[#This Row],[QUANTITY]]*1-Table2[[#This Row],[DISCOUNT %]]</f>
        <v>385.2</v>
      </c>
      <c r="N461">
        <f>DAY(Table2[[#This Row],[DATE]])</f>
        <v>27</v>
      </c>
      <c r="O461" s="4" t="str">
        <f>TEXT(Table2[[#This Row],[DATE]],"mmm")</f>
        <v>Sep</v>
      </c>
      <c r="P461" s="3">
        <f>YEAR(Table2[[#This Row],[DATE]])</f>
        <v>2022</v>
      </c>
    </row>
    <row r="462" spans="1:16" x14ac:dyDescent="0.3">
      <c r="A462" s="4">
        <v>44831</v>
      </c>
      <c r="B462" t="s">
        <v>102</v>
      </c>
      <c r="C462">
        <v>9</v>
      </c>
      <c r="D462" t="s">
        <v>104</v>
      </c>
      <c r="E462" t="s">
        <v>103</v>
      </c>
      <c r="F462">
        <v>0</v>
      </c>
      <c r="G462" t="str">
        <f>VLOOKUP(Table2[[#This Row],[PRODUCT ID]],Table1[],2,0)</f>
        <v>Product44</v>
      </c>
      <c r="H462" t="str">
        <f>VLOOKUP(Table2[[#This Row],[PRODUCT ID]],Table1[],3,0)</f>
        <v>Catagory04</v>
      </c>
      <c r="I462" t="str">
        <f>VLOOKUP(Table2[[#This Row],[PRODUCT ID]],Table1[],4,0)</f>
        <v>Kg</v>
      </c>
      <c r="J462" s="5">
        <f>VLOOKUP(Table2[[#This Row],[PRODUCT ID]],Table1[],5,0)</f>
        <v>76</v>
      </c>
      <c r="K462" s="5">
        <f>VLOOKUP(Table2[[#This Row],[PRODUCT ID]],Table1[],6,0)</f>
        <v>82.08</v>
      </c>
      <c r="L462" s="5">
        <f>Table2[[#This Row],[BUYING PRIZE]]*Table2[[#This Row],[QUANTITY]]</f>
        <v>684</v>
      </c>
      <c r="M462" s="5">
        <f>Table2[[#This Row],[SELLING PRICE]]*Table2[[#This Row],[QUANTITY]]*1-Table2[[#This Row],[DISCOUNT %]]</f>
        <v>738.72</v>
      </c>
      <c r="N462">
        <f>DAY(Table2[[#This Row],[DATE]])</f>
        <v>27</v>
      </c>
      <c r="O462" s="4" t="str">
        <f>TEXT(Table2[[#This Row],[DATE]],"mmm")</f>
        <v>Sep</v>
      </c>
      <c r="P462" s="3">
        <f>YEAR(Table2[[#This Row],[DATE]])</f>
        <v>2022</v>
      </c>
    </row>
    <row r="463" spans="1:16" x14ac:dyDescent="0.3">
      <c r="A463" s="4">
        <v>44831</v>
      </c>
      <c r="B463" t="s">
        <v>96</v>
      </c>
      <c r="C463">
        <v>3</v>
      </c>
      <c r="D463" t="s">
        <v>8</v>
      </c>
      <c r="E463" t="s">
        <v>103</v>
      </c>
      <c r="F463">
        <v>0</v>
      </c>
      <c r="G463" t="str">
        <f>VLOOKUP(Table2[[#This Row],[PRODUCT ID]],Table1[],2,0)</f>
        <v>Product38</v>
      </c>
      <c r="H463" t="str">
        <f>VLOOKUP(Table2[[#This Row],[PRODUCT ID]],Table1[],3,0)</f>
        <v>Catagory04</v>
      </c>
      <c r="I463" t="str">
        <f>VLOOKUP(Table2[[#This Row],[PRODUCT ID]],Table1[],4,0)</f>
        <v>Kg</v>
      </c>
      <c r="J463" s="5">
        <f>VLOOKUP(Table2[[#This Row],[PRODUCT ID]],Table1[],5,0)</f>
        <v>72</v>
      </c>
      <c r="K463" s="5">
        <f>VLOOKUP(Table2[[#This Row],[PRODUCT ID]],Table1[],6,0)</f>
        <v>79.92</v>
      </c>
      <c r="L463" s="5">
        <f>Table2[[#This Row],[BUYING PRIZE]]*Table2[[#This Row],[QUANTITY]]</f>
        <v>216</v>
      </c>
      <c r="M463" s="5">
        <f>Table2[[#This Row],[SELLING PRICE]]*Table2[[#This Row],[QUANTITY]]*1-Table2[[#This Row],[DISCOUNT %]]</f>
        <v>239.76</v>
      </c>
      <c r="N463">
        <f>DAY(Table2[[#This Row],[DATE]])</f>
        <v>27</v>
      </c>
      <c r="O463" s="4" t="str">
        <f>TEXT(Table2[[#This Row],[DATE]],"mmm")</f>
        <v>Sep</v>
      </c>
      <c r="P463" s="3">
        <f>YEAR(Table2[[#This Row],[DATE]])</f>
        <v>2022</v>
      </c>
    </row>
    <row r="464" spans="1:16" x14ac:dyDescent="0.3">
      <c r="A464" s="4">
        <v>44833</v>
      </c>
      <c r="B464" t="s">
        <v>92</v>
      </c>
      <c r="C464">
        <v>13</v>
      </c>
      <c r="D464" t="s">
        <v>104</v>
      </c>
      <c r="E464" t="s">
        <v>58</v>
      </c>
      <c r="F464">
        <v>0</v>
      </c>
      <c r="G464" t="str">
        <f>VLOOKUP(Table2[[#This Row],[PRODUCT ID]],Table1[],2,0)</f>
        <v>Product34</v>
      </c>
      <c r="H464" t="str">
        <f>VLOOKUP(Table2[[#This Row],[PRODUCT ID]],Table1[],3,0)</f>
        <v>Catagory04</v>
      </c>
      <c r="I464" t="str">
        <f>VLOOKUP(Table2[[#This Row],[PRODUCT ID]],Table1[],4,0)</f>
        <v>Kg</v>
      </c>
      <c r="J464" s="5">
        <f>VLOOKUP(Table2[[#This Row],[PRODUCT ID]],Table1[],5,0)</f>
        <v>55</v>
      </c>
      <c r="K464" s="5">
        <f>VLOOKUP(Table2[[#This Row],[PRODUCT ID]],Table1[],6,0)</f>
        <v>58.3</v>
      </c>
      <c r="L464" s="5">
        <f>Table2[[#This Row],[BUYING PRIZE]]*Table2[[#This Row],[QUANTITY]]</f>
        <v>715</v>
      </c>
      <c r="M464" s="5">
        <f>Table2[[#This Row],[SELLING PRICE]]*Table2[[#This Row],[QUANTITY]]*1-Table2[[#This Row],[DISCOUNT %]]</f>
        <v>757.9</v>
      </c>
      <c r="N464">
        <f>DAY(Table2[[#This Row],[DATE]])</f>
        <v>29</v>
      </c>
      <c r="O464" s="4" t="str">
        <f>TEXT(Table2[[#This Row],[DATE]],"mmm")</f>
        <v>Sep</v>
      </c>
      <c r="P464" s="3">
        <f>YEAR(Table2[[#This Row],[DATE]])</f>
        <v>2022</v>
      </c>
    </row>
    <row r="465" spans="1:16" x14ac:dyDescent="0.3">
      <c r="A465" s="4">
        <v>44837</v>
      </c>
      <c r="B465" t="s">
        <v>69</v>
      </c>
      <c r="C465">
        <v>5</v>
      </c>
      <c r="D465" t="s">
        <v>104</v>
      </c>
      <c r="E465" t="s">
        <v>103</v>
      </c>
      <c r="F465">
        <v>0</v>
      </c>
      <c r="G465" t="str">
        <f>VLOOKUP(Table2[[#This Row],[PRODUCT ID]],Table1[],2,0)</f>
        <v>Product11</v>
      </c>
      <c r="H465" t="str">
        <f>VLOOKUP(Table2[[#This Row],[PRODUCT ID]],Table1[],3,0)</f>
        <v>Catagory02</v>
      </c>
      <c r="I465" t="str">
        <f>VLOOKUP(Table2[[#This Row],[PRODUCT ID]],Table1[],4,0)</f>
        <v>Kg</v>
      </c>
      <c r="J465" s="5">
        <f>VLOOKUP(Table2[[#This Row],[PRODUCT ID]],Table1[],5,0)</f>
        <v>44</v>
      </c>
      <c r="K465" s="5">
        <f>VLOOKUP(Table2[[#This Row],[PRODUCT ID]],Table1[],6,0)</f>
        <v>48.4</v>
      </c>
      <c r="L465" s="5">
        <f>Table2[[#This Row],[BUYING PRIZE]]*Table2[[#This Row],[QUANTITY]]</f>
        <v>220</v>
      </c>
      <c r="M465" s="5">
        <f>Table2[[#This Row],[SELLING PRICE]]*Table2[[#This Row],[QUANTITY]]*1-Table2[[#This Row],[DISCOUNT %]]</f>
        <v>242</v>
      </c>
      <c r="N465">
        <f>DAY(Table2[[#This Row],[DATE]])</f>
        <v>3</v>
      </c>
      <c r="O465" s="4" t="str">
        <f>TEXT(Table2[[#This Row],[DATE]],"mmm")</f>
        <v>Oct</v>
      </c>
      <c r="P465" s="3">
        <f>YEAR(Table2[[#This Row],[DATE]])</f>
        <v>2022</v>
      </c>
    </row>
    <row r="466" spans="1:16" x14ac:dyDescent="0.3">
      <c r="A466" s="4">
        <v>44838</v>
      </c>
      <c r="B466" t="s">
        <v>65</v>
      </c>
      <c r="C466">
        <v>15</v>
      </c>
      <c r="D466" t="s">
        <v>104</v>
      </c>
      <c r="E466" t="s">
        <v>58</v>
      </c>
      <c r="F466">
        <v>0</v>
      </c>
      <c r="G466" t="str">
        <f>VLOOKUP(Table2[[#This Row],[PRODUCT ID]],Table1[],2,0)</f>
        <v>Product07</v>
      </c>
      <c r="H466" t="str">
        <f>VLOOKUP(Table2[[#This Row],[PRODUCT ID]],Table1[],3,0)</f>
        <v>Catagory01</v>
      </c>
      <c r="I466" t="str">
        <f>VLOOKUP(Table2[[#This Row],[PRODUCT ID]],Table1[],4,0)</f>
        <v>Kg</v>
      </c>
      <c r="J466" s="5">
        <f>VLOOKUP(Table2[[#This Row],[PRODUCT ID]],Table1[],5,0)</f>
        <v>43</v>
      </c>
      <c r="K466" s="5">
        <f>VLOOKUP(Table2[[#This Row],[PRODUCT ID]],Table1[],6,0)</f>
        <v>47.730000000000004</v>
      </c>
      <c r="L466" s="5">
        <f>Table2[[#This Row],[BUYING PRIZE]]*Table2[[#This Row],[QUANTITY]]</f>
        <v>645</v>
      </c>
      <c r="M466" s="5">
        <f>Table2[[#This Row],[SELLING PRICE]]*Table2[[#This Row],[QUANTITY]]*1-Table2[[#This Row],[DISCOUNT %]]</f>
        <v>715.95</v>
      </c>
      <c r="N466">
        <f>DAY(Table2[[#This Row],[DATE]])</f>
        <v>4</v>
      </c>
      <c r="O466" s="4" t="str">
        <f>TEXT(Table2[[#This Row],[DATE]],"mmm")</f>
        <v>Oct</v>
      </c>
      <c r="P466" s="3">
        <f>YEAR(Table2[[#This Row],[DATE]])</f>
        <v>2022</v>
      </c>
    </row>
    <row r="467" spans="1:16" x14ac:dyDescent="0.3">
      <c r="A467" s="4">
        <v>44840</v>
      </c>
      <c r="B467" t="s">
        <v>93</v>
      </c>
      <c r="C467">
        <v>1</v>
      </c>
      <c r="D467" t="s">
        <v>104</v>
      </c>
      <c r="E467" t="s">
        <v>58</v>
      </c>
      <c r="F467">
        <v>0</v>
      </c>
      <c r="G467" t="str">
        <f>VLOOKUP(Table2[[#This Row],[PRODUCT ID]],Table1[],2,0)</f>
        <v>Product35</v>
      </c>
      <c r="H467" t="str">
        <f>VLOOKUP(Table2[[#This Row],[PRODUCT ID]],Table1[],3,0)</f>
        <v>Catagory04</v>
      </c>
      <c r="I467" t="str">
        <f>VLOOKUP(Table2[[#This Row],[PRODUCT ID]],Table1[],4,0)</f>
        <v>Kg</v>
      </c>
      <c r="J467" s="5">
        <f>VLOOKUP(Table2[[#This Row],[PRODUCT ID]],Table1[],5,0)</f>
        <v>5</v>
      </c>
      <c r="K467" s="5">
        <f>VLOOKUP(Table2[[#This Row],[PRODUCT ID]],Table1[],6,0)</f>
        <v>6.7</v>
      </c>
      <c r="L467" s="5">
        <f>Table2[[#This Row],[BUYING PRIZE]]*Table2[[#This Row],[QUANTITY]]</f>
        <v>5</v>
      </c>
      <c r="M467" s="5">
        <f>Table2[[#This Row],[SELLING PRICE]]*Table2[[#This Row],[QUANTITY]]*1-Table2[[#This Row],[DISCOUNT %]]</f>
        <v>6.7</v>
      </c>
      <c r="N467">
        <f>DAY(Table2[[#This Row],[DATE]])</f>
        <v>6</v>
      </c>
      <c r="O467" s="4" t="str">
        <f>TEXT(Table2[[#This Row],[DATE]],"mmm")</f>
        <v>Oct</v>
      </c>
      <c r="P467" s="3">
        <f>YEAR(Table2[[#This Row],[DATE]])</f>
        <v>2022</v>
      </c>
    </row>
    <row r="468" spans="1:16" x14ac:dyDescent="0.3">
      <c r="A468" s="4">
        <v>44843</v>
      </c>
      <c r="B468" t="s">
        <v>96</v>
      </c>
      <c r="C468">
        <v>14</v>
      </c>
      <c r="D468" t="s">
        <v>58</v>
      </c>
      <c r="E468" t="s">
        <v>58</v>
      </c>
      <c r="F468">
        <v>0</v>
      </c>
      <c r="G468" t="str">
        <f>VLOOKUP(Table2[[#This Row],[PRODUCT ID]],Table1[],2,0)</f>
        <v>Product38</v>
      </c>
      <c r="H468" t="str">
        <f>VLOOKUP(Table2[[#This Row],[PRODUCT ID]],Table1[],3,0)</f>
        <v>Catagory04</v>
      </c>
      <c r="I468" t="str">
        <f>VLOOKUP(Table2[[#This Row],[PRODUCT ID]],Table1[],4,0)</f>
        <v>Kg</v>
      </c>
      <c r="J468" s="5">
        <f>VLOOKUP(Table2[[#This Row],[PRODUCT ID]],Table1[],5,0)</f>
        <v>72</v>
      </c>
      <c r="K468" s="5">
        <f>VLOOKUP(Table2[[#This Row],[PRODUCT ID]],Table1[],6,0)</f>
        <v>79.92</v>
      </c>
      <c r="L468" s="5">
        <f>Table2[[#This Row],[BUYING PRIZE]]*Table2[[#This Row],[QUANTITY]]</f>
        <v>1008</v>
      </c>
      <c r="M468" s="5">
        <f>Table2[[#This Row],[SELLING PRICE]]*Table2[[#This Row],[QUANTITY]]*1-Table2[[#This Row],[DISCOUNT %]]</f>
        <v>1118.8800000000001</v>
      </c>
      <c r="N468">
        <f>DAY(Table2[[#This Row],[DATE]])</f>
        <v>9</v>
      </c>
      <c r="O468" s="4" t="str">
        <f>TEXT(Table2[[#This Row],[DATE]],"mmm")</f>
        <v>Oct</v>
      </c>
      <c r="P468" s="3">
        <f>YEAR(Table2[[#This Row],[DATE]])</f>
        <v>2022</v>
      </c>
    </row>
    <row r="469" spans="1:16" x14ac:dyDescent="0.3">
      <c r="A469" s="4">
        <v>44844</v>
      </c>
      <c r="B469" t="s">
        <v>77</v>
      </c>
      <c r="C469">
        <v>9</v>
      </c>
      <c r="D469" t="s">
        <v>104</v>
      </c>
      <c r="E469" t="s">
        <v>58</v>
      </c>
      <c r="F469">
        <v>0</v>
      </c>
      <c r="G469" t="str">
        <f>VLOOKUP(Table2[[#This Row],[PRODUCT ID]],Table1[],2,0)</f>
        <v>Product19</v>
      </c>
      <c r="H469" t="str">
        <f>VLOOKUP(Table2[[#This Row],[PRODUCT ID]],Table1[],3,0)</f>
        <v>Catagory02</v>
      </c>
      <c r="I469" t="str">
        <f>VLOOKUP(Table2[[#This Row],[PRODUCT ID]],Table1[],4,0)</f>
        <v>Kg</v>
      </c>
      <c r="J469" s="5">
        <f>VLOOKUP(Table2[[#This Row],[PRODUCT ID]],Table1[],5,0)</f>
        <v>150</v>
      </c>
      <c r="K469" s="5">
        <f>VLOOKUP(Table2[[#This Row],[PRODUCT ID]],Table1[],6,0)</f>
        <v>210</v>
      </c>
      <c r="L469" s="5">
        <f>Table2[[#This Row],[BUYING PRIZE]]*Table2[[#This Row],[QUANTITY]]</f>
        <v>1350</v>
      </c>
      <c r="M469" s="5">
        <f>Table2[[#This Row],[SELLING PRICE]]*Table2[[#This Row],[QUANTITY]]*1-Table2[[#This Row],[DISCOUNT %]]</f>
        <v>1890</v>
      </c>
      <c r="N469">
        <f>DAY(Table2[[#This Row],[DATE]])</f>
        <v>10</v>
      </c>
      <c r="O469" s="4" t="str">
        <f>TEXT(Table2[[#This Row],[DATE]],"mmm")</f>
        <v>Oct</v>
      </c>
      <c r="P469" s="3">
        <f>YEAR(Table2[[#This Row],[DATE]])</f>
        <v>2022</v>
      </c>
    </row>
    <row r="470" spans="1:16" x14ac:dyDescent="0.3">
      <c r="A470" s="4">
        <v>44844</v>
      </c>
      <c r="B470" t="s">
        <v>102</v>
      </c>
      <c r="C470">
        <v>12</v>
      </c>
      <c r="D470" t="s">
        <v>58</v>
      </c>
      <c r="E470" t="s">
        <v>58</v>
      </c>
      <c r="F470">
        <v>0</v>
      </c>
      <c r="G470" t="str">
        <f>VLOOKUP(Table2[[#This Row],[PRODUCT ID]],Table1[],2,0)</f>
        <v>Product44</v>
      </c>
      <c r="H470" t="str">
        <f>VLOOKUP(Table2[[#This Row],[PRODUCT ID]],Table1[],3,0)</f>
        <v>Catagory04</v>
      </c>
      <c r="I470" t="str">
        <f>VLOOKUP(Table2[[#This Row],[PRODUCT ID]],Table1[],4,0)</f>
        <v>Kg</v>
      </c>
      <c r="J470" s="5">
        <f>VLOOKUP(Table2[[#This Row],[PRODUCT ID]],Table1[],5,0)</f>
        <v>76</v>
      </c>
      <c r="K470" s="5">
        <f>VLOOKUP(Table2[[#This Row],[PRODUCT ID]],Table1[],6,0)</f>
        <v>82.08</v>
      </c>
      <c r="L470" s="5">
        <f>Table2[[#This Row],[BUYING PRIZE]]*Table2[[#This Row],[QUANTITY]]</f>
        <v>912</v>
      </c>
      <c r="M470" s="5">
        <f>Table2[[#This Row],[SELLING PRICE]]*Table2[[#This Row],[QUANTITY]]*1-Table2[[#This Row],[DISCOUNT %]]</f>
        <v>984.96</v>
      </c>
      <c r="N470">
        <f>DAY(Table2[[#This Row],[DATE]])</f>
        <v>10</v>
      </c>
      <c r="O470" s="4" t="str">
        <f>TEXT(Table2[[#This Row],[DATE]],"mmm")</f>
        <v>Oct</v>
      </c>
      <c r="P470" s="3">
        <f>YEAR(Table2[[#This Row],[DATE]])</f>
        <v>2022</v>
      </c>
    </row>
    <row r="471" spans="1:16" x14ac:dyDescent="0.3">
      <c r="A471" s="4">
        <v>44845</v>
      </c>
      <c r="B471" t="s">
        <v>66</v>
      </c>
      <c r="C471">
        <v>10</v>
      </c>
      <c r="D471" t="s">
        <v>104</v>
      </c>
      <c r="E471" t="s">
        <v>58</v>
      </c>
      <c r="F471">
        <v>0</v>
      </c>
      <c r="G471" t="str">
        <f>VLOOKUP(Table2[[#This Row],[PRODUCT ID]],Table1[],2,0)</f>
        <v>Product08</v>
      </c>
      <c r="H471" t="str">
        <f>VLOOKUP(Table2[[#This Row],[PRODUCT ID]],Table1[],3,0)</f>
        <v>Catagory01</v>
      </c>
      <c r="I471" t="str">
        <f>VLOOKUP(Table2[[#This Row],[PRODUCT ID]],Table1[],4,0)</f>
        <v>Kg</v>
      </c>
      <c r="J471" s="5">
        <f>VLOOKUP(Table2[[#This Row],[PRODUCT ID]],Table1[],5,0)</f>
        <v>83</v>
      </c>
      <c r="K471" s="5">
        <f>VLOOKUP(Table2[[#This Row],[PRODUCT ID]],Table1[],6,0)</f>
        <v>94.62</v>
      </c>
      <c r="L471" s="5">
        <f>Table2[[#This Row],[BUYING PRIZE]]*Table2[[#This Row],[QUANTITY]]</f>
        <v>830</v>
      </c>
      <c r="M471" s="5">
        <f>Table2[[#This Row],[SELLING PRICE]]*Table2[[#This Row],[QUANTITY]]*1-Table2[[#This Row],[DISCOUNT %]]</f>
        <v>946.2</v>
      </c>
      <c r="N471">
        <f>DAY(Table2[[#This Row],[DATE]])</f>
        <v>11</v>
      </c>
      <c r="O471" s="4" t="str">
        <f>TEXT(Table2[[#This Row],[DATE]],"mmm")</f>
        <v>Oct</v>
      </c>
      <c r="P471" s="3">
        <f>YEAR(Table2[[#This Row],[DATE]])</f>
        <v>2022</v>
      </c>
    </row>
    <row r="472" spans="1:16" x14ac:dyDescent="0.3">
      <c r="A472" s="4">
        <v>44847</v>
      </c>
      <c r="B472" t="s">
        <v>60</v>
      </c>
      <c r="C472">
        <v>15</v>
      </c>
      <c r="D472" t="s">
        <v>58</v>
      </c>
      <c r="E472" t="s">
        <v>58</v>
      </c>
      <c r="F472">
        <v>0</v>
      </c>
      <c r="G472" t="str">
        <f>VLOOKUP(Table2[[#This Row],[PRODUCT ID]],Table1[],2,0)</f>
        <v>Product02</v>
      </c>
      <c r="H472" t="str">
        <f>VLOOKUP(Table2[[#This Row],[PRODUCT ID]],Table1[],3,0)</f>
        <v>Catagory01</v>
      </c>
      <c r="I472" t="str">
        <f>VLOOKUP(Table2[[#This Row],[PRODUCT ID]],Table1[],4,0)</f>
        <v>Kg</v>
      </c>
      <c r="J472" s="5">
        <f>VLOOKUP(Table2[[#This Row],[PRODUCT ID]],Table1[],5,0)</f>
        <v>105</v>
      </c>
      <c r="K472" s="5">
        <f>VLOOKUP(Table2[[#This Row],[PRODUCT ID]],Table1[],6,0)</f>
        <v>142.80000000000001</v>
      </c>
      <c r="L472" s="5">
        <f>Table2[[#This Row],[BUYING PRIZE]]*Table2[[#This Row],[QUANTITY]]</f>
        <v>1575</v>
      </c>
      <c r="M472" s="5">
        <f>Table2[[#This Row],[SELLING PRICE]]*Table2[[#This Row],[QUANTITY]]*1-Table2[[#This Row],[DISCOUNT %]]</f>
        <v>2142</v>
      </c>
      <c r="N472">
        <f>DAY(Table2[[#This Row],[DATE]])</f>
        <v>13</v>
      </c>
      <c r="O472" s="4" t="str">
        <f>TEXT(Table2[[#This Row],[DATE]],"mmm")</f>
        <v>Oct</v>
      </c>
      <c r="P472" s="3">
        <f>YEAR(Table2[[#This Row],[DATE]])</f>
        <v>2022</v>
      </c>
    </row>
    <row r="473" spans="1:16" x14ac:dyDescent="0.3">
      <c r="A473" s="4">
        <v>44848</v>
      </c>
      <c r="B473" t="s">
        <v>102</v>
      </c>
      <c r="C473">
        <v>15</v>
      </c>
      <c r="D473" t="s">
        <v>8</v>
      </c>
      <c r="E473" t="s">
        <v>58</v>
      </c>
      <c r="F473">
        <v>0</v>
      </c>
      <c r="G473" t="str">
        <f>VLOOKUP(Table2[[#This Row],[PRODUCT ID]],Table1[],2,0)</f>
        <v>Product44</v>
      </c>
      <c r="H473" t="str">
        <f>VLOOKUP(Table2[[#This Row],[PRODUCT ID]],Table1[],3,0)</f>
        <v>Catagory04</v>
      </c>
      <c r="I473" t="str">
        <f>VLOOKUP(Table2[[#This Row],[PRODUCT ID]],Table1[],4,0)</f>
        <v>Kg</v>
      </c>
      <c r="J473" s="5">
        <f>VLOOKUP(Table2[[#This Row],[PRODUCT ID]],Table1[],5,0)</f>
        <v>76</v>
      </c>
      <c r="K473" s="5">
        <f>VLOOKUP(Table2[[#This Row],[PRODUCT ID]],Table1[],6,0)</f>
        <v>82.08</v>
      </c>
      <c r="L473" s="5">
        <f>Table2[[#This Row],[BUYING PRIZE]]*Table2[[#This Row],[QUANTITY]]</f>
        <v>1140</v>
      </c>
      <c r="M473" s="5">
        <f>Table2[[#This Row],[SELLING PRICE]]*Table2[[#This Row],[QUANTITY]]*1-Table2[[#This Row],[DISCOUNT %]]</f>
        <v>1231.2</v>
      </c>
      <c r="N473">
        <f>DAY(Table2[[#This Row],[DATE]])</f>
        <v>14</v>
      </c>
      <c r="O473" s="4" t="str">
        <f>TEXT(Table2[[#This Row],[DATE]],"mmm")</f>
        <v>Oct</v>
      </c>
      <c r="P473" s="3">
        <f>YEAR(Table2[[#This Row],[DATE]])</f>
        <v>2022</v>
      </c>
    </row>
    <row r="474" spans="1:16" x14ac:dyDescent="0.3">
      <c r="A474" s="4">
        <v>44849</v>
      </c>
      <c r="B474" t="s">
        <v>73</v>
      </c>
      <c r="C474">
        <v>10</v>
      </c>
      <c r="D474" t="s">
        <v>104</v>
      </c>
      <c r="E474" t="s">
        <v>103</v>
      </c>
      <c r="F474">
        <v>0</v>
      </c>
      <c r="G474" t="str">
        <f>VLOOKUP(Table2[[#This Row],[PRODUCT ID]],Table1[],2,0)</f>
        <v>Product15</v>
      </c>
      <c r="H474" t="str">
        <f>VLOOKUP(Table2[[#This Row],[PRODUCT ID]],Table1[],3,0)</f>
        <v>Catagory02</v>
      </c>
      <c r="I474" t="str">
        <f>VLOOKUP(Table2[[#This Row],[PRODUCT ID]],Table1[],4,0)</f>
        <v>Kg</v>
      </c>
      <c r="J474" s="5">
        <f>VLOOKUP(Table2[[#This Row],[PRODUCT ID]],Table1[],5,0)</f>
        <v>12</v>
      </c>
      <c r="K474" s="5">
        <f>VLOOKUP(Table2[[#This Row],[PRODUCT ID]],Table1[],6,0)</f>
        <v>15.719999999999999</v>
      </c>
      <c r="L474" s="5">
        <f>Table2[[#This Row],[BUYING PRIZE]]*Table2[[#This Row],[QUANTITY]]</f>
        <v>120</v>
      </c>
      <c r="M474" s="5">
        <f>Table2[[#This Row],[SELLING PRICE]]*Table2[[#This Row],[QUANTITY]]*1-Table2[[#This Row],[DISCOUNT %]]</f>
        <v>157.19999999999999</v>
      </c>
      <c r="N474">
        <f>DAY(Table2[[#This Row],[DATE]])</f>
        <v>15</v>
      </c>
      <c r="O474" s="4" t="str">
        <f>TEXT(Table2[[#This Row],[DATE]],"mmm")</f>
        <v>Oct</v>
      </c>
      <c r="P474" s="3">
        <f>YEAR(Table2[[#This Row],[DATE]])</f>
        <v>2022</v>
      </c>
    </row>
    <row r="475" spans="1:16" x14ac:dyDescent="0.3">
      <c r="A475" s="4">
        <v>44850</v>
      </c>
      <c r="B475" t="s">
        <v>94</v>
      </c>
      <c r="C475">
        <v>3</v>
      </c>
      <c r="D475" t="s">
        <v>58</v>
      </c>
      <c r="E475" t="s">
        <v>58</v>
      </c>
      <c r="F475">
        <v>0</v>
      </c>
      <c r="G475" t="str">
        <f>VLOOKUP(Table2[[#This Row],[PRODUCT ID]],Table1[],2,0)</f>
        <v>Product36</v>
      </c>
      <c r="H475" t="str">
        <f>VLOOKUP(Table2[[#This Row],[PRODUCT ID]],Table1[],3,0)</f>
        <v>Catagory04</v>
      </c>
      <c r="I475" t="str">
        <f>VLOOKUP(Table2[[#This Row],[PRODUCT ID]],Table1[],4,0)</f>
        <v>Kg</v>
      </c>
      <c r="J475" s="5">
        <f>VLOOKUP(Table2[[#This Row],[PRODUCT ID]],Table1[],5,0)</f>
        <v>90</v>
      </c>
      <c r="K475" s="5">
        <f>VLOOKUP(Table2[[#This Row],[PRODUCT ID]],Table1[],6,0)</f>
        <v>96.3</v>
      </c>
      <c r="L475" s="5">
        <f>Table2[[#This Row],[BUYING PRIZE]]*Table2[[#This Row],[QUANTITY]]</f>
        <v>270</v>
      </c>
      <c r="M475" s="5">
        <f>Table2[[#This Row],[SELLING PRICE]]*Table2[[#This Row],[QUANTITY]]*1-Table2[[#This Row],[DISCOUNT %]]</f>
        <v>288.89999999999998</v>
      </c>
      <c r="N475">
        <f>DAY(Table2[[#This Row],[DATE]])</f>
        <v>16</v>
      </c>
      <c r="O475" s="4" t="str">
        <f>TEXT(Table2[[#This Row],[DATE]],"mmm")</f>
        <v>Oct</v>
      </c>
      <c r="P475" s="3">
        <f>YEAR(Table2[[#This Row],[DATE]])</f>
        <v>2022</v>
      </c>
    </row>
    <row r="476" spans="1:16" x14ac:dyDescent="0.3">
      <c r="A476" s="4">
        <v>44857</v>
      </c>
      <c r="B476" t="s">
        <v>82</v>
      </c>
      <c r="C476">
        <v>14</v>
      </c>
      <c r="D476" t="s">
        <v>58</v>
      </c>
      <c r="E476" t="s">
        <v>103</v>
      </c>
      <c r="F476">
        <v>0</v>
      </c>
      <c r="G476" t="str">
        <f>VLOOKUP(Table2[[#This Row],[PRODUCT ID]],Table1[],2,0)</f>
        <v>Product24</v>
      </c>
      <c r="H476" t="str">
        <f>VLOOKUP(Table2[[#This Row],[PRODUCT ID]],Table1[],3,0)</f>
        <v>Catagory03</v>
      </c>
      <c r="I476" t="str">
        <f>VLOOKUP(Table2[[#This Row],[PRODUCT ID]],Table1[],4,0)</f>
        <v>Kg</v>
      </c>
      <c r="J476" s="5">
        <f>VLOOKUP(Table2[[#This Row],[PRODUCT ID]],Table1[],5,0)</f>
        <v>144</v>
      </c>
      <c r="K476" s="5">
        <f>VLOOKUP(Table2[[#This Row],[PRODUCT ID]],Table1[],6,0)</f>
        <v>156.96</v>
      </c>
      <c r="L476" s="5">
        <f>Table2[[#This Row],[BUYING PRIZE]]*Table2[[#This Row],[QUANTITY]]</f>
        <v>2016</v>
      </c>
      <c r="M476" s="5">
        <f>Table2[[#This Row],[SELLING PRICE]]*Table2[[#This Row],[QUANTITY]]*1-Table2[[#This Row],[DISCOUNT %]]</f>
        <v>2197.44</v>
      </c>
      <c r="N476">
        <f>DAY(Table2[[#This Row],[DATE]])</f>
        <v>23</v>
      </c>
      <c r="O476" s="4" t="str">
        <f>TEXT(Table2[[#This Row],[DATE]],"mmm")</f>
        <v>Oct</v>
      </c>
      <c r="P476" s="3">
        <f>YEAR(Table2[[#This Row],[DATE]])</f>
        <v>2022</v>
      </c>
    </row>
    <row r="477" spans="1:16" x14ac:dyDescent="0.3">
      <c r="A477" s="4">
        <v>44864</v>
      </c>
      <c r="B477" t="s">
        <v>100</v>
      </c>
      <c r="C477">
        <v>3</v>
      </c>
      <c r="D477" t="s">
        <v>104</v>
      </c>
      <c r="E477" t="s">
        <v>103</v>
      </c>
      <c r="F477">
        <v>0</v>
      </c>
      <c r="G477" t="str">
        <f>VLOOKUP(Table2[[#This Row],[PRODUCT ID]],Table1[],2,0)</f>
        <v>Product42</v>
      </c>
      <c r="H477" t="str">
        <f>VLOOKUP(Table2[[#This Row],[PRODUCT ID]],Table1[],3,0)</f>
        <v>Catagory04</v>
      </c>
      <c r="I477" t="str">
        <f>VLOOKUP(Table2[[#This Row],[PRODUCT ID]],Table1[],4,0)</f>
        <v>Kg</v>
      </c>
      <c r="J477" s="5">
        <f>VLOOKUP(Table2[[#This Row],[PRODUCT ID]],Table1[],5,0)</f>
        <v>120</v>
      </c>
      <c r="K477" s="5">
        <f>VLOOKUP(Table2[[#This Row],[PRODUCT ID]],Table1[],6,0)</f>
        <v>162</v>
      </c>
      <c r="L477" s="5">
        <f>Table2[[#This Row],[BUYING PRIZE]]*Table2[[#This Row],[QUANTITY]]</f>
        <v>360</v>
      </c>
      <c r="M477" s="5">
        <f>Table2[[#This Row],[SELLING PRICE]]*Table2[[#This Row],[QUANTITY]]*1-Table2[[#This Row],[DISCOUNT %]]</f>
        <v>486</v>
      </c>
      <c r="N477">
        <f>DAY(Table2[[#This Row],[DATE]])</f>
        <v>30</v>
      </c>
      <c r="O477" s="4" t="str">
        <f>TEXT(Table2[[#This Row],[DATE]],"mmm")</f>
        <v>Oct</v>
      </c>
      <c r="P477" s="3">
        <f>YEAR(Table2[[#This Row],[DATE]])</f>
        <v>2022</v>
      </c>
    </row>
    <row r="478" spans="1:16" x14ac:dyDescent="0.3">
      <c r="A478" s="4">
        <v>44865</v>
      </c>
      <c r="B478" t="s">
        <v>96</v>
      </c>
      <c r="C478">
        <v>8</v>
      </c>
      <c r="D478" t="s">
        <v>104</v>
      </c>
      <c r="E478" t="s">
        <v>58</v>
      </c>
      <c r="F478">
        <v>0</v>
      </c>
      <c r="G478" t="str">
        <f>VLOOKUP(Table2[[#This Row],[PRODUCT ID]],Table1[],2,0)</f>
        <v>Product38</v>
      </c>
      <c r="H478" t="str">
        <f>VLOOKUP(Table2[[#This Row],[PRODUCT ID]],Table1[],3,0)</f>
        <v>Catagory04</v>
      </c>
      <c r="I478" t="str">
        <f>VLOOKUP(Table2[[#This Row],[PRODUCT ID]],Table1[],4,0)</f>
        <v>Kg</v>
      </c>
      <c r="J478" s="5">
        <f>VLOOKUP(Table2[[#This Row],[PRODUCT ID]],Table1[],5,0)</f>
        <v>72</v>
      </c>
      <c r="K478" s="5">
        <f>VLOOKUP(Table2[[#This Row],[PRODUCT ID]],Table1[],6,0)</f>
        <v>79.92</v>
      </c>
      <c r="L478" s="5">
        <f>Table2[[#This Row],[BUYING PRIZE]]*Table2[[#This Row],[QUANTITY]]</f>
        <v>576</v>
      </c>
      <c r="M478" s="5">
        <f>Table2[[#This Row],[SELLING PRICE]]*Table2[[#This Row],[QUANTITY]]*1-Table2[[#This Row],[DISCOUNT %]]</f>
        <v>639.36</v>
      </c>
      <c r="N478">
        <f>DAY(Table2[[#This Row],[DATE]])</f>
        <v>31</v>
      </c>
      <c r="O478" s="4" t="str">
        <f>TEXT(Table2[[#This Row],[DATE]],"mmm")</f>
        <v>Oct</v>
      </c>
      <c r="P478" s="3">
        <f>YEAR(Table2[[#This Row],[DATE]])</f>
        <v>2022</v>
      </c>
    </row>
    <row r="479" spans="1:16" x14ac:dyDescent="0.3">
      <c r="A479" s="4">
        <v>44866</v>
      </c>
      <c r="B479" t="s">
        <v>70</v>
      </c>
      <c r="C479">
        <v>15</v>
      </c>
      <c r="D479" t="s">
        <v>8</v>
      </c>
      <c r="E479" t="s">
        <v>58</v>
      </c>
      <c r="F479">
        <v>0</v>
      </c>
      <c r="G479" t="str">
        <f>VLOOKUP(Table2[[#This Row],[PRODUCT ID]],Table1[],2,0)</f>
        <v>Product12</v>
      </c>
      <c r="H479" t="str">
        <f>VLOOKUP(Table2[[#This Row],[PRODUCT ID]],Table1[],3,0)</f>
        <v>Catagory02</v>
      </c>
      <c r="I479" t="str">
        <f>VLOOKUP(Table2[[#This Row],[PRODUCT ID]],Table1[],4,0)</f>
        <v>Kg</v>
      </c>
      <c r="J479" s="5">
        <f>VLOOKUP(Table2[[#This Row],[PRODUCT ID]],Table1[],5,0)</f>
        <v>73</v>
      </c>
      <c r="K479" s="5">
        <f>VLOOKUP(Table2[[#This Row],[PRODUCT ID]],Table1[],6,0)</f>
        <v>94.17</v>
      </c>
      <c r="L479" s="5">
        <f>Table2[[#This Row],[BUYING PRIZE]]*Table2[[#This Row],[QUANTITY]]</f>
        <v>1095</v>
      </c>
      <c r="M479" s="5">
        <f>Table2[[#This Row],[SELLING PRICE]]*Table2[[#This Row],[QUANTITY]]*1-Table2[[#This Row],[DISCOUNT %]]</f>
        <v>1412.55</v>
      </c>
      <c r="N479">
        <f>DAY(Table2[[#This Row],[DATE]])</f>
        <v>1</v>
      </c>
      <c r="O479" s="4" t="str">
        <f>TEXT(Table2[[#This Row],[DATE]],"mmm")</f>
        <v>Nov</v>
      </c>
      <c r="P479" s="3">
        <f>YEAR(Table2[[#This Row],[DATE]])</f>
        <v>2022</v>
      </c>
    </row>
    <row r="480" spans="1:16" x14ac:dyDescent="0.3">
      <c r="A480" s="4">
        <v>44867</v>
      </c>
      <c r="B480" t="s">
        <v>73</v>
      </c>
      <c r="C480">
        <v>15</v>
      </c>
      <c r="D480" t="s">
        <v>8</v>
      </c>
      <c r="E480" t="s">
        <v>103</v>
      </c>
      <c r="F480">
        <v>0</v>
      </c>
      <c r="G480" t="str">
        <f>VLOOKUP(Table2[[#This Row],[PRODUCT ID]],Table1[],2,0)</f>
        <v>Product15</v>
      </c>
      <c r="H480" t="str">
        <f>VLOOKUP(Table2[[#This Row],[PRODUCT ID]],Table1[],3,0)</f>
        <v>Catagory02</v>
      </c>
      <c r="I480" t="str">
        <f>VLOOKUP(Table2[[#This Row],[PRODUCT ID]],Table1[],4,0)</f>
        <v>Kg</v>
      </c>
      <c r="J480" s="5">
        <f>VLOOKUP(Table2[[#This Row],[PRODUCT ID]],Table1[],5,0)</f>
        <v>12</v>
      </c>
      <c r="K480" s="5">
        <f>VLOOKUP(Table2[[#This Row],[PRODUCT ID]],Table1[],6,0)</f>
        <v>15.719999999999999</v>
      </c>
      <c r="L480" s="5">
        <f>Table2[[#This Row],[BUYING PRIZE]]*Table2[[#This Row],[QUANTITY]]</f>
        <v>180</v>
      </c>
      <c r="M480" s="5">
        <f>Table2[[#This Row],[SELLING PRICE]]*Table2[[#This Row],[QUANTITY]]*1-Table2[[#This Row],[DISCOUNT %]]</f>
        <v>235.79999999999998</v>
      </c>
      <c r="N480">
        <f>DAY(Table2[[#This Row],[DATE]])</f>
        <v>2</v>
      </c>
      <c r="O480" s="4" t="str">
        <f>TEXT(Table2[[#This Row],[DATE]],"mmm")</f>
        <v>Nov</v>
      </c>
      <c r="P480" s="3">
        <f>YEAR(Table2[[#This Row],[DATE]])</f>
        <v>2022</v>
      </c>
    </row>
    <row r="481" spans="1:16" x14ac:dyDescent="0.3">
      <c r="A481" s="4">
        <v>44867</v>
      </c>
      <c r="B481" t="s">
        <v>88</v>
      </c>
      <c r="C481">
        <v>15</v>
      </c>
      <c r="D481" t="s">
        <v>104</v>
      </c>
      <c r="E481" t="s">
        <v>103</v>
      </c>
      <c r="F481">
        <v>0</v>
      </c>
      <c r="G481" t="str">
        <f>VLOOKUP(Table2[[#This Row],[PRODUCT ID]],Table1[],2,0)</f>
        <v>Product30</v>
      </c>
      <c r="H481" t="str">
        <f>VLOOKUP(Table2[[#This Row],[PRODUCT ID]],Table1[],3,0)</f>
        <v>Catagory04</v>
      </c>
      <c r="I481" t="str">
        <f>VLOOKUP(Table2[[#This Row],[PRODUCT ID]],Table1[],4,0)</f>
        <v>Kg</v>
      </c>
      <c r="J481" s="5">
        <f>VLOOKUP(Table2[[#This Row],[PRODUCT ID]],Table1[],5,0)</f>
        <v>148</v>
      </c>
      <c r="K481" s="5">
        <f>VLOOKUP(Table2[[#This Row],[PRODUCT ID]],Table1[],6,0)</f>
        <v>201.28</v>
      </c>
      <c r="L481" s="5">
        <f>Table2[[#This Row],[BUYING PRIZE]]*Table2[[#This Row],[QUANTITY]]</f>
        <v>2220</v>
      </c>
      <c r="M481" s="5">
        <f>Table2[[#This Row],[SELLING PRICE]]*Table2[[#This Row],[QUANTITY]]*1-Table2[[#This Row],[DISCOUNT %]]</f>
        <v>3019.2</v>
      </c>
      <c r="N481">
        <f>DAY(Table2[[#This Row],[DATE]])</f>
        <v>2</v>
      </c>
      <c r="O481" s="4" t="str">
        <f>TEXT(Table2[[#This Row],[DATE]],"mmm")</f>
        <v>Nov</v>
      </c>
      <c r="P481" s="3">
        <f>YEAR(Table2[[#This Row],[DATE]])</f>
        <v>2022</v>
      </c>
    </row>
    <row r="482" spans="1:16" x14ac:dyDescent="0.3">
      <c r="A482" s="4">
        <v>44867</v>
      </c>
      <c r="B482" t="s">
        <v>93</v>
      </c>
      <c r="C482">
        <v>5</v>
      </c>
      <c r="D482" t="s">
        <v>104</v>
      </c>
      <c r="E482" t="s">
        <v>103</v>
      </c>
      <c r="F482">
        <v>0</v>
      </c>
      <c r="G482" t="str">
        <f>VLOOKUP(Table2[[#This Row],[PRODUCT ID]],Table1[],2,0)</f>
        <v>Product35</v>
      </c>
      <c r="H482" t="str">
        <f>VLOOKUP(Table2[[#This Row],[PRODUCT ID]],Table1[],3,0)</f>
        <v>Catagory04</v>
      </c>
      <c r="I482" t="str">
        <f>VLOOKUP(Table2[[#This Row],[PRODUCT ID]],Table1[],4,0)</f>
        <v>Kg</v>
      </c>
      <c r="J482" s="5">
        <f>VLOOKUP(Table2[[#This Row],[PRODUCT ID]],Table1[],5,0)</f>
        <v>5</v>
      </c>
      <c r="K482" s="5">
        <f>VLOOKUP(Table2[[#This Row],[PRODUCT ID]],Table1[],6,0)</f>
        <v>6.7</v>
      </c>
      <c r="L482" s="5">
        <f>Table2[[#This Row],[BUYING PRIZE]]*Table2[[#This Row],[QUANTITY]]</f>
        <v>25</v>
      </c>
      <c r="M482" s="5">
        <f>Table2[[#This Row],[SELLING PRICE]]*Table2[[#This Row],[QUANTITY]]*1-Table2[[#This Row],[DISCOUNT %]]</f>
        <v>33.5</v>
      </c>
      <c r="N482">
        <f>DAY(Table2[[#This Row],[DATE]])</f>
        <v>2</v>
      </c>
      <c r="O482" s="4" t="str">
        <f>TEXT(Table2[[#This Row],[DATE]],"mmm")</f>
        <v>Nov</v>
      </c>
      <c r="P482" s="3">
        <f>YEAR(Table2[[#This Row],[DATE]])</f>
        <v>2022</v>
      </c>
    </row>
    <row r="483" spans="1:16" x14ac:dyDescent="0.3">
      <c r="A483" s="4">
        <v>44868</v>
      </c>
      <c r="B483" t="s">
        <v>78</v>
      </c>
      <c r="C483">
        <v>11</v>
      </c>
      <c r="D483" t="s">
        <v>58</v>
      </c>
      <c r="E483" t="s">
        <v>58</v>
      </c>
      <c r="F483">
        <v>0</v>
      </c>
      <c r="G483" t="str">
        <f>VLOOKUP(Table2[[#This Row],[PRODUCT ID]],Table1[],2,0)</f>
        <v>Product20</v>
      </c>
      <c r="H483" t="str">
        <f>VLOOKUP(Table2[[#This Row],[PRODUCT ID]],Table1[],3,0)</f>
        <v>Catagory03</v>
      </c>
      <c r="I483" t="str">
        <f>VLOOKUP(Table2[[#This Row],[PRODUCT ID]],Table1[],4,0)</f>
        <v>Kg</v>
      </c>
      <c r="J483" s="5">
        <f>VLOOKUP(Table2[[#This Row],[PRODUCT ID]],Table1[],5,0)</f>
        <v>61</v>
      </c>
      <c r="K483" s="5">
        <f>VLOOKUP(Table2[[#This Row],[PRODUCT ID]],Table1[],6,0)</f>
        <v>76.25</v>
      </c>
      <c r="L483" s="5">
        <f>Table2[[#This Row],[BUYING PRIZE]]*Table2[[#This Row],[QUANTITY]]</f>
        <v>671</v>
      </c>
      <c r="M483" s="5">
        <f>Table2[[#This Row],[SELLING PRICE]]*Table2[[#This Row],[QUANTITY]]*1-Table2[[#This Row],[DISCOUNT %]]</f>
        <v>838.75</v>
      </c>
      <c r="N483">
        <f>DAY(Table2[[#This Row],[DATE]])</f>
        <v>3</v>
      </c>
      <c r="O483" s="4" t="str">
        <f>TEXT(Table2[[#This Row],[DATE]],"mmm")</f>
        <v>Nov</v>
      </c>
      <c r="P483" s="3">
        <f>YEAR(Table2[[#This Row],[DATE]])</f>
        <v>2022</v>
      </c>
    </row>
    <row r="484" spans="1:16" x14ac:dyDescent="0.3">
      <c r="A484" s="4">
        <v>44869</v>
      </c>
      <c r="B484" t="s">
        <v>66</v>
      </c>
      <c r="C484">
        <v>10</v>
      </c>
      <c r="D484" t="s">
        <v>104</v>
      </c>
      <c r="E484" t="s">
        <v>58</v>
      </c>
      <c r="F484">
        <v>0</v>
      </c>
      <c r="G484" t="str">
        <f>VLOOKUP(Table2[[#This Row],[PRODUCT ID]],Table1[],2,0)</f>
        <v>Product08</v>
      </c>
      <c r="H484" t="str">
        <f>VLOOKUP(Table2[[#This Row],[PRODUCT ID]],Table1[],3,0)</f>
        <v>Catagory01</v>
      </c>
      <c r="I484" t="str">
        <f>VLOOKUP(Table2[[#This Row],[PRODUCT ID]],Table1[],4,0)</f>
        <v>Kg</v>
      </c>
      <c r="J484" s="5">
        <f>VLOOKUP(Table2[[#This Row],[PRODUCT ID]],Table1[],5,0)</f>
        <v>83</v>
      </c>
      <c r="K484" s="5">
        <f>VLOOKUP(Table2[[#This Row],[PRODUCT ID]],Table1[],6,0)</f>
        <v>94.62</v>
      </c>
      <c r="L484" s="5">
        <f>Table2[[#This Row],[BUYING PRIZE]]*Table2[[#This Row],[QUANTITY]]</f>
        <v>830</v>
      </c>
      <c r="M484" s="5">
        <f>Table2[[#This Row],[SELLING PRICE]]*Table2[[#This Row],[QUANTITY]]*1-Table2[[#This Row],[DISCOUNT %]]</f>
        <v>946.2</v>
      </c>
      <c r="N484">
        <f>DAY(Table2[[#This Row],[DATE]])</f>
        <v>4</v>
      </c>
      <c r="O484" s="4" t="str">
        <f>TEXT(Table2[[#This Row],[DATE]],"mmm")</f>
        <v>Nov</v>
      </c>
      <c r="P484" s="3">
        <f>YEAR(Table2[[#This Row],[DATE]])</f>
        <v>2022</v>
      </c>
    </row>
    <row r="485" spans="1:16" x14ac:dyDescent="0.3">
      <c r="A485" s="4">
        <v>44870</v>
      </c>
      <c r="B485" t="s">
        <v>77</v>
      </c>
      <c r="C485">
        <v>15</v>
      </c>
      <c r="D485" t="s">
        <v>104</v>
      </c>
      <c r="E485" t="s">
        <v>103</v>
      </c>
      <c r="F485">
        <v>0</v>
      </c>
      <c r="G485" t="str">
        <f>VLOOKUP(Table2[[#This Row],[PRODUCT ID]],Table1[],2,0)</f>
        <v>Product19</v>
      </c>
      <c r="H485" t="str">
        <f>VLOOKUP(Table2[[#This Row],[PRODUCT ID]],Table1[],3,0)</f>
        <v>Catagory02</v>
      </c>
      <c r="I485" t="str">
        <f>VLOOKUP(Table2[[#This Row],[PRODUCT ID]],Table1[],4,0)</f>
        <v>Kg</v>
      </c>
      <c r="J485" s="5">
        <f>VLOOKUP(Table2[[#This Row],[PRODUCT ID]],Table1[],5,0)</f>
        <v>150</v>
      </c>
      <c r="K485" s="5">
        <f>VLOOKUP(Table2[[#This Row],[PRODUCT ID]],Table1[],6,0)</f>
        <v>210</v>
      </c>
      <c r="L485" s="5">
        <f>Table2[[#This Row],[BUYING PRIZE]]*Table2[[#This Row],[QUANTITY]]</f>
        <v>2250</v>
      </c>
      <c r="M485" s="5">
        <f>Table2[[#This Row],[SELLING PRICE]]*Table2[[#This Row],[QUANTITY]]*1-Table2[[#This Row],[DISCOUNT %]]</f>
        <v>3150</v>
      </c>
      <c r="N485">
        <f>DAY(Table2[[#This Row],[DATE]])</f>
        <v>5</v>
      </c>
      <c r="O485" s="4" t="str">
        <f>TEXT(Table2[[#This Row],[DATE]],"mmm")</f>
        <v>Nov</v>
      </c>
      <c r="P485" s="3">
        <f>YEAR(Table2[[#This Row],[DATE]])</f>
        <v>2022</v>
      </c>
    </row>
    <row r="486" spans="1:16" x14ac:dyDescent="0.3">
      <c r="A486" s="4">
        <v>44871</v>
      </c>
      <c r="B486" t="s">
        <v>101</v>
      </c>
      <c r="C486">
        <v>13</v>
      </c>
      <c r="D486" t="s">
        <v>104</v>
      </c>
      <c r="E486" t="s">
        <v>103</v>
      </c>
      <c r="F486">
        <v>0</v>
      </c>
      <c r="G486" t="str">
        <f>VLOOKUP(Table2[[#This Row],[PRODUCT ID]],Table1[],2,0)</f>
        <v>Product43</v>
      </c>
      <c r="H486" t="str">
        <f>VLOOKUP(Table2[[#This Row],[PRODUCT ID]],Table1[],3,0)</f>
        <v>Catagory04</v>
      </c>
      <c r="I486" t="str">
        <f>VLOOKUP(Table2[[#This Row],[PRODUCT ID]],Table1[],4,0)</f>
        <v>Kg</v>
      </c>
      <c r="J486" s="5">
        <f>VLOOKUP(Table2[[#This Row],[PRODUCT ID]],Table1[],5,0)</f>
        <v>67</v>
      </c>
      <c r="K486" s="5">
        <f>VLOOKUP(Table2[[#This Row],[PRODUCT ID]],Table1[],6,0)</f>
        <v>83.08</v>
      </c>
      <c r="L486" s="5">
        <f>Table2[[#This Row],[BUYING PRIZE]]*Table2[[#This Row],[QUANTITY]]</f>
        <v>871</v>
      </c>
      <c r="M486" s="5">
        <f>Table2[[#This Row],[SELLING PRICE]]*Table2[[#This Row],[QUANTITY]]*1-Table2[[#This Row],[DISCOUNT %]]</f>
        <v>1080.04</v>
      </c>
      <c r="N486">
        <f>DAY(Table2[[#This Row],[DATE]])</f>
        <v>6</v>
      </c>
      <c r="O486" s="4" t="str">
        <f>TEXT(Table2[[#This Row],[DATE]],"mmm")</f>
        <v>Nov</v>
      </c>
      <c r="P486" s="3">
        <f>YEAR(Table2[[#This Row],[DATE]])</f>
        <v>2022</v>
      </c>
    </row>
    <row r="487" spans="1:16" x14ac:dyDescent="0.3">
      <c r="A487" s="4">
        <v>44871</v>
      </c>
      <c r="B487" t="s">
        <v>73</v>
      </c>
      <c r="C487">
        <v>13</v>
      </c>
      <c r="D487" t="s">
        <v>58</v>
      </c>
      <c r="E487" t="s">
        <v>58</v>
      </c>
      <c r="F487">
        <v>0</v>
      </c>
      <c r="G487" t="str">
        <f>VLOOKUP(Table2[[#This Row],[PRODUCT ID]],Table1[],2,0)</f>
        <v>Product15</v>
      </c>
      <c r="H487" t="str">
        <f>VLOOKUP(Table2[[#This Row],[PRODUCT ID]],Table1[],3,0)</f>
        <v>Catagory02</v>
      </c>
      <c r="I487" t="str">
        <f>VLOOKUP(Table2[[#This Row],[PRODUCT ID]],Table1[],4,0)</f>
        <v>Kg</v>
      </c>
      <c r="J487" s="5">
        <f>VLOOKUP(Table2[[#This Row],[PRODUCT ID]],Table1[],5,0)</f>
        <v>12</v>
      </c>
      <c r="K487" s="5">
        <f>VLOOKUP(Table2[[#This Row],[PRODUCT ID]],Table1[],6,0)</f>
        <v>15.719999999999999</v>
      </c>
      <c r="L487" s="5">
        <f>Table2[[#This Row],[BUYING PRIZE]]*Table2[[#This Row],[QUANTITY]]</f>
        <v>156</v>
      </c>
      <c r="M487" s="5">
        <f>Table2[[#This Row],[SELLING PRICE]]*Table2[[#This Row],[QUANTITY]]*1-Table2[[#This Row],[DISCOUNT %]]</f>
        <v>204.35999999999999</v>
      </c>
      <c r="N487">
        <f>DAY(Table2[[#This Row],[DATE]])</f>
        <v>6</v>
      </c>
      <c r="O487" s="4" t="str">
        <f>TEXT(Table2[[#This Row],[DATE]],"mmm")</f>
        <v>Nov</v>
      </c>
      <c r="P487" s="3">
        <f>YEAR(Table2[[#This Row],[DATE]])</f>
        <v>2022</v>
      </c>
    </row>
    <row r="488" spans="1:16" x14ac:dyDescent="0.3">
      <c r="A488" s="4">
        <v>44871</v>
      </c>
      <c r="B488" t="s">
        <v>100</v>
      </c>
      <c r="C488">
        <v>13</v>
      </c>
      <c r="D488" t="s">
        <v>104</v>
      </c>
      <c r="E488" t="s">
        <v>103</v>
      </c>
      <c r="F488">
        <v>0</v>
      </c>
      <c r="G488" t="str">
        <f>VLOOKUP(Table2[[#This Row],[PRODUCT ID]],Table1[],2,0)</f>
        <v>Product42</v>
      </c>
      <c r="H488" t="str">
        <f>VLOOKUP(Table2[[#This Row],[PRODUCT ID]],Table1[],3,0)</f>
        <v>Catagory04</v>
      </c>
      <c r="I488" t="str">
        <f>VLOOKUP(Table2[[#This Row],[PRODUCT ID]],Table1[],4,0)</f>
        <v>Kg</v>
      </c>
      <c r="J488" s="5">
        <f>VLOOKUP(Table2[[#This Row],[PRODUCT ID]],Table1[],5,0)</f>
        <v>120</v>
      </c>
      <c r="K488" s="5">
        <f>VLOOKUP(Table2[[#This Row],[PRODUCT ID]],Table1[],6,0)</f>
        <v>162</v>
      </c>
      <c r="L488" s="5">
        <f>Table2[[#This Row],[BUYING PRIZE]]*Table2[[#This Row],[QUANTITY]]</f>
        <v>1560</v>
      </c>
      <c r="M488" s="5">
        <f>Table2[[#This Row],[SELLING PRICE]]*Table2[[#This Row],[QUANTITY]]*1-Table2[[#This Row],[DISCOUNT %]]</f>
        <v>2106</v>
      </c>
      <c r="N488">
        <f>DAY(Table2[[#This Row],[DATE]])</f>
        <v>6</v>
      </c>
      <c r="O488" s="4" t="str">
        <f>TEXT(Table2[[#This Row],[DATE]],"mmm")</f>
        <v>Nov</v>
      </c>
      <c r="P488" s="3">
        <f>YEAR(Table2[[#This Row],[DATE]])</f>
        <v>2022</v>
      </c>
    </row>
    <row r="489" spans="1:16" x14ac:dyDescent="0.3">
      <c r="A489" s="4">
        <v>44872</v>
      </c>
      <c r="B489" t="s">
        <v>98</v>
      </c>
      <c r="C489">
        <v>13</v>
      </c>
      <c r="D489" t="s">
        <v>58</v>
      </c>
      <c r="E489" t="s">
        <v>103</v>
      </c>
      <c r="F489">
        <v>0</v>
      </c>
      <c r="G489" t="str">
        <f>VLOOKUP(Table2[[#This Row],[PRODUCT ID]],Table1[],2,0)</f>
        <v>Product40</v>
      </c>
      <c r="H489" t="str">
        <f>VLOOKUP(Table2[[#This Row],[PRODUCT ID]],Table1[],3,0)</f>
        <v>Catagory04</v>
      </c>
      <c r="I489" t="str">
        <f>VLOOKUP(Table2[[#This Row],[PRODUCT ID]],Table1[],4,0)</f>
        <v>Kg</v>
      </c>
      <c r="J489" s="5">
        <f>VLOOKUP(Table2[[#This Row],[PRODUCT ID]],Table1[],5,0)</f>
        <v>90</v>
      </c>
      <c r="K489" s="5">
        <f>VLOOKUP(Table2[[#This Row],[PRODUCT ID]],Table1[],6,0)</f>
        <v>115.2</v>
      </c>
      <c r="L489" s="5">
        <f>Table2[[#This Row],[BUYING PRIZE]]*Table2[[#This Row],[QUANTITY]]</f>
        <v>1170</v>
      </c>
      <c r="M489" s="5">
        <f>Table2[[#This Row],[SELLING PRICE]]*Table2[[#This Row],[QUANTITY]]*1-Table2[[#This Row],[DISCOUNT %]]</f>
        <v>1497.6000000000001</v>
      </c>
      <c r="N489">
        <f>DAY(Table2[[#This Row],[DATE]])</f>
        <v>7</v>
      </c>
      <c r="O489" s="4" t="str">
        <f>TEXT(Table2[[#This Row],[DATE]],"mmm")</f>
        <v>Nov</v>
      </c>
      <c r="P489" s="3">
        <f>YEAR(Table2[[#This Row],[DATE]])</f>
        <v>2022</v>
      </c>
    </row>
    <row r="490" spans="1:16" x14ac:dyDescent="0.3">
      <c r="A490" s="4">
        <v>44873</v>
      </c>
      <c r="B490" t="s">
        <v>94</v>
      </c>
      <c r="C490">
        <v>11</v>
      </c>
      <c r="D490" t="s">
        <v>8</v>
      </c>
      <c r="E490" t="s">
        <v>103</v>
      </c>
      <c r="F490">
        <v>0</v>
      </c>
      <c r="G490" t="str">
        <f>VLOOKUP(Table2[[#This Row],[PRODUCT ID]],Table1[],2,0)</f>
        <v>Product36</v>
      </c>
      <c r="H490" t="str">
        <f>VLOOKUP(Table2[[#This Row],[PRODUCT ID]],Table1[],3,0)</f>
        <v>Catagory04</v>
      </c>
      <c r="I490" t="str">
        <f>VLOOKUP(Table2[[#This Row],[PRODUCT ID]],Table1[],4,0)</f>
        <v>Kg</v>
      </c>
      <c r="J490" s="5">
        <f>VLOOKUP(Table2[[#This Row],[PRODUCT ID]],Table1[],5,0)</f>
        <v>90</v>
      </c>
      <c r="K490" s="5">
        <f>VLOOKUP(Table2[[#This Row],[PRODUCT ID]],Table1[],6,0)</f>
        <v>96.3</v>
      </c>
      <c r="L490" s="5">
        <f>Table2[[#This Row],[BUYING PRIZE]]*Table2[[#This Row],[QUANTITY]]</f>
        <v>990</v>
      </c>
      <c r="M490" s="5">
        <f>Table2[[#This Row],[SELLING PRICE]]*Table2[[#This Row],[QUANTITY]]*1-Table2[[#This Row],[DISCOUNT %]]</f>
        <v>1059.3</v>
      </c>
      <c r="N490">
        <f>DAY(Table2[[#This Row],[DATE]])</f>
        <v>8</v>
      </c>
      <c r="O490" s="4" t="str">
        <f>TEXT(Table2[[#This Row],[DATE]],"mmm")</f>
        <v>Nov</v>
      </c>
      <c r="P490" s="3">
        <f>YEAR(Table2[[#This Row],[DATE]])</f>
        <v>2022</v>
      </c>
    </row>
    <row r="491" spans="1:16" x14ac:dyDescent="0.3">
      <c r="A491" s="4">
        <v>44873</v>
      </c>
      <c r="B491" t="s">
        <v>77</v>
      </c>
      <c r="C491">
        <v>10</v>
      </c>
      <c r="D491" t="s">
        <v>8</v>
      </c>
      <c r="E491" t="s">
        <v>58</v>
      </c>
      <c r="F491">
        <v>0</v>
      </c>
      <c r="G491" t="str">
        <f>VLOOKUP(Table2[[#This Row],[PRODUCT ID]],Table1[],2,0)</f>
        <v>Product19</v>
      </c>
      <c r="H491" t="str">
        <f>VLOOKUP(Table2[[#This Row],[PRODUCT ID]],Table1[],3,0)</f>
        <v>Catagory02</v>
      </c>
      <c r="I491" t="str">
        <f>VLOOKUP(Table2[[#This Row],[PRODUCT ID]],Table1[],4,0)</f>
        <v>Kg</v>
      </c>
      <c r="J491" s="5">
        <f>VLOOKUP(Table2[[#This Row],[PRODUCT ID]],Table1[],5,0)</f>
        <v>150</v>
      </c>
      <c r="K491" s="5">
        <f>VLOOKUP(Table2[[#This Row],[PRODUCT ID]],Table1[],6,0)</f>
        <v>210</v>
      </c>
      <c r="L491" s="5">
        <f>Table2[[#This Row],[BUYING PRIZE]]*Table2[[#This Row],[QUANTITY]]</f>
        <v>1500</v>
      </c>
      <c r="M491" s="5">
        <f>Table2[[#This Row],[SELLING PRICE]]*Table2[[#This Row],[QUANTITY]]*1-Table2[[#This Row],[DISCOUNT %]]</f>
        <v>2100</v>
      </c>
      <c r="N491">
        <f>DAY(Table2[[#This Row],[DATE]])</f>
        <v>8</v>
      </c>
      <c r="O491" s="4" t="str">
        <f>TEXT(Table2[[#This Row],[DATE]],"mmm")</f>
        <v>Nov</v>
      </c>
      <c r="P491" s="3">
        <f>YEAR(Table2[[#This Row],[DATE]])</f>
        <v>2022</v>
      </c>
    </row>
    <row r="492" spans="1:16" x14ac:dyDescent="0.3">
      <c r="A492" s="4">
        <v>44874</v>
      </c>
      <c r="B492" t="s">
        <v>85</v>
      </c>
      <c r="C492">
        <v>8</v>
      </c>
      <c r="D492" t="s">
        <v>58</v>
      </c>
      <c r="E492" t="s">
        <v>103</v>
      </c>
      <c r="F492">
        <v>0</v>
      </c>
      <c r="G492" t="str">
        <f>VLOOKUP(Table2[[#This Row],[PRODUCT ID]],Table1[],2,0)</f>
        <v>Product27</v>
      </c>
      <c r="H492" t="str">
        <f>VLOOKUP(Table2[[#This Row],[PRODUCT ID]],Table1[],3,0)</f>
        <v>Catagory04</v>
      </c>
      <c r="I492" t="str">
        <f>VLOOKUP(Table2[[#This Row],[PRODUCT ID]],Table1[],4,0)</f>
        <v>Kg</v>
      </c>
      <c r="J492" s="5">
        <f>VLOOKUP(Table2[[#This Row],[PRODUCT ID]],Table1[],5,0)</f>
        <v>48</v>
      </c>
      <c r="K492" s="5">
        <f>VLOOKUP(Table2[[#This Row],[PRODUCT ID]],Table1[],6,0)</f>
        <v>57.120000000000005</v>
      </c>
      <c r="L492" s="5">
        <f>Table2[[#This Row],[BUYING PRIZE]]*Table2[[#This Row],[QUANTITY]]</f>
        <v>384</v>
      </c>
      <c r="M492" s="5">
        <f>Table2[[#This Row],[SELLING PRICE]]*Table2[[#This Row],[QUANTITY]]*1-Table2[[#This Row],[DISCOUNT %]]</f>
        <v>456.96000000000004</v>
      </c>
      <c r="N492">
        <f>DAY(Table2[[#This Row],[DATE]])</f>
        <v>9</v>
      </c>
      <c r="O492" s="4" t="str">
        <f>TEXT(Table2[[#This Row],[DATE]],"mmm")</f>
        <v>Nov</v>
      </c>
      <c r="P492" s="3">
        <f>YEAR(Table2[[#This Row],[DATE]])</f>
        <v>2022</v>
      </c>
    </row>
    <row r="493" spans="1:16" x14ac:dyDescent="0.3">
      <c r="A493" s="4">
        <v>44875</v>
      </c>
      <c r="B493" t="s">
        <v>76</v>
      </c>
      <c r="C493">
        <v>7</v>
      </c>
      <c r="D493" t="s">
        <v>104</v>
      </c>
      <c r="E493" t="s">
        <v>58</v>
      </c>
      <c r="F493">
        <v>0</v>
      </c>
      <c r="G493" t="str">
        <f>VLOOKUP(Table2[[#This Row],[PRODUCT ID]],Table1[],2,0)</f>
        <v>Product18</v>
      </c>
      <c r="H493" t="str">
        <f>VLOOKUP(Table2[[#This Row],[PRODUCT ID]],Table1[],3,0)</f>
        <v>Catagory02</v>
      </c>
      <c r="I493" t="str">
        <f>VLOOKUP(Table2[[#This Row],[PRODUCT ID]],Table1[],4,0)</f>
        <v>Kg</v>
      </c>
      <c r="J493" s="5">
        <f>VLOOKUP(Table2[[#This Row],[PRODUCT ID]],Table1[],5,0)</f>
        <v>37</v>
      </c>
      <c r="K493" s="5">
        <f>VLOOKUP(Table2[[#This Row],[PRODUCT ID]],Table1[],6,0)</f>
        <v>49.21</v>
      </c>
      <c r="L493" s="5">
        <f>Table2[[#This Row],[BUYING PRIZE]]*Table2[[#This Row],[QUANTITY]]</f>
        <v>259</v>
      </c>
      <c r="M493" s="5">
        <f>Table2[[#This Row],[SELLING PRICE]]*Table2[[#This Row],[QUANTITY]]*1-Table2[[#This Row],[DISCOUNT %]]</f>
        <v>344.47</v>
      </c>
      <c r="N493">
        <f>DAY(Table2[[#This Row],[DATE]])</f>
        <v>10</v>
      </c>
      <c r="O493" s="4" t="str">
        <f>TEXT(Table2[[#This Row],[DATE]],"mmm")</f>
        <v>Nov</v>
      </c>
      <c r="P493" s="3">
        <f>YEAR(Table2[[#This Row],[DATE]])</f>
        <v>2022</v>
      </c>
    </row>
    <row r="494" spans="1:16" x14ac:dyDescent="0.3">
      <c r="A494" s="4">
        <v>44878</v>
      </c>
      <c r="B494" t="s">
        <v>85</v>
      </c>
      <c r="C494">
        <v>10</v>
      </c>
      <c r="D494" t="s">
        <v>8</v>
      </c>
      <c r="E494" t="s">
        <v>103</v>
      </c>
      <c r="F494">
        <v>0</v>
      </c>
      <c r="G494" t="str">
        <f>VLOOKUP(Table2[[#This Row],[PRODUCT ID]],Table1[],2,0)</f>
        <v>Product27</v>
      </c>
      <c r="H494" t="str">
        <f>VLOOKUP(Table2[[#This Row],[PRODUCT ID]],Table1[],3,0)</f>
        <v>Catagory04</v>
      </c>
      <c r="I494" t="str">
        <f>VLOOKUP(Table2[[#This Row],[PRODUCT ID]],Table1[],4,0)</f>
        <v>Kg</v>
      </c>
      <c r="J494" s="5">
        <f>VLOOKUP(Table2[[#This Row],[PRODUCT ID]],Table1[],5,0)</f>
        <v>48</v>
      </c>
      <c r="K494" s="5">
        <f>VLOOKUP(Table2[[#This Row],[PRODUCT ID]],Table1[],6,0)</f>
        <v>57.120000000000005</v>
      </c>
      <c r="L494" s="5">
        <f>Table2[[#This Row],[BUYING PRIZE]]*Table2[[#This Row],[QUANTITY]]</f>
        <v>480</v>
      </c>
      <c r="M494" s="5">
        <f>Table2[[#This Row],[SELLING PRICE]]*Table2[[#This Row],[QUANTITY]]*1-Table2[[#This Row],[DISCOUNT %]]</f>
        <v>571.20000000000005</v>
      </c>
      <c r="N494">
        <f>DAY(Table2[[#This Row],[DATE]])</f>
        <v>13</v>
      </c>
      <c r="O494" s="4" t="str">
        <f>TEXT(Table2[[#This Row],[DATE]],"mmm")</f>
        <v>Nov</v>
      </c>
      <c r="P494" s="3">
        <f>YEAR(Table2[[#This Row],[DATE]])</f>
        <v>2022</v>
      </c>
    </row>
    <row r="495" spans="1:16" x14ac:dyDescent="0.3">
      <c r="A495" s="4">
        <v>44879</v>
      </c>
      <c r="B495" t="s">
        <v>60</v>
      </c>
      <c r="C495">
        <v>1</v>
      </c>
      <c r="D495" t="s">
        <v>104</v>
      </c>
      <c r="E495" t="s">
        <v>103</v>
      </c>
      <c r="F495">
        <v>0</v>
      </c>
      <c r="G495" t="str">
        <f>VLOOKUP(Table2[[#This Row],[PRODUCT ID]],Table1[],2,0)</f>
        <v>Product02</v>
      </c>
      <c r="H495" t="str">
        <f>VLOOKUP(Table2[[#This Row],[PRODUCT ID]],Table1[],3,0)</f>
        <v>Catagory01</v>
      </c>
      <c r="I495" t="str">
        <f>VLOOKUP(Table2[[#This Row],[PRODUCT ID]],Table1[],4,0)</f>
        <v>Kg</v>
      </c>
      <c r="J495" s="5">
        <f>VLOOKUP(Table2[[#This Row],[PRODUCT ID]],Table1[],5,0)</f>
        <v>105</v>
      </c>
      <c r="K495" s="5">
        <f>VLOOKUP(Table2[[#This Row],[PRODUCT ID]],Table1[],6,0)</f>
        <v>142.80000000000001</v>
      </c>
      <c r="L495" s="5">
        <f>Table2[[#This Row],[BUYING PRIZE]]*Table2[[#This Row],[QUANTITY]]</f>
        <v>105</v>
      </c>
      <c r="M495" s="5">
        <f>Table2[[#This Row],[SELLING PRICE]]*Table2[[#This Row],[QUANTITY]]*1-Table2[[#This Row],[DISCOUNT %]]</f>
        <v>142.80000000000001</v>
      </c>
      <c r="N495">
        <f>DAY(Table2[[#This Row],[DATE]])</f>
        <v>14</v>
      </c>
      <c r="O495" s="4" t="str">
        <f>TEXT(Table2[[#This Row],[DATE]],"mmm")</f>
        <v>Nov</v>
      </c>
      <c r="P495" s="3">
        <f>YEAR(Table2[[#This Row],[DATE]])</f>
        <v>2022</v>
      </c>
    </row>
    <row r="496" spans="1:16" x14ac:dyDescent="0.3">
      <c r="A496" s="4">
        <v>44880</v>
      </c>
      <c r="B496" t="s">
        <v>70</v>
      </c>
      <c r="C496">
        <v>14</v>
      </c>
      <c r="D496" t="s">
        <v>104</v>
      </c>
      <c r="E496" t="s">
        <v>103</v>
      </c>
      <c r="F496">
        <v>0</v>
      </c>
      <c r="G496" t="str">
        <f>VLOOKUP(Table2[[#This Row],[PRODUCT ID]],Table1[],2,0)</f>
        <v>Product12</v>
      </c>
      <c r="H496" t="str">
        <f>VLOOKUP(Table2[[#This Row],[PRODUCT ID]],Table1[],3,0)</f>
        <v>Catagory02</v>
      </c>
      <c r="I496" t="str">
        <f>VLOOKUP(Table2[[#This Row],[PRODUCT ID]],Table1[],4,0)</f>
        <v>Kg</v>
      </c>
      <c r="J496" s="5">
        <f>VLOOKUP(Table2[[#This Row],[PRODUCT ID]],Table1[],5,0)</f>
        <v>73</v>
      </c>
      <c r="K496" s="5">
        <f>VLOOKUP(Table2[[#This Row],[PRODUCT ID]],Table1[],6,0)</f>
        <v>94.17</v>
      </c>
      <c r="L496" s="5">
        <f>Table2[[#This Row],[BUYING PRIZE]]*Table2[[#This Row],[QUANTITY]]</f>
        <v>1022</v>
      </c>
      <c r="M496" s="5">
        <f>Table2[[#This Row],[SELLING PRICE]]*Table2[[#This Row],[QUANTITY]]*1-Table2[[#This Row],[DISCOUNT %]]</f>
        <v>1318.38</v>
      </c>
      <c r="N496">
        <f>DAY(Table2[[#This Row],[DATE]])</f>
        <v>15</v>
      </c>
      <c r="O496" s="4" t="str">
        <f>TEXT(Table2[[#This Row],[DATE]],"mmm")</f>
        <v>Nov</v>
      </c>
      <c r="P496" s="3">
        <f>YEAR(Table2[[#This Row],[DATE]])</f>
        <v>2022</v>
      </c>
    </row>
    <row r="497" spans="1:16" x14ac:dyDescent="0.3">
      <c r="A497" s="4">
        <v>44881</v>
      </c>
      <c r="B497" t="s">
        <v>75</v>
      </c>
      <c r="C497">
        <v>8</v>
      </c>
      <c r="D497" t="s">
        <v>58</v>
      </c>
      <c r="E497" t="s">
        <v>58</v>
      </c>
      <c r="F497">
        <v>0</v>
      </c>
      <c r="G497" t="str">
        <f>VLOOKUP(Table2[[#This Row],[PRODUCT ID]],Table1[],2,0)</f>
        <v>Product17</v>
      </c>
      <c r="H497" t="str">
        <f>VLOOKUP(Table2[[#This Row],[PRODUCT ID]],Table1[],3,0)</f>
        <v>Catagory02</v>
      </c>
      <c r="I497" t="str">
        <f>VLOOKUP(Table2[[#This Row],[PRODUCT ID]],Table1[],4,0)</f>
        <v>Kg</v>
      </c>
      <c r="J497" s="5">
        <f>VLOOKUP(Table2[[#This Row],[PRODUCT ID]],Table1[],5,0)</f>
        <v>134</v>
      </c>
      <c r="K497" s="5">
        <f>VLOOKUP(Table2[[#This Row],[PRODUCT ID]],Table1[],6,0)</f>
        <v>156.78</v>
      </c>
      <c r="L497" s="5">
        <f>Table2[[#This Row],[BUYING PRIZE]]*Table2[[#This Row],[QUANTITY]]</f>
        <v>1072</v>
      </c>
      <c r="M497" s="5">
        <f>Table2[[#This Row],[SELLING PRICE]]*Table2[[#This Row],[QUANTITY]]*1-Table2[[#This Row],[DISCOUNT %]]</f>
        <v>1254.24</v>
      </c>
      <c r="N497">
        <f>DAY(Table2[[#This Row],[DATE]])</f>
        <v>16</v>
      </c>
      <c r="O497" s="4" t="str">
        <f>TEXT(Table2[[#This Row],[DATE]],"mmm")</f>
        <v>Nov</v>
      </c>
      <c r="P497" s="3">
        <f>YEAR(Table2[[#This Row],[DATE]])</f>
        <v>2022</v>
      </c>
    </row>
    <row r="498" spans="1:16" x14ac:dyDescent="0.3">
      <c r="A498" s="4">
        <v>44883</v>
      </c>
      <c r="B498" t="s">
        <v>92</v>
      </c>
      <c r="C498">
        <v>8</v>
      </c>
      <c r="D498" t="s">
        <v>104</v>
      </c>
      <c r="E498" t="s">
        <v>103</v>
      </c>
      <c r="F498">
        <v>0</v>
      </c>
      <c r="G498" t="str">
        <f>VLOOKUP(Table2[[#This Row],[PRODUCT ID]],Table1[],2,0)</f>
        <v>Product34</v>
      </c>
      <c r="H498" t="str">
        <f>VLOOKUP(Table2[[#This Row],[PRODUCT ID]],Table1[],3,0)</f>
        <v>Catagory04</v>
      </c>
      <c r="I498" t="str">
        <f>VLOOKUP(Table2[[#This Row],[PRODUCT ID]],Table1[],4,0)</f>
        <v>Kg</v>
      </c>
      <c r="J498" s="5">
        <f>VLOOKUP(Table2[[#This Row],[PRODUCT ID]],Table1[],5,0)</f>
        <v>55</v>
      </c>
      <c r="K498" s="5">
        <f>VLOOKUP(Table2[[#This Row],[PRODUCT ID]],Table1[],6,0)</f>
        <v>58.3</v>
      </c>
      <c r="L498" s="5">
        <f>Table2[[#This Row],[BUYING PRIZE]]*Table2[[#This Row],[QUANTITY]]</f>
        <v>440</v>
      </c>
      <c r="M498" s="5">
        <f>Table2[[#This Row],[SELLING PRICE]]*Table2[[#This Row],[QUANTITY]]*1-Table2[[#This Row],[DISCOUNT %]]</f>
        <v>466.4</v>
      </c>
      <c r="N498">
        <f>DAY(Table2[[#This Row],[DATE]])</f>
        <v>18</v>
      </c>
      <c r="O498" s="4" t="str">
        <f>TEXT(Table2[[#This Row],[DATE]],"mmm")</f>
        <v>Nov</v>
      </c>
      <c r="P498" s="3">
        <f>YEAR(Table2[[#This Row],[DATE]])</f>
        <v>2022</v>
      </c>
    </row>
    <row r="499" spans="1:16" x14ac:dyDescent="0.3">
      <c r="A499" s="4">
        <v>44886</v>
      </c>
      <c r="B499" t="s">
        <v>78</v>
      </c>
      <c r="C499">
        <v>6</v>
      </c>
      <c r="D499" t="s">
        <v>104</v>
      </c>
      <c r="E499" t="s">
        <v>103</v>
      </c>
      <c r="F499">
        <v>0</v>
      </c>
      <c r="G499" t="str">
        <f>VLOOKUP(Table2[[#This Row],[PRODUCT ID]],Table1[],2,0)</f>
        <v>Product20</v>
      </c>
      <c r="H499" t="str">
        <f>VLOOKUP(Table2[[#This Row],[PRODUCT ID]],Table1[],3,0)</f>
        <v>Catagory03</v>
      </c>
      <c r="I499" t="str">
        <f>VLOOKUP(Table2[[#This Row],[PRODUCT ID]],Table1[],4,0)</f>
        <v>Kg</v>
      </c>
      <c r="J499" s="5">
        <f>VLOOKUP(Table2[[#This Row],[PRODUCT ID]],Table1[],5,0)</f>
        <v>61</v>
      </c>
      <c r="K499" s="5">
        <f>VLOOKUP(Table2[[#This Row],[PRODUCT ID]],Table1[],6,0)</f>
        <v>76.25</v>
      </c>
      <c r="L499" s="5">
        <f>Table2[[#This Row],[BUYING PRIZE]]*Table2[[#This Row],[QUANTITY]]</f>
        <v>366</v>
      </c>
      <c r="M499" s="5">
        <f>Table2[[#This Row],[SELLING PRICE]]*Table2[[#This Row],[QUANTITY]]*1-Table2[[#This Row],[DISCOUNT %]]</f>
        <v>457.5</v>
      </c>
      <c r="N499">
        <f>DAY(Table2[[#This Row],[DATE]])</f>
        <v>21</v>
      </c>
      <c r="O499" s="4" t="str">
        <f>TEXT(Table2[[#This Row],[DATE]],"mmm")</f>
        <v>Nov</v>
      </c>
      <c r="P499" s="3">
        <f>YEAR(Table2[[#This Row],[DATE]])</f>
        <v>2022</v>
      </c>
    </row>
    <row r="500" spans="1:16" x14ac:dyDescent="0.3">
      <c r="A500" s="4">
        <v>44888</v>
      </c>
      <c r="B500" t="s">
        <v>94</v>
      </c>
      <c r="C500">
        <v>12</v>
      </c>
      <c r="D500" t="s">
        <v>58</v>
      </c>
      <c r="E500" t="s">
        <v>58</v>
      </c>
      <c r="F500">
        <v>0</v>
      </c>
      <c r="G500" t="str">
        <f>VLOOKUP(Table2[[#This Row],[PRODUCT ID]],Table1[],2,0)</f>
        <v>Product36</v>
      </c>
      <c r="H500" t="str">
        <f>VLOOKUP(Table2[[#This Row],[PRODUCT ID]],Table1[],3,0)</f>
        <v>Catagory04</v>
      </c>
      <c r="I500" t="str">
        <f>VLOOKUP(Table2[[#This Row],[PRODUCT ID]],Table1[],4,0)</f>
        <v>Kg</v>
      </c>
      <c r="J500" s="5">
        <f>VLOOKUP(Table2[[#This Row],[PRODUCT ID]],Table1[],5,0)</f>
        <v>90</v>
      </c>
      <c r="K500" s="5">
        <f>VLOOKUP(Table2[[#This Row],[PRODUCT ID]],Table1[],6,0)</f>
        <v>96.3</v>
      </c>
      <c r="L500" s="5">
        <f>Table2[[#This Row],[BUYING PRIZE]]*Table2[[#This Row],[QUANTITY]]</f>
        <v>1080</v>
      </c>
      <c r="M500" s="5">
        <f>Table2[[#This Row],[SELLING PRICE]]*Table2[[#This Row],[QUANTITY]]*1-Table2[[#This Row],[DISCOUNT %]]</f>
        <v>1155.5999999999999</v>
      </c>
      <c r="N500">
        <f>DAY(Table2[[#This Row],[DATE]])</f>
        <v>23</v>
      </c>
      <c r="O500" s="4" t="str">
        <f>TEXT(Table2[[#This Row],[DATE]],"mmm")</f>
        <v>Nov</v>
      </c>
      <c r="P500" s="3">
        <f>YEAR(Table2[[#This Row],[DATE]])</f>
        <v>2022</v>
      </c>
    </row>
    <row r="501" spans="1:16" x14ac:dyDescent="0.3">
      <c r="A501" s="4">
        <v>44890</v>
      </c>
      <c r="B501" t="s">
        <v>62</v>
      </c>
      <c r="C501">
        <v>5</v>
      </c>
      <c r="D501" t="s">
        <v>104</v>
      </c>
      <c r="E501" t="s">
        <v>103</v>
      </c>
      <c r="F501">
        <v>0</v>
      </c>
      <c r="G501" t="str">
        <f>VLOOKUP(Table2[[#This Row],[PRODUCT ID]],Table1[],2,0)</f>
        <v>Product04</v>
      </c>
      <c r="H501" t="str">
        <f>VLOOKUP(Table2[[#This Row],[PRODUCT ID]],Table1[],3,0)</f>
        <v>Catagory01</v>
      </c>
      <c r="I501" t="str">
        <f>VLOOKUP(Table2[[#This Row],[PRODUCT ID]],Table1[],4,0)</f>
        <v>Kg</v>
      </c>
      <c r="J501" s="5">
        <f>VLOOKUP(Table2[[#This Row],[PRODUCT ID]],Table1[],5,0)</f>
        <v>44</v>
      </c>
      <c r="K501" s="5">
        <f>VLOOKUP(Table2[[#This Row],[PRODUCT ID]],Table1[],6,0)</f>
        <v>48.84</v>
      </c>
      <c r="L501" s="5">
        <f>Table2[[#This Row],[BUYING PRIZE]]*Table2[[#This Row],[QUANTITY]]</f>
        <v>220</v>
      </c>
      <c r="M501" s="5">
        <f>Table2[[#This Row],[SELLING PRICE]]*Table2[[#This Row],[QUANTITY]]*1-Table2[[#This Row],[DISCOUNT %]]</f>
        <v>244.20000000000002</v>
      </c>
      <c r="N501">
        <f>DAY(Table2[[#This Row],[DATE]])</f>
        <v>25</v>
      </c>
      <c r="O501" s="4" t="str">
        <f>TEXT(Table2[[#This Row],[DATE]],"mmm")</f>
        <v>Nov</v>
      </c>
      <c r="P501" s="3">
        <f>YEAR(Table2[[#This Row],[DATE]])</f>
        <v>2022</v>
      </c>
    </row>
    <row r="502" spans="1:16" x14ac:dyDescent="0.3">
      <c r="A502" s="4">
        <v>44891</v>
      </c>
      <c r="B502" t="s">
        <v>90</v>
      </c>
      <c r="C502">
        <v>5</v>
      </c>
      <c r="D502" t="s">
        <v>104</v>
      </c>
      <c r="E502" t="s">
        <v>58</v>
      </c>
      <c r="F502">
        <v>0</v>
      </c>
      <c r="G502" t="str">
        <f>VLOOKUP(Table2[[#This Row],[PRODUCT ID]],Table1[],2,0)</f>
        <v>Product32</v>
      </c>
      <c r="H502" t="str">
        <f>VLOOKUP(Table2[[#This Row],[PRODUCT ID]],Table1[],3,0)</f>
        <v>Catagory04</v>
      </c>
      <c r="I502" t="str">
        <f>VLOOKUP(Table2[[#This Row],[PRODUCT ID]],Table1[],4,0)</f>
        <v>Kg</v>
      </c>
      <c r="J502" s="5">
        <f>VLOOKUP(Table2[[#This Row],[PRODUCT ID]],Table1[],5,0)</f>
        <v>89</v>
      </c>
      <c r="K502" s="5">
        <f>VLOOKUP(Table2[[#This Row],[PRODUCT ID]],Table1[],6,0)</f>
        <v>117.48</v>
      </c>
      <c r="L502" s="5">
        <f>Table2[[#This Row],[BUYING PRIZE]]*Table2[[#This Row],[QUANTITY]]</f>
        <v>445</v>
      </c>
      <c r="M502" s="5">
        <f>Table2[[#This Row],[SELLING PRICE]]*Table2[[#This Row],[QUANTITY]]*1-Table2[[#This Row],[DISCOUNT %]]</f>
        <v>587.4</v>
      </c>
      <c r="N502">
        <f>DAY(Table2[[#This Row],[DATE]])</f>
        <v>26</v>
      </c>
      <c r="O502" s="4" t="str">
        <f>TEXT(Table2[[#This Row],[DATE]],"mmm")</f>
        <v>Nov</v>
      </c>
      <c r="P502" s="3">
        <f>YEAR(Table2[[#This Row],[DATE]])</f>
        <v>2022</v>
      </c>
    </row>
    <row r="503" spans="1:16" x14ac:dyDescent="0.3">
      <c r="A503" s="4">
        <v>44892</v>
      </c>
      <c r="B503" t="s">
        <v>92</v>
      </c>
      <c r="C503">
        <v>15</v>
      </c>
      <c r="D503" t="s">
        <v>104</v>
      </c>
      <c r="E503" t="s">
        <v>58</v>
      </c>
      <c r="F503">
        <v>0</v>
      </c>
      <c r="G503" t="str">
        <f>VLOOKUP(Table2[[#This Row],[PRODUCT ID]],Table1[],2,0)</f>
        <v>Product34</v>
      </c>
      <c r="H503" t="str">
        <f>VLOOKUP(Table2[[#This Row],[PRODUCT ID]],Table1[],3,0)</f>
        <v>Catagory04</v>
      </c>
      <c r="I503" t="str">
        <f>VLOOKUP(Table2[[#This Row],[PRODUCT ID]],Table1[],4,0)</f>
        <v>Kg</v>
      </c>
      <c r="J503" s="5">
        <f>VLOOKUP(Table2[[#This Row],[PRODUCT ID]],Table1[],5,0)</f>
        <v>55</v>
      </c>
      <c r="K503" s="5">
        <f>VLOOKUP(Table2[[#This Row],[PRODUCT ID]],Table1[],6,0)</f>
        <v>58.3</v>
      </c>
      <c r="L503" s="5">
        <f>Table2[[#This Row],[BUYING PRIZE]]*Table2[[#This Row],[QUANTITY]]</f>
        <v>825</v>
      </c>
      <c r="M503" s="5">
        <f>Table2[[#This Row],[SELLING PRICE]]*Table2[[#This Row],[QUANTITY]]*1-Table2[[#This Row],[DISCOUNT %]]</f>
        <v>874.5</v>
      </c>
      <c r="N503">
        <f>DAY(Table2[[#This Row],[DATE]])</f>
        <v>27</v>
      </c>
      <c r="O503" s="4" t="str">
        <f>TEXT(Table2[[#This Row],[DATE]],"mmm")</f>
        <v>Nov</v>
      </c>
      <c r="P503" s="3">
        <f>YEAR(Table2[[#This Row],[DATE]])</f>
        <v>2022</v>
      </c>
    </row>
    <row r="504" spans="1:16" x14ac:dyDescent="0.3">
      <c r="A504" s="4">
        <v>44893</v>
      </c>
      <c r="B504" t="s">
        <v>89</v>
      </c>
      <c r="C504">
        <v>8</v>
      </c>
      <c r="D504" t="s">
        <v>104</v>
      </c>
      <c r="E504" t="s">
        <v>103</v>
      </c>
      <c r="F504">
        <v>0</v>
      </c>
      <c r="G504" t="str">
        <f>VLOOKUP(Table2[[#This Row],[PRODUCT ID]],Table1[],2,0)</f>
        <v>Product31</v>
      </c>
      <c r="H504" t="str">
        <f>VLOOKUP(Table2[[#This Row],[PRODUCT ID]],Table1[],3,0)</f>
        <v>Catagory04</v>
      </c>
      <c r="I504" t="str">
        <f>VLOOKUP(Table2[[#This Row],[PRODUCT ID]],Table1[],4,0)</f>
        <v>Kg</v>
      </c>
      <c r="J504" s="5">
        <f>VLOOKUP(Table2[[#This Row],[PRODUCT ID]],Table1[],5,0)</f>
        <v>93</v>
      </c>
      <c r="K504" s="5">
        <f>VLOOKUP(Table2[[#This Row],[PRODUCT ID]],Table1[],6,0)</f>
        <v>104.16</v>
      </c>
      <c r="L504" s="5">
        <f>Table2[[#This Row],[BUYING PRIZE]]*Table2[[#This Row],[QUANTITY]]</f>
        <v>744</v>
      </c>
      <c r="M504" s="5">
        <f>Table2[[#This Row],[SELLING PRICE]]*Table2[[#This Row],[QUANTITY]]*1-Table2[[#This Row],[DISCOUNT %]]</f>
        <v>833.28</v>
      </c>
      <c r="N504">
        <f>DAY(Table2[[#This Row],[DATE]])</f>
        <v>28</v>
      </c>
      <c r="O504" s="4" t="str">
        <f>TEXT(Table2[[#This Row],[DATE]],"mmm")</f>
        <v>Nov</v>
      </c>
      <c r="P504" s="3">
        <f>YEAR(Table2[[#This Row],[DATE]])</f>
        <v>2022</v>
      </c>
    </row>
    <row r="505" spans="1:16" x14ac:dyDescent="0.3">
      <c r="A505" s="4">
        <v>44895</v>
      </c>
      <c r="B505" t="s">
        <v>73</v>
      </c>
      <c r="C505">
        <v>2</v>
      </c>
      <c r="D505" t="s">
        <v>104</v>
      </c>
      <c r="E505" t="s">
        <v>58</v>
      </c>
      <c r="F505">
        <v>0</v>
      </c>
      <c r="G505" t="str">
        <f>VLOOKUP(Table2[[#This Row],[PRODUCT ID]],Table1[],2,0)</f>
        <v>Product15</v>
      </c>
      <c r="H505" t="str">
        <f>VLOOKUP(Table2[[#This Row],[PRODUCT ID]],Table1[],3,0)</f>
        <v>Catagory02</v>
      </c>
      <c r="I505" t="str">
        <f>VLOOKUP(Table2[[#This Row],[PRODUCT ID]],Table1[],4,0)</f>
        <v>Kg</v>
      </c>
      <c r="J505" s="5">
        <f>VLOOKUP(Table2[[#This Row],[PRODUCT ID]],Table1[],5,0)</f>
        <v>12</v>
      </c>
      <c r="K505" s="5">
        <f>VLOOKUP(Table2[[#This Row],[PRODUCT ID]],Table1[],6,0)</f>
        <v>15.719999999999999</v>
      </c>
      <c r="L505" s="5">
        <f>Table2[[#This Row],[BUYING PRIZE]]*Table2[[#This Row],[QUANTITY]]</f>
        <v>24</v>
      </c>
      <c r="M505" s="5">
        <f>Table2[[#This Row],[SELLING PRICE]]*Table2[[#This Row],[QUANTITY]]*1-Table2[[#This Row],[DISCOUNT %]]</f>
        <v>31.439999999999998</v>
      </c>
      <c r="N505">
        <f>DAY(Table2[[#This Row],[DATE]])</f>
        <v>30</v>
      </c>
      <c r="O505" s="4" t="str">
        <f>TEXT(Table2[[#This Row],[DATE]],"mmm")</f>
        <v>Nov</v>
      </c>
      <c r="P505" s="3">
        <f>YEAR(Table2[[#This Row],[DATE]])</f>
        <v>2022</v>
      </c>
    </row>
    <row r="506" spans="1:16" x14ac:dyDescent="0.3">
      <c r="A506" s="4">
        <v>44898</v>
      </c>
      <c r="B506" t="s">
        <v>86</v>
      </c>
      <c r="C506">
        <v>5</v>
      </c>
      <c r="D506" t="s">
        <v>8</v>
      </c>
      <c r="E506" t="s">
        <v>103</v>
      </c>
      <c r="F506">
        <v>0</v>
      </c>
      <c r="G506" t="str">
        <f>VLOOKUP(Table2[[#This Row],[PRODUCT ID]],Table1[],2,0)</f>
        <v>Product28</v>
      </c>
      <c r="H506" t="str">
        <f>VLOOKUP(Table2[[#This Row],[PRODUCT ID]],Table1[],3,0)</f>
        <v>Catagory04</v>
      </c>
      <c r="I506" t="str">
        <f>VLOOKUP(Table2[[#This Row],[PRODUCT ID]],Table1[],4,0)</f>
        <v>Kg</v>
      </c>
      <c r="J506" s="5">
        <f>VLOOKUP(Table2[[#This Row],[PRODUCT ID]],Table1[],5,0)</f>
        <v>37</v>
      </c>
      <c r="K506" s="5">
        <f>VLOOKUP(Table2[[#This Row],[PRODUCT ID]],Table1[],6,0)</f>
        <v>41.81</v>
      </c>
      <c r="L506" s="5">
        <f>Table2[[#This Row],[BUYING PRIZE]]*Table2[[#This Row],[QUANTITY]]</f>
        <v>185</v>
      </c>
      <c r="M506" s="5">
        <f>Table2[[#This Row],[SELLING PRICE]]*Table2[[#This Row],[QUANTITY]]*1-Table2[[#This Row],[DISCOUNT %]]</f>
        <v>209.05</v>
      </c>
      <c r="N506">
        <f>DAY(Table2[[#This Row],[DATE]])</f>
        <v>3</v>
      </c>
      <c r="O506" s="4" t="str">
        <f>TEXT(Table2[[#This Row],[DATE]],"mmm")</f>
        <v>Dec</v>
      </c>
      <c r="P506" s="3">
        <f>YEAR(Table2[[#This Row],[DATE]])</f>
        <v>2022</v>
      </c>
    </row>
    <row r="507" spans="1:16" x14ac:dyDescent="0.3">
      <c r="A507" s="4">
        <v>44899</v>
      </c>
      <c r="B507" t="s">
        <v>84</v>
      </c>
      <c r="C507">
        <v>10</v>
      </c>
      <c r="D507" t="s">
        <v>104</v>
      </c>
      <c r="E507" t="s">
        <v>103</v>
      </c>
      <c r="F507">
        <v>0</v>
      </c>
      <c r="G507" t="str">
        <f>VLOOKUP(Table2[[#This Row],[PRODUCT ID]],Table1[],2,0)</f>
        <v>Product26</v>
      </c>
      <c r="H507" t="str">
        <f>VLOOKUP(Table2[[#This Row],[PRODUCT ID]],Table1[],3,0)</f>
        <v>Catagory04</v>
      </c>
      <c r="I507" t="str">
        <f>VLOOKUP(Table2[[#This Row],[PRODUCT ID]],Table1[],4,0)</f>
        <v>Kg</v>
      </c>
      <c r="J507" s="5">
        <f>VLOOKUP(Table2[[#This Row],[PRODUCT ID]],Table1[],5,0)</f>
        <v>18</v>
      </c>
      <c r="K507" s="5">
        <f>VLOOKUP(Table2[[#This Row],[PRODUCT ID]],Table1[],6,0)</f>
        <v>24.66</v>
      </c>
      <c r="L507" s="5">
        <f>Table2[[#This Row],[BUYING PRIZE]]*Table2[[#This Row],[QUANTITY]]</f>
        <v>180</v>
      </c>
      <c r="M507" s="5">
        <f>Table2[[#This Row],[SELLING PRICE]]*Table2[[#This Row],[QUANTITY]]*1-Table2[[#This Row],[DISCOUNT %]]</f>
        <v>246.6</v>
      </c>
      <c r="N507">
        <f>DAY(Table2[[#This Row],[DATE]])</f>
        <v>4</v>
      </c>
      <c r="O507" s="4" t="str">
        <f>TEXT(Table2[[#This Row],[DATE]],"mmm")</f>
        <v>Dec</v>
      </c>
      <c r="P507" s="3">
        <f>YEAR(Table2[[#This Row],[DATE]])</f>
        <v>2022</v>
      </c>
    </row>
    <row r="508" spans="1:16" x14ac:dyDescent="0.3">
      <c r="A508" s="4">
        <v>44899</v>
      </c>
      <c r="B508" t="s">
        <v>102</v>
      </c>
      <c r="C508">
        <v>15</v>
      </c>
      <c r="D508" t="s">
        <v>104</v>
      </c>
      <c r="E508" t="s">
        <v>103</v>
      </c>
      <c r="F508">
        <v>0</v>
      </c>
      <c r="G508" t="str">
        <f>VLOOKUP(Table2[[#This Row],[PRODUCT ID]],Table1[],2,0)</f>
        <v>Product44</v>
      </c>
      <c r="H508" t="str">
        <f>VLOOKUP(Table2[[#This Row],[PRODUCT ID]],Table1[],3,0)</f>
        <v>Catagory04</v>
      </c>
      <c r="I508" t="str">
        <f>VLOOKUP(Table2[[#This Row],[PRODUCT ID]],Table1[],4,0)</f>
        <v>Kg</v>
      </c>
      <c r="J508" s="5">
        <f>VLOOKUP(Table2[[#This Row],[PRODUCT ID]],Table1[],5,0)</f>
        <v>76</v>
      </c>
      <c r="K508" s="5">
        <f>VLOOKUP(Table2[[#This Row],[PRODUCT ID]],Table1[],6,0)</f>
        <v>82.08</v>
      </c>
      <c r="L508" s="5">
        <f>Table2[[#This Row],[BUYING PRIZE]]*Table2[[#This Row],[QUANTITY]]</f>
        <v>1140</v>
      </c>
      <c r="M508" s="5">
        <f>Table2[[#This Row],[SELLING PRICE]]*Table2[[#This Row],[QUANTITY]]*1-Table2[[#This Row],[DISCOUNT %]]</f>
        <v>1231.2</v>
      </c>
      <c r="N508">
        <f>DAY(Table2[[#This Row],[DATE]])</f>
        <v>4</v>
      </c>
      <c r="O508" s="4" t="str">
        <f>TEXT(Table2[[#This Row],[DATE]],"mmm")</f>
        <v>Dec</v>
      </c>
      <c r="P508" s="3">
        <f>YEAR(Table2[[#This Row],[DATE]])</f>
        <v>2022</v>
      </c>
    </row>
    <row r="509" spans="1:16" x14ac:dyDescent="0.3">
      <c r="A509" s="4">
        <v>44902</v>
      </c>
      <c r="B509" t="s">
        <v>96</v>
      </c>
      <c r="C509">
        <v>12</v>
      </c>
      <c r="D509" t="s">
        <v>104</v>
      </c>
      <c r="E509" t="s">
        <v>103</v>
      </c>
      <c r="F509">
        <v>0</v>
      </c>
      <c r="G509" t="str">
        <f>VLOOKUP(Table2[[#This Row],[PRODUCT ID]],Table1[],2,0)</f>
        <v>Product38</v>
      </c>
      <c r="H509" t="str">
        <f>VLOOKUP(Table2[[#This Row],[PRODUCT ID]],Table1[],3,0)</f>
        <v>Catagory04</v>
      </c>
      <c r="I509" t="str">
        <f>VLOOKUP(Table2[[#This Row],[PRODUCT ID]],Table1[],4,0)</f>
        <v>Kg</v>
      </c>
      <c r="J509" s="5">
        <f>VLOOKUP(Table2[[#This Row],[PRODUCT ID]],Table1[],5,0)</f>
        <v>72</v>
      </c>
      <c r="K509" s="5">
        <f>VLOOKUP(Table2[[#This Row],[PRODUCT ID]],Table1[],6,0)</f>
        <v>79.92</v>
      </c>
      <c r="L509" s="5">
        <f>Table2[[#This Row],[BUYING PRIZE]]*Table2[[#This Row],[QUANTITY]]</f>
        <v>864</v>
      </c>
      <c r="M509" s="5">
        <f>Table2[[#This Row],[SELLING PRICE]]*Table2[[#This Row],[QUANTITY]]*1-Table2[[#This Row],[DISCOUNT %]]</f>
        <v>959.04</v>
      </c>
      <c r="N509">
        <f>DAY(Table2[[#This Row],[DATE]])</f>
        <v>7</v>
      </c>
      <c r="O509" s="4" t="str">
        <f>TEXT(Table2[[#This Row],[DATE]],"mmm")</f>
        <v>Dec</v>
      </c>
      <c r="P509" s="3">
        <f>YEAR(Table2[[#This Row],[DATE]])</f>
        <v>2022</v>
      </c>
    </row>
    <row r="510" spans="1:16" x14ac:dyDescent="0.3">
      <c r="A510" s="4">
        <v>44902</v>
      </c>
      <c r="B510" t="s">
        <v>74</v>
      </c>
      <c r="C510">
        <v>13</v>
      </c>
      <c r="D510" t="s">
        <v>104</v>
      </c>
      <c r="E510" t="s">
        <v>58</v>
      </c>
      <c r="F510">
        <v>0</v>
      </c>
      <c r="G510" t="str">
        <f>VLOOKUP(Table2[[#This Row],[PRODUCT ID]],Table1[],2,0)</f>
        <v>Product16</v>
      </c>
      <c r="H510" t="str">
        <f>VLOOKUP(Table2[[#This Row],[PRODUCT ID]],Table1[],3,0)</f>
        <v>Catagory02</v>
      </c>
      <c r="I510" t="str">
        <f>VLOOKUP(Table2[[#This Row],[PRODUCT ID]],Table1[],4,0)</f>
        <v>Kg</v>
      </c>
      <c r="J510" s="5">
        <f>VLOOKUP(Table2[[#This Row],[PRODUCT ID]],Table1[],5,0)</f>
        <v>13</v>
      </c>
      <c r="K510" s="5">
        <f>VLOOKUP(Table2[[#This Row],[PRODUCT ID]],Table1[],6,0)</f>
        <v>16.64</v>
      </c>
      <c r="L510" s="5">
        <f>Table2[[#This Row],[BUYING PRIZE]]*Table2[[#This Row],[QUANTITY]]</f>
        <v>169</v>
      </c>
      <c r="M510" s="5">
        <f>Table2[[#This Row],[SELLING PRICE]]*Table2[[#This Row],[QUANTITY]]*1-Table2[[#This Row],[DISCOUNT %]]</f>
        <v>216.32</v>
      </c>
      <c r="N510">
        <f>DAY(Table2[[#This Row],[DATE]])</f>
        <v>7</v>
      </c>
      <c r="O510" s="4" t="str">
        <f>TEXT(Table2[[#This Row],[DATE]],"mmm")</f>
        <v>Dec</v>
      </c>
      <c r="P510" s="3">
        <f>YEAR(Table2[[#This Row],[DATE]])</f>
        <v>2022</v>
      </c>
    </row>
    <row r="511" spans="1:16" x14ac:dyDescent="0.3">
      <c r="A511" s="4">
        <v>44902</v>
      </c>
      <c r="B511" t="s">
        <v>96</v>
      </c>
      <c r="C511">
        <v>5</v>
      </c>
      <c r="D511" t="s">
        <v>104</v>
      </c>
      <c r="E511" t="s">
        <v>103</v>
      </c>
      <c r="F511">
        <v>0</v>
      </c>
      <c r="G511" t="str">
        <f>VLOOKUP(Table2[[#This Row],[PRODUCT ID]],Table1[],2,0)</f>
        <v>Product38</v>
      </c>
      <c r="H511" t="str">
        <f>VLOOKUP(Table2[[#This Row],[PRODUCT ID]],Table1[],3,0)</f>
        <v>Catagory04</v>
      </c>
      <c r="I511" t="str">
        <f>VLOOKUP(Table2[[#This Row],[PRODUCT ID]],Table1[],4,0)</f>
        <v>Kg</v>
      </c>
      <c r="J511" s="5">
        <f>VLOOKUP(Table2[[#This Row],[PRODUCT ID]],Table1[],5,0)</f>
        <v>72</v>
      </c>
      <c r="K511" s="5">
        <f>VLOOKUP(Table2[[#This Row],[PRODUCT ID]],Table1[],6,0)</f>
        <v>79.92</v>
      </c>
      <c r="L511" s="5">
        <f>Table2[[#This Row],[BUYING PRIZE]]*Table2[[#This Row],[QUANTITY]]</f>
        <v>360</v>
      </c>
      <c r="M511" s="5">
        <f>Table2[[#This Row],[SELLING PRICE]]*Table2[[#This Row],[QUANTITY]]*1-Table2[[#This Row],[DISCOUNT %]]</f>
        <v>399.6</v>
      </c>
      <c r="N511">
        <f>DAY(Table2[[#This Row],[DATE]])</f>
        <v>7</v>
      </c>
      <c r="O511" s="4" t="str">
        <f>TEXT(Table2[[#This Row],[DATE]],"mmm")</f>
        <v>Dec</v>
      </c>
      <c r="P511" s="3">
        <f>YEAR(Table2[[#This Row],[DATE]])</f>
        <v>2022</v>
      </c>
    </row>
    <row r="512" spans="1:16" x14ac:dyDescent="0.3">
      <c r="A512" s="4">
        <v>44906</v>
      </c>
      <c r="B512" t="s">
        <v>85</v>
      </c>
      <c r="C512">
        <v>5</v>
      </c>
      <c r="D512" t="s">
        <v>104</v>
      </c>
      <c r="E512" t="s">
        <v>58</v>
      </c>
      <c r="F512">
        <v>0</v>
      </c>
      <c r="G512" t="str">
        <f>VLOOKUP(Table2[[#This Row],[PRODUCT ID]],Table1[],2,0)</f>
        <v>Product27</v>
      </c>
      <c r="H512" t="str">
        <f>VLOOKUP(Table2[[#This Row],[PRODUCT ID]],Table1[],3,0)</f>
        <v>Catagory04</v>
      </c>
      <c r="I512" t="str">
        <f>VLOOKUP(Table2[[#This Row],[PRODUCT ID]],Table1[],4,0)</f>
        <v>Kg</v>
      </c>
      <c r="J512" s="5">
        <f>VLOOKUP(Table2[[#This Row],[PRODUCT ID]],Table1[],5,0)</f>
        <v>48</v>
      </c>
      <c r="K512" s="5">
        <f>VLOOKUP(Table2[[#This Row],[PRODUCT ID]],Table1[],6,0)</f>
        <v>57.120000000000005</v>
      </c>
      <c r="L512" s="5">
        <f>Table2[[#This Row],[BUYING PRIZE]]*Table2[[#This Row],[QUANTITY]]</f>
        <v>240</v>
      </c>
      <c r="M512" s="5">
        <f>Table2[[#This Row],[SELLING PRICE]]*Table2[[#This Row],[QUANTITY]]*1-Table2[[#This Row],[DISCOUNT %]]</f>
        <v>285.60000000000002</v>
      </c>
      <c r="N512">
        <f>DAY(Table2[[#This Row],[DATE]])</f>
        <v>11</v>
      </c>
      <c r="O512" s="4" t="str">
        <f>TEXT(Table2[[#This Row],[DATE]],"mmm")</f>
        <v>Dec</v>
      </c>
      <c r="P512" s="3">
        <f>YEAR(Table2[[#This Row],[DATE]])</f>
        <v>2022</v>
      </c>
    </row>
    <row r="513" spans="1:16" x14ac:dyDescent="0.3">
      <c r="A513" s="4">
        <v>44906</v>
      </c>
      <c r="B513" t="s">
        <v>71</v>
      </c>
      <c r="C513">
        <v>9</v>
      </c>
      <c r="D513" t="s">
        <v>8</v>
      </c>
      <c r="E513" t="s">
        <v>58</v>
      </c>
      <c r="F513">
        <v>0</v>
      </c>
      <c r="G513" t="str">
        <f>VLOOKUP(Table2[[#This Row],[PRODUCT ID]],Table1[],2,0)</f>
        <v>Product13</v>
      </c>
      <c r="H513" t="str">
        <f>VLOOKUP(Table2[[#This Row],[PRODUCT ID]],Table1[],3,0)</f>
        <v>Catagory02</v>
      </c>
      <c r="I513" t="str">
        <f>VLOOKUP(Table2[[#This Row],[PRODUCT ID]],Table1[],4,0)</f>
        <v>Kg</v>
      </c>
      <c r="J513" s="5">
        <f>VLOOKUP(Table2[[#This Row],[PRODUCT ID]],Table1[],5,0)</f>
        <v>112</v>
      </c>
      <c r="K513" s="5">
        <f>VLOOKUP(Table2[[#This Row],[PRODUCT ID]],Table1[],6,0)</f>
        <v>122.08</v>
      </c>
      <c r="L513" s="5">
        <f>Table2[[#This Row],[BUYING PRIZE]]*Table2[[#This Row],[QUANTITY]]</f>
        <v>1008</v>
      </c>
      <c r="M513" s="5">
        <f>Table2[[#This Row],[SELLING PRICE]]*Table2[[#This Row],[QUANTITY]]*1-Table2[[#This Row],[DISCOUNT %]]</f>
        <v>1098.72</v>
      </c>
      <c r="N513">
        <f>DAY(Table2[[#This Row],[DATE]])</f>
        <v>11</v>
      </c>
      <c r="O513" s="4" t="str">
        <f>TEXT(Table2[[#This Row],[DATE]],"mmm")</f>
        <v>Dec</v>
      </c>
      <c r="P513" s="3">
        <f>YEAR(Table2[[#This Row],[DATE]])</f>
        <v>2022</v>
      </c>
    </row>
    <row r="514" spans="1:16" x14ac:dyDescent="0.3">
      <c r="A514" s="4">
        <v>44906</v>
      </c>
      <c r="B514" t="s">
        <v>72</v>
      </c>
      <c r="C514">
        <v>10</v>
      </c>
      <c r="D514" t="s">
        <v>58</v>
      </c>
      <c r="E514" t="s">
        <v>103</v>
      </c>
      <c r="F514">
        <v>0</v>
      </c>
      <c r="G514" t="str">
        <f>VLOOKUP(Table2[[#This Row],[PRODUCT ID]],Table1[],2,0)</f>
        <v>Product14</v>
      </c>
      <c r="H514" t="str">
        <f>VLOOKUP(Table2[[#This Row],[PRODUCT ID]],Table1[],3,0)</f>
        <v>Catagory02</v>
      </c>
      <c r="I514" t="str">
        <f>VLOOKUP(Table2[[#This Row],[PRODUCT ID]],Table1[],4,0)</f>
        <v>Kg</v>
      </c>
      <c r="J514" s="5">
        <f>VLOOKUP(Table2[[#This Row],[PRODUCT ID]],Table1[],5,0)</f>
        <v>112</v>
      </c>
      <c r="K514" s="5">
        <f>VLOOKUP(Table2[[#This Row],[PRODUCT ID]],Table1[],6,0)</f>
        <v>146.72</v>
      </c>
      <c r="L514" s="5">
        <f>Table2[[#This Row],[BUYING PRIZE]]*Table2[[#This Row],[QUANTITY]]</f>
        <v>1120</v>
      </c>
      <c r="M514" s="5">
        <f>Table2[[#This Row],[SELLING PRICE]]*Table2[[#This Row],[QUANTITY]]*1-Table2[[#This Row],[DISCOUNT %]]</f>
        <v>1467.2</v>
      </c>
      <c r="N514">
        <f>DAY(Table2[[#This Row],[DATE]])</f>
        <v>11</v>
      </c>
      <c r="O514" s="4" t="str">
        <f>TEXT(Table2[[#This Row],[DATE]],"mmm")</f>
        <v>Dec</v>
      </c>
      <c r="P514" s="3">
        <f>YEAR(Table2[[#This Row],[DATE]])</f>
        <v>2022</v>
      </c>
    </row>
    <row r="515" spans="1:16" x14ac:dyDescent="0.3">
      <c r="A515" s="4">
        <v>44907</v>
      </c>
      <c r="B515" t="s">
        <v>88</v>
      </c>
      <c r="C515">
        <v>9</v>
      </c>
      <c r="D515" t="s">
        <v>8</v>
      </c>
      <c r="E515" t="s">
        <v>103</v>
      </c>
      <c r="F515">
        <v>0</v>
      </c>
      <c r="G515" t="str">
        <f>VLOOKUP(Table2[[#This Row],[PRODUCT ID]],Table1[],2,0)</f>
        <v>Product30</v>
      </c>
      <c r="H515" t="str">
        <f>VLOOKUP(Table2[[#This Row],[PRODUCT ID]],Table1[],3,0)</f>
        <v>Catagory04</v>
      </c>
      <c r="I515" t="str">
        <f>VLOOKUP(Table2[[#This Row],[PRODUCT ID]],Table1[],4,0)</f>
        <v>Kg</v>
      </c>
      <c r="J515" s="5">
        <f>VLOOKUP(Table2[[#This Row],[PRODUCT ID]],Table1[],5,0)</f>
        <v>148</v>
      </c>
      <c r="K515" s="5">
        <f>VLOOKUP(Table2[[#This Row],[PRODUCT ID]],Table1[],6,0)</f>
        <v>201.28</v>
      </c>
      <c r="L515" s="5">
        <f>Table2[[#This Row],[BUYING PRIZE]]*Table2[[#This Row],[QUANTITY]]</f>
        <v>1332</v>
      </c>
      <c r="M515" s="5">
        <f>Table2[[#This Row],[SELLING PRICE]]*Table2[[#This Row],[QUANTITY]]*1-Table2[[#This Row],[DISCOUNT %]]</f>
        <v>1811.52</v>
      </c>
      <c r="N515">
        <f>DAY(Table2[[#This Row],[DATE]])</f>
        <v>12</v>
      </c>
      <c r="O515" s="4" t="str">
        <f>TEXT(Table2[[#This Row],[DATE]],"mmm")</f>
        <v>Dec</v>
      </c>
      <c r="P515" s="3">
        <f>YEAR(Table2[[#This Row],[DATE]])</f>
        <v>2022</v>
      </c>
    </row>
    <row r="516" spans="1:16" x14ac:dyDescent="0.3">
      <c r="A516" s="4">
        <v>44907</v>
      </c>
      <c r="B516" t="s">
        <v>99</v>
      </c>
      <c r="C516">
        <v>10</v>
      </c>
      <c r="D516" t="s">
        <v>8</v>
      </c>
      <c r="E516" t="s">
        <v>58</v>
      </c>
      <c r="F516">
        <v>0</v>
      </c>
      <c r="G516" t="str">
        <f>VLOOKUP(Table2[[#This Row],[PRODUCT ID]],Table1[],2,0)</f>
        <v>Product41</v>
      </c>
      <c r="H516" t="str">
        <f>VLOOKUP(Table2[[#This Row],[PRODUCT ID]],Table1[],3,0)</f>
        <v>Catagory04</v>
      </c>
      <c r="I516" t="str">
        <f>VLOOKUP(Table2[[#This Row],[PRODUCT ID]],Table1[],4,0)</f>
        <v>Kg</v>
      </c>
      <c r="J516" s="5">
        <f>VLOOKUP(Table2[[#This Row],[PRODUCT ID]],Table1[],5,0)</f>
        <v>138</v>
      </c>
      <c r="K516" s="5">
        <f>VLOOKUP(Table2[[#This Row],[PRODUCT ID]],Table1[],6,0)</f>
        <v>173.88</v>
      </c>
      <c r="L516" s="5">
        <f>Table2[[#This Row],[BUYING PRIZE]]*Table2[[#This Row],[QUANTITY]]</f>
        <v>1380</v>
      </c>
      <c r="M516" s="5">
        <f>Table2[[#This Row],[SELLING PRICE]]*Table2[[#This Row],[QUANTITY]]*1-Table2[[#This Row],[DISCOUNT %]]</f>
        <v>1738.8</v>
      </c>
      <c r="N516">
        <f>DAY(Table2[[#This Row],[DATE]])</f>
        <v>12</v>
      </c>
      <c r="O516" s="4" t="str">
        <f>TEXT(Table2[[#This Row],[DATE]],"mmm")</f>
        <v>Dec</v>
      </c>
      <c r="P516" s="3">
        <f>YEAR(Table2[[#This Row],[DATE]])</f>
        <v>2022</v>
      </c>
    </row>
    <row r="517" spans="1:16" x14ac:dyDescent="0.3">
      <c r="A517" s="4">
        <v>44909</v>
      </c>
      <c r="B517" t="s">
        <v>63</v>
      </c>
      <c r="C517">
        <v>4</v>
      </c>
      <c r="D517" t="s">
        <v>104</v>
      </c>
      <c r="E517" t="s">
        <v>103</v>
      </c>
      <c r="F517">
        <v>0</v>
      </c>
      <c r="G517" t="str">
        <f>VLOOKUP(Table2[[#This Row],[PRODUCT ID]],Table1[],2,0)</f>
        <v>Product05</v>
      </c>
      <c r="H517" t="str">
        <f>VLOOKUP(Table2[[#This Row],[PRODUCT ID]],Table1[],3,0)</f>
        <v>Catagory01</v>
      </c>
      <c r="I517" t="str">
        <f>VLOOKUP(Table2[[#This Row],[PRODUCT ID]],Table1[],4,0)</f>
        <v>Kg</v>
      </c>
      <c r="J517" s="5">
        <f>VLOOKUP(Table2[[#This Row],[PRODUCT ID]],Table1[],5,0)</f>
        <v>133</v>
      </c>
      <c r="K517" s="5">
        <f>VLOOKUP(Table2[[#This Row],[PRODUCT ID]],Table1[],6,0)</f>
        <v>155.61000000000001</v>
      </c>
      <c r="L517" s="5">
        <f>Table2[[#This Row],[BUYING PRIZE]]*Table2[[#This Row],[QUANTITY]]</f>
        <v>532</v>
      </c>
      <c r="M517" s="5">
        <f>Table2[[#This Row],[SELLING PRICE]]*Table2[[#This Row],[QUANTITY]]*1-Table2[[#This Row],[DISCOUNT %]]</f>
        <v>622.44000000000005</v>
      </c>
      <c r="N517">
        <f>DAY(Table2[[#This Row],[DATE]])</f>
        <v>14</v>
      </c>
      <c r="O517" s="4" t="str">
        <f>TEXT(Table2[[#This Row],[DATE]],"mmm")</f>
        <v>Dec</v>
      </c>
      <c r="P517" s="3">
        <f>YEAR(Table2[[#This Row],[DATE]])</f>
        <v>2022</v>
      </c>
    </row>
    <row r="518" spans="1:16" x14ac:dyDescent="0.3">
      <c r="A518" s="4">
        <v>44910</v>
      </c>
      <c r="B518" t="s">
        <v>67</v>
      </c>
      <c r="C518">
        <v>13</v>
      </c>
      <c r="D518" t="s">
        <v>104</v>
      </c>
      <c r="E518" t="s">
        <v>58</v>
      </c>
      <c r="F518">
        <v>0</v>
      </c>
      <c r="G518" t="str">
        <f>VLOOKUP(Table2[[#This Row],[PRODUCT ID]],Table1[],2,0)</f>
        <v>Product09</v>
      </c>
      <c r="H518" t="str">
        <f>VLOOKUP(Table2[[#This Row],[PRODUCT ID]],Table1[],3,0)</f>
        <v>Catagory01</v>
      </c>
      <c r="I518" t="str">
        <f>VLOOKUP(Table2[[#This Row],[PRODUCT ID]],Table1[],4,0)</f>
        <v>Kg</v>
      </c>
      <c r="J518" s="5">
        <f>VLOOKUP(Table2[[#This Row],[PRODUCT ID]],Table1[],5,0)</f>
        <v>6</v>
      </c>
      <c r="K518" s="5">
        <f>VLOOKUP(Table2[[#This Row],[PRODUCT ID]],Table1[],6,0)</f>
        <v>7.8599999999999994</v>
      </c>
      <c r="L518" s="5">
        <f>Table2[[#This Row],[BUYING PRIZE]]*Table2[[#This Row],[QUANTITY]]</f>
        <v>78</v>
      </c>
      <c r="M518" s="5">
        <f>Table2[[#This Row],[SELLING PRICE]]*Table2[[#This Row],[QUANTITY]]*1-Table2[[#This Row],[DISCOUNT %]]</f>
        <v>102.17999999999999</v>
      </c>
      <c r="N518">
        <f>DAY(Table2[[#This Row],[DATE]])</f>
        <v>15</v>
      </c>
      <c r="O518" s="4" t="str">
        <f>TEXT(Table2[[#This Row],[DATE]],"mmm")</f>
        <v>Dec</v>
      </c>
      <c r="P518" s="3">
        <f>YEAR(Table2[[#This Row],[DATE]])</f>
        <v>2022</v>
      </c>
    </row>
    <row r="519" spans="1:16" x14ac:dyDescent="0.3">
      <c r="A519" s="4">
        <v>44914</v>
      </c>
      <c r="B519" t="s">
        <v>102</v>
      </c>
      <c r="C519">
        <v>7</v>
      </c>
      <c r="D519" t="s">
        <v>104</v>
      </c>
      <c r="E519" t="s">
        <v>58</v>
      </c>
      <c r="F519">
        <v>0</v>
      </c>
      <c r="G519" t="str">
        <f>VLOOKUP(Table2[[#This Row],[PRODUCT ID]],Table1[],2,0)</f>
        <v>Product44</v>
      </c>
      <c r="H519" t="str">
        <f>VLOOKUP(Table2[[#This Row],[PRODUCT ID]],Table1[],3,0)</f>
        <v>Catagory04</v>
      </c>
      <c r="I519" t="str">
        <f>VLOOKUP(Table2[[#This Row],[PRODUCT ID]],Table1[],4,0)</f>
        <v>Kg</v>
      </c>
      <c r="J519" s="5">
        <f>VLOOKUP(Table2[[#This Row],[PRODUCT ID]],Table1[],5,0)</f>
        <v>76</v>
      </c>
      <c r="K519" s="5">
        <f>VLOOKUP(Table2[[#This Row],[PRODUCT ID]],Table1[],6,0)</f>
        <v>82.08</v>
      </c>
      <c r="L519" s="5">
        <f>Table2[[#This Row],[BUYING PRIZE]]*Table2[[#This Row],[QUANTITY]]</f>
        <v>532</v>
      </c>
      <c r="M519" s="5">
        <f>Table2[[#This Row],[SELLING PRICE]]*Table2[[#This Row],[QUANTITY]]*1-Table2[[#This Row],[DISCOUNT %]]</f>
        <v>574.55999999999995</v>
      </c>
      <c r="N519">
        <f>DAY(Table2[[#This Row],[DATE]])</f>
        <v>19</v>
      </c>
      <c r="O519" s="4" t="str">
        <f>TEXT(Table2[[#This Row],[DATE]],"mmm")</f>
        <v>Dec</v>
      </c>
      <c r="P519" s="3">
        <f>YEAR(Table2[[#This Row],[DATE]])</f>
        <v>2022</v>
      </c>
    </row>
    <row r="520" spans="1:16" x14ac:dyDescent="0.3">
      <c r="A520" s="4">
        <v>44914</v>
      </c>
      <c r="B520" t="s">
        <v>69</v>
      </c>
      <c r="C520">
        <v>14</v>
      </c>
      <c r="D520" t="s">
        <v>104</v>
      </c>
      <c r="E520" t="s">
        <v>103</v>
      </c>
      <c r="F520">
        <v>0</v>
      </c>
      <c r="G520" t="str">
        <f>VLOOKUP(Table2[[#This Row],[PRODUCT ID]],Table1[],2,0)</f>
        <v>Product11</v>
      </c>
      <c r="H520" t="str">
        <f>VLOOKUP(Table2[[#This Row],[PRODUCT ID]],Table1[],3,0)</f>
        <v>Catagory02</v>
      </c>
      <c r="I520" t="str">
        <f>VLOOKUP(Table2[[#This Row],[PRODUCT ID]],Table1[],4,0)</f>
        <v>Kg</v>
      </c>
      <c r="J520" s="5">
        <f>VLOOKUP(Table2[[#This Row],[PRODUCT ID]],Table1[],5,0)</f>
        <v>44</v>
      </c>
      <c r="K520" s="5">
        <f>VLOOKUP(Table2[[#This Row],[PRODUCT ID]],Table1[],6,0)</f>
        <v>48.4</v>
      </c>
      <c r="L520" s="5">
        <f>Table2[[#This Row],[BUYING PRIZE]]*Table2[[#This Row],[QUANTITY]]</f>
        <v>616</v>
      </c>
      <c r="M520" s="5">
        <f>Table2[[#This Row],[SELLING PRICE]]*Table2[[#This Row],[QUANTITY]]*1-Table2[[#This Row],[DISCOUNT %]]</f>
        <v>677.6</v>
      </c>
      <c r="N520">
        <f>DAY(Table2[[#This Row],[DATE]])</f>
        <v>19</v>
      </c>
      <c r="O520" s="4" t="str">
        <f>TEXT(Table2[[#This Row],[DATE]],"mmm")</f>
        <v>Dec</v>
      </c>
      <c r="P520" s="3">
        <f>YEAR(Table2[[#This Row],[DATE]])</f>
        <v>2022</v>
      </c>
    </row>
    <row r="521" spans="1:16" x14ac:dyDescent="0.3">
      <c r="A521" s="4">
        <v>44914</v>
      </c>
      <c r="B521" t="s">
        <v>67</v>
      </c>
      <c r="C521">
        <v>11</v>
      </c>
      <c r="D521" t="s">
        <v>58</v>
      </c>
      <c r="E521" t="s">
        <v>58</v>
      </c>
      <c r="F521">
        <v>0</v>
      </c>
      <c r="G521" t="str">
        <f>VLOOKUP(Table2[[#This Row],[PRODUCT ID]],Table1[],2,0)</f>
        <v>Product09</v>
      </c>
      <c r="H521" t="str">
        <f>VLOOKUP(Table2[[#This Row],[PRODUCT ID]],Table1[],3,0)</f>
        <v>Catagory01</v>
      </c>
      <c r="I521" t="str">
        <f>VLOOKUP(Table2[[#This Row],[PRODUCT ID]],Table1[],4,0)</f>
        <v>Kg</v>
      </c>
      <c r="J521" s="5">
        <f>VLOOKUP(Table2[[#This Row],[PRODUCT ID]],Table1[],5,0)</f>
        <v>6</v>
      </c>
      <c r="K521" s="5">
        <f>VLOOKUP(Table2[[#This Row],[PRODUCT ID]],Table1[],6,0)</f>
        <v>7.8599999999999994</v>
      </c>
      <c r="L521" s="5">
        <f>Table2[[#This Row],[BUYING PRIZE]]*Table2[[#This Row],[QUANTITY]]</f>
        <v>66</v>
      </c>
      <c r="M521" s="5">
        <f>Table2[[#This Row],[SELLING PRICE]]*Table2[[#This Row],[QUANTITY]]*1-Table2[[#This Row],[DISCOUNT %]]</f>
        <v>86.46</v>
      </c>
      <c r="N521">
        <f>DAY(Table2[[#This Row],[DATE]])</f>
        <v>19</v>
      </c>
      <c r="O521" s="4" t="str">
        <f>TEXT(Table2[[#This Row],[DATE]],"mmm")</f>
        <v>Dec</v>
      </c>
      <c r="P521" s="3">
        <f>YEAR(Table2[[#This Row],[DATE]])</f>
        <v>2022</v>
      </c>
    </row>
    <row r="522" spans="1:16" x14ac:dyDescent="0.3">
      <c r="A522" s="4">
        <v>44916</v>
      </c>
      <c r="B522" t="s">
        <v>64</v>
      </c>
      <c r="C522">
        <v>10</v>
      </c>
      <c r="D522" t="s">
        <v>104</v>
      </c>
      <c r="E522" t="s">
        <v>58</v>
      </c>
      <c r="F522">
        <v>0</v>
      </c>
      <c r="G522" t="str">
        <f>VLOOKUP(Table2[[#This Row],[PRODUCT ID]],Table1[],2,0)</f>
        <v>Product06</v>
      </c>
      <c r="H522" t="str">
        <f>VLOOKUP(Table2[[#This Row],[PRODUCT ID]],Table1[],3,0)</f>
        <v>Catagory01</v>
      </c>
      <c r="I522" t="str">
        <f>VLOOKUP(Table2[[#This Row],[PRODUCT ID]],Table1[],4,0)</f>
        <v>Kg</v>
      </c>
      <c r="J522" s="5">
        <f>VLOOKUP(Table2[[#This Row],[PRODUCT ID]],Table1[],5,0)</f>
        <v>75</v>
      </c>
      <c r="K522" s="5">
        <f>VLOOKUP(Table2[[#This Row],[PRODUCT ID]],Table1[],6,0)</f>
        <v>85.5</v>
      </c>
      <c r="L522" s="5">
        <f>Table2[[#This Row],[BUYING PRIZE]]*Table2[[#This Row],[QUANTITY]]</f>
        <v>750</v>
      </c>
      <c r="M522" s="5">
        <f>Table2[[#This Row],[SELLING PRICE]]*Table2[[#This Row],[QUANTITY]]*1-Table2[[#This Row],[DISCOUNT %]]</f>
        <v>855</v>
      </c>
      <c r="N522">
        <f>DAY(Table2[[#This Row],[DATE]])</f>
        <v>21</v>
      </c>
      <c r="O522" s="4" t="str">
        <f>TEXT(Table2[[#This Row],[DATE]],"mmm")</f>
        <v>Dec</v>
      </c>
      <c r="P522" s="3">
        <f>YEAR(Table2[[#This Row],[DATE]])</f>
        <v>2022</v>
      </c>
    </row>
    <row r="523" spans="1:16" x14ac:dyDescent="0.3">
      <c r="A523" s="4">
        <v>44924</v>
      </c>
      <c r="B523" t="s">
        <v>66</v>
      </c>
      <c r="C523">
        <v>15</v>
      </c>
      <c r="D523" t="s">
        <v>104</v>
      </c>
      <c r="E523" t="s">
        <v>58</v>
      </c>
      <c r="F523">
        <v>0</v>
      </c>
      <c r="G523" t="str">
        <f>VLOOKUP(Table2[[#This Row],[PRODUCT ID]],Table1[],2,0)</f>
        <v>Product08</v>
      </c>
      <c r="H523" t="str">
        <f>VLOOKUP(Table2[[#This Row],[PRODUCT ID]],Table1[],3,0)</f>
        <v>Catagory01</v>
      </c>
      <c r="I523" t="str">
        <f>VLOOKUP(Table2[[#This Row],[PRODUCT ID]],Table1[],4,0)</f>
        <v>Kg</v>
      </c>
      <c r="J523" s="5">
        <f>VLOOKUP(Table2[[#This Row],[PRODUCT ID]],Table1[],5,0)</f>
        <v>83</v>
      </c>
      <c r="K523" s="5">
        <f>VLOOKUP(Table2[[#This Row],[PRODUCT ID]],Table1[],6,0)</f>
        <v>94.62</v>
      </c>
      <c r="L523" s="5">
        <f>Table2[[#This Row],[BUYING PRIZE]]*Table2[[#This Row],[QUANTITY]]</f>
        <v>1245</v>
      </c>
      <c r="M523" s="5">
        <f>Table2[[#This Row],[SELLING PRICE]]*Table2[[#This Row],[QUANTITY]]*1-Table2[[#This Row],[DISCOUNT %]]</f>
        <v>1419.3000000000002</v>
      </c>
      <c r="N523">
        <f>DAY(Table2[[#This Row],[DATE]])</f>
        <v>29</v>
      </c>
      <c r="O523" s="4" t="str">
        <f>TEXT(Table2[[#This Row],[DATE]],"mmm")</f>
        <v>Dec</v>
      </c>
      <c r="P523" s="3">
        <f>YEAR(Table2[[#This Row],[DATE]])</f>
        <v>2022</v>
      </c>
    </row>
    <row r="524" spans="1:16" x14ac:dyDescent="0.3">
      <c r="A524" s="4">
        <v>44924</v>
      </c>
      <c r="B524" t="s">
        <v>100</v>
      </c>
      <c r="C524">
        <v>1</v>
      </c>
      <c r="D524" t="s">
        <v>8</v>
      </c>
      <c r="E524" t="s">
        <v>103</v>
      </c>
      <c r="F524">
        <v>0</v>
      </c>
      <c r="G524" t="str">
        <f>VLOOKUP(Table2[[#This Row],[PRODUCT ID]],Table1[],2,0)</f>
        <v>Product42</v>
      </c>
      <c r="H524" t="str">
        <f>VLOOKUP(Table2[[#This Row],[PRODUCT ID]],Table1[],3,0)</f>
        <v>Catagory04</v>
      </c>
      <c r="I524" t="str">
        <f>VLOOKUP(Table2[[#This Row],[PRODUCT ID]],Table1[],4,0)</f>
        <v>Kg</v>
      </c>
      <c r="J524" s="5">
        <f>VLOOKUP(Table2[[#This Row],[PRODUCT ID]],Table1[],5,0)</f>
        <v>120</v>
      </c>
      <c r="K524" s="5">
        <f>VLOOKUP(Table2[[#This Row],[PRODUCT ID]],Table1[],6,0)</f>
        <v>162</v>
      </c>
      <c r="L524" s="5">
        <f>Table2[[#This Row],[BUYING PRIZE]]*Table2[[#This Row],[QUANTITY]]</f>
        <v>120</v>
      </c>
      <c r="M524" s="5">
        <f>Table2[[#This Row],[SELLING PRICE]]*Table2[[#This Row],[QUANTITY]]*1-Table2[[#This Row],[DISCOUNT %]]</f>
        <v>162</v>
      </c>
      <c r="N524">
        <f>DAY(Table2[[#This Row],[DATE]])</f>
        <v>29</v>
      </c>
      <c r="O524" s="4" t="str">
        <f>TEXT(Table2[[#This Row],[DATE]],"mmm")</f>
        <v>Dec</v>
      </c>
      <c r="P524" s="3">
        <f>YEAR(Table2[[#This Row],[DATE]])</f>
        <v>2022</v>
      </c>
    </row>
    <row r="525" spans="1:16" x14ac:dyDescent="0.3">
      <c r="A525" s="4">
        <v>44925</v>
      </c>
      <c r="B525" t="s">
        <v>99</v>
      </c>
      <c r="C525">
        <v>14</v>
      </c>
      <c r="D525" t="s">
        <v>104</v>
      </c>
      <c r="E525" t="s">
        <v>58</v>
      </c>
      <c r="F525">
        <v>0</v>
      </c>
      <c r="G525" t="str">
        <f>VLOOKUP(Table2[[#This Row],[PRODUCT ID]],Table1[],2,0)</f>
        <v>Product41</v>
      </c>
      <c r="H525" t="str">
        <f>VLOOKUP(Table2[[#This Row],[PRODUCT ID]],Table1[],3,0)</f>
        <v>Catagory04</v>
      </c>
      <c r="I525" t="str">
        <f>VLOOKUP(Table2[[#This Row],[PRODUCT ID]],Table1[],4,0)</f>
        <v>Kg</v>
      </c>
      <c r="J525" s="5">
        <f>VLOOKUP(Table2[[#This Row],[PRODUCT ID]],Table1[],5,0)</f>
        <v>138</v>
      </c>
      <c r="K525" s="5">
        <f>VLOOKUP(Table2[[#This Row],[PRODUCT ID]],Table1[],6,0)</f>
        <v>173.88</v>
      </c>
      <c r="L525" s="5">
        <f>Table2[[#This Row],[BUYING PRIZE]]*Table2[[#This Row],[QUANTITY]]</f>
        <v>1932</v>
      </c>
      <c r="M525" s="5">
        <f>Table2[[#This Row],[SELLING PRICE]]*Table2[[#This Row],[QUANTITY]]*1-Table2[[#This Row],[DISCOUNT %]]</f>
        <v>2434.3199999999997</v>
      </c>
      <c r="N525">
        <f>DAY(Table2[[#This Row],[DATE]])</f>
        <v>30</v>
      </c>
      <c r="O525" s="4" t="str">
        <f>TEXT(Table2[[#This Row],[DATE]],"mmm")</f>
        <v>Dec</v>
      </c>
      <c r="P525" s="3">
        <f>YEAR(Table2[[#This Row],[DATE]])</f>
        <v>2022</v>
      </c>
    </row>
    <row r="526" spans="1:16" x14ac:dyDescent="0.3">
      <c r="A526" s="4">
        <v>44926</v>
      </c>
      <c r="B526" t="s">
        <v>91</v>
      </c>
      <c r="C526">
        <v>12</v>
      </c>
      <c r="D526" t="s">
        <v>58</v>
      </c>
      <c r="E526" t="s">
        <v>58</v>
      </c>
      <c r="F526">
        <v>0</v>
      </c>
      <c r="G526" t="str">
        <f>VLOOKUP(Table2[[#This Row],[PRODUCT ID]],Table1[],2,0)</f>
        <v>Product33</v>
      </c>
      <c r="H526" t="str">
        <f>VLOOKUP(Table2[[#This Row],[PRODUCT ID]],Table1[],3,0)</f>
        <v>Catagory04</v>
      </c>
      <c r="I526" t="str">
        <f>VLOOKUP(Table2[[#This Row],[PRODUCT ID]],Table1[],4,0)</f>
        <v>Kg</v>
      </c>
      <c r="J526" s="5">
        <f>VLOOKUP(Table2[[#This Row],[PRODUCT ID]],Table1[],5,0)</f>
        <v>95</v>
      </c>
      <c r="K526" s="5">
        <f>VLOOKUP(Table2[[#This Row],[PRODUCT ID]],Table1[],6,0)</f>
        <v>119.7</v>
      </c>
      <c r="L526" s="5">
        <f>Table2[[#This Row],[BUYING PRIZE]]*Table2[[#This Row],[QUANTITY]]</f>
        <v>1140</v>
      </c>
      <c r="M526" s="5">
        <f>Table2[[#This Row],[SELLING PRICE]]*Table2[[#This Row],[QUANTITY]]*1-Table2[[#This Row],[DISCOUNT %]]</f>
        <v>1436.4</v>
      </c>
      <c r="N526">
        <f>DAY(Table2[[#This Row],[DATE]])</f>
        <v>31</v>
      </c>
      <c r="O526" s="4" t="str">
        <f>TEXT(Table2[[#This Row],[DATE]],"mmm")</f>
        <v>Dec</v>
      </c>
      <c r="P526" s="3">
        <f>YEAR(Table2[[#This Row],[DATE]])</f>
        <v>2022</v>
      </c>
    </row>
    <row r="527" spans="1:16" x14ac:dyDescent="0.3">
      <c r="A527" s="4">
        <v>44926</v>
      </c>
      <c r="B527" t="s">
        <v>69</v>
      </c>
      <c r="C527">
        <v>6</v>
      </c>
      <c r="D527" t="s">
        <v>58</v>
      </c>
      <c r="E527" t="s">
        <v>58</v>
      </c>
      <c r="F527">
        <v>0</v>
      </c>
      <c r="G527" t="str">
        <f>VLOOKUP(Table2[[#This Row],[PRODUCT ID]],Table1[],2,0)</f>
        <v>Product11</v>
      </c>
      <c r="H527" t="str">
        <f>VLOOKUP(Table2[[#This Row],[PRODUCT ID]],Table1[],3,0)</f>
        <v>Catagory02</v>
      </c>
      <c r="I527" t="str">
        <f>VLOOKUP(Table2[[#This Row],[PRODUCT ID]],Table1[],4,0)</f>
        <v>Kg</v>
      </c>
      <c r="J527" s="5">
        <f>VLOOKUP(Table2[[#This Row],[PRODUCT ID]],Table1[],5,0)</f>
        <v>44</v>
      </c>
      <c r="K527" s="5">
        <f>VLOOKUP(Table2[[#This Row],[PRODUCT ID]],Table1[],6,0)</f>
        <v>48.4</v>
      </c>
      <c r="L527" s="5">
        <f>Table2[[#This Row],[BUYING PRIZE]]*Table2[[#This Row],[QUANTITY]]</f>
        <v>264</v>
      </c>
      <c r="M527" s="5">
        <f>Table2[[#This Row],[SELLING PRICE]]*Table2[[#This Row],[QUANTITY]]*1-Table2[[#This Row],[DISCOUNT %]]</f>
        <v>290.39999999999998</v>
      </c>
      <c r="N527">
        <f>DAY(Table2[[#This Row],[DATE]])</f>
        <v>31</v>
      </c>
      <c r="O527" s="4" t="str">
        <f>TEXT(Table2[[#This Row],[DATE]],"mmm")</f>
        <v>Dec</v>
      </c>
      <c r="P527" s="3">
        <f>YEAR(Table2[[#This Row],[DATE]])</f>
        <v>2022</v>
      </c>
    </row>
  </sheetData>
  <dataValidations count="3">
    <dataValidation type="list" allowBlank="1" showInputMessage="1" sqref="D2:D527" xr:uid="{E2B334EA-7D61-4C0B-9E6D-4494EFC65B22}">
      <formula1>"Online,Wholesaler,Direct Sales"</formula1>
    </dataValidation>
    <dataValidation type="whole" allowBlank="1" showInputMessage="1" showErrorMessage="1" sqref="C2:C527" xr:uid="{F1AE2A6D-3BEF-4BD0-BC9D-2277B2D3B748}">
      <formula1>1</formula1>
      <formula2>1000</formula2>
    </dataValidation>
    <dataValidation type="list" allowBlank="1" showInputMessage="1" showErrorMessage="1" sqref="E2:E527" xr:uid="{22A84140-D6F7-48D4-A93C-C4038EC74C48}">
      <formula1>"Online,Cash"</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F7CE6-6272-4D77-B0D4-C8AFAA1855BF}">
  <dimension ref="A1:AO87"/>
  <sheetViews>
    <sheetView topLeftCell="Z1" workbookViewId="0">
      <selection activeCell="AA3" sqref="AA3:AA12"/>
    </sheetView>
  </sheetViews>
  <sheetFormatPr defaultRowHeight="14.4" x14ac:dyDescent="0.3"/>
  <cols>
    <col min="1" max="1" width="7.6640625" bestFit="1" customWidth="1"/>
    <col min="2" max="2" width="26.77734375" bestFit="1" customWidth="1"/>
    <col min="4" max="4" width="26.77734375" bestFit="1" customWidth="1"/>
    <col min="5" max="6" width="26.44140625" bestFit="1" customWidth="1"/>
    <col min="7" max="7" width="7.6640625" bestFit="1" customWidth="1"/>
    <col min="8" max="8" width="26.77734375" bestFit="1" customWidth="1"/>
    <col min="9" max="9" width="26.44140625" bestFit="1" customWidth="1"/>
    <col min="10" max="10" width="14.5546875" customWidth="1"/>
    <col min="11" max="14" width="11.33203125" customWidth="1"/>
    <col min="15" max="15" width="8.5546875" customWidth="1"/>
    <col min="16" max="16" width="11.6640625" bestFit="1" customWidth="1"/>
    <col min="17" max="17" width="12.5546875" bestFit="1" customWidth="1"/>
    <col min="18" max="18" width="26.77734375" bestFit="1" customWidth="1"/>
    <col min="19" max="19" width="26.44140625" bestFit="1" customWidth="1"/>
    <col min="20" max="20" width="26.44140625" customWidth="1"/>
    <col min="21" max="21" width="16.33203125" customWidth="1"/>
    <col min="22" max="22" width="12.44140625" customWidth="1"/>
    <col min="23" max="23" width="11" customWidth="1"/>
    <col min="24" max="28" width="13.33203125" customWidth="1"/>
    <col min="30" max="30" width="10.33203125" bestFit="1" customWidth="1"/>
    <col min="31" max="31" width="26.77734375" bestFit="1" customWidth="1"/>
    <col min="32" max="32" width="26.77734375" customWidth="1"/>
    <col min="33" max="34" width="16.33203125" customWidth="1"/>
    <col min="35" max="35" width="13.44140625" customWidth="1"/>
    <col min="36" max="36" width="13.21875" customWidth="1"/>
    <col min="37" max="37" width="7.6640625" bestFit="1" customWidth="1"/>
    <col min="38" max="38" width="26.77734375" bestFit="1" customWidth="1"/>
    <col min="40" max="40" width="7.6640625" bestFit="1" customWidth="1"/>
    <col min="41" max="41" width="26.77734375" bestFit="1" customWidth="1"/>
  </cols>
  <sheetData>
    <row r="1" spans="1:41" x14ac:dyDescent="0.3">
      <c r="A1" s="6" t="s">
        <v>114</v>
      </c>
      <c r="B1" t="s">
        <v>113</v>
      </c>
      <c r="D1" t="s">
        <v>113</v>
      </c>
      <c r="E1" t="s">
        <v>115</v>
      </c>
      <c r="G1" s="6" t="s">
        <v>114</v>
      </c>
      <c r="H1" t="s">
        <v>113</v>
      </c>
      <c r="I1" t="s">
        <v>115</v>
      </c>
      <c r="L1" t="b">
        <v>1</v>
      </c>
      <c r="M1" t="b">
        <v>1</v>
      </c>
      <c r="N1" t="b">
        <v>1</v>
      </c>
      <c r="U1" t="str">
        <f ca="1">VLOOKUP(1,T3:X45,2,0)</f>
        <v>Product41</v>
      </c>
      <c r="V1" t="str">
        <f ca="1">VLOOKUP(1,T3:X45,3,0)</f>
        <v>Kg</v>
      </c>
      <c r="W1">
        <f ca="1">VLOOKUP(1,T3:X45,4,0)</f>
        <v>22952.159999999996</v>
      </c>
      <c r="X1">
        <f ca="1">VLOOKUP(1,T3:X45,5,0)</f>
        <v>18216</v>
      </c>
      <c r="Z1">
        <v>1</v>
      </c>
      <c r="AD1" s="6" t="s">
        <v>114</v>
      </c>
      <c r="AE1" t="s">
        <v>113</v>
      </c>
      <c r="AH1" t="str">
        <f ca="1">VLOOKUP(1,AG:AI,2,0)</f>
        <v>Catagory04</v>
      </c>
      <c r="AI1" s="5">
        <f ca="1">VLOOKUP(1,AG:AI,3,0)</f>
        <v>2818.8</v>
      </c>
      <c r="AK1" s="6" t="s">
        <v>114</v>
      </c>
      <c r="AL1" t="s">
        <v>113</v>
      </c>
      <c r="AN1" s="6" t="s">
        <v>114</v>
      </c>
      <c r="AO1" t="s">
        <v>113</v>
      </c>
    </row>
    <row r="2" spans="1:41" x14ac:dyDescent="0.3">
      <c r="A2" s="7">
        <v>2</v>
      </c>
      <c r="B2" s="5">
        <v>1230.24</v>
      </c>
      <c r="D2" s="8">
        <v>7519.48</v>
      </c>
      <c r="E2" s="8">
        <v>6358</v>
      </c>
      <c r="G2" s="7" t="s">
        <v>116</v>
      </c>
      <c r="H2" s="3">
        <v>7519.48</v>
      </c>
      <c r="I2" s="3">
        <v>6358</v>
      </c>
      <c r="J2" s="3"/>
      <c r="Q2" s="6" t="s">
        <v>136</v>
      </c>
      <c r="R2" t="s">
        <v>113</v>
      </c>
      <c r="S2" t="s">
        <v>115</v>
      </c>
      <c r="Z2" t="s">
        <v>131</v>
      </c>
      <c r="AD2" s="7" t="s">
        <v>10</v>
      </c>
      <c r="AE2" s="5">
        <v>1710.18</v>
      </c>
      <c r="AF2" s="3"/>
      <c r="AG2" s="3">
        <f ca="1">RANK(AI2,$AI$2:$AI$5,)</f>
        <v>2</v>
      </c>
      <c r="AH2" s="3" t="str">
        <f ca="1">OFFSET(AD:AD,1,0,COUNT(AE:AE))</f>
        <v>Catagory01</v>
      </c>
      <c r="AI2" s="5">
        <f ca="1">OFFSET(AD:AD,1,1,COUNT(AE:AE))</f>
        <v>1710.18</v>
      </c>
      <c r="AK2" s="7" t="s">
        <v>58</v>
      </c>
      <c r="AL2" s="3">
        <v>7519.48</v>
      </c>
      <c r="AN2" s="7" t="s">
        <v>103</v>
      </c>
      <c r="AO2" s="3">
        <v>7519.48</v>
      </c>
    </row>
    <row r="3" spans="1:41" x14ac:dyDescent="0.3">
      <c r="A3" s="7">
        <v>12</v>
      </c>
      <c r="B3" s="5">
        <v>1620</v>
      </c>
      <c r="J3" s="3"/>
      <c r="K3" s="3" t="s">
        <v>132</v>
      </c>
      <c r="L3" s="3" t="s">
        <v>133</v>
      </c>
      <c r="M3" s="3" t="s">
        <v>134</v>
      </c>
      <c r="N3" s="3" t="s">
        <v>135</v>
      </c>
      <c r="Q3" s="7" t="s">
        <v>12</v>
      </c>
      <c r="R3" s="3">
        <v>13423.199999999999</v>
      </c>
      <c r="S3" s="3">
        <v>9870</v>
      </c>
      <c r="T3" s="3">
        <f ca="1">RANK(W3:W45,W3:W45)</f>
        <v>10</v>
      </c>
      <c r="U3" t="str">
        <f ca="1">OFFSET($Q$2,1,0,COUNT($R$2:$R$45))</f>
        <v>Product02</v>
      </c>
      <c r="V3" t="s">
        <v>9</v>
      </c>
      <c r="W3" s="5">
        <f ca="1">OFFSET($Q$2,1,1,COUNT($R$2:$R$45))</f>
        <v>13423.199999999999</v>
      </c>
      <c r="X3">
        <f ca="1">OFFSET($Q$2,1,2,COUNT($R$2:$R$45))</f>
        <v>9870</v>
      </c>
      <c r="Z3" t="str">
        <f ca="1">OFFSET($Q$2,$Z$1,0,10)</f>
        <v>Product02</v>
      </c>
      <c r="AA3" s="12">
        <f ca="1">OFFSET($Q$2,$Z$1,1,10)</f>
        <v>13423.199999999999</v>
      </c>
      <c r="AD3" s="7" t="s">
        <v>55</v>
      </c>
      <c r="AE3" s="5">
        <v>1645.3600000000001</v>
      </c>
      <c r="AF3" s="3"/>
      <c r="AG3" s="3">
        <f ca="1">RANK(AI3,$AI$2:$AI$5,)</f>
        <v>3</v>
      </c>
      <c r="AH3" s="3" t="str">
        <f ca="1">OFFSET(AD:AD,1,0,COUNT(AE:AE))</f>
        <v>Catagory02</v>
      </c>
      <c r="AI3" s="5">
        <f ca="1">OFFSET(AD:AD,1,1,COUNT(AE:AE))</f>
        <v>1645.3600000000001</v>
      </c>
    </row>
    <row r="4" spans="1:41" x14ac:dyDescent="0.3">
      <c r="A4" s="7">
        <v>16</v>
      </c>
      <c r="B4" s="5">
        <v>1613.92</v>
      </c>
      <c r="D4" t="s">
        <v>128</v>
      </c>
      <c r="E4" s="5">
        <f>GETPIVOTDATA("Sum of TOTAL SELLING VALUE",$D$1)</f>
        <v>7519.48</v>
      </c>
      <c r="J4" s="3"/>
      <c r="K4" s="7" t="s">
        <v>116</v>
      </c>
      <c r="L4" s="5">
        <f>IF($L$1=TRUE,VLOOKUP(K4,$G$2:$I$13,2,0),NA())</f>
        <v>7519.48</v>
      </c>
      <c r="M4" s="5">
        <f>IF($M$1=TRUE,VLOOKUP(K4,$G$2:$I$13,2,0)-VLOOKUP(K4,$G$2:$I$13,3,0),NA())</f>
        <v>1161.4799999999996</v>
      </c>
      <c r="N4" s="10">
        <f>IF($N$1=TRUE,M4/VLOOKUP(K4,$G$2:$I$13,3,0),"")</f>
        <v>0.18268008807801189</v>
      </c>
      <c r="Q4" s="7" t="s">
        <v>13</v>
      </c>
      <c r="R4" s="3">
        <v>6394.2599999999993</v>
      </c>
      <c r="S4" s="3">
        <v>5609</v>
      </c>
      <c r="T4" s="3">
        <f t="shared" ref="T4:T45" ca="1" si="0">RANK(W4:W46,W4:W46)</f>
        <v>24</v>
      </c>
      <c r="U4" t="str">
        <f t="shared" ref="U4:U45" ca="1" si="1">OFFSET($Q$2,1,0,COUNT($R$2:$R$45))</f>
        <v>Product03</v>
      </c>
      <c r="V4" t="s">
        <v>9</v>
      </c>
      <c r="W4" s="5">
        <f t="shared" ref="W4:W45" ca="1" si="2">OFFSET($Q$2,1,1,COUNT($R$2:$R$45))</f>
        <v>6394.2599999999993</v>
      </c>
      <c r="X4">
        <f t="shared" ref="X4:X45" ca="1" si="3">OFFSET($Q$2,1,2,COUNT($R$2:$R$45))</f>
        <v>5609</v>
      </c>
      <c r="Z4" t="str">
        <f t="shared" ref="Z4:Z12" ca="1" si="4">OFFSET($Q$2,$Z$1,0,10)</f>
        <v>Product03</v>
      </c>
      <c r="AA4" s="12">
        <f t="shared" ref="AA4:AA12" ca="1" si="5">OFFSET($Q$2,$Z$1,1,10)</f>
        <v>6394.2599999999993</v>
      </c>
      <c r="AD4" s="7" t="s">
        <v>56</v>
      </c>
      <c r="AE4" s="5">
        <v>1345.1399999999999</v>
      </c>
      <c r="AF4" s="3"/>
      <c r="AG4" s="3">
        <f ca="1">RANK(AI4,$AI$2:$AI$5,)</f>
        <v>4</v>
      </c>
      <c r="AH4" s="3" t="str">
        <f ca="1">OFFSET(AD:AD,1,0,COUNT(AE:AE))</f>
        <v>Catagory03</v>
      </c>
      <c r="AI4" s="5">
        <f ca="1">OFFSET(AD:AD,1,1,COUNT(AE:AE))</f>
        <v>1345.1399999999999</v>
      </c>
    </row>
    <row r="5" spans="1:41" x14ac:dyDescent="0.3">
      <c r="A5" s="7">
        <v>18</v>
      </c>
      <c r="B5" s="5">
        <v>448.38</v>
      </c>
      <c r="D5" t="s">
        <v>129</v>
      </c>
      <c r="E5" s="5">
        <f>GETPIVOTDATA("Sum of TOTAL SELLING VALUE",$D$1)-GETPIVOTDATA("Sum of TOTAL BUYING VALUE",$D$1)</f>
        <v>1161.4799999999996</v>
      </c>
      <c r="J5" s="3"/>
      <c r="K5" s="7" t="s">
        <v>117</v>
      </c>
      <c r="L5" s="5" t="e">
        <f t="shared" ref="L5:L15" si="6">IF($L$1=TRUE,VLOOKUP(K5,$G$2:$I$13,2,0),NA())</f>
        <v>#N/A</v>
      </c>
      <c r="M5" s="5" t="e">
        <f t="shared" ref="M5:M15" si="7">IF($M$1=TRUE,VLOOKUP(K5,$G$2:$I$13,2,0)-VLOOKUP(K5,$G$2:$I$13,3,0),NA())</f>
        <v>#N/A</v>
      </c>
      <c r="N5" s="10" t="e">
        <f t="shared" ref="N5:N15" si="8">IF($N$1=TRUE,M5/VLOOKUP(K5,$G$2:$I$13,3,0),"")</f>
        <v>#N/A</v>
      </c>
      <c r="Q5" s="7" t="s">
        <v>14</v>
      </c>
      <c r="R5" s="3">
        <v>6056.1600000000008</v>
      </c>
      <c r="S5" s="3">
        <v>5456</v>
      </c>
      <c r="T5" s="3">
        <f t="shared" ca="1" si="0"/>
        <v>27</v>
      </c>
      <c r="U5" t="str">
        <f t="shared" ca="1" si="1"/>
        <v>Product04</v>
      </c>
      <c r="V5" t="s">
        <v>9</v>
      </c>
      <c r="W5" s="5">
        <f t="shared" ca="1" si="2"/>
        <v>6056.1600000000008</v>
      </c>
      <c r="X5">
        <f t="shared" ca="1" si="3"/>
        <v>5456</v>
      </c>
      <c r="Z5" t="str">
        <f t="shared" ca="1" si="4"/>
        <v>Product04</v>
      </c>
      <c r="AA5" s="12">
        <f t="shared" ca="1" si="5"/>
        <v>6056.1600000000008</v>
      </c>
      <c r="AD5" s="7" t="s">
        <v>57</v>
      </c>
      <c r="AE5" s="5">
        <v>2818.8</v>
      </c>
      <c r="AF5" s="3"/>
      <c r="AG5" s="3">
        <f ca="1">RANK(AI5,$AI$2:$AI$5,)</f>
        <v>1</v>
      </c>
      <c r="AH5" s="3" t="str">
        <f ca="1">OFFSET(AD:AD,1,0,COUNT(AE:AE))</f>
        <v>Catagory04</v>
      </c>
      <c r="AI5" s="5">
        <f ca="1">OFFSET(AD:AD,1,1,COUNT(AE:AE))</f>
        <v>2818.8</v>
      </c>
    </row>
    <row r="6" spans="1:41" x14ac:dyDescent="0.3">
      <c r="A6" s="7">
        <v>22</v>
      </c>
      <c r="B6" s="5">
        <v>623.28</v>
      </c>
      <c r="D6" t="s">
        <v>130</v>
      </c>
      <c r="E6" s="9">
        <f>E5/GETPIVOTDATA("Sum of TOTAL BUYING VALUE",$D$1)</f>
        <v>0.18268008807801189</v>
      </c>
      <c r="F6" t="s">
        <v>131</v>
      </c>
      <c r="J6" s="3"/>
      <c r="K6" s="7" t="s">
        <v>118</v>
      </c>
      <c r="L6" s="5" t="e">
        <f t="shared" si="6"/>
        <v>#N/A</v>
      </c>
      <c r="M6" s="5" t="e">
        <f t="shared" si="7"/>
        <v>#N/A</v>
      </c>
      <c r="N6" s="10" t="e">
        <f t="shared" si="8"/>
        <v>#N/A</v>
      </c>
      <c r="Q6" s="7" t="s">
        <v>15</v>
      </c>
      <c r="R6" s="3">
        <v>15716.61</v>
      </c>
      <c r="S6" s="3">
        <v>13433</v>
      </c>
      <c r="T6" s="3">
        <f t="shared" ca="1" si="0"/>
        <v>8</v>
      </c>
      <c r="U6" t="str">
        <f t="shared" ca="1" si="1"/>
        <v>Product05</v>
      </c>
      <c r="V6" t="s">
        <v>9</v>
      </c>
      <c r="W6" s="5">
        <f t="shared" ca="1" si="2"/>
        <v>15716.61</v>
      </c>
      <c r="X6">
        <f t="shared" ca="1" si="3"/>
        <v>13433</v>
      </c>
      <c r="Z6" t="str">
        <f t="shared" ca="1" si="4"/>
        <v>Product05</v>
      </c>
      <c r="AA6" s="12">
        <f t="shared" ca="1" si="5"/>
        <v>15716.61</v>
      </c>
      <c r="AD6" s="7"/>
    </row>
    <row r="7" spans="1:41" x14ac:dyDescent="0.3">
      <c r="A7" s="7">
        <v>26</v>
      </c>
      <c r="B7" s="5">
        <v>598.5</v>
      </c>
      <c r="J7" s="3"/>
      <c r="K7" s="7" t="s">
        <v>119</v>
      </c>
      <c r="L7" s="5" t="e">
        <f t="shared" si="6"/>
        <v>#N/A</v>
      </c>
      <c r="M7" s="5" t="e">
        <f t="shared" si="7"/>
        <v>#N/A</v>
      </c>
      <c r="N7" s="10" t="e">
        <f t="shared" si="8"/>
        <v>#N/A</v>
      </c>
      <c r="Q7" s="7" t="s">
        <v>16</v>
      </c>
      <c r="R7" s="3">
        <v>4531.5</v>
      </c>
      <c r="S7" s="3">
        <v>3975</v>
      </c>
      <c r="T7" s="3">
        <f t="shared" ca="1" si="0"/>
        <v>30</v>
      </c>
      <c r="U7" t="str">
        <f t="shared" ca="1" si="1"/>
        <v>Product06</v>
      </c>
      <c r="V7" t="s">
        <v>9</v>
      </c>
      <c r="W7" s="5">
        <f t="shared" ca="1" si="2"/>
        <v>4531.5</v>
      </c>
      <c r="X7">
        <f t="shared" ca="1" si="3"/>
        <v>3975</v>
      </c>
      <c r="Z7" t="str">
        <f t="shared" ca="1" si="4"/>
        <v>Product06</v>
      </c>
      <c r="AA7" s="12">
        <f t="shared" ca="1" si="5"/>
        <v>4531.5</v>
      </c>
    </row>
    <row r="8" spans="1:41" x14ac:dyDescent="0.3">
      <c r="A8" s="7">
        <v>28</v>
      </c>
      <c r="B8" s="5">
        <v>488.40000000000003</v>
      </c>
      <c r="J8" s="3"/>
      <c r="K8" s="7" t="s">
        <v>120</v>
      </c>
      <c r="L8" s="5" t="e">
        <f t="shared" si="6"/>
        <v>#N/A</v>
      </c>
      <c r="M8" s="5" t="e">
        <f t="shared" si="7"/>
        <v>#N/A</v>
      </c>
      <c r="N8" s="10" t="e">
        <f t="shared" si="8"/>
        <v>#N/A</v>
      </c>
      <c r="Q8" s="7" t="s">
        <v>17</v>
      </c>
      <c r="R8" s="3">
        <v>2291.04</v>
      </c>
      <c r="S8" s="3">
        <v>2064</v>
      </c>
      <c r="T8" s="3">
        <f t="shared" ca="1" si="0"/>
        <v>33</v>
      </c>
      <c r="U8" t="str">
        <f t="shared" ca="1" si="1"/>
        <v>Product07</v>
      </c>
      <c r="V8" t="s">
        <v>137</v>
      </c>
      <c r="W8" s="5">
        <f t="shared" ca="1" si="2"/>
        <v>2291.04</v>
      </c>
      <c r="X8">
        <f t="shared" ca="1" si="3"/>
        <v>2064</v>
      </c>
      <c r="Z8" t="str">
        <f t="shared" ca="1" si="4"/>
        <v>Product07</v>
      </c>
      <c r="AA8" s="12">
        <f t="shared" ca="1" si="5"/>
        <v>2291.04</v>
      </c>
    </row>
    <row r="9" spans="1:41" x14ac:dyDescent="0.3">
      <c r="A9" s="7">
        <v>31</v>
      </c>
      <c r="B9" s="5">
        <v>896.76</v>
      </c>
      <c r="J9" s="3"/>
      <c r="K9" s="7" t="s">
        <v>121</v>
      </c>
      <c r="L9" s="5" t="e">
        <f t="shared" si="6"/>
        <v>#N/A</v>
      </c>
      <c r="M9" s="5" t="e">
        <f t="shared" si="7"/>
        <v>#N/A</v>
      </c>
      <c r="N9" s="10" t="e">
        <f t="shared" si="8"/>
        <v>#N/A</v>
      </c>
      <c r="Q9" s="7" t="s">
        <v>18</v>
      </c>
      <c r="R9" s="3">
        <v>10502.820000000003</v>
      </c>
      <c r="S9" s="3">
        <v>9213</v>
      </c>
      <c r="T9" s="3">
        <f t="shared" ca="1" si="0"/>
        <v>13</v>
      </c>
      <c r="U9" t="str">
        <f t="shared" ca="1" si="1"/>
        <v>Product08</v>
      </c>
      <c r="V9" t="s">
        <v>9</v>
      </c>
      <c r="W9" s="5">
        <f t="shared" ca="1" si="2"/>
        <v>10502.820000000003</v>
      </c>
      <c r="X9">
        <f t="shared" ca="1" si="3"/>
        <v>9213</v>
      </c>
      <c r="Z9" t="str">
        <f t="shared" ca="1" si="4"/>
        <v>Product08</v>
      </c>
      <c r="AA9" s="12">
        <f t="shared" ca="1" si="5"/>
        <v>10502.820000000003</v>
      </c>
    </row>
    <row r="10" spans="1:41" x14ac:dyDescent="0.3">
      <c r="J10" s="3"/>
      <c r="K10" s="7" t="s">
        <v>122</v>
      </c>
      <c r="L10" s="5" t="e">
        <f t="shared" si="6"/>
        <v>#N/A</v>
      </c>
      <c r="M10" s="5" t="e">
        <f t="shared" si="7"/>
        <v>#N/A</v>
      </c>
      <c r="N10" s="10" t="e">
        <f t="shared" si="8"/>
        <v>#N/A</v>
      </c>
      <c r="Q10" s="7" t="s">
        <v>19</v>
      </c>
      <c r="R10" s="3">
        <v>581.63999999999987</v>
      </c>
      <c r="S10" s="3">
        <v>444</v>
      </c>
      <c r="T10" s="3">
        <f t="shared" ca="1" si="0"/>
        <v>36</v>
      </c>
      <c r="U10" t="str">
        <f t="shared" ca="1" si="1"/>
        <v>Product09</v>
      </c>
      <c r="V10" t="s">
        <v>9</v>
      </c>
      <c r="W10" s="5">
        <f t="shared" ca="1" si="2"/>
        <v>581.63999999999987</v>
      </c>
      <c r="X10">
        <f t="shared" ca="1" si="3"/>
        <v>444</v>
      </c>
      <c r="Z10" t="str">
        <f t="shared" ca="1" si="4"/>
        <v>Product09</v>
      </c>
      <c r="AA10" s="12">
        <f t="shared" ca="1" si="5"/>
        <v>581.63999999999987</v>
      </c>
    </row>
    <row r="11" spans="1:41" x14ac:dyDescent="0.3">
      <c r="J11" s="3"/>
      <c r="K11" s="7" t="s">
        <v>123</v>
      </c>
      <c r="L11" s="5" t="e">
        <f t="shared" si="6"/>
        <v>#N/A</v>
      </c>
      <c r="M11" s="5" t="e">
        <f t="shared" si="7"/>
        <v>#N/A</v>
      </c>
      <c r="N11" s="10" t="e">
        <f t="shared" si="8"/>
        <v>#N/A</v>
      </c>
      <c r="Q11" s="7" t="s">
        <v>20</v>
      </c>
      <c r="R11" s="3">
        <v>16428</v>
      </c>
      <c r="S11" s="3">
        <v>14800</v>
      </c>
      <c r="T11" s="3">
        <f t="shared" ca="1" si="0"/>
        <v>5</v>
      </c>
      <c r="U11" t="str">
        <f t="shared" ca="1" si="1"/>
        <v>Product10</v>
      </c>
      <c r="V11" t="s">
        <v>9</v>
      </c>
      <c r="W11" s="5">
        <f t="shared" ca="1" si="2"/>
        <v>16428</v>
      </c>
      <c r="X11">
        <f t="shared" ca="1" si="3"/>
        <v>14800</v>
      </c>
      <c r="Z11" t="str">
        <f t="shared" ca="1" si="4"/>
        <v>Product10</v>
      </c>
      <c r="AA11" s="12">
        <f t="shared" ca="1" si="5"/>
        <v>16428</v>
      </c>
    </row>
    <row r="12" spans="1:41" x14ac:dyDescent="0.3">
      <c r="J12" s="3"/>
      <c r="K12" s="7" t="s">
        <v>124</v>
      </c>
      <c r="L12" s="5" t="e">
        <f t="shared" si="6"/>
        <v>#N/A</v>
      </c>
      <c r="M12" s="5" t="e">
        <f t="shared" si="7"/>
        <v>#N/A</v>
      </c>
      <c r="N12" s="10" t="e">
        <f t="shared" si="8"/>
        <v>#N/A</v>
      </c>
      <c r="Q12" s="7" t="s">
        <v>21</v>
      </c>
      <c r="R12" s="3">
        <v>5711.2</v>
      </c>
      <c r="S12" s="3">
        <v>5192</v>
      </c>
      <c r="T12" s="3">
        <f t="shared" ca="1" si="0"/>
        <v>24</v>
      </c>
      <c r="U12" t="str">
        <f t="shared" ca="1" si="1"/>
        <v>Product11</v>
      </c>
      <c r="V12" t="s">
        <v>138</v>
      </c>
      <c r="W12" s="5">
        <f t="shared" ca="1" si="2"/>
        <v>5711.2</v>
      </c>
      <c r="X12">
        <f t="shared" ca="1" si="3"/>
        <v>5192</v>
      </c>
      <c r="Z12" t="str">
        <f t="shared" ca="1" si="4"/>
        <v>Product11</v>
      </c>
      <c r="AA12" s="12">
        <f t="shared" ca="1" si="5"/>
        <v>5711.2</v>
      </c>
    </row>
    <row r="13" spans="1:41" x14ac:dyDescent="0.3">
      <c r="J13" s="3"/>
      <c r="K13" s="7" t="s">
        <v>125</v>
      </c>
      <c r="L13" s="5" t="e">
        <f t="shared" si="6"/>
        <v>#N/A</v>
      </c>
      <c r="M13" s="5" t="e">
        <f t="shared" si="7"/>
        <v>#N/A</v>
      </c>
      <c r="N13" s="10" t="e">
        <f t="shared" si="8"/>
        <v>#N/A</v>
      </c>
      <c r="Q13" s="7" t="s">
        <v>22</v>
      </c>
      <c r="R13" s="3">
        <v>11582.910000000003</v>
      </c>
      <c r="S13" s="3">
        <v>8979</v>
      </c>
      <c r="T13" s="3">
        <f t="shared" ca="1" si="0"/>
        <v>10</v>
      </c>
      <c r="U13" t="str">
        <f t="shared" ca="1" si="1"/>
        <v>Product12</v>
      </c>
      <c r="V13" t="s">
        <v>139</v>
      </c>
      <c r="W13" s="5">
        <f t="shared" ca="1" si="2"/>
        <v>11582.910000000003</v>
      </c>
      <c r="X13">
        <f t="shared" ca="1" si="3"/>
        <v>8979</v>
      </c>
    </row>
    <row r="14" spans="1:41" x14ac:dyDescent="0.3">
      <c r="K14" s="7" t="s">
        <v>126</v>
      </c>
      <c r="L14" s="5" t="e">
        <f t="shared" si="6"/>
        <v>#N/A</v>
      </c>
      <c r="M14" s="5" t="e">
        <f t="shared" si="7"/>
        <v>#N/A</v>
      </c>
      <c r="N14" s="10" t="e">
        <f t="shared" si="8"/>
        <v>#N/A</v>
      </c>
      <c r="Q14" s="7" t="s">
        <v>23</v>
      </c>
      <c r="R14" s="3">
        <v>8423.52</v>
      </c>
      <c r="S14" s="3">
        <v>7728</v>
      </c>
      <c r="T14" s="3">
        <f t="shared" ca="1" si="0"/>
        <v>16</v>
      </c>
      <c r="U14" t="str">
        <f t="shared" ca="1" si="1"/>
        <v>Product13</v>
      </c>
      <c r="V14" t="s">
        <v>139</v>
      </c>
      <c r="W14" s="5">
        <f t="shared" ca="1" si="2"/>
        <v>8423.52</v>
      </c>
      <c r="X14">
        <f t="shared" ca="1" si="3"/>
        <v>7728</v>
      </c>
    </row>
    <row r="15" spans="1:41" x14ac:dyDescent="0.3">
      <c r="K15" s="7" t="s">
        <v>127</v>
      </c>
      <c r="L15" s="5" t="e">
        <f t="shared" si="6"/>
        <v>#N/A</v>
      </c>
      <c r="M15" s="5" t="e">
        <f t="shared" si="7"/>
        <v>#N/A</v>
      </c>
      <c r="N15" s="10" t="e">
        <f t="shared" si="8"/>
        <v>#N/A</v>
      </c>
      <c r="Q15" s="7" t="s">
        <v>24</v>
      </c>
      <c r="R15" s="3">
        <v>12764.640000000001</v>
      </c>
      <c r="S15" s="3">
        <v>9744</v>
      </c>
      <c r="T15" s="3">
        <f t="shared" ca="1" si="0"/>
        <v>9</v>
      </c>
      <c r="U15" t="str">
        <f t="shared" ca="1" si="1"/>
        <v>Product14</v>
      </c>
      <c r="V15" t="s">
        <v>9</v>
      </c>
      <c r="W15" s="5">
        <f t="shared" ca="1" si="2"/>
        <v>12764.640000000001</v>
      </c>
      <c r="X15">
        <f t="shared" ca="1" si="3"/>
        <v>9744</v>
      </c>
    </row>
    <row r="16" spans="1:41" x14ac:dyDescent="0.3">
      <c r="Q16" s="7" t="s">
        <v>25</v>
      </c>
      <c r="R16" s="3">
        <v>1839.2399999999998</v>
      </c>
      <c r="S16" s="3">
        <v>1404</v>
      </c>
      <c r="T16" s="3">
        <f t="shared" ca="1" si="0"/>
        <v>28</v>
      </c>
      <c r="U16" t="str">
        <f t="shared" ca="1" si="1"/>
        <v>Product15</v>
      </c>
      <c r="V16" t="s">
        <v>9</v>
      </c>
      <c r="W16" s="5">
        <f t="shared" ca="1" si="2"/>
        <v>1839.2399999999998</v>
      </c>
      <c r="X16">
        <f t="shared" ca="1" si="3"/>
        <v>1404</v>
      </c>
    </row>
    <row r="17" spans="17:24" x14ac:dyDescent="0.3">
      <c r="Q17" s="7" t="s">
        <v>26</v>
      </c>
      <c r="R17" s="3">
        <v>1996.8</v>
      </c>
      <c r="S17" s="3">
        <v>1560</v>
      </c>
      <c r="T17" s="3">
        <f t="shared" ca="1" si="0"/>
        <v>27</v>
      </c>
      <c r="U17" t="str">
        <f t="shared" ca="1" si="1"/>
        <v>Product16</v>
      </c>
      <c r="V17" t="s">
        <v>9</v>
      </c>
      <c r="W17" s="5">
        <f t="shared" ca="1" si="2"/>
        <v>1996.8</v>
      </c>
      <c r="X17">
        <f t="shared" ca="1" si="3"/>
        <v>1560</v>
      </c>
    </row>
    <row r="18" spans="17:24" x14ac:dyDescent="0.3">
      <c r="Q18" s="7" t="s">
        <v>27</v>
      </c>
      <c r="R18" s="3">
        <v>9877.1400000000012</v>
      </c>
      <c r="S18" s="3">
        <v>8442</v>
      </c>
      <c r="T18" s="3">
        <f t="shared" ca="1" si="0"/>
        <v>12</v>
      </c>
      <c r="U18" t="str">
        <f t="shared" ca="1" si="1"/>
        <v>Product17</v>
      </c>
      <c r="V18" t="s">
        <v>9</v>
      </c>
      <c r="W18" s="5">
        <f t="shared" ca="1" si="2"/>
        <v>9877.1400000000012</v>
      </c>
      <c r="X18">
        <f t="shared" ca="1" si="3"/>
        <v>8442</v>
      </c>
    </row>
    <row r="19" spans="17:24" x14ac:dyDescent="0.3">
      <c r="Q19" s="7" t="s">
        <v>28</v>
      </c>
      <c r="R19" s="3">
        <v>4035.2200000000003</v>
      </c>
      <c r="S19" s="3">
        <v>3034</v>
      </c>
      <c r="T19" s="3">
        <f t="shared" ca="1" si="0"/>
        <v>23</v>
      </c>
      <c r="U19" t="str">
        <f t="shared" ca="1" si="1"/>
        <v>Product18</v>
      </c>
      <c r="V19" t="s">
        <v>9</v>
      </c>
      <c r="W19" s="5">
        <f t="shared" ca="1" si="2"/>
        <v>4035.2200000000003</v>
      </c>
      <c r="X19">
        <f t="shared" ca="1" si="3"/>
        <v>3034</v>
      </c>
    </row>
    <row r="20" spans="17:24" x14ac:dyDescent="0.3">
      <c r="Q20" s="7" t="s">
        <v>29</v>
      </c>
      <c r="R20" s="3">
        <v>20160</v>
      </c>
      <c r="S20" s="3">
        <v>14400</v>
      </c>
      <c r="T20" s="3">
        <f t="shared" ca="1" si="0"/>
        <v>4</v>
      </c>
      <c r="U20" t="str">
        <f t="shared" ca="1" si="1"/>
        <v>Product19</v>
      </c>
      <c r="V20" t="s">
        <v>9</v>
      </c>
      <c r="W20" s="5">
        <f t="shared" ca="1" si="2"/>
        <v>20160</v>
      </c>
      <c r="X20">
        <f t="shared" ca="1" si="3"/>
        <v>14400</v>
      </c>
    </row>
    <row r="21" spans="17:24" x14ac:dyDescent="0.3">
      <c r="Q21" s="7" t="s">
        <v>30</v>
      </c>
      <c r="R21" s="3">
        <v>8006.25</v>
      </c>
      <c r="S21" s="3">
        <v>6405</v>
      </c>
      <c r="T21" s="3">
        <f t="shared" ca="1" si="0"/>
        <v>13</v>
      </c>
      <c r="U21" t="str">
        <f t="shared" ca="1" si="1"/>
        <v>Product20</v>
      </c>
      <c r="V21" t="s">
        <v>9</v>
      </c>
      <c r="W21" s="5">
        <f t="shared" ca="1" si="2"/>
        <v>8006.25</v>
      </c>
      <c r="X21">
        <f t="shared" ca="1" si="3"/>
        <v>6405</v>
      </c>
    </row>
    <row r="22" spans="17:24" x14ac:dyDescent="0.3">
      <c r="Q22" s="7" t="s">
        <v>31</v>
      </c>
      <c r="R22" s="3">
        <v>10727.64</v>
      </c>
      <c r="S22" s="3">
        <v>8316</v>
      </c>
      <c r="T22" s="3">
        <f t="shared" ca="1" si="0"/>
        <v>8</v>
      </c>
      <c r="U22" t="str">
        <f t="shared" ca="1" si="1"/>
        <v>Product21</v>
      </c>
      <c r="V22" t="s">
        <v>9</v>
      </c>
      <c r="W22" s="5">
        <f t="shared" ca="1" si="2"/>
        <v>10727.64</v>
      </c>
      <c r="X22">
        <f t="shared" ca="1" si="3"/>
        <v>8316</v>
      </c>
    </row>
    <row r="23" spans="17:24" x14ac:dyDescent="0.3">
      <c r="Q23" s="7" t="s">
        <v>32</v>
      </c>
      <c r="R23" s="3">
        <v>9909.9</v>
      </c>
      <c r="S23" s="3">
        <v>8470</v>
      </c>
      <c r="T23" s="3">
        <f t="shared" ca="1" si="0"/>
        <v>9</v>
      </c>
      <c r="U23" t="str">
        <f t="shared" ca="1" si="1"/>
        <v>Product22</v>
      </c>
      <c r="V23" t="s">
        <v>140</v>
      </c>
      <c r="W23" s="5">
        <f t="shared" ca="1" si="2"/>
        <v>9909.9</v>
      </c>
      <c r="X23">
        <f t="shared" ca="1" si="3"/>
        <v>8470</v>
      </c>
    </row>
    <row r="24" spans="17:24" x14ac:dyDescent="0.3">
      <c r="Q24" s="7" t="s">
        <v>33</v>
      </c>
      <c r="R24" s="3">
        <v>12853.560000000001</v>
      </c>
      <c r="S24" s="3">
        <v>12126</v>
      </c>
      <c r="T24" s="3">
        <f t="shared" ca="1" si="0"/>
        <v>7</v>
      </c>
      <c r="U24" t="str">
        <f t="shared" ca="1" si="1"/>
        <v>Product23</v>
      </c>
      <c r="V24" t="s">
        <v>140</v>
      </c>
      <c r="W24" s="5">
        <f t="shared" ca="1" si="2"/>
        <v>12853.560000000001</v>
      </c>
      <c r="X24">
        <f t="shared" ca="1" si="3"/>
        <v>12126</v>
      </c>
    </row>
    <row r="25" spans="17:24" x14ac:dyDescent="0.3">
      <c r="Q25" s="7" t="s">
        <v>34</v>
      </c>
      <c r="R25" s="3">
        <v>10202.400000000001</v>
      </c>
      <c r="S25" s="3">
        <v>9360</v>
      </c>
      <c r="T25" s="3">
        <f t="shared" ca="1" si="0"/>
        <v>7</v>
      </c>
      <c r="U25" t="str">
        <f t="shared" ca="1" si="1"/>
        <v>Product24</v>
      </c>
      <c r="V25" t="s">
        <v>140</v>
      </c>
      <c r="W25" s="5">
        <f t="shared" ca="1" si="2"/>
        <v>10202.400000000001</v>
      </c>
      <c r="X25">
        <f t="shared" ca="1" si="3"/>
        <v>9360</v>
      </c>
    </row>
    <row r="26" spans="17:24" x14ac:dyDescent="0.3">
      <c r="Q26" s="7" t="s">
        <v>35</v>
      </c>
      <c r="R26" s="3">
        <v>599.7600000000001</v>
      </c>
      <c r="S26" s="3">
        <v>504</v>
      </c>
      <c r="T26" s="3">
        <f t="shared" ca="1" si="0"/>
        <v>20</v>
      </c>
      <c r="U26" t="str">
        <f t="shared" ca="1" si="1"/>
        <v>Product25</v>
      </c>
      <c r="V26" t="s">
        <v>139</v>
      </c>
      <c r="W26" s="5">
        <f t="shared" ca="1" si="2"/>
        <v>599.7600000000001</v>
      </c>
      <c r="X26">
        <f t="shared" ca="1" si="3"/>
        <v>504</v>
      </c>
    </row>
    <row r="27" spans="17:24" x14ac:dyDescent="0.3">
      <c r="Q27" s="7" t="s">
        <v>36</v>
      </c>
      <c r="R27" s="3">
        <v>2761.9200000000005</v>
      </c>
      <c r="S27" s="3">
        <v>2016</v>
      </c>
      <c r="T27" s="3">
        <f t="shared" ca="1" si="0"/>
        <v>18</v>
      </c>
      <c r="U27" t="str">
        <f ca="1">OFFSET($Q$2,1,0,COUNT($R$2:$R$45))</f>
        <v>Product26</v>
      </c>
      <c r="V27" t="s">
        <v>139</v>
      </c>
      <c r="W27" s="5">
        <f t="shared" ca="1" si="2"/>
        <v>2761.9200000000005</v>
      </c>
      <c r="X27">
        <f t="shared" ca="1" si="3"/>
        <v>2016</v>
      </c>
    </row>
    <row r="28" spans="17:24" x14ac:dyDescent="0.3">
      <c r="Q28" s="7" t="s">
        <v>37</v>
      </c>
      <c r="R28" s="3">
        <v>6226.0800000000008</v>
      </c>
      <c r="S28" s="3">
        <v>5232</v>
      </c>
      <c r="T28" s="3">
        <f t="shared" ca="1" si="0"/>
        <v>12</v>
      </c>
      <c r="U28" t="str">
        <f t="shared" ca="1" si="1"/>
        <v>Product27</v>
      </c>
      <c r="V28" t="s">
        <v>139</v>
      </c>
      <c r="W28" s="5">
        <f t="shared" ca="1" si="2"/>
        <v>6226.0800000000008</v>
      </c>
      <c r="X28">
        <f t="shared" ca="1" si="3"/>
        <v>5232</v>
      </c>
    </row>
    <row r="29" spans="17:24" x14ac:dyDescent="0.3">
      <c r="Q29" s="7" t="s">
        <v>38</v>
      </c>
      <c r="R29" s="3">
        <v>4682.72</v>
      </c>
      <c r="S29" s="3">
        <v>4144</v>
      </c>
      <c r="T29" s="3">
        <f t="shared" ca="1" si="0"/>
        <v>15</v>
      </c>
      <c r="U29" t="str">
        <f t="shared" ca="1" si="1"/>
        <v>Product28</v>
      </c>
      <c r="V29" t="s">
        <v>140</v>
      </c>
      <c r="W29" s="5">
        <f t="shared" ca="1" si="2"/>
        <v>4682.72</v>
      </c>
      <c r="X29">
        <f t="shared" ca="1" si="3"/>
        <v>4144</v>
      </c>
    </row>
    <row r="30" spans="17:24" x14ac:dyDescent="0.3">
      <c r="Q30" s="7" t="s">
        <v>39</v>
      </c>
      <c r="R30" s="3">
        <v>5523.44</v>
      </c>
      <c r="S30" s="3">
        <v>4888</v>
      </c>
      <c r="T30" s="3">
        <f t="shared" ca="1" si="0"/>
        <v>13</v>
      </c>
      <c r="U30" t="str">
        <f t="shared" ca="1" si="1"/>
        <v>Product29</v>
      </c>
      <c r="V30" t="s">
        <v>141</v>
      </c>
      <c r="W30" s="5">
        <f t="shared" ca="1" si="2"/>
        <v>5523.44</v>
      </c>
      <c r="X30">
        <f t="shared" ca="1" si="3"/>
        <v>4888</v>
      </c>
    </row>
    <row r="31" spans="17:24" x14ac:dyDescent="0.3">
      <c r="Q31" s="7" t="s">
        <v>40</v>
      </c>
      <c r="R31" s="3">
        <v>22945.919999999998</v>
      </c>
      <c r="S31" s="3">
        <v>16872</v>
      </c>
      <c r="T31" s="3">
        <f t="shared" ca="1" si="0"/>
        <v>2</v>
      </c>
      <c r="U31" t="str">
        <f t="shared" ca="1" si="1"/>
        <v>Product30</v>
      </c>
      <c r="V31" t="s">
        <v>141</v>
      </c>
      <c r="W31" s="5">
        <f t="shared" ca="1" si="2"/>
        <v>22945.919999999998</v>
      </c>
      <c r="X31">
        <f t="shared" ca="1" si="3"/>
        <v>16872</v>
      </c>
    </row>
    <row r="32" spans="17:24" x14ac:dyDescent="0.3">
      <c r="Q32" s="7" t="s">
        <v>41</v>
      </c>
      <c r="R32" s="3">
        <v>6249.5999999999995</v>
      </c>
      <c r="S32" s="3">
        <v>5580</v>
      </c>
      <c r="T32" s="3">
        <f t="shared" ca="1" si="0"/>
        <v>10</v>
      </c>
      <c r="U32" t="str">
        <f t="shared" ca="1" si="1"/>
        <v>Product31</v>
      </c>
      <c r="V32" t="s">
        <v>9</v>
      </c>
      <c r="W32" s="5">
        <f t="shared" ca="1" si="2"/>
        <v>6249.5999999999995</v>
      </c>
      <c r="X32">
        <f t="shared" ca="1" si="3"/>
        <v>5580</v>
      </c>
    </row>
    <row r="33" spans="17:24" x14ac:dyDescent="0.3">
      <c r="Q33" s="7" t="s">
        <v>42</v>
      </c>
      <c r="R33" s="3">
        <v>16329.72</v>
      </c>
      <c r="S33" s="3">
        <v>12371</v>
      </c>
      <c r="T33" s="3">
        <f t="shared" ca="1" si="0"/>
        <v>4</v>
      </c>
      <c r="U33" t="str">
        <f t="shared" ca="1" si="1"/>
        <v>Product32</v>
      </c>
      <c r="V33" t="s">
        <v>137</v>
      </c>
      <c r="W33" s="5">
        <f t="shared" ca="1" si="2"/>
        <v>16329.72</v>
      </c>
      <c r="X33">
        <f t="shared" ca="1" si="3"/>
        <v>12371</v>
      </c>
    </row>
    <row r="34" spans="17:24" x14ac:dyDescent="0.3">
      <c r="Q34" s="7" t="s">
        <v>43</v>
      </c>
      <c r="R34" s="3">
        <v>13645.800000000001</v>
      </c>
      <c r="S34" s="3">
        <v>10830</v>
      </c>
      <c r="T34" s="3">
        <f t="shared" ca="1" si="0"/>
        <v>4</v>
      </c>
      <c r="U34" t="str">
        <f t="shared" ca="1" si="1"/>
        <v>Product33</v>
      </c>
      <c r="V34" t="s">
        <v>9</v>
      </c>
      <c r="W34" s="5">
        <f t="shared" ca="1" si="2"/>
        <v>13645.800000000001</v>
      </c>
      <c r="X34">
        <f t="shared" ca="1" si="3"/>
        <v>10830</v>
      </c>
    </row>
    <row r="35" spans="17:24" x14ac:dyDescent="0.3">
      <c r="Q35" s="7" t="s">
        <v>44</v>
      </c>
      <c r="R35" s="3">
        <v>8978.2000000000007</v>
      </c>
      <c r="S35" s="3">
        <v>8470</v>
      </c>
      <c r="T35" s="3">
        <f t="shared" ca="1" si="0"/>
        <v>4</v>
      </c>
      <c r="U35" t="str">
        <f t="shared" ca="1" si="1"/>
        <v>Product34</v>
      </c>
      <c r="V35" t="s">
        <v>9</v>
      </c>
      <c r="W35" s="5">
        <f t="shared" ca="1" si="2"/>
        <v>8978.2000000000007</v>
      </c>
      <c r="X35">
        <f t="shared" ca="1" si="3"/>
        <v>8470</v>
      </c>
    </row>
    <row r="36" spans="17:24" x14ac:dyDescent="0.3">
      <c r="Q36" s="7" t="s">
        <v>45</v>
      </c>
      <c r="R36" s="3">
        <v>703.5</v>
      </c>
      <c r="S36" s="3">
        <v>525</v>
      </c>
      <c r="T36" s="3">
        <f t="shared" ca="1" si="0"/>
        <v>10</v>
      </c>
      <c r="U36" t="str">
        <f t="shared" ca="1" si="1"/>
        <v>Product35</v>
      </c>
      <c r="V36" t="s">
        <v>9</v>
      </c>
      <c r="W36" s="5">
        <f t="shared" ca="1" si="2"/>
        <v>703.5</v>
      </c>
      <c r="X36">
        <f t="shared" ca="1" si="3"/>
        <v>525</v>
      </c>
    </row>
    <row r="37" spans="17:24" x14ac:dyDescent="0.3">
      <c r="Q37" s="7" t="s">
        <v>46</v>
      </c>
      <c r="R37" s="3">
        <v>7222.5</v>
      </c>
      <c r="S37" s="3">
        <v>6750</v>
      </c>
      <c r="T37" s="3">
        <f t="shared" ca="1" si="0"/>
        <v>6</v>
      </c>
      <c r="U37" t="str">
        <f ca="1">OFFSET($Q$2,1,0,COUNT($R$2:$R$45))</f>
        <v>Product36</v>
      </c>
      <c r="V37" t="s">
        <v>138</v>
      </c>
      <c r="W37" s="5">
        <f t="shared" ca="1" si="2"/>
        <v>7222.5</v>
      </c>
      <c r="X37">
        <f t="shared" ca="1" si="3"/>
        <v>6750</v>
      </c>
    </row>
    <row r="38" spans="17:24" x14ac:dyDescent="0.3">
      <c r="Q38" s="7" t="s">
        <v>47</v>
      </c>
      <c r="R38" s="3">
        <v>5145.6000000000004</v>
      </c>
      <c r="S38" s="3">
        <v>4020</v>
      </c>
      <c r="T38" s="3">
        <f t="shared" ca="1" si="0"/>
        <v>7</v>
      </c>
      <c r="U38" t="str">
        <f t="shared" ca="1" si="1"/>
        <v>Product37</v>
      </c>
      <c r="V38" t="s">
        <v>139</v>
      </c>
      <c r="W38" s="5">
        <f t="shared" ca="1" si="2"/>
        <v>5145.6000000000004</v>
      </c>
      <c r="X38">
        <f t="shared" ca="1" si="3"/>
        <v>4020</v>
      </c>
    </row>
    <row r="39" spans="17:24" x14ac:dyDescent="0.3">
      <c r="Q39" s="7" t="s">
        <v>48</v>
      </c>
      <c r="R39" s="3">
        <v>8871.1200000000008</v>
      </c>
      <c r="S39" s="3">
        <v>7992</v>
      </c>
      <c r="T39" s="3">
        <f t="shared" ca="1" si="0"/>
        <v>4</v>
      </c>
      <c r="U39" t="str">
        <f t="shared" ca="1" si="1"/>
        <v>Product38</v>
      </c>
      <c r="V39" t="s">
        <v>139</v>
      </c>
      <c r="W39" s="5">
        <f t="shared" ca="1" si="2"/>
        <v>8871.1200000000008</v>
      </c>
      <c r="X39">
        <f t="shared" ca="1" si="3"/>
        <v>7992</v>
      </c>
    </row>
    <row r="40" spans="17:24" x14ac:dyDescent="0.3">
      <c r="Q40" s="7" t="s">
        <v>49</v>
      </c>
      <c r="R40" s="3">
        <v>3957.15</v>
      </c>
      <c r="S40" s="3">
        <v>3441</v>
      </c>
      <c r="T40" s="3">
        <f t="shared" ca="1" si="0"/>
        <v>6</v>
      </c>
      <c r="U40" t="str">
        <f t="shared" ca="1" si="1"/>
        <v>Product39</v>
      </c>
      <c r="V40" t="s">
        <v>9</v>
      </c>
      <c r="W40" s="5">
        <f t="shared" ca="1" si="2"/>
        <v>3957.15</v>
      </c>
      <c r="X40">
        <f t="shared" ca="1" si="3"/>
        <v>3441</v>
      </c>
    </row>
    <row r="41" spans="17:24" x14ac:dyDescent="0.3">
      <c r="Q41" s="7" t="s">
        <v>50</v>
      </c>
      <c r="R41" s="3">
        <v>7718.4000000000005</v>
      </c>
      <c r="S41" s="3">
        <v>6030</v>
      </c>
      <c r="T41" s="3">
        <f t="shared" ca="1" si="0"/>
        <v>4</v>
      </c>
      <c r="U41" t="str">
        <f t="shared" ca="1" si="1"/>
        <v>Product40</v>
      </c>
      <c r="V41" t="s">
        <v>9</v>
      </c>
      <c r="W41" s="5">
        <f t="shared" ca="1" si="2"/>
        <v>7718.4000000000005</v>
      </c>
      <c r="X41">
        <f t="shared" ca="1" si="3"/>
        <v>6030</v>
      </c>
    </row>
    <row r="42" spans="17:24" x14ac:dyDescent="0.3">
      <c r="Q42" s="7" t="s">
        <v>51</v>
      </c>
      <c r="R42" s="3">
        <v>22952.159999999996</v>
      </c>
      <c r="S42" s="3">
        <v>18216</v>
      </c>
      <c r="T42" s="3">
        <f t="shared" ca="1" si="0"/>
        <v>1</v>
      </c>
      <c r="U42" t="str">
        <f t="shared" ca="1" si="1"/>
        <v>Product41</v>
      </c>
      <c r="V42" t="s">
        <v>9</v>
      </c>
      <c r="W42" s="5">
        <f t="shared" ca="1" si="2"/>
        <v>22952.159999999996</v>
      </c>
      <c r="X42">
        <f t="shared" ca="1" si="3"/>
        <v>18216</v>
      </c>
    </row>
    <row r="43" spans="17:24" x14ac:dyDescent="0.3">
      <c r="Q43" s="7" t="s">
        <v>52</v>
      </c>
      <c r="R43" s="3">
        <v>20574</v>
      </c>
      <c r="S43" s="3">
        <v>15240</v>
      </c>
      <c r="T43" s="3">
        <f t="shared" ca="1" si="0"/>
        <v>1</v>
      </c>
      <c r="U43" t="str">
        <f t="shared" ca="1" si="1"/>
        <v>Product42</v>
      </c>
      <c r="V43" t="s">
        <v>139</v>
      </c>
      <c r="W43" s="5">
        <f t="shared" ca="1" si="2"/>
        <v>20574</v>
      </c>
      <c r="X43">
        <f t="shared" ca="1" si="3"/>
        <v>15240</v>
      </c>
    </row>
    <row r="44" spans="17:24" x14ac:dyDescent="0.3">
      <c r="Q44" s="7" t="s">
        <v>53</v>
      </c>
      <c r="R44" s="3">
        <v>6064.8399999999992</v>
      </c>
      <c r="S44" s="3">
        <v>4891</v>
      </c>
      <c r="T44" s="3">
        <f t="shared" ca="1" si="0"/>
        <v>2</v>
      </c>
      <c r="U44" t="str">
        <f t="shared" ca="1" si="1"/>
        <v>Product43</v>
      </c>
      <c r="V44" t="s">
        <v>9</v>
      </c>
      <c r="W44" s="5">
        <f t="shared" ca="1" si="2"/>
        <v>6064.8399999999992</v>
      </c>
      <c r="X44">
        <f t="shared" ca="1" si="3"/>
        <v>4891</v>
      </c>
    </row>
    <row r="45" spans="17:24" x14ac:dyDescent="0.3">
      <c r="Q45" s="7" t="s">
        <v>54</v>
      </c>
      <c r="R45" s="3">
        <v>16333.920000000002</v>
      </c>
      <c r="S45" s="3">
        <v>15124</v>
      </c>
      <c r="T45" s="3">
        <f t="shared" ca="1" si="0"/>
        <v>1</v>
      </c>
      <c r="U45" t="str">
        <f t="shared" ca="1" si="1"/>
        <v>Product44</v>
      </c>
      <c r="V45" t="s">
        <v>139</v>
      </c>
      <c r="W45" s="5">
        <f t="shared" ca="1" si="2"/>
        <v>16333.920000000002</v>
      </c>
      <c r="X45">
        <f t="shared" ca="1" si="3"/>
        <v>15124</v>
      </c>
    </row>
    <row r="46" spans="17:24" x14ac:dyDescent="0.3">
      <c r="W46" s="3"/>
    </row>
    <row r="47" spans="17:24" x14ac:dyDescent="0.3">
      <c r="W47" s="3"/>
    </row>
    <row r="48" spans="17:24" x14ac:dyDescent="0.3">
      <c r="W48" s="3"/>
    </row>
    <row r="49" spans="21:23" x14ac:dyDescent="0.3">
      <c r="U49" s="3"/>
      <c r="W49" s="3"/>
    </row>
    <row r="50" spans="21:23" x14ac:dyDescent="0.3">
      <c r="U50" s="3"/>
      <c r="W50" s="3"/>
    </row>
    <row r="51" spans="21:23" x14ac:dyDescent="0.3">
      <c r="U51" s="3"/>
      <c r="W51" s="3"/>
    </row>
    <row r="52" spans="21:23" x14ac:dyDescent="0.3">
      <c r="U52" s="3"/>
      <c r="W52" s="3"/>
    </row>
    <row r="53" spans="21:23" x14ac:dyDescent="0.3">
      <c r="U53" s="3"/>
      <c r="W53" s="3"/>
    </row>
    <row r="54" spans="21:23" x14ac:dyDescent="0.3">
      <c r="U54" s="3"/>
      <c r="V54" s="11"/>
      <c r="W54" s="3"/>
    </row>
    <row r="55" spans="21:23" x14ac:dyDescent="0.3">
      <c r="U55" s="3"/>
      <c r="V55" s="3"/>
      <c r="W55" s="3"/>
    </row>
    <row r="56" spans="21:23" x14ac:dyDescent="0.3">
      <c r="U56" s="3"/>
      <c r="V56" s="3"/>
      <c r="W56" s="3"/>
    </row>
    <row r="57" spans="21:23" x14ac:dyDescent="0.3">
      <c r="U57" s="3"/>
      <c r="V57" s="3"/>
      <c r="W57" s="3"/>
    </row>
    <row r="58" spans="21:23" x14ac:dyDescent="0.3">
      <c r="U58" s="3"/>
      <c r="V58" s="3"/>
      <c r="W58" s="3"/>
    </row>
    <row r="59" spans="21:23" x14ac:dyDescent="0.3">
      <c r="U59" s="3"/>
      <c r="V59" s="3"/>
      <c r="W59" s="3"/>
    </row>
    <row r="60" spans="21:23" x14ac:dyDescent="0.3">
      <c r="U60" s="3"/>
      <c r="V60" s="3"/>
      <c r="W60" s="3"/>
    </row>
    <row r="61" spans="21:23" x14ac:dyDescent="0.3">
      <c r="U61" s="3"/>
      <c r="V61" s="3"/>
      <c r="W61" s="3"/>
    </row>
    <row r="62" spans="21:23" x14ac:dyDescent="0.3">
      <c r="U62" s="3"/>
      <c r="V62" s="3"/>
      <c r="W62" s="3"/>
    </row>
    <row r="63" spans="21:23" x14ac:dyDescent="0.3">
      <c r="U63" s="3"/>
      <c r="V63" s="3"/>
      <c r="W63" s="3"/>
    </row>
    <row r="64" spans="21:23" x14ac:dyDescent="0.3">
      <c r="U64" s="3"/>
      <c r="V64" s="3"/>
      <c r="W64" s="3"/>
    </row>
    <row r="65" spans="21:23" x14ac:dyDescent="0.3">
      <c r="U65" s="3"/>
      <c r="V65" s="3"/>
      <c r="W65" s="3"/>
    </row>
    <row r="66" spans="21:23" x14ac:dyDescent="0.3">
      <c r="U66" s="3"/>
      <c r="V66" s="3"/>
      <c r="W66" s="3"/>
    </row>
    <row r="67" spans="21:23" x14ac:dyDescent="0.3">
      <c r="U67" s="3"/>
      <c r="V67" s="3"/>
      <c r="W67" s="3"/>
    </row>
    <row r="68" spans="21:23" x14ac:dyDescent="0.3">
      <c r="U68" s="3"/>
      <c r="V68" s="3"/>
      <c r="W68" s="3"/>
    </row>
    <row r="69" spans="21:23" x14ac:dyDescent="0.3">
      <c r="U69" s="3"/>
      <c r="V69" s="3"/>
      <c r="W69" s="3"/>
    </row>
    <row r="70" spans="21:23" x14ac:dyDescent="0.3">
      <c r="U70" s="3"/>
      <c r="V70" s="3"/>
      <c r="W70" s="3"/>
    </row>
    <row r="71" spans="21:23" x14ac:dyDescent="0.3">
      <c r="U71" s="3"/>
      <c r="V71" s="3"/>
      <c r="W71" s="3"/>
    </row>
    <row r="72" spans="21:23" x14ac:dyDescent="0.3">
      <c r="U72" s="3"/>
      <c r="V72" s="3"/>
      <c r="W72" s="3"/>
    </row>
    <row r="73" spans="21:23" x14ac:dyDescent="0.3">
      <c r="U73" s="3"/>
      <c r="V73" s="3"/>
      <c r="W73" s="3"/>
    </row>
    <row r="74" spans="21:23" x14ac:dyDescent="0.3">
      <c r="U74" s="3"/>
      <c r="V74" s="3"/>
      <c r="W74" s="3"/>
    </row>
    <row r="75" spans="21:23" x14ac:dyDescent="0.3">
      <c r="U75" s="3"/>
      <c r="V75" s="3"/>
      <c r="W75" s="3"/>
    </row>
    <row r="76" spans="21:23" x14ac:dyDescent="0.3">
      <c r="U76" s="3"/>
      <c r="V76" s="3"/>
      <c r="W76" s="3"/>
    </row>
    <row r="77" spans="21:23" x14ac:dyDescent="0.3">
      <c r="U77" s="3"/>
      <c r="V77" s="3"/>
      <c r="W77" s="3"/>
    </row>
    <row r="78" spans="21:23" x14ac:dyDescent="0.3">
      <c r="U78" s="3"/>
      <c r="V78" s="3"/>
      <c r="W78" s="3"/>
    </row>
    <row r="79" spans="21:23" x14ac:dyDescent="0.3">
      <c r="U79" s="3"/>
      <c r="V79" s="3"/>
      <c r="W79" s="3"/>
    </row>
    <row r="80" spans="21:23" x14ac:dyDescent="0.3">
      <c r="U80" s="3"/>
      <c r="V80" s="3"/>
      <c r="W80" s="3"/>
    </row>
    <row r="81" spans="21:23" x14ac:dyDescent="0.3">
      <c r="U81" s="3"/>
      <c r="V81" s="3"/>
      <c r="W81" s="3"/>
    </row>
    <row r="82" spans="21:23" x14ac:dyDescent="0.3">
      <c r="U82" s="3"/>
      <c r="V82" s="3"/>
      <c r="W82" s="3"/>
    </row>
    <row r="83" spans="21:23" x14ac:dyDescent="0.3">
      <c r="U83" s="3"/>
      <c r="V83" s="3"/>
      <c r="W83" s="3"/>
    </row>
    <row r="84" spans="21:23" x14ac:dyDescent="0.3">
      <c r="U84" s="3"/>
      <c r="V84" s="3"/>
      <c r="W84" s="3"/>
    </row>
    <row r="85" spans="21:23" x14ac:dyDescent="0.3">
      <c r="U85" s="3"/>
      <c r="V85" s="3"/>
      <c r="W85" s="3"/>
    </row>
    <row r="86" spans="21:23" x14ac:dyDescent="0.3">
      <c r="U86" s="3"/>
      <c r="V86" s="3"/>
      <c r="W86" s="3"/>
    </row>
    <row r="87" spans="21:23" x14ac:dyDescent="0.3">
      <c r="U87" s="3"/>
      <c r="V87" s="3"/>
      <c r="W87" s="3"/>
    </row>
  </sheetData>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4100" r:id="rId11" name="Check Box 4">
              <controlPr defaultSize="0" autoFill="0" autoLine="0" autoPict="0">
                <anchor moveWithCells="1">
                  <from>
                    <xdr:col>9</xdr:col>
                    <xdr:colOff>861060</xdr:colOff>
                    <xdr:row>16</xdr:row>
                    <xdr:rowOff>60960</xdr:rowOff>
                  </from>
                  <to>
                    <xdr:col>10</xdr:col>
                    <xdr:colOff>601980</xdr:colOff>
                    <xdr:row>17</xdr:row>
                    <xdr:rowOff>91440</xdr:rowOff>
                  </to>
                </anchor>
              </controlPr>
            </control>
          </mc:Choice>
        </mc:AlternateContent>
        <mc:AlternateContent xmlns:mc="http://schemas.openxmlformats.org/markup-compatibility/2006">
          <mc:Choice Requires="x14">
            <control shapeId="4101" r:id="rId12" name="Check Box 5">
              <controlPr defaultSize="0" autoFill="0" autoLine="0" autoPict="0">
                <anchor moveWithCells="1">
                  <from>
                    <xdr:col>11</xdr:col>
                    <xdr:colOff>251460</xdr:colOff>
                    <xdr:row>17</xdr:row>
                    <xdr:rowOff>83820</xdr:rowOff>
                  </from>
                  <to>
                    <xdr:col>12</xdr:col>
                    <xdr:colOff>213360</xdr:colOff>
                    <xdr:row>18</xdr:row>
                    <xdr:rowOff>114300</xdr:rowOff>
                  </to>
                </anchor>
              </controlPr>
            </control>
          </mc:Choice>
        </mc:AlternateContent>
        <mc:AlternateContent xmlns:mc="http://schemas.openxmlformats.org/markup-compatibility/2006">
          <mc:Choice Requires="x14">
            <control shapeId="4102" r:id="rId13" name="Check Box 6">
              <controlPr defaultSize="0" autoFill="0" autoLine="0" autoPict="0">
                <anchor moveWithCells="1">
                  <from>
                    <xdr:col>12</xdr:col>
                    <xdr:colOff>251460</xdr:colOff>
                    <xdr:row>17</xdr:row>
                    <xdr:rowOff>83820</xdr:rowOff>
                  </from>
                  <to>
                    <xdr:col>13</xdr:col>
                    <xdr:colOff>213360</xdr:colOff>
                    <xdr:row>18</xdr:row>
                    <xdr:rowOff>114300</xdr:rowOff>
                  </to>
                </anchor>
              </controlPr>
            </control>
          </mc:Choice>
        </mc:AlternateContent>
        <mc:AlternateContent xmlns:mc="http://schemas.openxmlformats.org/markup-compatibility/2006">
          <mc:Choice Requires="x14">
            <control shapeId="4103" r:id="rId14" name="Scroll Bar 7">
              <controlPr defaultSize="0" autoPict="0">
                <anchor moveWithCells="1">
                  <from>
                    <xdr:col>24</xdr:col>
                    <xdr:colOff>152400</xdr:colOff>
                    <xdr:row>12</xdr:row>
                    <xdr:rowOff>91440</xdr:rowOff>
                  </from>
                  <to>
                    <xdr:col>24</xdr:col>
                    <xdr:colOff>312420</xdr:colOff>
                    <xdr:row>27</xdr:row>
                    <xdr:rowOff>53340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Dashoard</vt:lpstr>
      <vt:lpstr>Master Data</vt:lpstr>
      <vt:lpstr>Input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ADMIN</cp:lastModifiedBy>
  <dcterms:created xsi:type="dcterms:W3CDTF">2021-10-25T14:45:48Z</dcterms:created>
  <dcterms:modified xsi:type="dcterms:W3CDTF">2022-03-12T22:04:16Z</dcterms:modified>
</cp:coreProperties>
</file>